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6.xml" ContentType="application/vnd.openxmlformats-officedocument.themeOverrid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8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theme/themeOverride9.xml" ContentType="application/vnd.openxmlformats-officedocument.themeOverride+xml"/>
  <Override PartName="/xl/drawings/drawing3.xml" ContentType="application/vnd.openxmlformats-officedocument.drawingml.chartshapes+xml"/>
  <Override PartName="/xl/charts/chart16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theme/themeOverride11.xml" ContentType="application/vnd.openxmlformats-officedocument.themeOverride+xml"/>
  <Override PartName="/xl/charts/chart18.xml" ContentType="application/vnd.openxmlformats-officedocument.drawingml.chart+xml"/>
  <Override PartName="/xl/theme/themeOverride12.xml" ContentType="application/vnd.openxmlformats-officedocument.themeOverride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3.xml" ContentType="application/vnd.openxmlformats-officedocument.themeOverride+xml"/>
  <Override PartName="/xl/charts/chart20.xml" ContentType="application/vnd.openxmlformats-officedocument.drawingml.chart+xml"/>
  <Override PartName="/xl/theme/themeOverride14.xml" ContentType="application/vnd.openxmlformats-officedocument.themeOverrid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5.xml" ContentType="application/vnd.openxmlformats-officedocument.themeOverrid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6.xml" ContentType="application/vnd.openxmlformats-officedocument.themeOverrid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7.xml" ContentType="application/vnd.openxmlformats-officedocument.themeOverrid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8.xml" ContentType="application/vnd.openxmlformats-officedocument.themeOverrid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9.xml" ContentType="application/vnd.openxmlformats-officedocument.themeOverride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0.xml" ContentType="application/vnd.openxmlformats-officedocument.themeOverride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1.xml" ContentType="application/vnd.openxmlformats-officedocument.themeOverride+xml"/>
  <Override PartName="/xl/charts/chart28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2.xml" ContentType="application/vnd.openxmlformats-officedocument.themeOverrid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AMG\Downloads\"/>
    </mc:Choice>
  </mc:AlternateContent>
  <xr:revisionPtr revIDLastSave="0" documentId="13_ncr:1_{0E03A4A6-69F6-4317-A17F-63668F50E675}" xr6:coauthVersionLast="47" xr6:coauthVersionMax="47" xr10:uidLastSave="{00000000-0000-0000-0000-000000000000}"/>
  <bookViews>
    <workbookView xWindow="-120" yWindow="-120" windowWidth="29040" windowHeight="15720" firstSheet="2" activeTab="7" xr2:uid="{00000000-000D-0000-FFFF-FFFF00000000}"/>
  </bookViews>
  <sheets>
    <sheet name="BASE1" sheetId="1" state="hidden" r:id="rId1"/>
    <sheet name="TAB_DINAMICAS" sheetId="2" state="hidden" r:id="rId2"/>
    <sheet name="DASHBOARD FALTA DE PESO" sheetId="4" r:id="rId3"/>
    <sheet name="Clientes" sheetId="9" state="hidden" r:id="rId4"/>
    <sheet name="BASE DEVOLUÇÕES" sheetId="5" state="hidden" r:id="rId5"/>
    <sheet name="BASE VENDAS" sheetId="11" state="hidden" r:id="rId6"/>
    <sheet name="TABELA DINAMICA" sheetId="7" state="hidden" r:id="rId7"/>
    <sheet name="DASHBOARD LOGISTICA" sheetId="6" r:id="rId8"/>
    <sheet name="Planilha1" sheetId="12" state="hidden" r:id="rId9"/>
  </sheets>
  <definedNames>
    <definedName name="dashboard1" localSheetId="7">'DASHBOARD LOGISTICA'!$A$1:$AI$53</definedName>
    <definedName name="dashboard1">'DASHBOARD FALTA DE PESO'!$A$1:$AI$53</definedName>
    <definedName name="SegmentaçãodeDados_Motivo_Devoluçao">#N/A</definedName>
    <definedName name="SegmentaçãodeDados_Rede">#N/A</definedName>
    <definedName name="SegmentaçãodeDados_Rede1">#N/A</definedName>
    <definedName name="SegmentaçãodeDados_Semana">#N/A</definedName>
    <definedName name="SegmentaçãodeDados_Semana1">#N/A</definedName>
    <definedName name="SegmentaçãodeDados_Vendedor">#N/A</definedName>
    <definedName name="SegmentaçãodeDados_Vendedor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252" i="5" l="1"/>
  <c r="A1252" i="5" s="1"/>
  <c r="AA1252" i="5" s="1"/>
  <c r="AE1253" i="5"/>
  <c r="A1253" i="5" s="1"/>
  <c r="AE1254" i="5"/>
  <c r="A1254" i="5" s="1"/>
  <c r="AE1255" i="5"/>
  <c r="A1255" i="5" s="1"/>
  <c r="AE1256" i="5"/>
  <c r="A1256" i="5" s="1"/>
  <c r="AE1257" i="5"/>
  <c r="A1257" i="5" s="1"/>
  <c r="AA1257" i="5" s="1"/>
  <c r="AF1257" i="5" s="1"/>
  <c r="AE1258" i="5"/>
  <c r="A1258" i="5" s="1"/>
  <c r="AA1258" i="5" s="1"/>
  <c r="AF1258" i="5" s="1"/>
  <c r="AE1259" i="5"/>
  <c r="A1259" i="5" s="1"/>
  <c r="AE1260" i="5"/>
  <c r="A1260" i="5" s="1"/>
  <c r="AE1261" i="5"/>
  <c r="A1261" i="5" s="1"/>
  <c r="AA1261" i="5" s="1"/>
  <c r="AE1262" i="5"/>
  <c r="A1262" i="5" s="1"/>
  <c r="AA1262" i="5" s="1"/>
  <c r="AG1262" i="5" s="1"/>
  <c r="AE1263" i="5"/>
  <c r="A1263" i="5" s="1"/>
  <c r="AE1264" i="5"/>
  <c r="A1264" i="5" s="1"/>
  <c r="AE1265" i="5"/>
  <c r="A1265" i="5" s="1"/>
  <c r="AE1266" i="5"/>
  <c r="A1266" i="5" s="1"/>
  <c r="AE1267" i="5"/>
  <c r="A1267" i="5" s="1"/>
  <c r="AE1268" i="5"/>
  <c r="A1268" i="5" s="1"/>
  <c r="AA1268" i="5" s="1"/>
  <c r="AE1269" i="5"/>
  <c r="A1269" i="5" s="1"/>
  <c r="AA1269" i="5" s="1"/>
  <c r="AE1270" i="5"/>
  <c r="A1270" i="5" s="1"/>
  <c r="AE1271" i="5"/>
  <c r="A1271" i="5" s="1"/>
  <c r="AA1271" i="5" s="1"/>
  <c r="AF1271" i="5" s="1"/>
  <c r="AE1272" i="5"/>
  <c r="A1272" i="5" s="1"/>
  <c r="AE1273" i="5"/>
  <c r="A1273" i="5" s="1"/>
  <c r="AA1273" i="5" s="1"/>
  <c r="AF1273" i="5" s="1"/>
  <c r="AE1274" i="5"/>
  <c r="A1274" i="5" s="1"/>
  <c r="AE1275" i="5"/>
  <c r="A1275" i="5" s="1"/>
  <c r="AE1276" i="5"/>
  <c r="A1276" i="5" s="1"/>
  <c r="AE1277" i="5"/>
  <c r="A1277" i="5" s="1"/>
  <c r="AE1278" i="5"/>
  <c r="A1278" i="5" s="1"/>
  <c r="AA1278" i="5" s="1"/>
  <c r="AG1278" i="5" s="1"/>
  <c r="AE1279" i="5"/>
  <c r="A1279" i="5" s="1"/>
  <c r="AA1279" i="5" s="1"/>
  <c r="AE1280" i="5"/>
  <c r="A1280" i="5" s="1"/>
  <c r="AE1281" i="5"/>
  <c r="A1281" i="5" s="1"/>
  <c r="AE1282" i="5"/>
  <c r="A1282" i="5" s="1"/>
  <c r="AA1282" i="5" s="1"/>
  <c r="AF1282" i="5" s="1"/>
  <c r="AE1283" i="5"/>
  <c r="A1283" i="5" s="1"/>
  <c r="AE1284" i="5"/>
  <c r="A1284" i="5" s="1"/>
  <c r="AA1284" i="5" s="1"/>
  <c r="AE1285" i="5"/>
  <c r="A1285" i="5" s="1"/>
  <c r="AE1286" i="5"/>
  <c r="A1286" i="5" s="1"/>
  <c r="AE1287" i="5"/>
  <c r="A1287" i="5" s="1"/>
  <c r="AE1288" i="5"/>
  <c r="A1288" i="5" s="1"/>
  <c r="AE1289" i="5"/>
  <c r="A1289" i="5" s="1"/>
  <c r="AA1289" i="5" s="1"/>
  <c r="AG1289" i="5" s="1"/>
  <c r="AE1290" i="5"/>
  <c r="A1290" i="5" s="1"/>
  <c r="AA1290" i="5" s="1"/>
  <c r="AG1290" i="5" s="1"/>
  <c r="AE1291" i="5"/>
  <c r="A1291" i="5" s="1"/>
  <c r="AE1292" i="5"/>
  <c r="A1292" i="5" s="1"/>
  <c r="AE1293" i="5"/>
  <c r="A1293" i="5" s="1"/>
  <c r="AE1294" i="5"/>
  <c r="A1294" i="5" s="1"/>
  <c r="AA1294" i="5" s="1"/>
  <c r="AG1294" i="5" s="1"/>
  <c r="AE1295" i="5"/>
  <c r="A1295" i="5" s="1"/>
  <c r="AE1296" i="5"/>
  <c r="A1296" i="5" s="1"/>
  <c r="AE1297" i="5"/>
  <c r="A1297" i="5" s="1"/>
  <c r="AE1298" i="5"/>
  <c r="A1298" i="5" s="1"/>
  <c r="AE1299" i="5"/>
  <c r="A1299" i="5" s="1"/>
  <c r="AE1300" i="5"/>
  <c r="A1300" i="5" s="1"/>
  <c r="AA1300" i="5" s="1"/>
  <c r="AE1301" i="5"/>
  <c r="A1301" i="5" s="1"/>
  <c r="AE1302" i="5"/>
  <c r="A1302" i="5" s="1"/>
  <c r="AE1303" i="5"/>
  <c r="A1303" i="5" s="1"/>
  <c r="AA1303" i="5" s="1"/>
  <c r="AE1304" i="5"/>
  <c r="A1304" i="5" s="1"/>
  <c r="AE1305" i="5"/>
  <c r="A1305" i="5" s="1"/>
  <c r="AA1305" i="5" s="1"/>
  <c r="AF1305" i="5" s="1"/>
  <c r="AE1306" i="5"/>
  <c r="A1306" i="5" s="1"/>
  <c r="AE1307" i="5"/>
  <c r="A1307" i="5" s="1"/>
  <c r="AE1308" i="5"/>
  <c r="A1308" i="5" s="1"/>
  <c r="AE1309" i="5"/>
  <c r="A1309" i="5" s="1"/>
  <c r="AE1310" i="5"/>
  <c r="A1310" i="5" s="1"/>
  <c r="AA1310" i="5" s="1"/>
  <c r="AF1310" i="5" s="1"/>
  <c r="AE1311" i="5"/>
  <c r="A1311" i="5" s="1"/>
  <c r="AA1311" i="5" s="1"/>
  <c r="AE1312" i="5"/>
  <c r="A1312" i="5" s="1"/>
  <c r="AE1313" i="5"/>
  <c r="A1313" i="5" s="1"/>
  <c r="AE1314" i="5"/>
  <c r="A1314" i="5" s="1"/>
  <c r="AE1315" i="5"/>
  <c r="A1315" i="5" s="1"/>
  <c r="AE1316" i="5"/>
  <c r="A1316" i="5" s="1"/>
  <c r="AA1316" i="5" s="1"/>
  <c r="AE1317" i="5"/>
  <c r="A1317" i="5" s="1"/>
  <c r="AE1318" i="5"/>
  <c r="A1318" i="5" s="1"/>
  <c r="AE1319" i="5"/>
  <c r="A1319" i="5" s="1"/>
  <c r="AE1320" i="5"/>
  <c r="A1320" i="5" s="1"/>
  <c r="AE1321" i="5"/>
  <c r="A1321" i="5" s="1"/>
  <c r="AA1321" i="5" s="1"/>
  <c r="AG1321" i="5" s="1"/>
  <c r="AE1322" i="5"/>
  <c r="A1322" i="5" s="1"/>
  <c r="AE1323" i="5"/>
  <c r="A1323" i="5" s="1"/>
  <c r="AE1324" i="5"/>
  <c r="A1324" i="5" s="1"/>
  <c r="AE1325" i="5"/>
  <c r="A1325" i="5" s="1"/>
  <c r="AE1326" i="5"/>
  <c r="A1326" i="5" s="1"/>
  <c r="AA1326" i="5" s="1"/>
  <c r="AG1326" i="5" s="1"/>
  <c r="AE1327" i="5"/>
  <c r="A1327" i="5" s="1"/>
  <c r="AE1328" i="5"/>
  <c r="A1328" i="5" s="1"/>
  <c r="AE1329" i="5"/>
  <c r="A1329" i="5" s="1"/>
  <c r="AE1330" i="5"/>
  <c r="A1330" i="5" s="1"/>
  <c r="AE1331" i="5"/>
  <c r="A1331" i="5" s="1"/>
  <c r="AE1332" i="5"/>
  <c r="A1332" i="5" s="1"/>
  <c r="AA1332" i="5" s="1"/>
  <c r="AE1333" i="5"/>
  <c r="A1333" i="5" s="1"/>
  <c r="AE1334" i="5"/>
  <c r="A1334" i="5" s="1"/>
  <c r="AE1335" i="5"/>
  <c r="A1335" i="5" s="1"/>
  <c r="AA1335" i="5" s="1"/>
  <c r="AE1336" i="5"/>
  <c r="A1336" i="5" s="1"/>
  <c r="AE1337" i="5"/>
  <c r="A1337" i="5" s="1"/>
  <c r="AA1337" i="5" s="1"/>
  <c r="AG1337" i="5" s="1"/>
  <c r="AE1338" i="5"/>
  <c r="A1338" i="5" s="1"/>
  <c r="AE1339" i="5"/>
  <c r="A1339" i="5" s="1"/>
  <c r="AE1340" i="5"/>
  <c r="A1340" i="5" s="1"/>
  <c r="AE1341" i="5"/>
  <c r="A1341" i="5" s="1"/>
  <c r="AE1342" i="5"/>
  <c r="A1342" i="5" s="1"/>
  <c r="AA1342" i="5" s="1"/>
  <c r="AF1342" i="5" s="1"/>
  <c r="AE1343" i="5"/>
  <c r="A1343" i="5" s="1"/>
  <c r="AA1343" i="5" s="1"/>
  <c r="AE1344" i="5"/>
  <c r="A1344" i="5" s="1"/>
  <c r="AE1345" i="5"/>
  <c r="A1345" i="5" s="1"/>
  <c r="AE1346" i="5"/>
  <c r="A1346" i="5" s="1"/>
  <c r="AE1347" i="5"/>
  <c r="A1347" i="5" s="1"/>
  <c r="AE1348" i="5"/>
  <c r="A1348" i="5" s="1"/>
  <c r="AA1348" i="5" s="1"/>
  <c r="AE1349" i="5"/>
  <c r="A1349" i="5" s="1"/>
  <c r="AE1350" i="5"/>
  <c r="A1350" i="5" s="1"/>
  <c r="AE1351" i="5"/>
  <c r="A1351" i="5" s="1"/>
  <c r="AE1352" i="5"/>
  <c r="A1352" i="5" s="1"/>
  <c r="AE1353" i="5"/>
  <c r="A1353" i="5" s="1"/>
  <c r="AA1353" i="5" s="1"/>
  <c r="AG1353" i="5" s="1"/>
  <c r="AE1354" i="5"/>
  <c r="A1354" i="5" s="1"/>
  <c r="AE1355" i="5"/>
  <c r="A1355" i="5" s="1"/>
  <c r="AE1356" i="5"/>
  <c r="A1356" i="5" s="1"/>
  <c r="AE1357" i="5"/>
  <c r="A1357" i="5" s="1"/>
  <c r="AE1358" i="5"/>
  <c r="A1358" i="5" s="1"/>
  <c r="AA1358" i="5" s="1"/>
  <c r="AG1358" i="5" s="1"/>
  <c r="AE1359" i="5"/>
  <c r="A1359" i="5" s="1"/>
  <c r="AE1360" i="5"/>
  <c r="A1360" i="5" s="1"/>
  <c r="AE1361" i="5"/>
  <c r="A1361" i="5" s="1"/>
  <c r="AE1362" i="5"/>
  <c r="A1362" i="5" s="1"/>
  <c r="AE1363" i="5"/>
  <c r="A1363" i="5" s="1"/>
  <c r="AE1364" i="5"/>
  <c r="A1364" i="5" s="1"/>
  <c r="AA1364" i="5" s="1"/>
  <c r="AE1365" i="5"/>
  <c r="A1365" i="5" s="1"/>
  <c r="AE1366" i="5"/>
  <c r="A1366" i="5" s="1"/>
  <c r="AE1367" i="5"/>
  <c r="A1367" i="5" s="1"/>
  <c r="AA1367" i="5" s="1"/>
  <c r="AG1367" i="5" s="1"/>
  <c r="AE1368" i="5"/>
  <c r="A1368" i="5" s="1"/>
  <c r="AE1369" i="5"/>
  <c r="A1369" i="5" s="1"/>
  <c r="AA1369" i="5" s="1"/>
  <c r="AF1369" i="5" s="1"/>
  <c r="AE1370" i="5"/>
  <c r="A1370" i="5" s="1"/>
  <c r="AE1371" i="5"/>
  <c r="A1371" i="5" s="1"/>
  <c r="AE1372" i="5"/>
  <c r="A1372" i="5" s="1"/>
  <c r="AE1373" i="5"/>
  <c r="A1373" i="5" s="1"/>
  <c r="AE1374" i="5"/>
  <c r="A1374" i="5" s="1"/>
  <c r="AA1374" i="5" s="1"/>
  <c r="AG1374" i="5" s="1"/>
  <c r="AE1375" i="5"/>
  <c r="A1375" i="5" s="1"/>
  <c r="AA1375" i="5" s="1"/>
  <c r="AE1376" i="5"/>
  <c r="A1376" i="5" s="1"/>
  <c r="AE1377" i="5"/>
  <c r="A1377" i="5" s="1"/>
  <c r="AE1378" i="5"/>
  <c r="A1378" i="5" s="1"/>
  <c r="AE1379" i="5"/>
  <c r="A1379" i="5" s="1"/>
  <c r="AE1380" i="5"/>
  <c r="A1380" i="5" s="1"/>
  <c r="AA1380" i="5" s="1"/>
  <c r="AE1381" i="5"/>
  <c r="A1381" i="5" s="1"/>
  <c r="AE1382" i="5"/>
  <c r="A1382" i="5" s="1"/>
  <c r="AE1383" i="5"/>
  <c r="A1383" i="5" s="1"/>
  <c r="AE1384" i="5"/>
  <c r="A1384" i="5" s="1"/>
  <c r="AE1385" i="5"/>
  <c r="A1385" i="5" s="1"/>
  <c r="AA1385" i="5" s="1"/>
  <c r="AG1385" i="5" s="1"/>
  <c r="AE1386" i="5"/>
  <c r="A1386" i="5" s="1"/>
  <c r="AE1387" i="5"/>
  <c r="A1387" i="5" s="1"/>
  <c r="AE1388" i="5"/>
  <c r="A1388" i="5" s="1"/>
  <c r="AE1389" i="5"/>
  <c r="A1389" i="5" s="1"/>
  <c r="AE1390" i="5"/>
  <c r="A1390" i="5" s="1"/>
  <c r="AA1390" i="5" s="1"/>
  <c r="AG1390" i="5" s="1"/>
  <c r="AE1391" i="5"/>
  <c r="A1391" i="5" s="1"/>
  <c r="AE1392" i="5"/>
  <c r="A1392" i="5" s="1"/>
  <c r="AE1393" i="5"/>
  <c r="A1393" i="5" s="1"/>
  <c r="AE1394" i="5"/>
  <c r="A1394" i="5" s="1"/>
  <c r="AE1395" i="5"/>
  <c r="A1395" i="5" s="1"/>
  <c r="AE1396" i="5"/>
  <c r="A1396" i="5" s="1"/>
  <c r="AA1396" i="5" s="1"/>
  <c r="AE1397" i="5"/>
  <c r="A1397" i="5" s="1"/>
  <c r="AE1398" i="5"/>
  <c r="A1398" i="5" s="1"/>
  <c r="AE1399" i="5"/>
  <c r="A1399" i="5" s="1"/>
  <c r="AA1399" i="5" s="1"/>
  <c r="AE1400" i="5"/>
  <c r="A1400" i="5" s="1"/>
  <c r="AE1401" i="5"/>
  <c r="A1401" i="5" s="1"/>
  <c r="AA1401" i="5" s="1"/>
  <c r="AF1401" i="5" s="1"/>
  <c r="AE1402" i="5"/>
  <c r="A1402" i="5" s="1"/>
  <c r="AE1403" i="5"/>
  <c r="A1403" i="5" s="1"/>
  <c r="AE1404" i="5"/>
  <c r="A1404" i="5" s="1"/>
  <c r="AB1404" i="5" s="1"/>
  <c r="AE1405" i="5"/>
  <c r="A1405" i="5" s="1"/>
  <c r="AE1406" i="5"/>
  <c r="A1406" i="5" s="1"/>
  <c r="AA1406" i="5" s="1"/>
  <c r="AF1406" i="5" s="1"/>
  <c r="AE1407" i="5"/>
  <c r="A1407" i="5" s="1"/>
  <c r="AA1407" i="5" s="1"/>
  <c r="AE1408" i="5"/>
  <c r="A1408" i="5" s="1"/>
  <c r="AE1409" i="5"/>
  <c r="A1409" i="5" s="1"/>
  <c r="AE1410" i="5"/>
  <c r="A1410" i="5" s="1"/>
  <c r="AE1411" i="5"/>
  <c r="A1411" i="5" s="1"/>
  <c r="AE1412" i="5"/>
  <c r="A1412" i="5" s="1"/>
  <c r="AA1412" i="5" s="1"/>
  <c r="AE1413" i="5"/>
  <c r="A1413" i="5" s="1"/>
  <c r="AE1414" i="5"/>
  <c r="A1414" i="5" s="1"/>
  <c r="AE1415" i="5"/>
  <c r="A1415" i="5" s="1"/>
  <c r="AE1416" i="5"/>
  <c r="A1416" i="5" s="1"/>
  <c r="AE1417" i="5"/>
  <c r="A1417" i="5" s="1"/>
  <c r="AA1417" i="5" s="1"/>
  <c r="AG1417" i="5" s="1"/>
  <c r="AE1418" i="5"/>
  <c r="A1418" i="5" s="1"/>
  <c r="AE1419" i="5"/>
  <c r="A1419" i="5" s="1"/>
  <c r="AE1420" i="5"/>
  <c r="A1420" i="5" s="1"/>
  <c r="AE1421" i="5"/>
  <c r="A1421" i="5" s="1"/>
  <c r="AE1422" i="5"/>
  <c r="A1422" i="5" s="1"/>
  <c r="AB1422" i="5" s="1"/>
  <c r="AE1423" i="5"/>
  <c r="A1423" i="5" s="1"/>
  <c r="AE1424" i="5"/>
  <c r="A1424" i="5" s="1"/>
  <c r="AE1425" i="5"/>
  <c r="A1425" i="5" s="1"/>
  <c r="AE1426" i="5"/>
  <c r="A1426" i="5" s="1"/>
  <c r="AE1427" i="5"/>
  <c r="A1427" i="5" s="1"/>
  <c r="AE1428" i="5"/>
  <c r="A1428" i="5" s="1"/>
  <c r="AA1428" i="5" s="1"/>
  <c r="AE1429" i="5"/>
  <c r="A1429" i="5" s="1"/>
  <c r="AE1430" i="5"/>
  <c r="A1430" i="5" s="1"/>
  <c r="AE1431" i="5"/>
  <c r="A1431" i="5" s="1"/>
  <c r="AB1431" i="5" s="1"/>
  <c r="AE1432" i="5"/>
  <c r="A1432" i="5" s="1"/>
  <c r="AE1433" i="5"/>
  <c r="A1433" i="5" s="1"/>
  <c r="AA1433" i="5" s="1"/>
  <c r="AE1434" i="5"/>
  <c r="A1434" i="5" s="1"/>
  <c r="AE1435" i="5"/>
  <c r="A1435" i="5" s="1"/>
  <c r="AE1436" i="5"/>
  <c r="A1436" i="5" s="1"/>
  <c r="AE1437" i="5"/>
  <c r="A1437" i="5" s="1"/>
  <c r="AE1438" i="5"/>
  <c r="A1438" i="5" s="1"/>
  <c r="AA1438" i="5" s="1"/>
  <c r="AG1438" i="5" s="1"/>
  <c r="AE1439" i="5"/>
  <c r="A1439" i="5" s="1"/>
  <c r="AA1439" i="5" s="1"/>
  <c r="AE1440" i="5"/>
  <c r="A1440" i="5" s="1"/>
  <c r="AE1441" i="5"/>
  <c r="A1441" i="5" s="1"/>
  <c r="AE1442" i="5"/>
  <c r="A1442" i="5" s="1"/>
  <c r="AE1443" i="5"/>
  <c r="A1443" i="5" s="1"/>
  <c r="AE1444" i="5"/>
  <c r="A1444" i="5" s="1"/>
  <c r="AA1444" i="5" s="1"/>
  <c r="AE1445" i="5"/>
  <c r="A1445" i="5" s="1"/>
  <c r="AE1446" i="5"/>
  <c r="A1446" i="5" s="1"/>
  <c r="AB1446" i="5" s="1"/>
  <c r="AE1447" i="5"/>
  <c r="A1447" i="5" s="1"/>
  <c r="AE1448" i="5"/>
  <c r="A1448" i="5" s="1"/>
  <c r="AE1449" i="5"/>
  <c r="A1449" i="5" s="1"/>
  <c r="AA1449" i="5" s="1"/>
  <c r="AG1449" i="5" s="1"/>
  <c r="AE1450" i="5"/>
  <c r="A1450" i="5" s="1"/>
  <c r="AE1451" i="5"/>
  <c r="A1451" i="5" s="1"/>
  <c r="AE1452" i="5"/>
  <c r="A1452" i="5" s="1"/>
  <c r="AE1453" i="5"/>
  <c r="A1453" i="5" s="1"/>
  <c r="AE1454" i="5"/>
  <c r="A1454" i="5" s="1"/>
  <c r="AA1454" i="5" s="1"/>
  <c r="AG1454" i="5" s="1"/>
  <c r="AE1455" i="5"/>
  <c r="A1455" i="5" s="1"/>
  <c r="AE1456" i="5"/>
  <c r="A1456" i="5" s="1"/>
  <c r="AB1456" i="5" s="1"/>
  <c r="AE1457" i="5"/>
  <c r="A1457" i="5" s="1"/>
  <c r="AE1458" i="5"/>
  <c r="A1458" i="5" s="1"/>
  <c r="AE1459" i="5"/>
  <c r="A1459" i="5" s="1"/>
  <c r="AE1460" i="5"/>
  <c r="A1460" i="5" s="1"/>
  <c r="AA1460" i="5" s="1"/>
  <c r="AF1460" i="5" s="1"/>
  <c r="AE1461" i="5"/>
  <c r="A1461" i="5" s="1"/>
  <c r="AE1462" i="5"/>
  <c r="A1462" i="5" s="1"/>
  <c r="AE1463" i="5"/>
  <c r="A1463" i="5" s="1"/>
  <c r="AA1463" i="5" s="1"/>
  <c r="AE1464" i="5"/>
  <c r="A1464" i="5" s="1"/>
  <c r="AE1465" i="5"/>
  <c r="A1465" i="5" s="1"/>
  <c r="AA1465" i="5" s="1"/>
  <c r="AF1465" i="5" s="1"/>
  <c r="AE1466" i="5"/>
  <c r="A1466" i="5" s="1"/>
  <c r="AE1467" i="5"/>
  <c r="A1467" i="5" s="1"/>
  <c r="AB1467" i="5" s="1"/>
  <c r="AE1468" i="5"/>
  <c r="A1468" i="5" s="1"/>
  <c r="AE1469" i="5"/>
  <c r="A1469" i="5" s="1"/>
  <c r="AE1470" i="5"/>
  <c r="A1470" i="5" s="1"/>
  <c r="AA1470" i="5" s="1"/>
  <c r="AG1470" i="5" s="1"/>
  <c r="AE1471" i="5"/>
  <c r="A1471" i="5" s="1"/>
  <c r="AB1471" i="5" s="1"/>
  <c r="AE1472" i="5"/>
  <c r="A1472" i="5" s="1"/>
  <c r="AE1473" i="5"/>
  <c r="A1473" i="5" s="1"/>
  <c r="AE1474" i="5"/>
  <c r="A1474" i="5" s="1"/>
  <c r="AE1475" i="5"/>
  <c r="A1475" i="5" s="1"/>
  <c r="AE1476" i="5"/>
  <c r="A1476" i="5" s="1"/>
  <c r="AA1476" i="5" s="1"/>
  <c r="AE1477" i="5"/>
  <c r="A1477" i="5" s="1"/>
  <c r="AE1478" i="5"/>
  <c r="A1478" i="5" s="1"/>
  <c r="AB1478" i="5" s="1"/>
  <c r="AE1479" i="5"/>
  <c r="A1479" i="5" s="1"/>
  <c r="AE1480" i="5"/>
  <c r="A1480" i="5" s="1"/>
  <c r="AE1481" i="5"/>
  <c r="A1481" i="5" s="1"/>
  <c r="AA1481" i="5" s="1"/>
  <c r="AG1481" i="5" s="1"/>
  <c r="AE1482" i="5"/>
  <c r="A1482" i="5" s="1"/>
  <c r="AE1483" i="5"/>
  <c r="A1483" i="5" s="1"/>
  <c r="AE1484" i="5"/>
  <c r="A1484" i="5" s="1"/>
  <c r="AE1485" i="5"/>
  <c r="A1485" i="5" s="1"/>
  <c r="AE1486" i="5"/>
  <c r="A1486" i="5" s="1"/>
  <c r="AA1486" i="5" s="1"/>
  <c r="AG1486" i="5" s="1"/>
  <c r="AE1487" i="5"/>
  <c r="A1487" i="5" s="1"/>
  <c r="AE1488" i="5"/>
  <c r="A1488" i="5" s="1"/>
  <c r="AB1488" i="5" s="1"/>
  <c r="AE1489" i="5"/>
  <c r="A1489" i="5" s="1"/>
  <c r="AE1490" i="5"/>
  <c r="A1490" i="5" s="1"/>
  <c r="AE1491" i="5"/>
  <c r="A1491" i="5" s="1"/>
  <c r="AE1492" i="5"/>
  <c r="A1492" i="5" s="1"/>
  <c r="AA1492" i="5" s="1"/>
  <c r="AE1493" i="5"/>
  <c r="A1493" i="5" s="1"/>
  <c r="AE1494" i="5"/>
  <c r="A1494" i="5" s="1"/>
  <c r="AE1495" i="5"/>
  <c r="A1495" i="5" s="1"/>
  <c r="AA1495" i="5" s="1"/>
  <c r="AF1495" i="5" s="1"/>
  <c r="AE1496" i="5"/>
  <c r="A1496" i="5" s="1"/>
  <c r="AE1497" i="5"/>
  <c r="A1497" i="5" s="1"/>
  <c r="AA1497" i="5" s="1"/>
  <c r="AG1497" i="5" s="1"/>
  <c r="AE1498" i="5"/>
  <c r="A1498" i="5" s="1"/>
  <c r="AE1499" i="5"/>
  <c r="A1499" i="5" s="1"/>
  <c r="AB1499" i="5" s="1"/>
  <c r="AE1500" i="5"/>
  <c r="A1500" i="5" s="1"/>
  <c r="AA1500" i="5" s="1"/>
  <c r="AF1500" i="5" s="1"/>
  <c r="AE1501" i="5"/>
  <c r="A1501" i="5" s="1"/>
  <c r="AE1502" i="5"/>
  <c r="A1502" i="5" s="1"/>
  <c r="AA1502" i="5" s="1"/>
  <c r="AG1502" i="5" s="1"/>
  <c r="AE1503" i="5"/>
  <c r="A1503" i="5" s="1"/>
  <c r="AB1503" i="5" s="1"/>
  <c r="AE1504" i="5"/>
  <c r="A1504" i="5" s="1"/>
  <c r="AE1505" i="5"/>
  <c r="A1505" i="5" s="1"/>
  <c r="AE1506" i="5"/>
  <c r="A1506" i="5" s="1"/>
  <c r="AE1507" i="5"/>
  <c r="A1507" i="5" s="1"/>
  <c r="AE1508" i="5"/>
  <c r="A1508" i="5" s="1"/>
  <c r="AA1508" i="5" s="1"/>
  <c r="AF1508" i="5" s="1"/>
  <c r="AE1509" i="5"/>
  <c r="A1509" i="5" s="1"/>
  <c r="AE1510" i="5"/>
  <c r="A1510" i="5" s="1"/>
  <c r="AA1510" i="5" s="1"/>
  <c r="AG1510" i="5" s="1"/>
  <c r="AE1511" i="5"/>
  <c r="A1511" i="5" s="1"/>
  <c r="AE1512" i="5"/>
  <c r="A1512" i="5" s="1"/>
  <c r="AE1513" i="5"/>
  <c r="A1513" i="5" s="1"/>
  <c r="AA1513" i="5" s="1"/>
  <c r="AG1513" i="5" s="1"/>
  <c r="AE1514" i="5"/>
  <c r="A1514" i="5" s="1"/>
  <c r="AE1515" i="5"/>
  <c r="A1515" i="5" s="1"/>
  <c r="AE1516" i="5"/>
  <c r="A1516" i="5" s="1"/>
  <c r="AE1517" i="5"/>
  <c r="A1517" i="5" s="1"/>
  <c r="AE1518" i="5"/>
  <c r="A1518" i="5" s="1"/>
  <c r="AA1518" i="5" s="1"/>
  <c r="AG1518" i="5" s="1"/>
  <c r="AE1519" i="5"/>
  <c r="A1519" i="5" s="1"/>
  <c r="AA1519" i="5" s="1"/>
  <c r="AF1519" i="5" s="1"/>
  <c r="AE1520" i="5"/>
  <c r="A1520" i="5" s="1"/>
  <c r="AB1520" i="5" s="1"/>
  <c r="AE1521" i="5"/>
  <c r="A1521" i="5" s="1"/>
  <c r="AA1521" i="5" s="1"/>
  <c r="AF1521" i="5" s="1"/>
  <c r="AE1522" i="5"/>
  <c r="A1522" i="5" s="1"/>
  <c r="AE1523" i="5"/>
  <c r="A1523" i="5" s="1"/>
  <c r="AE1524" i="5"/>
  <c r="A1524" i="5" s="1"/>
  <c r="AB1524" i="5" s="1"/>
  <c r="AE1525" i="5"/>
  <c r="A1525" i="5" s="1"/>
  <c r="AE1526" i="5"/>
  <c r="A1526" i="5" s="1"/>
  <c r="AE1527" i="5"/>
  <c r="A1527" i="5" s="1"/>
  <c r="AA1527" i="5" s="1"/>
  <c r="AE1528" i="5"/>
  <c r="A1528" i="5" s="1"/>
  <c r="AE1529" i="5"/>
  <c r="A1529" i="5" s="1"/>
  <c r="AA1529" i="5" s="1"/>
  <c r="AF1529" i="5" s="1"/>
  <c r="AE1530" i="5"/>
  <c r="A1530" i="5" s="1"/>
  <c r="AE1531" i="5"/>
  <c r="A1531" i="5" s="1"/>
  <c r="AB1531" i="5" s="1"/>
  <c r="AE1532" i="5"/>
  <c r="A1532" i="5" s="1"/>
  <c r="AA1532" i="5" s="1"/>
  <c r="AE1533" i="5"/>
  <c r="A1533" i="5" s="1"/>
  <c r="AE1534" i="5"/>
  <c r="A1534" i="5" s="1"/>
  <c r="AA1534" i="5" s="1"/>
  <c r="AF1534" i="5" s="1"/>
  <c r="AE1535" i="5"/>
  <c r="A1535" i="5" s="1"/>
  <c r="AA1535" i="5" s="1"/>
  <c r="AE1536" i="5"/>
  <c r="A1536" i="5" s="1"/>
  <c r="AE1537" i="5"/>
  <c r="A1537" i="5" s="1"/>
  <c r="AE1538" i="5"/>
  <c r="A1538" i="5" s="1"/>
  <c r="AE1539" i="5"/>
  <c r="A1539" i="5" s="1"/>
  <c r="AE1540" i="5"/>
  <c r="A1540" i="5" s="1"/>
  <c r="AA1540" i="5" s="1"/>
  <c r="AG1540" i="5" s="1"/>
  <c r="AE1541" i="5"/>
  <c r="A1541" i="5" s="1"/>
  <c r="AE1542" i="5"/>
  <c r="A1542" i="5" s="1"/>
  <c r="AB1542" i="5" s="1"/>
  <c r="AE1543" i="5"/>
  <c r="A1543" i="5" s="1"/>
  <c r="AE1544" i="5"/>
  <c r="A1544" i="5" s="1"/>
  <c r="AE1545" i="5"/>
  <c r="A1545" i="5" s="1"/>
  <c r="AB1545" i="5" s="1"/>
  <c r="AE1546" i="5"/>
  <c r="A1546" i="5" s="1"/>
  <c r="AE1547" i="5"/>
  <c r="A1547" i="5" s="1"/>
  <c r="AE1548" i="5"/>
  <c r="A1548" i="5" s="1"/>
  <c r="AE1549" i="5"/>
  <c r="A1549" i="5" s="1"/>
  <c r="AE1550" i="5"/>
  <c r="A1550" i="5" s="1"/>
  <c r="AA1550" i="5" s="1"/>
  <c r="AG1550" i="5" s="1"/>
  <c r="AE1551" i="5"/>
  <c r="A1551" i="5" s="1"/>
  <c r="AA1551" i="5" s="1"/>
  <c r="AF1551" i="5" s="1"/>
  <c r="AE1552" i="5"/>
  <c r="A1552" i="5" s="1"/>
  <c r="AB1552" i="5" s="1"/>
  <c r="AE1553" i="5"/>
  <c r="A1553" i="5" s="1"/>
  <c r="AA1553" i="5" s="1"/>
  <c r="AF1553" i="5" s="1"/>
  <c r="AE1554" i="5"/>
  <c r="A1554" i="5" s="1"/>
  <c r="AE1555" i="5"/>
  <c r="A1555" i="5" s="1"/>
  <c r="AE1556" i="5"/>
  <c r="A1556" i="5" s="1"/>
  <c r="AA1556" i="5" s="1"/>
  <c r="AF1556" i="5" s="1"/>
  <c r="AE1557" i="5"/>
  <c r="A1557" i="5" s="1"/>
  <c r="AE1558" i="5"/>
  <c r="A1558" i="5" s="1"/>
  <c r="AE1559" i="5"/>
  <c r="A1559" i="5" s="1"/>
  <c r="AA1559" i="5" s="1"/>
  <c r="AF1559" i="5" s="1"/>
  <c r="AE1560" i="5"/>
  <c r="A1560" i="5" s="1"/>
  <c r="AE1561" i="5"/>
  <c r="A1561" i="5" s="1"/>
  <c r="AA1561" i="5" s="1"/>
  <c r="AG1561" i="5" s="1"/>
  <c r="AE1562" i="5"/>
  <c r="A1562" i="5" s="1"/>
  <c r="AE1563" i="5"/>
  <c r="A1563" i="5" s="1"/>
  <c r="AB1563" i="5" s="1"/>
  <c r="AE1564" i="5"/>
  <c r="A1564" i="5" s="1"/>
  <c r="AA1564" i="5" s="1"/>
  <c r="AG1564" i="5" s="1"/>
  <c r="AE1565" i="5"/>
  <c r="A1565" i="5" s="1"/>
  <c r="AE1566" i="5"/>
  <c r="A1566" i="5" s="1"/>
  <c r="AA1566" i="5" s="1"/>
  <c r="AG1566" i="5" s="1"/>
  <c r="AE1567" i="5"/>
  <c r="A1567" i="5" s="1"/>
  <c r="AB1567" i="5" s="1"/>
  <c r="AE1568" i="5"/>
  <c r="A1568" i="5" s="1"/>
  <c r="AE1569" i="5"/>
  <c r="A1569" i="5" s="1"/>
  <c r="AE1570" i="5"/>
  <c r="A1570" i="5" s="1"/>
  <c r="AE1571" i="5"/>
  <c r="A1571" i="5" s="1"/>
  <c r="AE1572" i="5"/>
  <c r="A1572" i="5" s="1"/>
  <c r="AA1572" i="5" s="1"/>
  <c r="AF1572" i="5" s="1"/>
  <c r="AE1573" i="5"/>
  <c r="A1573" i="5" s="1"/>
  <c r="AE1574" i="5"/>
  <c r="A1574" i="5" s="1"/>
  <c r="AA1574" i="5" s="1"/>
  <c r="AG1574" i="5" s="1"/>
  <c r="AE1575" i="5"/>
  <c r="A1575" i="5" s="1"/>
  <c r="AE1576" i="5"/>
  <c r="A1576" i="5" s="1"/>
  <c r="AE1577" i="5"/>
  <c r="A1577" i="5" s="1"/>
  <c r="AA1577" i="5" s="1"/>
  <c r="AG1577" i="5" s="1"/>
  <c r="AE1578" i="5"/>
  <c r="A1578" i="5" s="1"/>
  <c r="AE1579" i="5"/>
  <c r="A1579" i="5" s="1"/>
  <c r="AE1580" i="5"/>
  <c r="A1580" i="5" s="1"/>
  <c r="AE1581" i="5"/>
  <c r="A1581" i="5" s="1"/>
  <c r="AE1582" i="5"/>
  <c r="A1582" i="5" s="1"/>
  <c r="AA1582" i="5" s="1"/>
  <c r="AG1582" i="5" s="1"/>
  <c r="AE1583" i="5"/>
  <c r="A1583" i="5" s="1"/>
  <c r="AA1583" i="5" s="1"/>
  <c r="AF1583" i="5" s="1"/>
  <c r="AE1584" i="5"/>
  <c r="A1584" i="5" s="1"/>
  <c r="AB1584" i="5" s="1"/>
  <c r="AE1585" i="5"/>
  <c r="A1585" i="5" s="1"/>
  <c r="AA1585" i="5" s="1"/>
  <c r="AG1585" i="5" s="1"/>
  <c r="AE1586" i="5"/>
  <c r="A1586" i="5" s="1"/>
  <c r="AE1587" i="5"/>
  <c r="A1587" i="5" s="1"/>
  <c r="AE1588" i="5"/>
  <c r="A1588" i="5" s="1"/>
  <c r="AB1588" i="5" s="1"/>
  <c r="AE1589" i="5"/>
  <c r="A1589" i="5" s="1"/>
  <c r="AE1590" i="5"/>
  <c r="A1590" i="5" s="1"/>
  <c r="AE1591" i="5"/>
  <c r="A1591" i="5" s="1"/>
  <c r="AA1591" i="5" s="1"/>
  <c r="AE1592" i="5"/>
  <c r="A1592" i="5" s="1"/>
  <c r="AE1593" i="5"/>
  <c r="A1593" i="5" s="1"/>
  <c r="AA1593" i="5" s="1"/>
  <c r="AF1593" i="5" s="1"/>
  <c r="AE1594" i="5"/>
  <c r="A1594" i="5" s="1"/>
  <c r="AE1595" i="5"/>
  <c r="A1595" i="5" s="1"/>
  <c r="AB1595" i="5" s="1"/>
  <c r="AE1596" i="5"/>
  <c r="A1596" i="5" s="1"/>
  <c r="AA1596" i="5" s="1"/>
  <c r="AG1596" i="5" s="1"/>
  <c r="AE1597" i="5"/>
  <c r="A1597" i="5" s="1"/>
  <c r="AE1598" i="5"/>
  <c r="A1598" i="5" s="1"/>
  <c r="AA1598" i="5" s="1"/>
  <c r="AG1598" i="5" s="1"/>
  <c r="AE1599" i="5"/>
  <c r="A1599" i="5" s="1"/>
  <c r="AB1599" i="5" s="1"/>
  <c r="AE1600" i="5"/>
  <c r="A1600" i="5" s="1"/>
  <c r="AB1600" i="5" s="1"/>
  <c r="AE1601" i="5"/>
  <c r="A1601" i="5" s="1"/>
  <c r="AE1602" i="5"/>
  <c r="A1602" i="5" s="1"/>
  <c r="AE1603" i="5"/>
  <c r="A1603" i="5" s="1"/>
  <c r="AE1604" i="5"/>
  <c r="A1604" i="5" s="1"/>
  <c r="AA1604" i="5" s="1"/>
  <c r="AG1604" i="5" s="1"/>
  <c r="AE1605" i="5"/>
  <c r="A1605" i="5" s="1"/>
  <c r="AE1606" i="5"/>
  <c r="A1606" i="5" s="1"/>
  <c r="AB1606" i="5" s="1"/>
  <c r="AE1607" i="5"/>
  <c r="A1607" i="5" s="1"/>
  <c r="AB1607" i="5" s="1"/>
  <c r="AE1608" i="5"/>
  <c r="A1608" i="5" s="1"/>
  <c r="AE1609" i="5"/>
  <c r="A1609" i="5" s="1"/>
  <c r="AA1609" i="5" s="1"/>
  <c r="AF1609" i="5" s="1"/>
  <c r="AE1610" i="5"/>
  <c r="A1610" i="5" s="1"/>
  <c r="AE1611" i="5"/>
  <c r="A1611" i="5" s="1"/>
  <c r="AB1611" i="5" s="1"/>
  <c r="AE1612" i="5"/>
  <c r="A1612" i="5" s="1"/>
  <c r="AE1613" i="5"/>
  <c r="A1613" i="5" s="1"/>
  <c r="AE1614" i="5"/>
  <c r="A1614" i="5" s="1"/>
  <c r="AA1614" i="5" s="1"/>
  <c r="AF1614" i="5" s="1"/>
  <c r="AE1615" i="5"/>
  <c r="A1615" i="5" s="1"/>
  <c r="AA1615" i="5" s="1"/>
  <c r="AG1615" i="5" s="1"/>
  <c r="AE1616" i="5"/>
  <c r="A1616" i="5" s="1"/>
  <c r="AB1616" i="5" s="1"/>
  <c r="AE1617" i="5"/>
  <c r="A1617" i="5" s="1"/>
  <c r="AB1617" i="5" s="1"/>
  <c r="AE1618" i="5"/>
  <c r="A1618" i="5" s="1"/>
  <c r="AE1619" i="5"/>
  <c r="A1619" i="5" s="1"/>
  <c r="AE1620" i="5"/>
  <c r="A1620" i="5" s="1"/>
  <c r="AB1620" i="5" s="1"/>
  <c r="AE1621" i="5"/>
  <c r="A1621" i="5" s="1"/>
  <c r="AE1622" i="5"/>
  <c r="A1622" i="5" s="1"/>
  <c r="AB1622" i="5" s="1"/>
  <c r="AE1623" i="5"/>
  <c r="A1623" i="5" s="1"/>
  <c r="AA1623" i="5" s="1"/>
  <c r="AE1624" i="5"/>
  <c r="A1624" i="5" s="1"/>
  <c r="AA1624" i="5" s="1"/>
  <c r="AF1624" i="5" s="1"/>
  <c r="AE1625" i="5"/>
  <c r="A1625" i="5" s="1"/>
  <c r="AA1625" i="5" s="1"/>
  <c r="AG1625" i="5" s="1"/>
  <c r="AE1626" i="5"/>
  <c r="A1626" i="5" s="1"/>
  <c r="AE1627" i="5"/>
  <c r="A1627" i="5" s="1"/>
  <c r="AB1627" i="5" s="1"/>
  <c r="AE1628" i="5"/>
  <c r="A1628" i="5" s="1"/>
  <c r="AB1628" i="5" s="1"/>
  <c r="AE1629" i="5"/>
  <c r="A1629" i="5" s="1"/>
  <c r="AE1630" i="5"/>
  <c r="A1630" i="5" s="1"/>
  <c r="AA1630" i="5" s="1"/>
  <c r="AG1630" i="5" s="1"/>
  <c r="AE1631" i="5"/>
  <c r="A1631" i="5" s="1"/>
  <c r="AB1631" i="5" s="1"/>
  <c r="AE1632" i="5"/>
  <c r="A1632" i="5" s="1"/>
  <c r="AA1632" i="5" s="1"/>
  <c r="AE1633" i="5"/>
  <c r="A1633" i="5" s="1"/>
  <c r="AA1633" i="5" s="1"/>
  <c r="AF1633" i="5" s="1"/>
  <c r="AE1634" i="5"/>
  <c r="A1634" i="5" s="1"/>
  <c r="AE1635" i="5"/>
  <c r="A1635" i="5" s="1"/>
  <c r="AE1636" i="5"/>
  <c r="A1636" i="5" s="1"/>
  <c r="AA1636" i="5" s="1"/>
  <c r="AF1636" i="5" s="1"/>
  <c r="AE1637" i="5"/>
  <c r="A1637" i="5" s="1"/>
  <c r="AE1638" i="5"/>
  <c r="A1638" i="5" s="1"/>
  <c r="AA1638" i="5" s="1"/>
  <c r="AG1638" i="5" s="1"/>
  <c r="AE1639" i="5"/>
  <c r="A1639" i="5" s="1"/>
  <c r="AB1639" i="5" s="1"/>
  <c r="AE1640" i="5"/>
  <c r="A1640" i="5" s="1"/>
  <c r="AE1641" i="5"/>
  <c r="A1641" i="5" s="1"/>
  <c r="AB1641" i="5" s="1"/>
  <c r="AE1642" i="5"/>
  <c r="A1642" i="5" s="1"/>
  <c r="AE1643" i="5"/>
  <c r="A1643" i="5" s="1"/>
  <c r="AB1643" i="5" s="1"/>
  <c r="AE1644" i="5"/>
  <c r="A1644" i="5" s="1"/>
  <c r="AA1644" i="5" s="1"/>
  <c r="AF1644" i="5" s="1"/>
  <c r="AE1645" i="5"/>
  <c r="A1645" i="5" s="1"/>
  <c r="AE1646" i="5"/>
  <c r="A1646" i="5" s="1"/>
  <c r="AA1646" i="5" s="1"/>
  <c r="AG1646" i="5" s="1"/>
  <c r="AE1647" i="5"/>
  <c r="A1647" i="5" s="1"/>
  <c r="AA1647" i="5" s="1"/>
  <c r="AG1647" i="5" s="1"/>
  <c r="AE1648" i="5"/>
  <c r="A1648" i="5" s="1"/>
  <c r="AB1648" i="5" s="1"/>
  <c r="AE1649" i="5"/>
  <c r="A1649" i="5" s="1"/>
  <c r="AA1649" i="5" s="1"/>
  <c r="AG1649" i="5" s="1"/>
  <c r="AE1650" i="5"/>
  <c r="A1650" i="5" s="1"/>
  <c r="AE1651" i="5"/>
  <c r="A1651" i="5" s="1"/>
  <c r="AA1651" i="5" s="1"/>
  <c r="AG1651" i="5" s="1"/>
  <c r="AE1652" i="5"/>
  <c r="A1652" i="5" s="1"/>
  <c r="AA1652" i="5" s="1"/>
  <c r="AG1652" i="5" s="1"/>
  <c r="AE1653" i="5"/>
  <c r="A1653" i="5" s="1"/>
  <c r="AE1654" i="5"/>
  <c r="A1654" i="5" s="1"/>
  <c r="AA1654" i="5" s="1"/>
  <c r="AF1654" i="5" s="1"/>
  <c r="AE1655" i="5"/>
  <c r="A1655" i="5" s="1"/>
  <c r="AA1655" i="5" s="1"/>
  <c r="AG1655" i="5" s="1"/>
  <c r="AE1656" i="5"/>
  <c r="A1656" i="5" s="1"/>
  <c r="AE1657" i="5"/>
  <c r="A1657" i="5" s="1"/>
  <c r="AA1657" i="5" s="1"/>
  <c r="AG1657" i="5" s="1"/>
  <c r="AE1658" i="5"/>
  <c r="A1658" i="5" s="1"/>
  <c r="AE1659" i="5"/>
  <c r="A1659" i="5" s="1"/>
  <c r="AA1659" i="5" s="1"/>
  <c r="AG1659" i="5" s="1"/>
  <c r="AE1660" i="5"/>
  <c r="A1660" i="5" s="1"/>
  <c r="AB1660" i="5" s="1"/>
  <c r="AE1661" i="5"/>
  <c r="A1661" i="5" s="1"/>
  <c r="AE1662" i="5"/>
  <c r="A1662" i="5" s="1"/>
  <c r="AA1662" i="5" s="1"/>
  <c r="AG1662" i="5" s="1"/>
  <c r="AE1663" i="5"/>
  <c r="A1663" i="5" s="1"/>
  <c r="AB1663" i="5" s="1"/>
  <c r="AE1664" i="5"/>
  <c r="A1664" i="5" s="1"/>
  <c r="AB1664" i="5" s="1"/>
  <c r="AE1665" i="5"/>
  <c r="A1665" i="5" s="1"/>
  <c r="AA1665" i="5" s="1"/>
  <c r="AF1665" i="5" s="1"/>
  <c r="AE1666" i="5"/>
  <c r="A1666" i="5" s="1"/>
  <c r="AE1667" i="5"/>
  <c r="A1667" i="5" s="1"/>
  <c r="AA1667" i="5" s="1"/>
  <c r="AF1667" i="5" s="1"/>
  <c r="AE1668" i="5"/>
  <c r="A1668" i="5" s="1"/>
  <c r="AA1668" i="5" s="1"/>
  <c r="AG1668" i="5" s="1"/>
  <c r="AE1669" i="5"/>
  <c r="A1669" i="5" s="1"/>
  <c r="AE1670" i="5"/>
  <c r="A1670" i="5" s="1"/>
  <c r="AA1670" i="5" s="1"/>
  <c r="AF1670" i="5" s="1"/>
  <c r="AE1671" i="5"/>
  <c r="A1671" i="5" s="1"/>
  <c r="AA1671" i="5" s="1"/>
  <c r="AG1671" i="5" s="1"/>
  <c r="AE1672" i="5"/>
  <c r="A1672" i="5" s="1"/>
  <c r="AE1673" i="5"/>
  <c r="A1673" i="5" s="1"/>
  <c r="AA1673" i="5" s="1"/>
  <c r="AG1673" i="5" s="1"/>
  <c r="AE1674" i="5"/>
  <c r="A1674" i="5" s="1"/>
  <c r="AE1675" i="5"/>
  <c r="A1675" i="5" s="1"/>
  <c r="AA1675" i="5" s="1"/>
  <c r="AF1675" i="5" s="1"/>
  <c r="AE1676" i="5"/>
  <c r="A1676" i="5" s="1"/>
  <c r="AA1676" i="5" s="1"/>
  <c r="AF1676" i="5" s="1"/>
  <c r="AE1677" i="5"/>
  <c r="A1677" i="5" s="1"/>
  <c r="AE1678" i="5"/>
  <c r="A1678" i="5" s="1"/>
  <c r="AA1678" i="5" s="1"/>
  <c r="AG1678" i="5" s="1"/>
  <c r="AE1679" i="5"/>
  <c r="A1679" i="5" s="1"/>
  <c r="AA1679" i="5" s="1"/>
  <c r="AF1679" i="5" s="1"/>
  <c r="AE1680" i="5"/>
  <c r="A1680" i="5" s="1"/>
  <c r="AB1680" i="5" s="1"/>
  <c r="AE1681" i="5"/>
  <c r="A1681" i="5" s="1"/>
  <c r="AA1681" i="5" s="1"/>
  <c r="AF1681" i="5" s="1"/>
  <c r="AE1682" i="5"/>
  <c r="A1682" i="5" s="1"/>
  <c r="AE1683" i="5"/>
  <c r="A1683" i="5" s="1"/>
  <c r="AA1683" i="5" s="1"/>
  <c r="AF1683" i="5" s="1"/>
  <c r="AE1684" i="5"/>
  <c r="A1684" i="5" s="1"/>
  <c r="AB1684" i="5" s="1"/>
  <c r="AE1685" i="5"/>
  <c r="A1685" i="5" s="1"/>
  <c r="AE1686" i="5"/>
  <c r="A1686" i="5" s="1"/>
  <c r="AB1686" i="5" s="1"/>
  <c r="AE1687" i="5"/>
  <c r="A1687" i="5" s="1"/>
  <c r="AA1687" i="5" s="1"/>
  <c r="AF1687" i="5" s="1"/>
  <c r="AE1688" i="5"/>
  <c r="A1688" i="5" s="1"/>
  <c r="AE1689" i="5"/>
  <c r="A1689" i="5" s="1"/>
  <c r="AA1689" i="5" s="1"/>
  <c r="AG1689" i="5" s="1"/>
  <c r="AE1690" i="5"/>
  <c r="A1690" i="5" s="1"/>
  <c r="AE1691" i="5"/>
  <c r="A1691" i="5" s="1"/>
  <c r="AA1691" i="5" s="1"/>
  <c r="AF1691" i="5" s="1"/>
  <c r="AE1692" i="5"/>
  <c r="A1692" i="5" s="1"/>
  <c r="AA1692" i="5" s="1"/>
  <c r="AG1692" i="5" s="1"/>
  <c r="AE1693" i="5"/>
  <c r="A1693" i="5" s="1"/>
  <c r="AE1694" i="5"/>
  <c r="A1694" i="5" s="1"/>
  <c r="AA1694" i="5" s="1"/>
  <c r="AG1694" i="5" s="1"/>
  <c r="AE1695" i="5"/>
  <c r="A1695" i="5" s="1"/>
  <c r="AA1695" i="5" s="1"/>
  <c r="AF1695" i="5" s="1"/>
  <c r="AE1696" i="5"/>
  <c r="A1696" i="5" s="1"/>
  <c r="AB1696" i="5" s="1"/>
  <c r="AE1697" i="5"/>
  <c r="A1697" i="5" s="1"/>
  <c r="AA1697" i="5" s="1"/>
  <c r="AF1697" i="5" s="1"/>
  <c r="AE1698" i="5"/>
  <c r="A1698" i="5" s="1"/>
  <c r="AE1699" i="5"/>
  <c r="A1699" i="5" s="1"/>
  <c r="AA1699" i="5" s="1"/>
  <c r="AF1699" i="5" s="1"/>
  <c r="AE1700" i="5"/>
  <c r="A1700" i="5" s="1"/>
  <c r="AA1700" i="5" s="1"/>
  <c r="AG1700" i="5" s="1"/>
  <c r="AE1701" i="5"/>
  <c r="A1701" i="5" s="1"/>
  <c r="AE1702" i="5"/>
  <c r="A1702" i="5" s="1"/>
  <c r="AA1702" i="5" s="1"/>
  <c r="AG1702" i="5" s="1"/>
  <c r="AE1703" i="5"/>
  <c r="A1703" i="5" s="1"/>
  <c r="AB1703" i="5" s="1"/>
  <c r="AE1704" i="5"/>
  <c r="A1704" i="5" s="1"/>
  <c r="AE1705" i="5"/>
  <c r="A1705" i="5" s="1"/>
  <c r="AB1705" i="5" s="1"/>
  <c r="AE1706" i="5"/>
  <c r="A1706" i="5" s="1"/>
  <c r="AE1707" i="5"/>
  <c r="A1707" i="5" s="1"/>
  <c r="AB1707" i="5" s="1"/>
  <c r="AE1708" i="5"/>
  <c r="A1708" i="5" s="1"/>
  <c r="AA1708" i="5" s="1"/>
  <c r="AG1708" i="5" s="1"/>
  <c r="AE1709" i="5"/>
  <c r="A1709" i="5" s="1"/>
  <c r="AE1710" i="5"/>
  <c r="A1710" i="5" s="1"/>
  <c r="AA1710" i="5" s="1"/>
  <c r="AG1710" i="5" s="1"/>
  <c r="AE1711" i="5"/>
  <c r="A1711" i="5" s="1"/>
  <c r="AA1711" i="5" s="1"/>
  <c r="AF1711" i="5" s="1"/>
  <c r="AE1712" i="5"/>
  <c r="A1712" i="5" s="1"/>
  <c r="AB1712" i="5" s="1"/>
  <c r="AE1713" i="5"/>
  <c r="A1713" i="5" s="1"/>
  <c r="AA1713" i="5" s="1"/>
  <c r="AG1713" i="5" s="1"/>
  <c r="AE1714" i="5"/>
  <c r="A1714" i="5" s="1"/>
  <c r="AE1715" i="5"/>
  <c r="A1715" i="5" s="1"/>
  <c r="AA1715" i="5" s="1"/>
  <c r="AF1715" i="5" s="1"/>
  <c r="AE1716" i="5"/>
  <c r="A1716" i="5" s="1"/>
  <c r="AA1716" i="5" s="1"/>
  <c r="AF1716" i="5" s="1"/>
  <c r="AE1717" i="5"/>
  <c r="A1717" i="5" s="1"/>
  <c r="AE1718" i="5"/>
  <c r="A1718" i="5" s="1"/>
  <c r="AA1718" i="5" s="1"/>
  <c r="AG1718" i="5" s="1"/>
  <c r="AE1719" i="5"/>
  <c r="A1719" i="5" s="1"/>
  <c r="AA1719" i="5" s="1"/>
  <c r="AF1719" i="5" s="1"/>
  <c r="AE1720" i="5"/>
  <c r="A1720" i="5" s="1"/>
  <c r="AE1721" i="5"/>
  <c r="A1721" i="5" s="1"/>
  <c r="AA1721" i="5" s="1"/>
  <c r="AF1721" i="5" s="1"/>
  <c r="AE1722" i="5"/>
  <c r="A1722" i="5" s="1"/>
  <c r="AE1723" i="5"/>
  <c r="A1723" i="5" s="1"/>
  <c r="AA1723" i="5" s="1"/>
  <c r="AG1723" i="5" s="1"/>
  <c r="AE1724" i="5"/>
  <c r="A1724" i="5" s="1"/>
  <c r="AE1725" i="5"/>
  <c r="A1725" i="5" s="1"/>
  <c r="AE1726" i="5"/>
  <c r="A1726" i="5" s="1"/>
  <c r="AA1726" i="5" s="1"/>
  <c r="AG1726" i="5" s="1"/>
  <c r="AE1727" i="5"/>
  <c r="A1727" i="5" s="1"/>
  <c r="AB1727" i="5" s="1"/>
  <c r="AE1728" i="5"/>
  <c r="A1728" i="5" s="1"/>
  <c r="AB1728" i="5" s="1"/>
  <c r="AE1729" i="5"/>
  <c r="A1729" i="5" s="1"/>
  <c r="AA1729" i="5" s="1"/>
  <c r="AG1729" i="5" s="1"/>
  <c r="AE1730" i="5"/>
  <c r="A1730" i="5" s="1"/>
  <c r="AE1731" i="5"/>
  <c r="A1731" i="5" s="1"/>
  <c r="AA1731" i="5" s="1"/>
  <c r="AF1731" i="5" s="1"/>
  <c r="AE1732" i="5"/>
  <c r="A1732" i="5" s="1"/>
  <c r="AA1732" i="5" s="1"/>
  <c r="AF1732" i="5" s="1"/>
  <c r="AE1733" i="5"/>
  <c r="A1733" i="5" s="1"/>
  <c r="AE1734" i="5"/>
  <c r="A1734" i="5" s="1"/>
  <c r="AA1734" i="5" s="1"/>
  <c r="AF1734" i="5" s="1"/>
  <c r="AE1735" i="5"/>
  <c r="A1735" i="5" s="1"/>
  <c r="AA1735" i="5" s="1"/>
  <c r="AF1735" i="5" s="1"/>
  <c r="AE1736" i="5"/>
  <c r="A1736" i="5" s="1"/>
  <c r="AE1737" i="5"/>
  <c r="A1737" i="5" s="1"/>
  <c r="AA1737" i="5" s="1"/>
  <c r="AF1737" i="5" s="1"/>
  <c r="AE1738" i="5"/>
  <c r="A1738" i="5" s="1"/>
  <c r="AE1739" i="5"/>
  <c r="A1739" i="5" s="1"/>
  <c r="AA1739" i="5" s="1"/>
  <c r="AG1739" i="5" s="1"/>
  <c r="AE1740" i="5"/>
  <c r="A1740" i="5" s="1"/>
  <c r="AA1740" i="5" s="1"/>
  <c r="AG1740" i="5" s="1"/>
  <c r="AE1741" i="5"/>
  <c r="A1741" i="5" s="1"/>
  <c r="AE1742" i="5"/>
  <c r="A1742" i="5" s="1"/>
  <c r="AA1742" i="5" s="1"/>
  <c r="AG1742" i="5" s="1"/>
  <c r="AE1743" i="5"/>
  <c r="A1743" i="5" s="1"/>
  <c r="AA1743" i="5" s="1"/>
  <c r="AF1743" i="5" s="1"/>
  <c r="AE1744" i="5"/>
  <c r="A1744" i="5" s="1"/>
  <c r="AB1744" i="5" s="1"/>
  <c r="AE1745" i="5"/>
  <c r="A1745" i="5" s="1"/>
  <c r="AA1745" i="5" s="1"/>
  <c r="AF1745" i="5" s="1"/>
  <c r="AE1746" i="5"/>
  <c r="A1746" i="5" s="1"/>
  <c r="AE1747" i="5"/>
  <c r="A1747" i="5" s="1"/>
  <c r="AA1747" i="5" s="1"/>
  <c r="AG1747" i="5" s="1"/>
  <c r="AE1748" i="5"/>
  <c r="A1748" i="5" s="1"/>
  <c r="AB1748" i="5" s="1"/>
  <c r="AE1749" i="5"/>
  <c r="A1749" i="5" s="1"/>
  <c r="AE1750" i="5"/>
  <c r="A1750" i="5" s="1"/>
  <c r="AE1751" i="5"/>
  <c r="A1751" i="5" s="1"/>
  <c r="AA1751" i="5" s="1"/>
  <c r="AF1751" i="5" s="1"/>
  <c r="AE1752" i="5"/>
  <c r="A1752" i="5" s="1"/>
  <c r="AE1753" i="5"/>
  <c r="A1753" i="5" s="1"/>
  <c r="AA1753" i="5" s="1"/>
  <c r="AF1753" i="5" s="1"/>
  <c r="AE1754" i="5"/>
  <c r="A1754" i="5" s="1"/>
  <c r="AE1755" i="5"/>
  <c r="A1755" i="5" s="1"/>
  <c r="AA1755" i="5" s="1"/>
  <c r="AG1755" i="5" s="1"/>
  <c r="AE1756" i="5"/>
  <c r="A1756" i="5" s="1"/>
  <c r="AA1756" i="5" s="1"/>
  <c r="AF1756" i="5" s="1"/>
  <c r="AE1757" i="5"/>
  <c r="A1757" i="5" s="1"/>
  <c r="AE1758" i="5"/>
  <c r="A1758" i="5" s="1"/>
  <c r="AE1759" i="5"/>
  <c r="A1759" i="5" s="1"/>
  <c r="AA1759" i="5" s="1"/>
  <c r="AF1759" i="5" s="1"/>
  <c r="AE1760" i="5"/>
  <c r="A1760" i="5" s="1"/>
  <c r="AB1760" i="5" s="1"/>
  <c r="AE1761" i="5"/>
  <c r="A1761" i="5" s="1"/>
  <c r="AA1761" i="5" s="1"/>
  <c r="AF1761" i="5" s="1"/>
  <c r="AE1762" i="5"/>
  <c r="A1762" i="5" s="1"/>
  <c r="AE1763" i="5"/>
  <c r="A1763" i="5" s="1"/>
  <c r="AA1763" i="5" s="1"/>
  <c r="AF1763" i="5" s="1"/>
  <c r="AE1764" i="5"/>
  <c r="A1764" i="5" s="1"/>
  <c r="AA1764" i="5" s="1"/>
  <c r="AG1764" i="5" s="1"/>
  <c r="AE1765" i="5"/>
  <c r="A1765" i="5" s="1"/>
  <c r="AE1766" i="5"/>
  <c r="A1766" i="5" s="1"/>
  <c r="AE1767" i="5"/>
  <c r="A1767" i="5" s="1"/>
  <c r="AB1767" i="5" s="1"/>
  <c r="AE1768" i="5"/>
  <c r="A1768" i="5" s="1"/>
  <c r="AE1769" i="5"/>
  <c r="A1769" i="5" s="1"/>
  <c r="AB1769" i="5" s="1"/>
  <c r="AE1770" i="5"/>
  <c r="A1770" i="5" s="1"/>
  <c r="AE1771" i="5"/>
  <c r="A1771" i="5" s="1"/>
  <c r="AB1771" i="5" s="1"/>
  <c r="AE1772" i="5"/>
  <c r="A1772" i="5" s="1"/>
  <c r="AA1772" i="5" s="1"/>
  <c r="AG1772" i="5" s="1"/>
  <c r="AE1773" i="5"/>
  <c r="A1773" i="5" s="1"/>
  <c r="AE1774" i="5"/>
  <c r="A1774" i="5" s="1"/>
  <c r="AE1775" i="5"/>
  <c r="A1775" i="5" s="1"/>
  <c r="AA1775" i="5" s="1"/>
  <c r="AG1775" i="5" s="1"/>
  <c r="AE1776" i="5"/>
  <c r="A1776" i="5" s="1"/>
  <c r="AE1777" i="5"/>
  <c r="A1777" i="5" s="1"/>
  <c r="AA1777" i="5" s="1"/>
  <c r="AG1777" i="5" s="1"/>
  <c r="AE1778" i="5"/>
  <c r="A1778" i="5" s="1"/>
  <c r="AE1779" i="5"/>
  <c r="A1779" i="5" s="1"/>
  <c r="AA1779" i="5" s="1"/>
  <c r="AF1779" i="5" s="1"/>
  <c r="AE1780" i="5"/>
  <c r="A1780" i="5" s="1"/>
  <c r="AA1780" i="5" s="1"/>
  <c r="AF1780" i="5" s="1"/>
  <c r="AE1781" i="5"/>
  <c r="A1781" i="5" s="1"/>
  <c r="AE1782" i="5"/>
  <c r="A1782" i="5" s="1"/>
  <c r="AE1783" i="5"/>
  <c r="A1783" i="5" s="1"/>
  <c r="AA1783" i="5" s="1"/>
  <c r="AF1783" i="5" s="1"/>
  <c r="AE1784" i="5"/>
  <c r="A1784" i="5" s="1"/>
  <c r="AE1785" i="5"/>
  <c r="A1785" i="5" s="1"/>
  <c r="AA1785" i="5" s="1"/>
  <c r="AF1785" i="5" s="1"/>
  <c r="AE1786" i="5"/>
  <c r="A1786" i="5" s="1"/>
  <c r="AE1787" i="5"/>
  <c r="A1787" i="5" s="1"/>
  <c r="AA1787" i="5" s="1"/>
  <c r="AG1787" i="5" s="1"/>
  <c r="AE1788" i="5"/>
  <c r="A1788" i="5" s="1"/>
  <c r="AB1788" i="5" s="1"/>
  <c r="AE1789" i="5"/>
  <c r="A1789" i="5" s="1"/>
  <c r="AE1790" i="5"/>
  <c r="A1790" i="5" s="1"/>
  <c r="AE1791" i="5"/>
  <c r="A1791" i="5" s="1"/>
  <c r="AE1792" i="5"/>
  <c r="A1792" i="5" s="1"/>
  <c r="AB1792" i="5" s="1"/>
  <c r="AE1793" i="5"/>
  <c r="A1793" i="5" s="1"/>
  <c r="AA1793" i="5" s="1"/>
  <c r="AG1793" i="5" s="1"/>
  <c r="AE1794" i="5"/>
  <c r="A1794" i="5" s="1"/>
  <c r="AE1795" i="5"/>
  <c r="A1795" i="5" s="1"/>
  <c r="AA1795" i="5" s="1"/>
  <c r="AG1795" i="5" s="1"/>
  <c r="AE1796" i="5"/>
  <c r="A1796" i="5" s="1"/>
  <c r="AA1796" i="5" s="1"/>
  <c r="AG1796" i="5" s="1"/>
  <c r="AE1797" i="5"/>
  <c r="A1797" i="5" s="1"/>
  <c r="AE1798" i="5"/>
  <c r="A1798" i="5" s="1"/>
  <c r="AE1799" i="5"/>
  <c r="A1799" i="5" s="1"/>
  <c r="AE1800" i="5"/>
  <c r="A1800" i="5" s="1"/>
  <c r="AE1801" i="5"/>
  <c r="A1801" i="5" s="1"/>
  <c r="AA1801" i="5" s="1"/>
  <c r="AG1801" i="5" s="1"/>
  <c r="AE1802" i="5"/>
  <c r="A1802" i="5" s="1"/>
  <c r="AE1803" i="5"/>
  <c r="A1803" i="5" s="1"/>
  <c r="AA1803" i="5" s="1"/>
  <c r="AF1803" i="5" s="1"/>
  <c r="AE1804" i="5"/>
  <c r="A1804" i="5" s="1"/>
  <c r="AE1805" i="5"/>
  <c r="A1805" i="5" s="1"/>
  <c r="AE1806" i="5"/>
  <c r="A1806" i="5" s="1"/>
  <c r="AE1807" i="5"/>
  <c r="A1807" i="5" s="1"/>
  <c r="AE1808" i="5"/>
  <c r="A1808" i="5" s="1"/>
  <c r="AB1808" i="5" s="1"/>
  <c r="AE1809" i="5"/>
  <c r="A1809" i="5" s="1"/>
  <c r="AA1809" i="5" s="1"/>
  <c r="AF1809" i="5" s="1"/>
  <c r="AE1810" i="5"/>
  <c r="A1810" i="5" s="1"/>
  <c r="AE1811" i="5"/>
  <c r="A1811" i="5" s="1"/>
  <c r="AA1811" i="5" s="1"/>
  <c r="AF1811" i="5" s="1"/>
  <c r="AE1812" i="5"/>
  <c r="A1812" i="5" s="1"/>
  <c r="AE1813" i="5"/>
  <c r="A1813" i="5" s="1"/>
  <c r="AE1814" i="5"/>
  <c r="A1814" i="5" s="1"/>
  <c r="AE1815" i="5"/>
  <c r="A1815" i="5" s="1"/>
  <c r="AE1816" i="5"/>
  <c r="A1816" i="5" s="1"/>
  <c r="AE1817" i="5"/>
  <c r="A1817" i="5" s="1"/>
  <c r="AA1817" i="5" s="1"/>
  <c r="AG1817" i="5" s="1"/>
  <c r="AE1818" i="5"/>
  <c r="A1818" i="5" s="1"/>
  <c r="AE1819" i="5"/>
  <c r="A1819" i="5" s="1"/>
  <c r="AA1819" i="5" s="1"/>
  <c r="AG1819" i="5" s="1"/>
  <c r="AE1820" i="5"/>
  <c r="A1820" i="5" s="1"/>
  <c r="AE1821" i="5"/>
  <c r="A1821" i="5" s="1"/>
  <c r="AE1822" i="5"/>
  <c r="A1822" i="5" s="1"/>
  <c r="AE1823" i="5"/>
  <c r="A1823" i="5" s="1"/>
  <c r="AE1824" i="5"/>
  <c r="A1824" i="5" s="1"/>
  <c r="AB1824" i="5" s="1"/>
  <c r="AE1825" i="5"/>
  <c r="A1825" i="5" s="1"/>
  <c r="AA1825" i="5" s="1"/>
  <c r="AF1825" i="5" s="1"/>
  <c r="AE1826" i="5"/>
  <c r="A1826" i="5" s="1"/>
  <c r="AE1827" i="5"/>
  <c r="A1827" i="5" s="1"/>
  <c r="AA1827" i="5" s="1"/>
  <c r="AG1827" i="5" s="1"/>
  <c r="AE1828" i="5"/>
  <c r="A1828" i="5" s="1"/>
  <c r="AE1829" i="5"/>
  <c r="A1829" i="5" s="1"/>
  <c r="AE1830" i="5"/>
  <c r="A1830" i="5" s="1"/>
  <c r="AE1831" i="5"/>
  <c r="A1831" i="5" s="1"/>
  <c r="AE1832" i="5"/>
  <c r="A1832" i="5" s="1"/>
  <c r="AE1833" i="5"/>
  <c r="A1833" i="5" s="1"/>
  <c r="AB1833" i="5" s="1"/>
  <c r="AE1834" i="5"/>
  <c r="A1834" i="5" s="1"/>
  <c r="AE1835" i="5"/>
  <c r="A1835" i="5" s="1"/>
  <c r="AB1835" i="5" s="1"/>
  <c r="AE1836" i="5"/>
  <c r="A1836" i="5" s="1"/>
  <c r="AE1837" i="5"/>
  <c r="A1837" i="5" s="1"/>
  <c r="AE1838" i="5"/>
  <c r="A1838" i="5" s="1"/>
  <c r="AE1839" i="5"/>
  <c r="A1839" i="5" s="1"/>
  <c r="AE1840" i="5"/>
  <c r="A1840" i="5" s="1"/>
  <c r="AB1840" i="5" s="1"/>
  <c r="AE1841" i="5"/>
  <c r="A1841" i="5" s="1"/>
  <c r="AA1841" i="5" s="1"/>
  <c r="AG1841" i="5" s="1"/>
  <c r="AE1842" i="5"/>
  <c r="A1842" i="5" s="1"/>
  <c r="AE1843" i="5"/>
  <c r="A1843" i="5" s="1"/>
  <c r="AA1843" i="5" s="1"/>
  <c r="AG1843" i="5" s="1"/>
  <c r="AE1844" i="5"/>
  <c r="A1844" i="5" s="1"/>
  <c r="AE1845" i="5"/>
  <c r="A1845" i="5" s="1"/>
  <c r="AE1846" i="5"/>
  <c r="A1846" i="5" s="1"/>
  <c r="AE1847" i="5"/>
  <c r="A1847" i="5" s="1"/>
  <c r="AE1848" i="5"/>
  <c r="A1848" i="5" s="1"/>
  <c r="AE1849" i="5"/>
  <c r="A1849" i="5" s="1"/>
  <c r="AA1849" i="5" s="1"/>
  <c r="AF1849" i="5" s="1"/>
  <c r="AE1850" i="5"/>
  <c r="A1850" i="5" s="1"/>
  <c r="AE1851" i="5"/>
  <c r="A1851" i="5" s="1"/>
  <c r="AA1851" i="5" s="1"/>
  <c r="AF1851" i="5" s="1"/>
  <c r="AE1852" i="5"/>
  <c r="A1852" i="5" s="1"/>
  <c r="AE1853" i="5"/>
  <c r="A1853" i="5" s="1"/>
  <c r="AE1854" i="5"/>
  <c r="A1854" i="5" s="1"/>
  <c r="AE1855" i="5"/>
  <c r="A1855" i="5" s="1"/>
  <c r="AE1856" i="5"/>
  <c r="A1856" i="5" s="1"/>
  <c r="AB1856" i="5" s="1"/>
  <c r="AE1857" i="5"/>
  <c r="A1857" i="5" s="1"/>
  <c r="AA1857" i="5" s="1"/>
  <c r="AG1857" i="5" s="1"/>
  <c r="AE1858" i="5"/>
  <c r="A1858" i="5" s="1"/>
  <c r="AE1859" i="5"/>
  <c r="A1859" i="5" s="1"/>
  <c r="AA1859" i="5" s="1"/>
  <c r="AG1859" i="5" s="1"/>
  <c r="AE1860" i="5"/>
  <c r="A1860" i="5" s="1"/>
  <c r="AE1861" i="5"/>
  <c r="A1861" i="5" s="1"/>
  <c r="AE1862" i="5"/>
  <c r="A1862" i="5" s="1"/>
  <c r="AE1863" i="5"/>
  <c r="A1863" i="5" s="1"/>
  <c r="AE1864" i="5"/>
  <c r="A1864" i="5" s="1"/>
  <c r="AE1865" i="5"/>
  <c r="A1865" i="5" s="1"/>
  <c r="AA1865" i="5" s="1"/>
  <c r="AF1865" i="5" s="1"/>
  <c r="AE1866" i="5"/>
  <c r="A1866" i="5" s="1"/>
  <c r="AE1867" i="5"/>
  <c r="A1867" i="5" s="1"/>
  <c r="AA1867" i="5" s="1"/>
  <c r="AG1867" i="5" s="1"/>
  <c r="AE1868" i="5"/>
  <c r="A1868" i="5" s="1"/>
  <c r="AE1869" i="5"/>
  <c r="A1869" i="5" s="1"/>
  <c r="AE1870" i="5"/>
  <c r="A1870" i="5" s="1"/>
  <c r="AE1871" i="5"/>
  <c r="A1871" i="5" s="1"/>
  <c r="AE1872" i="5"/>
  <c r="A1872" i="5" s="1"/>
  <c r="AB1872" i="5" s="1"/>
  <c r="AE1873" i="5"/>
  <c r="A1873" i="5" s="1"/>
  <c r="AA1873" i="5" s="1"/>
  <c r="AG1873" i="5" s="1"/>
  <c r="AE1874" i="5"/>
  <c r="A1874" i="5" s="1"/>
  <c r="AE1875" i="5"/>
  <c r="A1875" i="5" s="1"/>
  <c r="AA1875" i="5" s="1"/>
  <c r="AG1875" i="5" s="1"/>
  <c r="AE1876" i="5"/>
  <c r="A1876" i="5" s="1"/>
  <c r="AE1877" i="5"/>
  <c r="A1877" i="5" s="1"/>
  <c r="AE1878" i="5"/>
  <c r="A1878" i="5" s="1"/>
  <c r="AE1879" i="5"/>
  <c r="A1879" i="5" s="1"/>
  <c r="AE1880" i="5"/>
  <c r="A1880" i="5" s="1"/>
  <c r="AE1881" i="5"/>
  <c r="A1881" i="5" s="1"/>
  <c r="AA1881" i="5" s="1"/>
  <c r="AF1881" i="5" s="1"/>
  <c r="AE1882" i="5"/>
  <c r="A1882" i="5" s="1"/>
  <c r="AE1883" i="5"/>
  <c r="A1883" i="5" s="1"/>
  <c r="AA1883" i="5" s="1"/>
  <c r="AF1883" i="5" s="1"/>
  <c r="AE1884" i="5"/>
  <c r="A1884" i="5" s="1"/>
  <c r="AE1885" i="5"/>
  <c r="A1885" i="5" s="1"/>
  <c r="AE1886" i="5"/>
  <c r="A1886" i="5" s="1"/>
  <c r="AE1887" i="5"/>
  <c r="A1887" i="5" s="1"/>
  <c r="AE1888" i="5"/>
  <c r="A1888" i="5" s="1"/>
  <c r="AB1888" i="5" s="1"/>
  <c r="AE1889" i="5"/>
  <c r="A1889" i="5" s="1"/>
  <c r="AA1889" i="5" s="1"/>
  <c r="AG1889" i="5" s="1"/>
  <c r="AE1890" i="5"/>
  <c r="A1890" i="5" s="1"/>
  <c r="AE1891" i="5"/>
  <c r="A1891" i="5" s="1"/>
  <c r="AA1891" i="5" s="1"/>
  <c r="AG1891" i="5" s="1"/>
  <c r="AE1892" i="5"/>
  <c r="A1892" i="5" s="1"/>
  <c r="AE1893" i="5"/>
  <c r="A1893" i="5" s="1"/>
  <c r="AE1894" i="5"/>
  <c r="A1894" i="5" s="1"/>
  <c r="AE1895" i="5"/>
  <c r="A1895" i="5" s="1"/>
  <c r="AE1896" i="5"/>
  <c r="A1896" i="5" s="1"/>
  <c r="AE1897" i="5"/>
  <c r="A1897" i="5" s="1"/>
  <c r="AB1897" i="5" s="1"/>
  <c r="AE1898" i="5"/>
  <c r="A1898" i="5" s="1"/>
  <c r="AE1899" i="5"/>
  <c r="A1899" i="5" s="1"/>
  <c r="AE1900" i="5"/>
  <c r="A1900" i="5" s="1"/>
  <c r="AE1901" i="5"/>
  <c r="A1901" i="5" s="1"/>
  <c r="AE1902" i="5"/>
  <c r="A1902" i="5" s="1"/>
  <c r="AE1903" i="5"/>
  <c r="A1903" i="5" s="1"/>
  <c r="AE1904" i="5"/>
  <c r="A1904" i="5" s="1"/>
  <c r="AE1905" i="5"/>
  <c r="A1905" i="5" s="1"/>
  <c r="AA1905" i="5" s="1"/>
  <c r="AF1905" i="5" s="1"/>
  <c r="AE1906" i="5"/>
  <c r="A1906" i="5" s="1"/>
  <c r="AE1907" i="5"/>
  <c r="A1907" i="5" s="1"/>
  <c r="AE1908" i="5"/>
  <c r="A1908" i="5" s="1"/>
  <c r="AE1909" i="5"/>
  <c r="A1909" i="5" s="1"/>
  <c r="AF1252" i="5"/>
  <c r="AF1261" i="5"/>
  <c r="AF1268" i="5"/>
  <c r="AF1269" i="5"/>
  <c r="AF1279" i="5"/>
  <c r="AF1284" i="5"/>
  <c r="AF1289" i="5"/>
  <c r="AF1300" i="5"/>
  <c r="AF1303" i="5"/>
  <c r="AF1311" i="5"/>
  <c r="AF1316" i="5"/>
  <c r="AF1332" i="5"/>
  <c r="AF1335" i="5"/>
  <c r="AF1343" i="5"/>
  <c r="AF1348" i="5"/>
  <c r="AF1364" i="5"/>
  <c r="AF1367" i="5"/>
  <c r="AF1375" i="5"/>
  <c r="AF1380" i="5"/>
  <c r="AF1396" i="5"/>
  <c r="AF1399" i="5"/>
  <c r="AF1407" i="5"/>
  <c r="AF1412" i="5"/>
  <c r="AF1428" i="5"/>
  <c r="AF1433" i="5"/>
  <c r="AF1439" i="5"/>
  <c r="AF1444" i="5"/>
  <c r="AF1463" i="5"/>
  <c r="AF1476" i="5"/>
  <c r="AF1481" i="5"/>
  <c r="AF1492" i="5"/>
  <c r="AF1497" i="5"/>
  <c r="AF1527" i="5"/>
  <c r="AF1532" i="5"/>
  <c r="AF1535" i="5"/>
  <c r="AF1540" i="5"/>
  <c r="AF1564" i="5"/>
  <c r="AF1591" i="5"/>
  <c r="AF1596" i="5"/>
  <c r="AF1604" i="5"/>
  <c r="AF1623" i="5"/>
  <c r="AF1632" i="5"/>
  <c r="AF1647" i="5"/>
  <c r="AF1659" i="5"/>
  <c r="AF1671" i="5"/>
  <c r="AF1708" i="5"/>
  <c r="AG1252" i="5"/>
  <c r="AG1261" i="5"/>
  <c r="AG1268" i="5"/>
  <c r="AG1269" i="5"/>
  <c r="AG1273" i="5"/>
  <c r="AG1279" i="5"/>
  <c r="AG1284" i="5"/>
  <c r="AG1300" i="5"/>
  <c r="AG1303" i="5"/>
  <c r="AG1305" i="5"/>
  <c r="AG1311" i="5"/>
  <c r="AG1316" i="5"/>
  <c r="AG1332" i="5"/>
  <c r="AG1335" i="5"/>
  <c r="AG1343" i="5"/>
  <c r="AG1348" i="5"/>
  <c r="AG1364" i="5"/>
  <c r="AG1375" i="5"/>
  <c r="AG1380" i="5"/>
  <c r="AG1396" i="5"/>
  <c r="AG1399" i="5"/>
  <c r="AG1407" i="5"/>
  <c r="AG1412" i="5"/>
  <c r="AG1428" i="5"/>
  <c r="AG1433" i="5"/>
  <c r="AG1439" i="5"/>
  <c r="AG1444" i="5"/>
  <c r="AG1463" i="5"/>
  <c r="AG1465" i="5"/>
  <c r="AG1476" i="5"/>
  <c r="AG1492" i="5"/>
  <c r="AG1519" i="5"/>
  <c r="AG1527" i="5"/>
  <c r="AG1532" i="5"/>
  <c r="AG1535" i="5"/>
  <c r="AG1551" i="5"/>
  <c r="AG1556" i="5"/>
  <c r="AG1559" i="5"/>
  <c r="AG1583" i="5"/>
  <c r="AG1591" i="5"/>
  <c r="AG1623" i="5"/>
  <c r="AG1624" i="5"/>
  <c r="AG1632" i="5"/>
  <c r="AG1633" i="5"/>
  <c r="AG1670" i="5"/>
  <c r="AG1675" i="5"/>
  <c r="AG1679" i="5"/>
  <c r="AG1695" i="5"/>
  <c r="AG1699" i="5"/>
  <c r="AG1711" i="5"/>
  <c r="AG1803" i="5"/>
  <c r="AG1271" i="5" l="1"/>
  <c r="AG1667" i="5"/>
  <c r="AG1495" i="5"/>
  <c r="AF1775" i="5"/>
  <c r="AG1460" i="5"/>
  <c r="AF1700" i="5"/>
  <c r="AG1780" i="5"/>
  <c r="AG1759" i="5"/>
  <c r="AG1572" i="5"/>
  <c r="AF1655" i="5"/>
  <c r="AF1796" i="5"/>
  <c r="AF1577" i="5"/>
  <c r="AG1756" i="5"/>
  <c r="AF1649" i="5"/>
  <c r="AF1561" i="5"/>
  <c r="AG1737" i="5"/>
  <c r="AG1521" i="5"/>
  <c r="AF1747" i="5"/>
  <c r="AG1865" i="5"/>
  <c r="AG1751" i="5"/>
  <c r="AG1676" i="5"/>
  <c r="AF1713" i="5"/>
  <c r="AG1849" i="5"/>
  <c r="AG1732" i="5"/>
  <c r="AF1290" i="5"/>
  <c r="AG1258" i="5"/>
  <c r="AG1783" i="5"/>
  <c r="AG1719" i="5"/>
  <c r="AF1889" i="5"/>
  <c r="AF1615" i="5"/>
  <c r="AG1851" i="5"/>
  <c r="AG1779" i="5"/>
  <c r="AG1735" i="5"/>
  <c r="AG1691" i="5"/>
  <c r="AF1795" i="5"/>
  <c r="AF1742" i="5"/>
  <c r="AF1651" i="5"/>
  <c r="AG1683" i="5"/>
  <c r="AF1787" i="5"/>
  <c r="AG1825" i="5"/>
  <c r="AG1761" i="5"/>
  <c r="AG1731" i="5"/>
  <c r="AG1654" i="5"/>
  <c r="AG1614" i="5"/>
  <c r="AF1739" i="5"/>
  <c r="AG1811" i="5"/>
  <c r="AF1723" i="5"/>
  <c r="AG1753" i="5"/>
  <c r="AG1636" i="5"/>
  <c r="AF1875" i="5"/>
  <c r="AF1755" i="5"/>
  <c r="AG1785" i="5"/>
  <c r="AG1681" i="5"/>
  <c r="AG1665" i="5"/>
  <c r="AG1644" i="5"/>
  <c r="AG1609" i="5"/>
  <c r="AG1529" i="5"/>
  <c r="AG1369" i="5"/>
  <c r="AG1282" i="5"/>
  <c r="AG1257" i="5"/>
  <c r="AF1801" i="5"/>
  <c r="AF1764" i="5"/>
  <c r="AF1740" i="5"/>
  <c r="AF1652" i="5"/>
  <c r="AF1385" i="5"/>
  <c r="AF1337" i="5"/>
  <c r="AG1593" i="5"/>
  <c r="AF1729" i="5"/>
  <c r="AG1721" i="5"/>
  <c r="AG1553" i="5"/>
  <c r="AG1401" i="5"/>
  <c r="AF1417" i="5"/>
  <c r="AF1321" i="5"/>
  <c r="AG1809" i="5"/>
  <c r="AG1508" i="5"/>
  <c r="AF1692" i="5"/>
  <c r="AG1716" i="5"/>
  <c r="AF1843" i="5"/>
  <c r="AF1585" i="5"/>
  <c r="AG1697" i="5"/>
  <c r="AF1668" i="5"/>
  <c r="AG1905" i="5"/>
  <c r="AG1745" i="5"/>
  <c r="AF1857" i="5"/>
  <c r="AG1883" i="5"/>
  <c r="AG1743" i="5"/>
  <c r="AG1500" i="5"/>
  <c r="AF1353" i="5"/>
  <c r="AG1881" i="5"/>
  <c r="AG1763" i="5"/>
  <c r="AG1715" i="5"/>
  <c r="AG1687" i="5"/>
  <c r="AF1817" i="5"/>
  <c r="AF1718" i="5"/>
  <c r="AF1638" i="5"/>
  <c r="AF1510" i="5"/>
  <c r="AF1374" i="5"/>
  <c r="AG1734" i="5"/>
  <c r="AG1534" i="5"/>
  <c r="AG1406" i="5"/>
  <c r="AG1342" i="5"/>
  <c r="AG1310" i="5"/>
  <c r="AF1582" i="5"/>
  <c r="AF1502" i="5"/>
  <c r="AF1470" i="5"/>
  <c r="AF1438" i="5"/>
  <c r="AF1278" i="5"/>
  <c r="AF1873" i="5"/>
  <c r="AF1841" i="5"/>
  <c r="AF1726" i="5"/>
  <c r="AF1694" i="5"/>
  <c r="AF1678" i="5"/>
  <c r="AF1630" i="5"/>
  <c r="AF1598" i="5"/>
  <c r="AF1574" i="5"/>
  <c r="AF1390" i="5"/>
  <c r="AF1358" i="5"/>
  <c r="AF1326" i="5"/>
  <c r="AF1294" i="5"/>
  <c r="AF1867" i="5"/>
  <c r="AF1827" i="5"/>
  <c r="AF1777" i="5"/>
  <c r="AF1710" i="5"/>
  <c r="AF1662" i="5"/>
  <c r="AF1625" i="5"/>
  <c r="AF1550" i="5"/>
  <c r="AF1646" i="5"/>
  <c r="AF1566" i="5"/>
  <c r="AF1518" i="5"/>
  <c r="AF1454" i="5"/>
  <c r="AF1891" i="5"/>
  <c r="AF1859" i="5"/>
  <c r="AF1819" i="5"/>
  <c r="AF1793" i="5"/>
  <c r="AF1772" i="5"/>
  <c r="AF1702" i="5"/>
  <c r="AF1689" i="5"/>
  <c r="AF1673" i="5"/>
  <c r="AF1657" i="5"/>
  <c r="AF1513" i="5"/>
  <c r="AF1486" i="5"/>
  <c r="AF1449" i="5"/>
  <c r="AF1262" i="5"/>
  <c r="AA1893" i="5"/>
  <c r="AB1893" i="5"/>
  <c r="AA1885" i="5"/>
  <c r="AB1885" i="5"/>
  <c r="AA1813" i="5"/>
  <c r="AB1813" i="5"/>
  <c r="AA1637" i="5"/>
  <c r="AB1637" i="5"/>
  <c r="AA1909" i="5"/>
  <c r="AB1909" i="5"/>
  <c r="AA1901" i="5"/>
  <c r="AB1901" i="5"/>
  <c r="AA1877" i="5"/>
  <c r="AB1877" i="5"/>
  <c r="AA1845" i="5"/>
  <c r="AB1845" i="5"/>
  <c r="AA1837" i="5"/>
  <c r="AB1837" i="5"/>
  <c r="AA1829" i="5"/>
  <c r="AB1829" i="5"/>
  <c r="AA1821" i="5"/>
  <c r="AB1821" i="5"/>
  <c r="AA1805" i="5"/>
  <c r="AB1805" i="5"/>
  <c r="AA1797" i="5"/>
  <c r="AB1797" i="5"/>
  <c r="AA1789" i="5"/>
  <c r="AB1789" i="5"/>
  <c r="AA1781" i="5"/>
  <c r="AB1781" i="5"/>
  <c r="AA1773" i="5"/>
  <c r="AB1773" i="5"/>
  <c r="AA1765" i="5"/>
  <c r="AB1765" i="5"/>
  <c r="AA1757" i="5"/>
  <c r="AB1757" i="5"/>
  <c r="AA1749" i="5"/>
  <c r="AB1749" i="5"/>
  <c r="AA1741" i="5"/>
  <c r="AB1741" i="5"/>
  <c r="AA1733" i="5"/>
  <c r="AB1733" i="5"/>
  <c r="AA1725" i="5"/>
  <c r="AB1725" i="5"/>
  <c r="AA1717" i="5"/>
  <c r="AB1717" i="5"/>
  <c r="AA1709" i="5"/>
  <c r="AB1709" i="5"/>
  <c r="AA1701" i="5"/>
  <c r="AB1701" i="5"/>
  <c r="AA1693" i="5"/>
  <c r="AB1693" i="5"/>
  <c r="AA1685" i="5"/>
  <c r="AB1685" i="5"/>
  <c r="AA1677" i="5"/>
  <c r="AB1677" i="5"/>
  <c r="AA1669" i="5"/>
  <c r="AB1669" i="5"/>
  <c r="AA1661" i="5"/>
  <c r="AB1661" i="5"/>
  <c r="AA1653" i="5"/>
  <c r="AB1653" i="5"/>
  <c r="AA1645" i="5"/>
  <c r="AB1645" i="5"/>
  <c r="AA1629" i="5"/>
  <c r="AB1629" i="5"/>
  <c r="AA1621" i="5"/>
  <c r="AB1621" i="5"/>
  <c r="AA1613" i="5"/>
  <c r="AB1613" i="5"/>
  <c r="AA1853" i="5"/>
  <c r="AB1853" i="5"/>
  <c r="AA1861" i="5"/>
  <c r="AB1861" i="5"/>
  <c r="AA1869" i="5"/>
  <c r="AB1869" i="5"/>
  <c r="AA1903" i="5"/>
  <c r="AB1903" i="5"/>
  <c r="AB1895" i="5"/>
  <c r="AA1895" i="5"/>
  <c r="AA1887" i="5"/>
  <c r="AB1887" i="5"/>
  <c r="AA1879" i="5"/>
  <c r="AB1879" i="5"/>
  <c r="AA1871" i="5"/>
  <c r="AB1871" i="5"/>
  <c r="AA1863" i="5"/>
  <c r="AB1863" i="5"/>
  <c r="AB1855" i="5"/>
  <c r="AA1855" i="5"/>
  <c r="AA1847" i="5"/>
  <c r="AB1847" i="5"/>
  <c r="AA1839" i="5"/>
  <c r="AB1839" i="5"/>
  <c r="AB1831" i="5"/>
  <c r="AA1831" i="5"/>
  <c r="AA1823" i="5"/>
  <c r="AB1823" i="5"/>
  <c r="AA1815" i="5"/>
  <c r="AB1815" i="5"/>
  <c r="AA1807" i="5"/>
  <c r="AB1807" i="5"/>
  <c r="AA1799" i="5"/>
  <c r="AB1799" i="5"/>
  <c r="AB1791" i="5"/>
  <c r="AA1791" i="5"/>
  <c r="AA1902" i="5"/>
  <c r="AB1902" i="5"/>
  <c r="AA1894" i="5"/>
  <c r="AB1894" i="5"/>
  <c r="AA1886" i="5"/>
  <c r="AB1886" i="5"/>
  <c r="AB1878" i="5"/>
  <c r="AA1878" i="5"/>
  <c r="AA1870" i="5"/>
  <c r="AB1870" i="5"/>
  <c r="AA1862" i="5"/>
  <c r="AB1862" i="5"/>
  <c r="AA1854" i="5"/>
  <c r="AB1854" i="5"/>
  <c r="AA1846" i="5"/>
  <c r="AB1846" i="5"/>
  <c r="AA1838" i="5"/>
  <c r="AB1838" i="5"/>
  <c r="AA1830" i="5"/>
  <c r="AB1830" i="5"/>
  <c r="AA1822" i="5"/>
  <c r="AB1822" i="5"/>
  <c r="AB1814" i="5"/>
  <c r="AA1814" i="5"/>
  <c r="AA1806" i="5"/>
  <c r="AB1806" i="5"/>
  <c r="AA1798" i="5"/>
  <c r="AB1798" i="5"/>
  <c r="AA1790" i="5"/>
  <c r="AB1790" i="5"/>
  <c r="AA1782" i="5"/>
  <c r="AB1782" i="5"/>
  <c r="AA1774" i="5"/>
  <c r="AB1774" i="5"/>
  <c r="AA1766" i="5"/>
  <c r="AB1766" i="5"/>
  <c r="AA1758" i="5"/>
  <c r="AB1758" i="5"/>
  <c r="AB1750" i="5"/>
  <c r="AA1750" i="5"/>
  <c r="AA1605" i="5"/>
  <c r="AB1605" i="5"/>
  <c r="AA1597" i="5"/>
  <c r="AB1597" i="5"/>
  <c r="AA1589" i="5"/>
  <c r="AB1589" i="5"/>
  <c r="AA1581" i="5"/>
  <c r="AB1581" i="5"/>
  <c r="AA1573" i="5"/>
  <c r="AB1573" i="5"/>
  <c r="AA1565" i="5"/>
  <c r="AB1565" i="5"/>
  <c r="AA1557" i="5"/>
  <c r="AB1557" i="5"/>
  <c r="AA1549" i="5"/>
  <c r="AB1549" i="5"/>
  <c r="AA1541" i="5"/>
  <c r="AB1541" i="5"/>
  <c r="AA1533" i="5"/>
  <c r="AB1533" i="5"/>
  <c r="AA1525" i="5"/>
  <c r="AB1525" i="5"/>
  <c r="AA1517" i="5"/>
  <c r="AB1517" i="5"/>
  <c r="AA1509" i="5"/>
  <c r="AB1509" i="5"/>
  <c r="AA1501" i="5"/>
  <c r="AB1501" i="5"/>
  <c r="AA1493" i="5"/>
  <c r="AB1493" i="5"/>
  <c r="AA1485" i="5"/>
  <c r="AB1485" i="5"/>
  <c r="AA1477" i="5"/>
  <c r="AB1477" i="5"/>
  <c r="AA1469" i="5"/>
  <c r="AB1469" i="5"/>
  <c r="AA1461" i="5"/>
  <c r="AB1461" i="5"/>
  <c r="AA1453" i="5"/>
  <c r="AB1453" i="5"/>
  <c r="AA1445" i="5"/>
  <c r="AB1445" i="5"/>
  <c r="AB1437" i="5"/>
  <c r="AA1437" i="5"/>
  <c r="AA1429" i="5"/>
  <c r="AB1429" i="5"/>
  <c r="AA1421" i="5"/>
  <c r="AB1421" i="5"/>
  <c r="AA1413" i="5"/>
  <c r="AB1413" i="5"/>
  <c r="AB1405" i="5"/>
  <c r="AA1405" i="5"/>
  <c r="AA1397" i="5"/>
  <c r="AB1397" i="5"/>
  <c r="AA1389" i="5"/>
  <c r="AB1389" i="5"/>
  <c r="AA1381" i="5"/>
  <c r="AB1381" i="5"/>
  <c r="AA1373" i="5"/>
  <c r="AB1373" i="5"/>
  <c r="AA1365" i="5"/>
  <c r="AB1365" i="5"/>
  <c r="AA1357" i="5"/>
  <c r="AB1357" i="5"/>
  <c r="AA1349" i="5"/>
  <c r="AB1349" i="5"/>
  <c r="AA1341" i="5"/>
  <c r="AB1341" i="5"/>
  <c r="AA1333" i="5"/>
  <c r="AB1333" i="5"/>
  <c r="AA1325" i="5"/>
  <c r="AB1325" i="5"/>
  <c r="AA1317" i="5"/>
  <c r="AB1317" i="5"/>
  <c r="AA1309" i="5"/>
  <c r="AB1309" i="5"/>
  <c r="AA1301" i="5"/>
  <c r="AB1301" i="5"/>
  <c r="AA1293" i="5"/>
  <c r="AB1293" i="5"/>
  <c r="AA1285" i="5"/>
  <c r="AB1285" i="5"/>
  <c r="AB1277" i="5"/>
  <c r="AA1277" i="5"/>
  <c r="AA1908" i="5"/>
  <c r="AB1908" i="5"/>
  <c r="AA1900" i="5"/>
  <c r="AB1900" i="5"/>
  <c r="AA1892" i="5"/>
  <c r="AB1892" i="5"/>
  <c r="AA1884" i="5"/>
  <c r="AB1884" i="5"/>
  <c r="AB1876" i="5"/>
  <c r="AA1876" i="5"/>
  <c r="AA1868" i="5"/>
  <c r="AB1868" i="5"/>
  <c r="AA1860" i="5"/>
  <c r="AB1860" i="5"/>
  <c r="AB1852" i="5"/>
  <c r="AA1852" i="5"/>
  <c r="AA1844" i="5"/>
  <c r="AB1844" i="5"/>
  <c r="AA1836" i="5"/>
  <c r="AB1836" i="5"/>
  <c r="AA1828" i="5"/>
  <c r="AB1828" i="5"/>
  <c r="AB1812" i="5"/>
  <c r="AA1812" i="5"/>
  <c r="AA1804" i="5"/>
  <c r="AB1804" i="5"/>
  <c r="AA1907" i="5"/>
  <c r="AB1907" i="5"/>
  <c r="AB1899" i="5"/>
  <c r="AA1899" i="5"/>
  <c r="AA1906" i="5"/>
  <c r="AB1906" i="5"/>
  <c r="AA1898" i="5"/>
  <c r="AB1898" i="5"/>
  <c r="AA1890" i="5"/>
  <c r="AB1890" i="5"/>
  <c r="AA1882" i="5"/>
  <c r="AB1882" i="5"/>
  <c r="AA1874" i="5"/>
  <c r="AB1874" i="5"/>
  <c r="AA1866" i="5"/>
  <c r="AB1866" i="5"/>
  <c r="AA1858" i="5"/>
  <c r="AB1858" i="5"/>
  <c r="AA1850" i="5"/>
  <c r="AB1850" i="5"/>
  <c r="AA1842" i="5"/>
  <c r="AB1842" i="5"/>
  <c r="AA1834" i="5"/>
  <c r="AB1834" i="5"/>
  <c r="AA1826" i="5"/>
  <c r="AB1826" i="5"/>
  <c r="AA1818" i="5"/>
  <c r="AB1818" i="5"/>
  <c r="AA1810" i="5"/>
  <c r="AB1810" i="5"/>
  <c r="AA1802" i="5"/>
  <c r="AB1802" i="5"/>
  <c r="AA1794" i="5"/>
  <c r="AB1794" i="5"/>
  <c r="AA1786" i="5"/>
  <c r="AB1786" i="5"/>
  <c r="AA1778" i="5"/>
  <c r="AB1778" i="5"/>
  <c r="AA1770" i="5"/>
  <c r="AB1770" i="5"/>
  <c r="AA1762" i="5"/>
  <c r="AB1762" i="5"/>
  <c r="AA1754" i="5"/>
  <c r="AB1754" i="5"/>
  <c r="AA1746" i="5"/>
  <c r="AB1746" i="5"/>
  <c r="AA1738" i="5"/>
  <c r="AB1738" i="5"/>
  <c r="AA1730" i="5"/>
  <c r="AB1730" i="5"/>
  <c r="AA1722" i="5"/>
  <c r="AB1722" i="5"/>
  <c r="AA1714" i="5"/>
  <c r="AB1714" i="5"/>
  <c r="AA1706" i="5"/>
  <c r="AB1706" i="5"/>
  <c r="AA1698" i="5"/>
  <c r="AB1698" i="5"/>
  <c r="AA1690" i="5"/>
  <c r="AB1690" i="5"/>
  <c r="AA1682" i="5"/>
  <c r="AB1682" i="5"/>
  <c r="AA1674" i="5"/>
  <c r="AB1674" i="5"/>
  <c r="AA1666" i="5"/>
  <c r="AB1666" i="5"/>
  <c r="AA1658" i="5"/>
  <c r="AB1658" i="5"/>
  <c r="AA1650" i="5"/>
  <c r="AB1650" i="5"/>
  <c r="AA1642" i="5"/>
  <c r="AB1642" i="5"/>
  <c r="AA1634" i="5"/>
  <c r="AB1634" i="5"/>
  <c r="AA1626" i="5"/>
  <c r="AB1626" i="5"/>
  <c r="AA1618" i="5"/>
  <c r="AB1618" i="5"/>
  <c r="AA1610" i="5"/>
  <c r="AB1610" i="5"/>
  <c r="AA1602" i="5"/>
  <c r="AB1602" i="5"/>
  <c r="AA1594" i="5"/>
  <c r="AB1594" i="5"/>
  <c r="AA1586" i="5"/>
  <c r="AB1586" i="5"/>
  <c r="AA1578" i="5"/>
  <c r="AB1578" i="5"/>
  <c r="AA1570" i="5"/>
  <c r="AB1570" i="5"/>
  <c r="AA1562" i="5"/>
  <c r="AB1562" i="5"/>
  <c r="AA1554" i="5"/>
  <c r="AB1554" i="5"/>
  <c r="AA1546" i="5"/>
  <c r="AB1546" i="5"/>
  <c r="AA1538" i="5"/>
  <c r="AB1538" i="5"/>
  <c r="AA1530" i="5"/>
  <c r="AB1530" i="5"/>
  <c r="AA1522" i="5"/>
  <c r="AB1522" i="5"/>
  <c r="AA1514" i="5"/>
  <c r="AB1514" i="5"/>
  <c r="AA1506" i="5"/>
  <c r="AB1506" i="5"/>
  <c r="AA1498" i="5"/>
  <c r="AB1498" i="5"/>
  <c r="AA1490" i="5"/>
  <c r="AB1490" i="5"/>
  <c r="AA1482" i="5"/>
  <c r="AB1482" i="5"/>
  <c r="AA1474" i="5"/>
  <c r="AB1474" i="5"/>
  <c r="AA1466" i="5"/>
  <c r="AB1466" i="5"/>
  <c r="AA1458" i="5"/>
  <c r="AB1458" i="5"/>
  <c r="AA1450" i="5"/>
  <c r="AB1450" i="5"/>
  <c r="AA1442" i="5"/>
  <c r="AB1442" i="5"/>
  <c r="AA1434" i="5"/>
  <c r="AB1434" i="5"/>
  <c r="AA1426" i="5"/>
  <c r="AB1426" i="5"/>
  <c r="AA1418" i="5"/>
  <c r="AB1418" i="5"/>
  <c r="AA1410" i="5"/>
  <c r="AB1410" i="5"/>
  <c r="AA1402" i="5"/>
  <c r="AB1402" i="5"/>
  <c r="AB1394" i="5"/>
  <c r="AA1394" i="5"/>
  <c r="AA1386" i="5"/>
  <c r="AB1386" i="5"/>
  <c r="AA1378" i="5"/>
  <c r="AB1378" i="5"/>
  <c r="AA1370" i="5"/>
  <c r="AB1370" i="5"/>
  <c r="AB1362" i="5"/>
  <c r="AA1362" i="5"/>
  <c r="AA1354" i="5"/>
  <c r="AB1354" i="5"/>
  <c r="AA1346" i="5"/>
  <c r="AB1346" i="5"/>
  <c r="AA1338" i="5"/>
  <c r="AB1338" i="5"/>
  <c r="AA1330" i="5"/>
  <c r="AB1330" i="5"/>
  <c r="AA1322" i="5"/>
  <c r="AB1322" i="5"/>
  <c r="AA1314" i="5"/>
  <c r="AB1314" i="5"/>
  <c r="AA1306" i="5"/>
  <c r="AB1306" i="5"/>
  <c r="AA1298" i="5"/>
  <c r="AB1298" i="5"/>
  <c r="AB1904" i="5"/>
  <c r="AA1904" i="5"/>
  <c r="AA1612" i="5"/>
  <c r="AB1612" i="5"/>
  <c r="AA1580" i="5"/>
  <c r="AB1580" i="5"/>
  <c r="AA1548" i="5"/>
  <c r="AB1548" i="5"/>
  <c r="AA1516" i="5"/>
  <c r="AB1516" i="5"/>
  <c r="AA1484" i="5"/>
  <c r="AB1484" i="5"/>
  <c r="AB1468" i="5"/>
  <c r="AA1468" i="5"/>
  <c r="AA1452" i="5"/>
  <c r="AB1452" i="5"/>
  <c r="AB1436" i="5"/>
  <c r="AA1436" i="5"/>
  <c r="AA1420" i="5"/>
  <c r="AB1420" i="5"/>
  <c r="AA1388" i="5"/>
  <c r="AB1388" i="5"/>
  <c r="AA1372" i="5"/>
  <c r="AB1372" i="5"/>
  <c r="AA1356" i="5"/>
  <c r="AB1356" i="5"/>
  <c r="AA1340" i="5"/>
  <c r="AB1340" i="5"/>
  <c r="AA1324" i="5"/>
  <c r="AB1324" i="5"/>
  <c r="AB1308" i="5"/>
  <c r="AA1308" i="5"/>
  <c r="AA1292" i="5"/>
  <c r="AB1292" i="5"/>
  <c r="AB1276" i="5"/>
  <c r="AA1276" i="5"/>
  <c r="AA1260" i="5"/>
  <c r="AB1260" i="5"/>
  <c r="AB1905" i="5"/>
  <c r="AB1883" i="5"/>
  <c r="AB1873" i="5"/>
  <c r="AB1851" i="5"/>
  <c r="AB1841" i="5"/>
  <c r="AB1819" i="5"/>
  <c r="AB1809" i="5"/>
  <c r="AB1787" i="5"/>
  <c r="AB1777" i="5"/>
  <c r="AB1755" i="5"/>
  <c r="AB1745" i="5"/>
  <c r="AB1734" i="5"/>
  <c r="AB1723" i="5"/>
  <c r="AB1713" i="5"/>
  <c r="AB1702" i="5"/>
  <c r="AB1691" i="5"/>
  <c r="AB1681" i="5"/>
  <c r="AB1670" i="5"/>
  <c r="AB1659" i="5"/>
  <c r="AB1649" i="5"/>
  <c r="AB1638" i="5"/>
  <c r="AB1625" i="5"/>
  <c r="AB1598" i="5"/>
  <c r="AB1583" i="5"/>
  <c r="AB1556" i="5"/>
  <c r="AB1527" i="5"/>
  <c r="AB1513" i="5"/>
  <c r="AB1481" i="5"/>
  <c r="AB1460" i="5"/>
  <c r="AB1438" i="5"/>
  <c r="AB1417" i="5"/>
  <c r="AB1396" i="5"/>
  <c r="AB1374" i="5"/>
  <c r="AB1353" i="5"/>
  <c r="AB1332" i="5"/>
  <c r="AB1310" i="5"/>
  <c r="AB1289" i="5"/>
  <c r="AB1268" i="5"/>
  <c r="AA1840" i="5"/>
  <c r="AA1712" i="5"/>
  <c r="AA1648" i="5"/>
  <c r="AA1627" i="5"/>
  <c r="AA1606" i="5"/>
  <c r="AA1567" i="5"/>
  <c r="AA1524" i="5"/>
  <c r="AB1635" i="5"/>
  <c r="AA1635" i="5"/>
  <c r="AB1619" i="5"/>
  <c r="AA1619" i="5"/>
  <c r="AB1603" i="5"/>
  <c r="AA1603" i="5"/>
  <c r="AB1587" i="5"/>
  <c r="AA1587" i="5"/>
  <c r="AB1579" i="5"/>
  <c r="AA1579" i="5"/>
  <c r="AB1571" i="5"/>
  <c r="AA1571" i="5"/>
  <c r="AB1555" i="5"/>
  <c r="AA1555" i="5"/>
  <c r="AB1547" i="5"/>
  <c r="AA1547" i="5"/>
  <c r="AB1539" i="5"/>
  <c r="AA1539" i="5"/>
  <c r="AB1523" i="5"/>
  <c r="AA1523" i="5"/>
  <c r="AB1515" i="5"/>
  <c r="AA1515" i="5"/>
  <c r="AB1507" i="5"/>
  <c r="AA1507" i="5"/>
  <c r="AB1491" i="5"/>
  <c r="AA1491" i="5"/>
  <c r="AB1483" i="5"/>
  <c r="AA1483" i="5"/>
  <c r="AB1475" i="5"/>
  <c r="AA1475" i="5"/>
  <c r="AB1459" i="5"/>
  <c r="AA1459" i="5"/>
  <c r="AB1451" i="5"/>
  <c r="AA1451" i="5"/>
  <c r="AA1443" i="5"/>
  <c r="AB1443" i="5"/>
  <c r="AA1435" i="5"/>
  <c r="AB1435" i="5"/>
  <c r="AA1427" i="5"/>
  <c r="AB1427" i="5"/>
  <c r="AA1419" i="5"/>
  <c r="AB1419" i="5"/>
  <c r="AA1411" i="5"/>
  <c r="AB1411" i="5"/>
  <c r="AA1403" i="5"/>
  <c r="AB1403" i="5"/>
  <c r="AA1395" i="5"/>
  <c r="AB1395" i="5"/>
  <c r="AA1387" i="5"/>
  <c r="AB1387" i="5"/>
  <c r="AA1379" i="5"/>
  <c r="AB1379" i="5"/>
  <c r="AA1371" i="5"/>
  <c r="AB1371" i="5"/>
  <c r="AA1363" i="5"/>
  <c r="AB1363" i="5"/>
  <c r="AA1355" i="5"/>
  <c r="AB1355" i="5"/>
  <c r="AA1347" i="5"/>
  <c r="AB1347" i="5"/>
  <c r="AA1339" i="5"/>
  <c r="AB1339" i="5"/>
  <c r="AA1331" i="5"/>
  <c r="AB1331" i="5"/>
  <c r="AA1323" i="5"/>
  <c r="AB1323" i="5"/>
  <c r="AA1315" i="5"/>
  <c r="AB1315" i="5"/>
  <c r="AA1307" i="5"/>
  <c r="AB1307" i="5"/>
  <c r="AA1299" i="5"/>
  <c r="AB1299" i="5"/>
  <c r="AA1291" i="5"/>
  <c r="AB1291" i="5"/>
  <c r="AA1283" i="5"/>
  <c r="AB1283" i="5"/>
  <c r="AA1275" i="5"/>
  <c r="AB1275" i="5"/>
  <c r="AB1267" i="5"/>
  <c r="AA1267" i="5"/>
  <c r="AA1259" i="5"/>
  <c r="AB1259" i="5"/>
  <c r="AB1796" i="5"/>
  <c r="AB1775" i="5"/>
  <c r="AB1764" i="5"/>
  <c r="AB1743" i="5"/>
  <c r="AB1732" i="5"/>
  <c r="AB1711" i="5"/>
  <c r="AB1700" i="5"/>
  <c r="AB1679" i="5"/>
  <c r="AB1668" i="5"/>
  <c r="AB1647" i="5"/>
  <c r="AB1636" i="5"/>
  <c r="AB1624" i="5"/>
  <c r="AB1596" i="5"/>
  <c r="AB1582" i="5"/>
  <c r="AB1553" i="5"/>
  <c r="AB1540" i="5"/>
  <c r="AB1510" i="5"/>
  <c r="AB1497" i="5"/>
  <c r="AB1476" i="5"/>
  <c r="AB1454" i="5"/>
  <c r="AB1433" i="5"/>
  <c r="AB1412" i="5"/>
  <c r="AB1390" i="5"/>
  <c r="AB1369" i="5"/>
  <c r="AB1348" i="5"/>
  <c r="AB1326" i="5"/>
  <c r="AB1305" i="5"/>
  <c r="AB1284" i="5"/>
  <c r="AB1262" i="5"/>
  <c r="AA1856" i="5"/>
  <c r="AA1835" i="5"/>
  <c r="AA1792" i="5"/>
  <c r="AA1771" i="5"/>
  <c r="AA1728" i="5"/>
  <c r="AA1707" i="5"/>
  <c r="AA1686" i="5"/>
  <c r="AA1664" i="5"/>
  <c r="AA1643" i="5"/>
  <c r="AA1622" i="5"/>
  <c r="AA1600" i="5"/>
  <c r="AA1563" i="5"/>
  <c r="AA1520" i="5"/>
  <c r="AA1478" i="5"/>
  <c r="AA1431" i="5"/>
  <c r="AA1274" i="5"/>
  <c r="AB1274" i="5"/>
  <c r="AA1266" i="5"/>
  <c r="AB1266" i="5"/>
  <c r="AB1891" i="5"/>
  <c r="AB1881" i="5"/>
  <c r="AB1859" i="5"/>
  <c r="AB1849" i="5"/>
  <c r="AB1827" i="5"/>
  <c r="AB1817" i="5"/>
  <c r="AB1795" i="5"/>
  <c r="AB1785" i="5"/>
  <c r="AB1763" i="5"/>
  <c r="AB1753" i="5"/>
  <c r="AB1742" i="5"/>
  <c r="AB1731" i="5"/>
  <c r="AB1721" i="5"/>
  <c r="AB1710" i="5"/>
  <c r="AB1699" i="5"/>
  <c r="AB1689" i="5"/>
  <c r="AB1678" i="5"/>
  <c r="AB1667" i="5"/>
  <c r="AB1657" i="5"/>
  <c r="AB1646" i="5"/>
  <c r="AB1623" i="5"/>
  <c r="AB1609" i="5"/>
  <c r="AB1566" i="5"/>
  <c r="AB1551" i="5"/>
  <c r="AB1495" i="5"/>
  <c r="AB1367" i="5"/>
  <c r="AB1303" i="5"/>
  <c r="AB1282" i="5"/>
  <c r="AB1261" i="5"/>
  <c r="AA1897" i="5"/>
  <c r="AA1833" i="5"/>
  <c r="AA1769" i="5"/>
  <c r="AA1748" i="5"/>
  <c r="AA1727" i="5"/>
  <c r="AA1705" i="5"/>
  <c r="AA1684" i="5"/>
  <c r="AA1663" i="5"/>
  <c r="AA1641" i="5"/>
  <c r="AA1620" i="5"/>
  <c r="AA1599" i="5"/>
  <c r="AA1471" i="5"/>
  <c r="AA1422" i="5"/>
  <c r="AA1601" i="5"/>
  <c r="AB1601" i="5"/>
  <c r="AA1569" i="5"/>
  <c r="AB1569" i="5"/>
  <c r="AA1537" i="5"/>
  <c r="AB1537" i="5"/>
  <c r="AA1505" i="5"/>
  <c r="AB1505" i="5"/>
  <c r="AB1489" i="5"/>
  <c r="AA1489" i="5"/>
  <c r="AA1473" i="5"/>
  <c r="AB1473" i="5"/>
  <c r="AB1457" i="5"/>
  <c r="AA1457" i="5"/>
  <c r="AA1441" i="5"/>
  <c r="AB1441" i="5"/>
  <c r="AA1425" i="5"/>
  <c r="AB1425" i="5"/>
  <c r="AA1409" i="5"/>
  <c r="AB1409" i="5"/>
  <c r="AB1393" i="5"/>
  <c r="AA1393" i="5"/>
  <c r="AA1377" i="5"/>
  <c r="AB1377" i="5"/>
  <c r="AB1361" i="5"/>
  <c r="AA1361" i="5"/>
  <c r="AA1345" i="5"/>
  <c r="AB1345" i="5"/>
  <c r="AA1329" i="5"/>
  <c r="AB1329" i="5"/>
  <c r="AA1313" i="5"/>
  <c r="AB1313" i="5"/>
  <c r="AA1297" i="5"/>
  <c r="AB1297" i="5"/>
  <c r="AA1281" i="5"/>
  <c r="AB1281" i="5"/>
  <c r="AA1265" i="5"/>
  <c r="AB1265" i="5"/>
  <c r="AB1783" i="5"/>
  <c r="AB1772" i="5"/>
  <c r="AB1751" i="5"/>
  <c r="AB1740" i="5"/>
  <c r="AB1719" i="5"/>
  <c r="AB1708" i="5"/>
  <c r="AB1687" i="5"/>
  <c r="AB1676" i="5"/>
  <c r="AB1655" i="5"/>
  <c r="AB1644" i="5"/>
  <c r="AB1633" i="5"/>
  <c r="AB1593" i="5"/>
  <c r="AB1564" i="5"/>
  <c r="AB1550" i="5"/>
  <c r="AB1535" i="5"/>
  <c r="AB1521" i="5"/>
  <c r="AB1508" i="5"/>
  <c r="AB1407" i="5"/>
  <c r="AB1343" i="5"/>
  <c r="AB1279" i="5"/>
  <c r="AB1258" i="5"/>
  <c r="AA1788" i="5"/>
  <c r="AA1767" i="5"/>
  <c r="AA1703" i="5"/>
  <c r="AA1660" i="5"/>
  <c r="AA1639" i="5"/>
  <c r="AA1617" i="5"/>
  <c r="AA1595" i="5"/>
  <c r="AA1552" i="5"/>
  <c r="AA1467" i="5"/>
  <c r="AA1896" i="5"/>
  <c r="AB1896" i="5"/>
  <c r="AA1880" i="5"/>
  <c r="AB1880" i="5"/>
  <c r="AA1864" i="5"/>
  <c r="AB1864" i="5"/>
  <c r="AA1848" i="5"/>
  <c r="AB1848" i="5"/>
  <c r="AA1832" i="5"/>
  <c r="AB1832" i="5"/>
  <c r="AA1816" i="5"/>
  <c r="AB1816" i="5"/>
  <c r="AA1800" i="5"/>
  <c r="AB1800" i="5"/>
  <c r="AA1784" i="5"/>
  <c r="AB1784" i="5"/>
  <c r="AA1768" i="5"/>
  <c r="AB1768" i="5"/>
  <c r="AA1752" i="5"/>
  <c r="AB1752" i="5"/>
  <c r="AA1736" i="5"/>
  <c r="AB1736" i="5"/>
  <c r="AA1720" i="5"/>
  <c r="AB1720" i="5"/>
  <c r="AA1704" i="5"/>
  <c r="AB1704" i="5"/>
  <c r="AA1688" i="5"/>
  <c r="AB1688" i="5"/>
  <c r="AA1672" i="5"/>
  <c r="AB1672" i="5"/>
  <c r="AA1656" i="5"/>
  <c r="AB1656" i="5"/>
  <c r="AA1640" i="5"/>
  <c r="AB1640" i="5"/>
  <c r="AB1608" i="5"/>
  <c r="AA1608" i="5"/>
  <c r="AB1592" i="5"/>
  <c r="AA1592" i="5"/>
  <c r="AB1576" i="5"/>
  <c r="AA1576" i="5"/>
  <c r="AB1568" i="5"/>
  <c r="AA1568" i="5"/>
  <c r="AB1560" i="5"/>
  <c r="AA1560" i="5"/>
  <c r="AB1544" i="5"/>
  <c r="AA1544" i="5"/>
  <c r="AB1536" i="5"/>
  <c r="AA1536" i="5"/>
  <c r="AB1528" i="5"/>
  <c r="AA1528" i="5"/>
  <c r="AB1512" i="5"/>
  <c r="AA1512" i="5"/>
  <c r="AB1504" i="5"/>
  <c r="AA1504" i="5"/>
  <c r="AB1496" i="5"/>
  <c r="AA1496" i="5"/>
  <c r="AB1480" i="5"/>
  <c r="AA1480" i="5"/>
  <c r="AB1472" i="5"/>
  <c r="AA1472" i="5"/>
  <c r="AB1464" i="5"/>
  <c r="AA1464" i="5"/>
  <c r="AB1448" i="5"/>
  <c r="AA1448" i="5"/>
  <c r="AA1440" i="5"/>
  <c r="AB1440" i="5"/>
  <c r="AA1432" i="5"/>
  <c r="AB1432" i="5"/>
  <c r="AA1424" i="5"/>
  <c r="AB1424" i="5"/>
  <c r="AA1416" i="5"/>
  <c r="AB1416" i="5"/>
  <c r="AA1408" i="5"/>
  <c r="AB1408" i="5"/>
  <c r="AA1400" i="5"/>
  <c r="AB1400" i="5"/>
  <c r="AA1392" i="5"/>
  <c r="AB1392" i="5"/>
  <c r="AA1384" i="5"/>
  <c r="AB1384" i="5"/>
  <c r="AA1376" i="5"/>
  <c r="AB1376" i="5"/>
  <c r="AA1368" i="5"/>
  <c r="AB1368" i="5"/>
  <c r="AA1360" i="5"/>
  <c r="AB1360" i="5"/>
  <c r="AA1352" i="5"/>
  <c r="AB1352" i="5"/>
  <c r="AA1344" i="5"/>
  <c r="AB1344" i="5"/>
  <c r="AA1336" i="5"/>
  <c r="AB1336" i="5"/>
  <c r="AA1328" i="5"/>
  <c r="AB1328" i="5"/>
  <c r="AA1320" i="5"/>
  <c r="AB1320" i="5"/>
  <c r="AA1312" i="5"/>
  <c r="AB1312" i="5"/>
  <c r="AA1304" i="5"/>
  <c r="AB1304" i="5"/>
  <c r="AA1296" i="5"/>
  <c r="AB1296" i="5"/>
  <c r="AA1288" i="5"/>
  <c r="AB1288" i="5"/>
  <c r="AA1280" i="5"/>
  <c r="AB1280" i="5"/>
  <c r="AB1272" i="5"/>
  <c r="AA1272" i="5"/>
  <c r="AA1264" i="5"/>
  <c r="AB1264" i="5"/>
  <c r="AB1256" i="5"/>
  <c r="AA1256" i="5"/>
  <c r="AB1889" i="5"/>
  <c r="AB1867" i="5"/>
  <c r="AB1857" i="5"/>
  <c r="AB1825" i="5"/>
  <c r="AB1803" i="5"/>
  <c r="AB1793" i="5"/>
  <c r="AB1761" i="5"/>
  <c r="AB1739" i="5"/>
  <c r="AB1729" i="5"/>
  <c r="AB1718" i="5"/>
  <c r="AB1697" i="5"/>
  <c r="AB1675" i="5"/>
  <c r="AB1665" i="5"/>
  <c r="AB1654" i="5"/>
  <c r="AB1632" i="5"/>
  <c r="AB1591" i="5"/>
  <c r="AB1577" i="5"/>
  <c r="AB1534" i="5"/>
  <c r="AB1519" i="5"/>
  <c r="AB1492" i="5"/>
  <c r="AB1470" i="5"/>
  <c r="AB1449" i="5"/>
  <c r="AB1428" i="5"/>
  <c r="AB1406" i="5"/>
  <c r="AB1385" i="5"/>
  <c r="AB1364" i="5"/>
  <c r="AB1342" i="5"/>
  <c r="AB1321" i="5"/>
  <c r="AB1300" i="5"/>
  <c r="AB1278" i="5"/>
  <c r="AB1257" i="5"/>
  <c r="AA1872" i="5"/>
  <c r="AA1808" i="5"/>
  <c r="AA1744" i="5"/>
  <c r="AA1680" i="5"/>
  <c r="AA1616" i="5"/>
  <c r="AA1588" i="5"/>
  <c r="AA1545" i="5"/>
  <c r="AA1503" i="5"/>
  <c r="AB1575" i="5"/>
  <c r="AA1575" i="5"/>
  <c r="AB1543" i="5"/>
  <c r="AA1543" i="5"/>
  <c r="AB1511" i="5"/>
  <c r="AA1511" i="5"/>
  <c r="AB1487" i="5"/>
  <c r="AA1487" i="5"/>
  <c r="AB1479" i="5"/>
  <c r="AA1479" i="5"/>
  <c r="AB1455" i="5"/>
  <c r="AA1455" i="5"/>
  <c r="AB1447" i="5"/>
  <c r="AA1447" i="5"/>
  <c r="AA1423" i="5"/>
  <c r="AB1423" i="5"/>
  <c r="AA1415" i="5"/>
  <c r="AB1415" i="5"/>
  <c r="AA1391" i="5"/>
  <c r="AB1391" i="5"/>
  <c r="AA1383" i="5"/>
  <c r="AB1383" i="5"/>
  <c r="AA1359" i="5"/>
  <c r="AB1359" i="5"/>
  <c r="AA1351" i="5"/>
  <c r="AB1351" i="5"/>
  <c r="AA1327" i="5"/>
  <c r="AB1327" i="5"/>
  <c r="AB1319" i="5"/>
  <c r="AA1319" i="5"/>
  <c r="AA1295" i="5"/>
  <c r="AB1295" i="5"/>
  <c r="AA1287" i="5"/>
  <c r="AB1287" i="5"/>
  <c r="AA1263" i="5"/>
  <c r="AB1263" i="5"/>
  <c r="AA1255" i="5"/>
  <c r="AB1255" i="5"/>
  <c r="AB1780" i="5"/>
  <c r="AB1759" i="5"/>
  <c r="AB1716" i="5"/>
  <c r="AB1695" i="5"/>
  <c r="AB1652" i="5"/>
  <c r="AB1630" i="5"/>
  <c r="AB1604" i="5"/>
  <c r="AB1574" i="5"/>
  <c r="AB1561" i="5"/>
  <c r="AB1532" i="5"/>
  <c r="AB1518" i="5"/>
  <c r="AB1486" i="5"/>
  <c r="AB1465" i="5"/>
  <c r="AB1444" i="5"/>
  <c r="AB1401" i="5"/>
  <c r="AB1380" i="5"/>
  <c r="AB1358" i="5"/>
  <c r="AB1337" i="5"/>
  <c r="AB1316" i="5"/>
  <c r="AB1294" i="5"/>
  <c r="AB1273" i="5"/>
  <c r="AB1252" i="5"/>
  <c r="AA1888" i="5"/>
  <c r="AA1824" i="5"/>
  <c r="AA1760" i="5"/>
  <c r="AA1696" i="5"/>
  <c r="AA1611" i="5"/>
  <c r="AA1584" i="5"/>
  <c r="AA1542" i="5"/>
  <c r="AA1499" i="5"/>
  <c r="AA1456" i="5"/>
  <c r="AA1404" i="5"/>
  <c r="AA1590" i="5"/>
  <c r="AB1590" i="5"/>
  <c r="AA1558" i="5"/>
  <c r="AB1558" i="5"/>
  <c r="AA1526" i="5"/>
  <c r="AB1526" i="5"/>
  <c r="AA1494" i="5"/>
  <c r="AB1494" i="5"/>
  <c r="AA1462" i="5"/>
  <c r="AB1462" i="5"/>
  <c r="AA1430" i="5"/>
  <c r="AB1430" i="5"/>
  <c r="AA1414" i="5"/>
  <c r="AB1414" i="5"/>
  <c r="AA1398" i="5"/>
  <c r="AB1398" i="5"/>
  <c r="AA1382" i="5"/>
  <c r="AB1382" i="5"/>
  <c r="AA1366" i="5"/>
  <c r="AB1366" i="5"/>
  <c r="AB1350" i="5"/>
  <c r="AA1350" i="5"/>
  <c r="AA1334" i="5"/>
  <c r="AB1334" i="5"/>
  <c r="AB1318" i="5"/>
  <c r="AA1318" i="5"/>
  <c r="AA1302" i="5"/>
  <c r="AB1302" i="5"/>
  <c r="AA1286" i="5"/>
  <c r="AB1286" i="5"/>
  <c r="AA1270" i="5"/>
  <c r="AB1270" i="5"/>
  <c r="AA1254" i="5"/>
  <c r="AB1254" i="5"/>
  <c r="AB1875" i="5"/>
  <c r="AB1865" i="5"/>
  <c r="AB1843" i="5"/>
  <c r="AB1811" i="5"/>
  <c r="AB1801" i="5"/>
  <c r="AB1779" i="5"/>
  <c r="AB1747" i="5"/>
  <c r="AB1737" i="5"/>
  <c r="AB1726" i="5"/>
  <c r="AB1715" i="5"/>
  <c r="AB1694" i="5"/>
  <c r="AB1683" i="5"/>
  <c r="AB1673" i="5"/>
  <c r="AB1662" i="5"/>
  <c r="AB1651" i="5"/>
  <c r="AB1615" i="5"/>
  <c r="AB1559" i="5"/>
  <c r="AB1502" i="5"/>
  <c r="AB1463" i="5"/>
  <c r="AB1399" i="5"/>
  <c r="AB1335" i="5"/>
  <c r="AB1271" i="5"/>
  <c r="AA1631" i="5"/>
  <c r="AA1253" i="5"/>
  <c r="AB1253" i="5"/>
  <c r="AB1756" i="5"/>
  <c r="AB1735" i="5"/>
  <c r="AB1692" i="5"/>
  <c r="AB1671" i="5"/>
  <c r="AB1614" i="5"/>
  <c r="AB1585" i="5"/>
  <c r="AB1572" i="5"/>
  <c r="AB1529" i="5"/>
  <c r="AB1500" i="5"/>
  <c r="AB1439" i="5"/>
  <c r="AB1375" i="5"/>
  <c r="AB1311" i="5"/>
  <c r="AB1290" i="5"/>
  <c r="AB1269" i="5"/>
  <c r="AA1628" i="5"/>
  <c r="AA1607" i="5"/>
  <c r="AA1531" i="5"/>
  <c r="AA1488" i="5"/>
  <c r="AA1446" i="5"/>
  <c r="AE684" i="5"/>
  <c r="A684" i="5" s="1"/>
  <c r="AA684" i="5" s="1"/>
  <c r="AG684" i="5" s="1"/>
  <c r="AE685" i="5"/>
  <c r="A685" i="5" s="1"/>
  <c r="AE686" i="5"/>
  <c r="A686" i="5" s="1"/>
  <c r="AB686" i="5" s="1"/>
  <c r="AE687" i="5"/>
  <c r="A687" i="5" s="1"/>
  <c r="AA687" i="5" s="1"/>
  <c r="AE688" i="5"/>
  <c r="A688" i="5" s="1"/>
  <c r="AA688" i="5" s="1"/>
  <c r="AG688" i="5" s="1"/>
  <c r="AE689" i="5"/>
  <c r="A689" i="5" s="1"/>
  <c r="AE690" i="5"/>
  <c r="A690" i="5" s="1"/>
  <c r="AE691" i="5"/>
  <c r="A691" i="5" s="1"/>
  <c r="AA691" i="5" s="1"/>
  <c r="AG691" i="5" s="1"/>
  <c r="AE692" i="5"/>
  <c r="A692" i="5" s="1"/>
  <c r="AA692" i="5" s="1"/>
  <c r="AF692" i="5" s="1"/>
  <c r="AE693" i="5"/>
  <c r="A693" i="5" s="1"/>
  <c r="AE694" i="5"/>
  <c r="A694" i="5" s="1"/>
  <c r="AE695" i="5"/>
  <c r="A695" i="5" s="1"/>
  <c r="AA695" i="5" s="1"/>
  <c r="AE696" i="5"/>
  <c r="A696" i="5" s="1"/>
  <c r="AA696" i="5" s="1"/>
  <c r="AG696" i="5" s="1"/>
  <c r="AE697" i="5"/>
  <c r="A697" i="5" s="1"/>
  <c r="AE698" i="5"/>
  <c r="A698" i="5" s="1"/>
  <c r="AE699" i="5"/>
  <c r="A699" i="5" s="1"/>
  <c r="AA699" i="5" s="1"/>
  <c r="AF699" i="5" s="1"/>
  <c r="AE700" i="5"/>
  <c r="A700" i="5" s="1"/>
  <c r="AA700" i="5" s="1"/>
  <c r="AF700" i="5" s="1"/>
  <c r="AE701" i="5"/>
  <c r="A701" i="5" s="1"/>
  <c r="AE702" i="5"/>
  <c r="A702" i="5" s="1"/>
  <c r="AE703" i="5"/>
  <c r="A703" i="5" s="1"/>
  <c r="AA703" i="5" s="1"/>
  <c r="AE704" i="5"/>
  <c r="A704" i="5" s="1"/>
  <c r="AA704" i="5" s="1"/>
  <c r="AF704" i="5" s="1"/>
  <c r="AE705" i="5"/>
  <c r="A705" i="5" s="1"/>
  <c r="AE706" i="5"/>
  <c r="A706" i="5" s="1"/>
  <c r="AE707" i="5"/>
  <c r="A707" i="5" s="1"/>
  <c r="AA707" i="5" s="1"/>
  <c r="AG707" i="5" s="1"/>
  <c r="AE708" i="5"/>
  <c r="A708" i="5" s="1"/>
  <c r="AA708" i="5" s="1"/>
  <c r="AF708" i="5" s="1"/>
  <c r="AE709" i="5"/>
  <c r="A709" i="5" s="1"/>
  <c r="AE710" i="5"/>
  <c r="A710" i="5" s="1"/>
  <c r="AB710" i="5" s="1"/>
  <c r="AE711" i="5"/>
  <c r="A711" i="5" s="1"/>
  <c r="AA711" i="5" s="1"/>
  <c r="AE712" i="5"/>
  <c r="A712" i="5" s="1"/>
  <c r="AA712" i="5" s="1"/>
  <c r="AG712" i="5" s="1"/>
  <c r="AE713" i="5"/>
  <c r="A713" i="5" s="1"/>
  <c r="AE714" i="5"/>
  <c r="A714" i="5" s="1"/>
  <c r="AE715" i="5"/>
  <c r="A715" i="5" s="1"/>
  <c r="AA715" i="5" s="1"/>
  <c r="AF715" i="5" s="1"/>
  <c r="AE716" i="5"/>
  <c r="A716" i="5" s="1"/>
  <c r="AA716" i="5" s="1"/>
  <c r="AG716" i="5" s="1"/>
  <c r="AE717" i="5"/>
  <c r="A717" i="5" s="1"/>
  <c r="AE718" i="5"/>
  <c r="A718" i="5" s="1"/>
  <c r="AE719" i="5"/>
  <c r="A719" i="5" s="1"/>
  <c r="AA719" i="5" s="1"/>
  <c r="AE720" i="5"/>
  <c r="A720" i="5" s="1"/>
  <c r="AA720" i="5" s="1"/>
  <c r="AF720" i="5" s="1"/>
  <c r="AE721" i="5"/>
  <c r="A721" i="5" s="1"/>
  <c r="AE722" i="5"/>
  <c r="A722" i="5" s="1"/>
  <c r="AE723" i="5"/>
  <c r="A723" i="5" s="1"/>
  <c r="AA723" i="5" s="1"/>
  <c r="AF723" i="5" s="1"/>
  <c r="AE724" i="5"/>
  <c r="A724" i="5" s="1"/>
  <c r="AA724" i="5" s="1"/>
  <c r="AF724" i="5" s="1"/>
  <c r="AE725" i="5"/>
  <c r="A725" i="5" s="1"/>
  <c r="AE726" i="5"/>
  <c r="A726" i="5" s="1"/>
  <c r="AE727" i="5"/>
  <c r="A727" i="5" s="1"/>
  <c r="AA727" i="5" s="1"/>
  <c r="AF727" i="5" s="1"/>
  <c r="AE728" i="5"/>
  <c r="A728" i="5" s="1"/>
  <c r="AB728" i="5" s="1"/>
  <c r="AE729" i="5"/>
  <c r="A729" i="5" s="1"/>
  <c r="AE730" i="5"/>
  <c r="A730" i="5" s="1"/>
  <c r="AE731" i="5"/>
  <c r="A731" i="5" s="1"/>
  <c r="AA731" i="5" s="1"/>
  <c r="AF731" i="5" s="1"/>
  <c r="AE732" i="5"/>
  <c r="A732" i="5" s="1"/>
  <c r="AA732" i="5" s="1"/>
  <c r="AG732" i="5" s="1"/>
  <c r="AE733" i="5"/>
  <c r="A733" i="5" s="1"/>
  <c r="AE734" i="5"/>
  <c r="A734" i="5" s="1"/>
  <c r="AE735" i="5"/>
  <c r="A735" i="5" s="1"/>
  <c r="AA735" i="5" s="1"/>
  <c r="AF735" i="5" s="1"/>
  <c r="AE736" i="5"/>
  <c r="A736" i="5" s="1"/>
  <c r="AA736" i="5" s="1"/>
  <c r="AG736" i="5" s="1"/>
  <c r="AE737" i="5"/>
  <c r="A737" i="5" s="1"/>
  <c r="AE738" i="5"/>
  <c r="A738" i="5" s="1"/>
  <c r="AE739" i="5"/>
  <c r="A739" i="5" s="1"/>
  <c r="AA739" i="5" s="1"/>
  <c r="AF739" i="5" s="1"/>
  <c r="AE740" i="5"/>
  <c r="A740" i="5" s="1"/>
  <c r="AA740" i="5" s="1"/>
  <c r="AG740" i="5" s="1"/>
  <c r="AE741" i="5"/>
  <c r="A741" i="5" s="1"/>
  <c r="AE742" i="5"/>
  <c r="A742" i="5" s="1"/>
  <c r="AB742" i="5" s="1"/>
  <c r="AE743" i="5"/>
  <c r="A743" i="5" s="1"/>
  <c r="AA743" i="5" s="1"/>
  <c r="AF743" i="5" s="1"/>
  <c r="AE744" i="5"/>
  <c r="A744" i="5" s="1"/>
  <c r="AB744" i="5" s="1"/>
  <c r="AE745" i="5"/>
  <c r="A745" i="5" s="1"/>
  <c r="AE746" i="5"/>
  <c r="A746" i="5" s="1"/>
  <c r="AE747" i="5"/>
  <c r="A747" i="5" s="1"/>
  <c r="AA747" i="5" s="1"/>
  <c r="AF747" i="5" s="1"/>
  <c r="AE748" i="5"/>
  <c r="A748" i="5" s="1"/>
  <c r="AA748" i="5" s="1"/>
  <c r="AF748" i="5" s="1"/>
  <c r="AE749" i="5"/>
  <c r="A749" i="5" s="1"/>
  <c r="AE750" i="5"/>
  <c r="A750" i="5" s="1"/>
  <c r="AE751" i="5"/>
  <c r="A751" i="5" s="1"/>
  <c r="AA751" i="5" s="1"/>
  <c r="AG751" i="5" s="1"/>
  <c r="AE752" i="5"/>
  <c r="A752" i="5" s="1"/>
  <c r="AA752" i="5" s="1"/>
  <c r="AF752" i="5" s="1"/>
  <c r="AE753" i="5"/>
  <c r="A753" i="5" s="1"/>
  <c r="AE754" i="5"/>
  <c r="A754" i="5" s="1"/>
  <c r="AE755" i="5"/>
  <c r="A755" i="5" s="1"/>
  <c r="AA755" i="5" s="1"/>
  <c r="AG755" i="5" s="1"/>
  <c r="AE756" i="5"/>
  <c r="A756" i="5" s="1"/>
  <c r="AA756" i="5" s="1"/>
  <c r="AG756" i="5" s="1"/>
  <c r="AE757" i="5"/>
  <c r="A757" i="5" s="1"/>
  <c r="AE758" i="5"/>
  <c r="A758" i="5" s="1"/>
  <c r="AB758" i="5" s="1"/>
  <c r="AE759" i="5"/>
  <c r="A759" i="5" s="1"/>
  <c r="AA759" i="5" s="1"/>
  <c r="AG759" i="5" s="1"/>
  <c r="AE760" i="5"/>
  <c r="A760" i="5" s="1"/>
  <c r="AA760" i="5" s="1"/>
  <c r="AF760" i="5" s="1"/>
  <c r="AE761" i="5"/>
  <c r="A761" i="5" s="1"/>
  <c r="AE762" i="5"/>
  <c r="A762" i="5" s="1"/>
  <c r="AE763" i="5"/>
  <c r="A763" i="5" s="1"/>
  <c r="AA763" i="5" s="1"/>
  <c r="AF763" i="5" s="1"/>
  <c r="AE764" i="5"/>
  <c r="A764" i="5" s="1"/>
  <c r="AE765" i="5"/>
  <c r="A765" i="5" s="1"/>
  <c r="AE766" i="5"/>
  <c r="A766" i="5" s="1"/>
  <c r="AE767" i="5"/>
  <c r="A767" i="5" s="1"/>
  <c r="AA767" i="5" s="1"/>
  <c r="AG767" i="5" s="1"/>
  <c r="AE768" i="5"/>
  <c r="A768" i="5" s="1"/>
  <c r="AA768" i="5" s="1"/>
  <c r="AG768" i="5" s="1"/>
  <c r="AE769" i="5"/>
  <c r="A769" i="5" s="1"/>
  <c r="AE770" i="5"/>
  <c r="A770" i="5" s="1"/>
  <c r="AE771" i="5"/>
  <c r="A771" i="5" s="1"/>
  <c r="AA771" i="5" s="1"/>
  <c r="AF771" i="5" s="1"/>
  <c r="AE772" i="5"/>
  <c r="A772" i="5" s="1"/>
  <c r="AE773" i="5"/>
  <c r="A773" i="5" s="1"/>
  <c r="AE774" i="5"/>
  <c r="A774" i="5" s="1"/>
  <c r="AB774" i="5" s="1"/>
  <c r="AE775" i="5"/>
  <c r="A775" i="5" s="1"/>
  <c r="AA775" i="5" s="1"/>
  <c r="AF775" i="5" s="1"/>
  <c r="AE776" i="5"/>
  <c r="A776" i="5" s="1"/>
  <c r="AA776" i="5" s="1"/>
  <c r="AF776" i="5" s="1"/>
  <c r="AE777" i="5"/>
  <c r="A777" i="5" s="1"/>
  <c r="AE778" i="5"/>
  <c r="A778" i="5" s="1"/>
  <c r="AE779" i="5"/>
  <c r="A779" i="5" s="1"/>
  <c r="AA779" i="5" s="1"/>
  <c r="AF779" i="5" s="1"/>
  <c r="AE780" i="5"/>
  <c r="A780" i="5" s="1"/>
  <c r="AE781" i="5"/>
  <c r="A781" i="5" s="1"/>
  <c r="AB781" i="5" s="1"/>
  <c r="AE782" i="5"/>
  <c r="A782" i="5" s="1"/>
  <c r="AE783" i="5"/>
  <c r="A783" i="5" s="1"/>
  <c r="AE784" i="5"/>
  <c r="A784" i="5" s="1"/>
  <c r="AA784" i="5" s="1"/>
  <c r="AG784" i="5" s="1"/>
  <c r="AE785" i="5"/>
  <c r="A785" i="5" s="1"/>
  <c r="AE786" i="5"/>
  <c r="A786" i="5" s="1"/>
  <c r="AE787" i="5"/>
  <c r="A787" i="5" s="1"/>
  <c r="AE788" i="5"/>
  <c r="A788" i="5" s="1"/>
  <c r="AE789" i="5"/>
  <c r="A789" i="5" s="1"/>
  <c r="AE790" i="5"/>
  <c r="A790" i="5" s="1"/>
  <c r="AE791" i="5"/>
  <c r="A791" i="5" s="1"/>
  <c r="AE792" i="5"/>
  <c r="A792" i="5" s="1"/>
  <c r="AE793" i="5"/>
  <c r="A793" i="5" s="1"/>
  <c r="AB793" i="5" s="1"/>
  <c r="AE794" i="5"/>
  <c r="A794" i="5" s="1"/>
  <c r="AE795" i="5"/>
  <c r="A795" i="5" s="1"/>
  <c r="AE796" i="5"/>
  <c r="A796" i="5" s="1"/>
  <c r="AE797" i="5"/>
  <c r="A797" i="5" s="1"/>
  <c r="AE798" i="5"/>
  <c r="A798" i="5" s="1"/>
  <c r="AE799" i="5"/>
  <c r="A799" i="5" s="1"/>
  <c r="AE800" i="5"/>
  <c r="A800" i="5" s="1"/>
  <c r="AE801" i="5"/>
  <c r="A801" i="5" s="1"/>
  <c r="AE802" i="5"/>
  <c r="A802" i="5" s="1"/>
  <c r="AB802" i="5" s="1"/>
  <c r="AE803" i="5"/>
  <c r="A803" i="5" s="1"/>
  <c r="AE804" i="5"/>
  <c r="A804" i="5" s="1"/>
  <c r="AE805" i="5"/>
  <c r="A805" i="5" s="1"/>
  <c r="AE806" i="5"/>
  <c r="A806" i="5" s="1"/>
  <c r="AE807" i="5"/>
  <c r="A807" i="5" s="1"/>
  <c r="AE808" i="5"/>
  <c r="A808" i="5" s="1"/>
  <c r="AE809" i="5"/>
  <c r="A809" i="5" s="1"/>
  <c r="AE810" i="5"/>
  <c r="A810" i="5" s="1"/>
  <c r="AE811" i="5"/>
  <c r="A811" i="5" s="1"/>
  <c r="AE812" i="5"/>
  <c r="A812" i="5" s="1"/>
  <c r="AE813" i="5"/>
  <c r="A813" i="5" s="1"/>
  <c r="AE814" i="5"/>
  <c r="A814" i="5" s="1"/>
  <c r="AE815" i="5"/>
  <c r="A815" i="5" s="1"/>
  <c r="AE816" i="5"/>
  <c r="A816" i="5" s="1"/>
  <c r="AE817" i="5"/>
  <c r="A817" i="5" s="1"/>
  <c r="AE818" i="5"/>
  <c r="A818" i="5" s="1"/>
  <c r="AE819" i="5"/>
  <c r="A819" i="5" s="1"/>
  <c r="AE820" i="5"/>
  <c r="A820" i="5" s="1"/>
  <c r="AE821" i="5"/>
  <c r="A821" i="5" s="1"/>
  <c r="AE822" i="5"/>
  <c r="A822" i="5" s="1"/>
  <c r="AE823" i="5"/>
  <c r="A823" i="5" s="1"/>
  <c r="AE824" i="5"/>
  <c r="A824" i="5" s="1"/>
  <c r="AE825" i="5"/>
  <c r="A825" i="5" s="1"/>
  <c r="AE826" i="5"/>
  <c r="A826" i="5" s="1"/>
  <c r="AE827" i="5"/>
  <c r="A827" i="5" s="1"/>
  <c r="AE828" i="5"/>
  <c r="A828" i="5" s="1"/>
  <c r="AE829" i="5"/>
  <c r="A829" i="5" s="1"/>
  <c r="AE830" i="5"/>
  <c r="A830" i="5" s="1"/>
  <c r="AE831" i="5"/>
  <c r="A831" i="5" s="1"/>
  <c r="AE832" i="5"/>
  <c r="A832" i="5" s="1"/>
  <c r="AE833" i="5"/>
  <c r="A833" i="5" s="1"/>
  <c r="AE834" i="5"/>
  <c r="A834" i="5" s="1"/>
  <c r="AE835" i="5"/>
  <c r="A835" i="5" s="1"/>
  <c r="AE836" i="5"/>
  <c r="A836" i="5" s="1"/>
  <c r="AE837" i="5"/>
  <c r="A837" i="5" s="1"/>
  <c r="AE838" i="5"/>
  <c r="A838" i="5" s="1"/>
  <c r="AE839" i="5"/>
  <c r="A839" i="5" s="1"/>
  <c r="AE840" i="5"/>
  <c r="A840" i="5" s="1"/>
  <c r="AE841" i="5"/>
  <c r="A841" i="5" s="1"/>
  <c r="AE842" i="5"/>
  <c r="A842" i="5" s="1"/>
  <c r="AE843" i="5"/>
  <c r="A843" i="5" s="1"/>
  <c r="AE844" i="5"/>
  <c r="A844" i="5" s="1"/>
  <c r="AE845" i="5"/>
  <c r="A845" i="5" s="1"/>
  <c r="AE846" i="5"/>
  <c r="A846" i="5" s="1"/>
  <c r="AE847" i="5"/>
  <c r="A847" i="5" s="1"/>
  <c r="AE848" i="5"/>
  <c r="A848" i="5" s="1"/>
  <c r="AE849" i="5"/>
  <c r="A849" i="5" s="1"/>
  <c r="AE850" i="5"/>
  <c r="A850" i="5" s="1"/>
  <c r="AE851" i="5"/>
  <c r="A851" i="5" s="1"/>
  <c r="AE852" i="5"/>
  <c r="A852" i="5" s="1"/>
  <c r="AE853" i="5"/>
  <c r="A853" i="5" s="1"/>
  <c r="AE854" i="5"/>
  <c r="A854" i="5" s="1"/>
  <c r="AE855" i="5"/>
  <c r="A855" i="5" s="1"/>
  <c r="AE856" i="5"/>
  <c r="A856" i="5" s="1"/>
  <c r="AE857" i="5"/>
  <c r="A857" i="5" s="1"/>
  <c r="AE858" i="5"/>
  <c r="A858" i="5" s="1"/>
  <c r="AE859" i="5"/>
  <c r="A859" i="5" s="1"/>
  <c r="AE860" i="5"/>
  <c r="A860" i="5" s="1"/>
  <c r="AE861" i="5"/>
  <c r="A861" i="5" s="1"/>
  <c r="AE862" i="5"/>
  <c r="A862" i="5" s="1"/>
  <c r="AE863" i="5"/>
  <c r="A863" i="5" s="1"/>
  <c r="AE864" i="5"/>
  <c r="A864" i="5" s="1"/>
  <c r="AE865" i="5"/>
  <c r="A865" i="5" s="1"/>
  <c r="AE866" i="5"/>
  <c r="A866" i="5" s="1"/>
  <c r="AE867" i="5"/>
  <c r="A867" i="5" s="1"/>
  <c r="AE868" i="5"/>
  <c r="A868" i="5" s="1"/>
  <c r="AE869" i="5"/>
  <c r="A869" i="5" s="1"/>
  <c r="AE870" i="5"/>
  <c r="A870" i="5" s="1"/>
  <c r="AE871" i="5"/>
  <c r="A871" i="5" s="1"/>
  <c r="AE872" i="5"/>
  <c r="A872" i="5" s="1"/>
  <c r="AE873" i="5"/>
  <c r="A873" i="5" s="1"/>
  <c r="AE874" i="5"/>
  <c r="A874" i="5" s="1"/>
  <c r="AE875" i="5"/>
  <c r="A875" i="5" s="1"/>
  <c r="AE876" i="5"/>
  <c r="A876" i="5" s="1"/>
  <c r="AE877" i="5"/>
  <c r="A877" i="5" s="1"/>
  <c r="AE878" i="5"/>
  <c r="A878" i="5" s="1"/>
  <c r="AE879" i="5"/>
  <c r="A879" i="5" s="1"/>
  <c r="AE880" i="5"/>
  <c r="A880" i="5" s="1"/>
  <c r="AE881" i="5"/>
  <c r="A881" i="5" s="1"/>
  <c r="AE882" i="5"/>
  <c r="A882" i="5" s="1"/>
  <c r="AE883" i="5"/>
  <c r="A883" i="5" s="1"/>
  <c r="AE884" i="5"/>
  <c r="A884" i="5" s="1"/>
  <c r="AE885" i="5"/>
  <c r="A885" i="5" s="1"/>
  <c r="AE886" i="5"/>
  <c r="A886" i="5" s="1"/>
  <c r="AE887" i="5"/>
  <c r="A887" i="5" s="1"/>
  <c r="AE888" i="5"/>
  <c r="A888" i="5" s="1"/>
  <c r="AE889" i="5"/>
  <c r="A889" i="5" s="1"/>
  <c r="AE890" i="5"/>
  <c r="A890" i="5" s="1"/>
  <c r="AE891" i="5"/>
  <c r="A891" i="5" s="1"/>
  <c r="AE892" i="5"/>
  <c r="A892" i="5" s="1"/>
  <c r="AE893" i="5"/>
  <c r="A893" i="5" s="1"/>
  <c r="AE894" i="5"/>
  <c r="A894" i="5" s="1"/>
  <c r="AE895" i="5"/>
  <c r="A895" i="5" s="1"/>
  <c r="AE896" i="5"/>
  <c r="A896" i="5" s="1"/>
  <c r="AE897" i="5"/>
  <c r="A897" i="5" s="1"/>
  <c r="AE898" i="5"/>
  <c r="A898" i="5" s="1"/>
  <c r="AE899" i="5"/>
  <c r="A899" i="5" s="1"/>
  <c r="AE900" i="5"/>
  <c r="A900" i="5" s="1"/>
  <c r="AE901" i="5"/>
  <c r="A901" i="5" s="1"/>
  <c r="AE902" i="5"/>
  <c r="A902" i="5" s="1"/>
  <c r="AE903" i="5"/>
  <c r="A903" i="5" s="1"/>
  <c r="AE904" i="5"/>
  <c r="A904" i="5" s="1"/>
  <c r="AE905" i="5"/>
  <c r="A905" i="5" s="1"/>
  <c r="AE906" i="5"/>
  <c r="A906" i="5" s="1"/>
  <c r="AE907" i="5"/>
  <c r="A907" i="5" s="1"/>
  <c r="AE908" i="5"/>
  <c r="A908" i="5" s="1"/>
  <c r="AE909" i="5"/>
  <c r="A909" i="5" s="1"/>
  <c r="AE910" i="5"/>
  <c r="A910" i="5" s="1"/>
  <c r="AE911" i="5"/>
  <c r="A911" i="5" s="1"/>
  <c r="AE912" i="5"/>
  <c r="A912" i="5" s="1"/>
  <c r="AE913" i="5"/>
  <c r="A913" i="5" s="1"/>
  <c r="AE914" i="5"/>
  <c r="A914" i="5" s="1"/>
  <c r="AE915" i="5"/>
  <c r="A915" i="5" s="1"/>
  <c r="AE916" i="5"/>
  <c r="A916" i="5" s="1"/>
  <c r="AE917" i="5"/>
  <c r="A917" i="5" s="1"/>
  <c r="AE918" i="5"/>
  <c r="A918" i="5" s="1"/>
  <c r="AE919" i="5"/>
  <c r="A919" i="5" s="1"/>
  <c r="AE920" i="5"/>
  <c r="A920" i="5" s="1"/>
  <c r="AE921" i="5"/>
  <c r="A921" i="5" s="1"/>
  <c r="AE922" i="5"/>
  <c r="A922" i="5" s="1"/>
  <c r="AE923" i="5"/>
  <c r="A923" i="5" s="1"/>
  <c r="AE924" i="5"/>
  <c r="A924" i="5" s="1"/>
  <c r="AE925" i="5"/>
  <c r="A925" i="5" s="1"/>
  <c r="AE926" i="5"/>
  <c r="A926" i="5" s="1"/>
  <c r="AE927" i="5"/>
  <c r="A927" i="5" s="1"/>
  <c r="AE928" i="5"/>
  <c r="A928" i="5" s="1"/>
  <c r="AE929" i="5"/>
  <c r="A929" i="5" s="1"/>
  <c r="AE930" i="5"/>
  <c r="A930" i="5" s="1"/>
  <c r="AE931" i="5"/>
  <c r="A931" i="5" s="1"/>
  <c r="AE932" i="5"/>
  <c r="A932" i="5" s="1"/>
  <c r="AE933" i="5"/>
  <c r="A933" i="5" s="1"/>
  <c r="AE934" i="5"/>
  <c r="A934" i="5" s="1"/>
  <c r="AE935" i="5"/>
  <c r="A935" i="5" s="1"/>
  <c r="AE936" i="5"/>
  <c r="A936" i="5" s="1"/>
  <c r="AE937" i="5"/>
  <c r="A937" i="5" s="1"/>
  <c r="AE938" i="5"/>
  <c r="A938" i="5" s="1"/>
  <c r="AE939" i="5"/>
  <c r="A939" i="5" s="1"/>
  <c r="AE940" i="5"/>
  <c r="A940" i="5" s="1"/>
  <c r="AE941" i="5"/>
  <c r="A941" i="5" s="1"/>
  <c r="AE942" i="5"/>
  <c r="A942" i="5" s="1"/>
  <c r="AE943" i="5"/>
  <c r="A943" i="5" s="1"/>
  <c r="AE944" i="5"/>
  <c r="A944" i="5" s="1"/>
  <c r="AE945" i="5"/>
  <c r="A945" i="5" s="1"/>
  <c r="AE946" i="5"/>
  <c r="A946" i="5" s="1"/>
  <c r="AE947" i="5"/>
  <c r="A947" i="5" s="1"/>
  <c r="AE948" i="5"/>
  <c r="A948" i="5" s="1"/>
  <c r="AE949" i="5"/>
  <c r="A949" i="5" s="1"/>
  <c r="AE950" i="5"/>
  <c r="A950" i="5" s="1"/>
  <c r="AE951" i="5"/>
  <c r="A951" i="5" s="1"/>
  <c r="AE952" i="5"/>
  <c r="A952" i="5" s="1"/>
  <c r="AE953" i="5"/>
  <c r="A953" i="5" s="1"/>
  <c r="AE954" i="5"/>
  <c r="A954" i="5" s="1"/>
  <c r="AE955" i="5"/>
  <c r="A955" i="5" s="1"/>
  <c r="AE956" i="5"/>
  <c r="A956" i="5" s="1"/>
  <c r="AE957" i="5"/>
  <c r="A957" i="5" s="1"/>
  <c r="AE958" i="5"/>
  <c r="A958" i="5" s="1"/>
  <c r="AE959" i="5"/>
  <c r="A959" i="5" s="1"/>
  <c r="AE960" i="5"/>
  <c r="A960" i="5" s="1"/>
  <c r="AE961" i="5"/>
  <c r="A961" i="5" s="1"/>
  <c r="AE962" i="5"/>
  <c r="A962" i="5" s="1"/>
  <c r="AE963" i="5"/>
  <c r="A963" i="5" s="1"/>
  <c r="AE964" i="5"/>
  <c r="A964" i="5" s="1"/>
  <c r="AE965" i="5"/>
  <c r="A965" i="5" s="1"/>
  <c r="AE966" i="5"/>
  <c r="A966" i="5" s="1"/>
  <c r="AE967" i="5"/>
  <c r="A967" i="5" s="1"/>
  <c r="AE968" i="5"/>
  <c r="A968" i="5" s="1"/>
  <c r="AE969" i="5"/>
  <c r="A969" i="5" s="1"/>
  <c r="AE970" i="5"/>
  <c r="A970" i="5" s="1"/>
  <c r="AE971" i="5"/>
  <c r="A971" i="5" s="1"/>
  <c r="AE972" i="5"/>
  <c r="A972" i="5" s="1"/>
  <c r="AE973" i="5"/>
  <c r="A973" i="5" s="1"/>
  <c r="AE974" i="5"/>
  <c r="A974" i="5" s="1"/>
  <c r="AE975" i="5"/>
  <c r="A975" i="5" s="1"/>
  <c r="AE976" i="5"/>
  <c r="A976" i="5" s="1"/>
  <c r="AE977" i="5"/>
  <c r="A977" i="5" s="1"/>
  <c r="AE978" i="5"/>
  <c r="A978" i="5" s="1"/>
  <c r="AE979" i="5"/>
  <c r="A979" i="5" s="1"/>
  <c r="AE980" i="5"/>
  <c r="A980" i="5" s="1"/>
  <c r="AE981" i="5"/>
  <c r="A981" i="5" s="1"/>
  <c r="AE982" i="5"/>
  <c r="A982" i="5" s="1"/>
  <c r="AE983" i="5"/>
  <c r="A983" i="5" s="1"/>
  <c r="AE984" i="5"/>
  <c r="A984" i="5" s="1"/>
  <c r="AE985" i="5"/>
  <c r="A985" i="5" s="1"/>
  <c r="AE986" i="5"/>
  <c r="A986" i="5" s="1"/>
  <c r="AE987" i="5"/>
  <c r="A987" i="5" s="1"/>
  <c r="AE988" i="5"/>
  <c r="A988" i="5" s="1"/>
  <c r="AE989" i="5"/>
  <c r="A989" i="5" s="1"/>
  <c r="AE990" i="5"/>
  <c r="A990" i="5" s="1"/>
  <c r="AE991" i="5"/>
  <c r="A991" i="5" s="1"/>
  <c r="AE992" i="5"/>
  <c r="A992" i="5" s="1"/>
  <c r="AE993" i="5"/>
  <c r="A993" i="5" s="1"/>
  <c r="AE994" i="5"/>
  <c r="A994" i="5" s="1"/>
  <c r="AE995" i="5"/>
  <c r="A995" i="5" s="1"/>
  <c r="AE996" i="5"/>
  <c r="A996" i="5" s="1"/>
  <c r="AE997" i="5"/>
  <c r="A997" i="5" s="1"/>
  <c r="AE998" i="5"/>
  <c r="A998" i="5" s="1"/>
  <c r="AE999" i="5"/>
  <c r="A999" i="5" s="1"/>
  <c r="AE1000" i="5"/>
  <c r="A1000" i="5" s="1"/>
  <c r="AE1001" i="5"/>
  <c r="A1001" i="5" s="1"/>
  <c r="AE1002" i="5"/>
  <c r="A1002" i="5" s="1"/>
  <c r="AE1003" i="5"/>
  <c r="A1003" i="5" s="1"/>
  <c r="AE1004" i="5"/>
  <c r="A1004" i="5" s="1"/>
  <c r="AE1005" i="5"/>
  <c r="A1005" i="5" s="1"/>
  <c r="AE1006" i="5"/>
  <c r="A1006" i="5" s="1"/>
  <c r="AE1007" i="5"/>
  <c r="A1007" i="5" s="1"/>
  <c r="AE1008" i="5"/>
  <c r="A1008" i="5" s="1"/>
  <c r="AE1009" i="5"/>
  <c r="A1009" i="5" s="1"/>
  <c r="AA1009" i="5" s="1"/>
  <c r="AF1009" i="5" s="1"/>
  <c r="AE1010" i="5"/>
  <c r="A1010" i="5" s="1"/>
  <c r="AE1011" i="5"/>
  <c r="A1011" i="5" s="1"/>
  <c r="AE1012" i="5"/>
  <c r="A1012" i="5" s="1"/>
  <c r="AE1013" i="5"/>
  <c r="A1013" i="5" s="1"/>
  <c r="AE1014" i="5"/>
  <c r="A1014" i="5" s="1"/>
  <c r="AE1015" i="5"/>
  <c r="A1015" i="5" s="1"/>
  <c r="AE1016" i="5"/>
  <c r="A1016" i="5" s="1"/>
  <c r="AE1017" i="5"/>
  <c r="A1017" i="5" s="1"/>
  <c r="AA1017" i="5" s="1"/>
  <c r="AG1017" i="5" s="1"/>
  <c r="AE1018" i="5"/>
  <c r="A1018" i="5" s="1"/>
  <c r="AE1019" i="5"/>
  <c r="A1019" i="5" s="1"/>
  <c r="AE1020" i="5"/>
  <c r="A1020" i="5" s="1"/>
  <c r="AE1021" i="5"/>
  <c r="A1021" i="5" s="1"/>
  <c r="AE1022" i="5"/>
  <c r="A1022" i="5" s="1"/>
  <c r="AE1023" i="5"/>
  <c r="A1023" i="5" s="1"/>
  <c r="AE1024" i="5"/>
  <c r="A1024" i="5" s="1"/>
  <c r="AE1025" i="5"/>
  <c r="A1025" i="5" s="1"/>
  <c r="AA1025" i="5" s="1"/>
  <c r="AG1025" i="5" s="1"/>
  <c r="AE1026" i="5"/>
  <c r="A1026" i="5" s="1"/>
  <c r="AE1027" i="5"/>
  <c r="A1027" i="5" s="1"/>
  <c r="AE1028" i="5"/>
  <c r="A1028" i="5" s="1"/>
  <c r="AE1029" i="5"/>
  <c r="A1029" i="5" s="1"/>
  <c r="AE1030" i="5"/>
  <c r="A1030" i="5" s="1"/>
  <c r="AA1030" i="5" s="1"/>
  <c r="AF1030" i="5" s="1"/>
  <c r="AE1031" i="5"/>
  <c r="A1031" i="5" s="1"/>
  <c r="AE1032" i="5"/>
  <c r="A1032" i="5" s="1"/>
  <c r="AE1033" i="5"/>
  <c r="A1033" i="5" s="1"/>
  <c r="AA1033" i="5" s="1"/>
  <c r="AF1033" i="5" s="1"/>
  <c r="AE1034" i="5"/>
  <c r="A1034" i="5" s="1"/>
  <c r="AE1035" i="5"/>
  <c r="A1035" i="5" s="1"/>
  <c r="AE1036" i="5"/>
  <c r="A1036" i="5" s="1"/>
  <c r="AE1037" i="5"/>
  <c r="A1037" i="5" s="1"/>
  <c r="AE1038" i="5"/>
  <c r="A1038" i="5" s="1"/>
  <c r="AA1038" i="5" s="1"/>
  <c r="AG1038" i="5" s="1"/>
  <c r="AE1039" i="5"/>
  <c r="A1039" i="5" s="1"/>
  <c r="AE1040" i="5"/>
  <c r="A1040" i="5" s="1"/>
  <c r="AE1041" i="5"/>
  <c r="A1041" i="5" s="1"/>
  <c r="AA1041" i="5" s="1"/>
  <c r="AG1041" i="5" s="1"/>
  <c r="AE1042" i="5"/>
  <c r="A1042" i="5" s="1"/>
  <c r="AE1043" i="5"/>
  <c r="A1043" i="5" s="1"/>
  <c r="AE1044" i="5"/>
  <c r="A1044" i="5" s="1"/>
  <c r="AE1045" i="5"/>
  <c r="A1045" i="5" s="1"/>
  <c r="AE1046" i="5"/>
  <c r="A1046" i="5" s="1"/>
  <c r="AA1046" i="5" s="1"/>
  <c r="AG1046" i="5" s="1"/>
  <c r="AE1047" i="5"/>
  <c r="A1047" i="5" s="1"/>
  <c r="AE1048" i="5"/>
  <c r="A1048" i="5" s="1"/>
  <c r="AE1049" i="5"/>
  <c r="A1049" i="5" s="1"/>
  <c r="AA1049" i="5" s="1"/>
  <c r="AG1049" i="5" s="1"/>
  <c r="AE1050" i="5"/>
  <c r="A1050" i="5" s="1"/>
  <c r="AE1051" i="5"/>
  <c r="A1051" i="5" s="1"/>
  <c r="AE1052" i="5"/>
  <c r="A1052" i="5" s="1"/>
  <c r="AE1053" i="5"/>
  <c r="A1053" i="5" s="1"/>
  <c r="AE1054" i="5"/>
  <c r="A1054" i="5" s="1"/>
  <c r="AE1055" i="5"/>
  <c r="A1055" i="5" s="1"/>
  <c r="AE1056" i="5"/>
  <c r="A1056" i="5" s="1"/>
  <c r="AE1057" i="5"/>
  <c r="A1057" i="5" s="1"/>
  <c r="AA1057" i="5" s="1"/>
  <c r="AF1057" i="5" s="1"/>
  <c r="AE1058" i="5"/>
  <c r="A1058" i="5" s="1"/>
  <c r="AE1059" i="5"/>
  <c r="A1059" i="5" s="1"/>
  <c r="AE1060" i="5"/>
  <c r="A1060" i="5" s="1"/>
  <c r="AE1061" i="5"/>
  <c r="A1061" i="5" s="1"/>
  <c r="AE1062" i="5"/>
  <c r="A1062" i="5" s="1"/>
  <c r="AA1062" i="5" s="1"/>
  <c r="AG1062" i="5" s="1"/>
  <c r="AE1063" i="5"/>
  <c r="A1063" i="5" s="1"/>
  <c r="AE1064" i="5"/>
  <c r="A1064" i="5" s="1"/>
  <c r="AE1065" i="5"/>
  <c r="A1065" i="5" s="1"/>
  <c r="AA1065" i="5" s="1"/>
  <c r="AG1065" i="5" s="1"/>
  <c r="AE1066" i="5"/>
  <c r="A1066" i="5" s="1"/>
  <c r="AE1067" i="5"/>
  <c r="A1067" i="5" s="1"/>
  <c r="AE1068" i="5"/>
  <c r="A1068" i="5" s="1"/>
  <c r="AE1069" i="5"/>
  <c r="A1069" i="5" s="1"/>
  <c r="AA1069" i="5" s="1"/>
  <c r="AG1069" i="5" s="1"/>
  <c r="AE1070" i="5"/>
  <c r="A1070" i="5" s="1"/>
  <c r="AA1070" i="5" s="1"/>
  <c r="AG1070" i="5" s="1"/>
  <c r="AE1071" i="5"/>
  <c r="A1071" i="5" s="1"/>
  <c r="AE1072" i="5"/>
  <c r="A1072" i="5" s="1"/>
  <c r="AE1073" i="5"/>
  <c r="A1073" i="5" s="1"/>
  <c r="AE1074" i="5"/>
  <c r="A1074" i="5" s="1"/>
  <c r="AE1075" i="5"/>
  <c r="A1075" i="5" s="1"/>
  <c r="AE1076" i="5"/>
  <c r="A1076" i="5" s="1"/>
  <c r="AE1077" i="5"/>
  <c r="A1077" i="5" s="1"/>
  <c r="AA1077" i="5" s="1"/>
  <c r="AF1077" i="5" s="1"/>
  <c r="AE1078" i="5"/>
  <c r="A1078" i="5" s="1"/>
  <c r="AA1078" i="5" s="1"/>
  <c r="AG1078" i="5" s="1"/>
  <c r="AE1079" i="5"/>
  <c r="A1079" i="5" s="1"/>
  <c r="AE1080" i="5"/>
  <c r="A1080" i="5" s="1"/>
  <c r="AE1081" i="5"/>
  <c r="A1081" i="5" s="1"/>
  <c r="AE1082" i="5"/>
  <c r="A1082" i="5" s="1"/>
  <c r="AE1083" i="5"/>
  <c r="A1083" i="5" s="1"/>
  <c r="AE1084" i="5"/>
  <c r="A1084" i="5" s="1"/>
  <c r="AE1085" i="5"/>
  <c r="A1085" i="5" s="1"/>
  <c r="AA1085" i="5" s="1"/>
  <c r="AF1085" i="5" s="1"/>
  <c r="AE1086" i="5"/>
  <c r="A1086" i="5" s="1"/>
  <c r="AE1087" i="5"/>
  <c r="A1087" i="5" s="1"/>
  <c r="AE1088" i="5"/>
  <c r="A1088" i="5" s="1"/>
  <c r="AE1089" i="5"/>
  <c r="A1089" i="5" s="1"/>
  <c r="AE1090" i="5"/>
  <c r="A1090" i="5" s="1"/>
  <c r="AE1091" i="5"/>
  <c r="A1091" i="5" s="1"/>
  <c r="AE1092" i="5"/>
  <c r="A1092" i="5" s="1"/>
  <c r="AE1093" i="5"/>
  <c r="A1093" i="5" s="1"/>
  <c r="AA1093" i="5" s="1"/>
  <c r="AF1093" i="5" s="1"/>
  <c r="AE1094" i="5"/>
  <c r="A1094" i="5" s="1"/>
  <c r="AA1094" i="5" s="1"/>
  <c r="AG1094" i="5" s="1"/>
  <c r="AE1095" i="5"/>
  <c r="A1095" i="5" s="1"/>
  <c r="AE1096" i="5"/>
  <c r="A1096" i="5" s="1"/>
  <c r="AE1097" i="5"/>
  <c r="A1097" i="5" s="1"/>
  <c r="AE1098" i="5"/>
  <c r="A1098" i="5" s="1"/>
  <c r="AE1099" i="5"/>
  <c r="A1099" i="5" s="1"/>
  <c r="AE1100" i="5"/>
  <c r="A1100" i="5" s="1"/>
  <c r="AE1101" i="5"/>
  <c r="A1101" i="5" s="1"/>
  <c r="AB1101" i="5" s="1"/>
  <c r="AE1102" i="5"/>
  <c r="A1102" i="5" s="1"/>
  <c r="AE1103" i="5"/>
  <c r="A1103" i="5" s="1"/>
  <c r="AE1104" i="5"/>
  <c r="A1104" i="5" s="1"/>
  <c r="AE1105" i="5"/>
  <c r="A1105" i="5" s="1"/>
  <c r="AE1106" i="5"/>
  <c r="A1106" i="5" s="1"/>
  <c r="AE1107" i="5"/>
  <c r="A1107" i="5" s="1"/>
  <c r="AE1108" i="5"/>
  <c r="A1108" i="5" s="1"/>
  <c r="AE1109" i="5"/>
  <c r="A1109" i="5" s="1"/>
  <c r="AA1109" i="5" s="1"/>
  <c r="AG1109" i="5" s="1"/>
  <c r="AE1110" i="5"/>
  <c r="A1110" i="5" s="1"/>
  <c r="AE1111" i="5"/>
  <c r="A1111" i="5" s="1"/>
  <c r="AE1112" i="5"/>
  <c r="A1112" i="5" s="1"/>
  <c r="AE1113" i="5"/>
  <c r="A1113" i="5" s="1"/>
  <c r="AE1114" i="5"/>
  <c r="A1114" i="5" s="1"/>
  <c r="AE1115" i="5"/>
  <c r="A1115" i="5" s="1"/>
  <c r="AE1116" i="5"/>
  <c r="A1116" i="5" s="1"/>
  <c r="AE1117" i="5"/>
  <c r="A1117" i="5" s="1"/>
  <c r="AA1117" i="5" s="1"/>
  <c r="AG1117" i="5" s="1"/>
  <c r="AE1118" i="5"/>
  <c r="A1118" i="5" s="1"/>
  <c r="AA1118" i="5" s="1"/>
  <c r="AF1118" i="5" s="1"/>
  <c r="AE1119" i="5"/>
  <c r="A1119" i="5" s="1"/>
  <c r="AE1120" i="5"/>
  <c r="A1120" i="5" s="1"/>
  <c r="AE1121" i="5"/>
  <c r="A1121" i="5" s="1"/>
  <c r="AE1122" i="5"/>
  <c r="A1122" i="5" s="1"/>
  <c r="AE1123" i="5"/>
  <c r="A1123" i="5" s="1"/>
  <c r="AE1124" i="5"/>
  <c r="A1124" i="5" s="1"/>
  <c r="AE1125" i="5"/>
  <c r="A1125" i="5" s="1"/>
  <c r="AB1125" i="5" s="1"/>
  <c r="AE1126" i="5"/>
  <c r="A1126" i="5" s="1"/>
  <c r="AE1127" i="5"/>
  <c r="A1127" i="5" s="1"/>
  <c r="AE1128" i="5"/>
  <c r="A1128" i="5" s="1"/>
  <c r="AE1129" i="5"/>
  <c r="A1129" i="5" s="1"/>
  <c r="AE1130" i="5"/>
  <c r="A1130" i="5" s="1"/>
  <c r="AE1131" i="5"/>
  <c r="A1131" i="5" s="1"/>
  <c r="AE1132" i="5"/>
  <c r="A1132" i="5" s="1"/>
  <c r="AE1133" i="5"/>
  <c r="A1133" i="5" s="1"/>
  <c r="AA1133" i="5" s="1"/>
  <c r="AF1133" i="5" s="1"/>
  <c r="AE1134" i="5"/>
  <c r="A1134" i="5" s="1"/>
  <c r="AB1134" i="5" s="1"/>
  <c r="AE1135" i="5"/>
  <c r="A1135" i="5" s="1"/>
  <c r="AE1136" i="5"/>
  <c r="A1136" i="5" s="1"/>
  <c r="AE1137" i="5"/>
  <c r="A1137" i="5" s="1"/>
  <c r="AE1138" i="5"/>
  <c r="A1138" i="5" s="1"/>
  <c r="AE1139" i="5"/>
  <c r="A1139" i="5" s="1"/>
  <c r="AE1140" i="5"/>
  <c r="A1140" i="5" s="1"/>
  <c r="AE1141" i="5"/>
  <c r="A1141" i="5" s="1"/>
  <c r="AA1141" i="5" s="1"/>
  <c r="AG1141" i="5" s="1"/>
  <c r="AE1142" i="5"/>
  <c r="A1142" i="5" s="1"/>
  <c r="AA1142" i="5" s="1"/>
  <c r="AG1142" i="5" s="1"/>
  <c r="AE1143" i="5"/>
  <c r="A1143" i="5" s="1"/>
  <c r="AE1144" i="5"/>
  <c r="A1144" i="5" s="1"/>
  <c r="AE1145" i="5"/>
  <c r="A1145" i="5" s="1"/>
  <c r="AE1146" i="5"/>
  <c r="A1146" i="5" s="1"/>
  <c r="AE1147" i="5"/>
  <c r="A1147" i="5" s="1"/>
  <c r="AE1148" i="5"/>
  <c r="A1148" i="5" s="1"/>
  <c r="AE1149" i="5"/>
  <c r="A1149" i="5" s="1"/>
  <c r="AA1149" i="5" s="1"/>
  <c r="AG1149" i="5" s="1"/>
  <c r="AE1150" i="5"/>
  <c r="A1150" i="5" s="1"/>
  <c r="AE1151" i="5"/>
  <c r="A1151" i="5" s="1"/>
  <c r="AE1152" i="5"/>
  <c r="A1152" i="5" s="1"/>
  <c r="AE1153" i="5"/>
  <c r="A1153" i="5" s="1"/>
  <c r="AE1154" i="5"/>
  <c r="A1154" i="5" s="1"/>
  <c r="AE1155" i="5"/>
  <c r="A1155" i="5" s="1"/>
  <c r="AE1156" i="5"/>
  <c r="A1156" i="5" s="1"/>
  <c r="AE1157" i="5"/>
  <c r="A1157" i="5" s="1"/>
  <c r="AE1158" i="5"/>
  <c r="A1158" i="5" s="1"/>
  <c r="AA1158" i="5" s="1"/>
  <c r="AG1158" i="5" s="1"/>
  <c r="AE1159" i="5"/>
  <c r="A1159" i="5" s="1"/>
  <c r="AE1160" i="5"/>
  <c r="A1160" i="5" s="1"/>
  <c r="AE1161" i="5"/>
  <c r="A1161" i="5" s="1"/>
  <c r="AE1162" i="5"/>
  <c r="A1162" i="5" s="1"/>
  <c r="AE1163" i="5"/>
  <c r="A1163" i="5" s="1"/>
  <c r="AE1164" i="5"/>
  <c r="A1164" i="5" s="1"/>
  <c r="AE1165" i="5"/>
  <c r="A1165" i="5" s="1"/>
  <c r="AE1166" i="5"/>
  <c r="A1166" i="5" s="1"/>
  <c r="AE1167" i="5"/>
  <c r="A1167" i="5" s="1"/>
  <c r="AE1168" i="5"/>
  <c r="A1168" i="5" s="1"/>
  <c r="AE1169" i="5"/>
  <c r="A1169" i="5" s="1"/>
  <c r="AE1170" i="5"/>
  <c r="A1170" i="5" s="1"/>
  <c r="AE1171" i="5"/>
  <c r="A1171" i="5" s="1"/>
  <c r="AE1172" i="5"/>
  <c r="A1172" i="5" s="1"/>
  <c r="AE1173" i="5"/>
  <c r="A1173" i="5" s="1"/>
  <c r="AE1174" i="5"/>
  <c r="A1174" i="5" s="1"/>
  <c r="AE1175" i="5"/>
  <c r="A1175" i="5" s="1"/>
  <c r="AE1176" i="5"/>
  <c r="A1176" i="5" s="1"/>
  <c r="AE1177" i="5"/>
  <c r="A1177" i="5" s="1"/>
  <c r="AE1178" i="5"/>
  <c r="A1178" i="5" s="1"/>
  <c r="AE1179" i="5"/>
  <c r="A1179" i="5" s="1"/>
  <c r="AE1180" i="5"/>
  <c r="A1180" i="5" s="1"/>
  <c r="AE1181" i="5"/>
  <c r="A1181" i="5" s="1"/>
  <c r="AE1182" i="5"/>
  <c r="A1182" i="5" s="1"/>
  <c r="AA1182" i="5" s="1"/>
  <c r="AG1182" i="5" s="1"/>
  <c r="AE1183" i="5"/>
  <c r="A1183" i="5" s="1"/>
  <c r="AE1184" i="5"/>
  <c r="A1184" i="5" s="1"/>
  <c r="AE1185" i="5"/>
  <c r="A1185" i="5" s="1"/>
  <c r="AE1186" i="5"/>
  <c r="A1186" i="5" s="1"/>
  <c r="AE1187" i="5"/>
  <c r="A1187" i="5" s="1"/>
  <c r="AE1188" i="5"/>
  <c r="A1188" i="5" s="1"/>
  <c r="AE1189" i="5"/>
  <c r="A1189" i="5" s="1"/>
  <c r="AE1190" i="5"/>
  <c r="A1190" i="5" s="1"/>
  <c r="AE1191" i="5"/>
  <c r="A1191" i="5" s="1"/>
  <c r="AE1192" i="5"/>
  <c r="A1192" i="5" s="1"/>
  <c r="AE1193" i="5"/>
  <c r="A1193" i="5" s="1"/>
  <c r="AE1194" i="5"/>
  <c r="A1194" i="5" s="1"/>
  <c r="AE1195" i="5"/>
  <c r="A1195" i="5" s="1"/>
  <c r="AE1196" i="5"/>
  <c r="A1196" i="5" s="1"/>
  <c r="AE1197" i="5"/>
  <c r="A1197" i="5" s="1"/>
  <c r="AE1198" i="5"/>
  <c r="A1198" i="5" s="1"/>
  <c r="AA1198" i="5" s="1"/>
  <c r="AF1198" i="5" s="1"/>
  <c r="AE1199" i="5"/>
  <c r="A1199" i="5" s="1"/>
  <c r="AE1200" i="5"/>
  <c r="A1200" i="5" s="1"/>
  <c r="AE1201" i="5"/>
  <c r="A1201" i="5" s="1"/>
  <c r="AE1202" i="5"/>
  <c r="A1202" i="5" s="1"/>
  <c r="AE1203" i="5"/>
  <c r="A1203" i="5" s="1"/>
  <c r="AE1204" i="5"/>
  <c r="A1204" i="5" s="1"/>
  <c r="AE1205" i="5"/>
  <c r="A1205" i="5" s="1"/>
  <c r="AE1206" i="5"/>
  <c r="A1206" i="5" s="1"/>
  <c r="AB1206" i="5" s="1"/>
  <c r="AE1207" i="5"/>
  <c r="A1207" i="5" s="1"/>
  <c r="AE1208" i="5"/>
  <c r="A1208" i="5" s="1"/>
  <c r="AE1209" i="5"/>
  <c r="A1209" i="5" s="1"/>
  <c r="AE1210" i="5"/>
  <c r="A1210" i="5" s="1"/>
  <c r="AE1211" i="5"/>
  <c r="A1211" i="5" s="1"/>
  <c r="AE1212" i="5"/>
  <c r="A1212" i="5" s="1"/>
  <c r="AE1213" i="5"/>
  <c r="A1213" i="5" s="1"/>
  <c r="AE1214" i="5"/>
  <c r="A1214" i="5" s="1"/>
  <c r="AE1215" i="5"/>
  <c r="A1215" i="5" s="1"/>
  <c r="AE1216" i="5"/>
  <c r="A1216" i="5" s="1"/>
  <c r="AE1217" i="5"/>
  <c r="A1217" i="5" s="1"/>
  <c r="AE1218" i="5"/>
  <c r="A1218" i="5" s="1"/>
  <c r="AE1219" i="5"/>
  <c r="A1219" i="5" s="1"/>
  <c r="AE1220" i="5"/>
  <c r="A1220" i="5" s="1"/>
  <c r="AE1221" i="5"/>
  <c r="A1221" i="5" s="1"/>
  <c r="AE1222" i="5"/>
  <c r="A1222" i="5" s="1"/>
  <c r="AA1222" i="5" s="1"/>
  <c r="AG1222" i="5" s="1"/>
  <c r="AE1223" i="5"/>
  <c r="A1223" i="5" s="1"/>
  <c r="AE1224" i="5"/>
  <c r="A1224" i="5" s="1"/>
  <c r="AE1225" i="5"/>
  <c r="A1225" i="5" s="1"/>
  <c r="AE1226" i="5"/>
  <c r="A1226" i="5" s="1"/>
  <c r="AE1227" i="5"/>
  <c r="A1227" i="5" s="1"/>
  <c r="AE1228" i="5"/>
  <c r="A1228" i="5" s="1"/>
  <c r="AE1229" i="5"/>
  <c r="A1229" i="5" s="1"/>
  <c r="AE1230" i="5"/>
  <c r="A1230" i="5" s="1"/>
  <c r="AE1231" i="5"/>
  <c r="A1231" i="5" s="1"/>
  <c r="AE1232" i="5"/>
  <c r="A1232" i="5" s="1"/>
  <c r="AE1233" i="5"/>
  <c r="A1233" i="5" s="1"/>
  <c r="AE1234" i="5"/>
  <c r="A1234" i="5" s="1"/>
  <c r="AE1235" i="5"/>
  <c r="A1235" i="5" s="1"/>
  <c r="AE1236" i="5"/>
  <c r="A1236" i="5" s="1"/>
  <c r="AE1237" i="5"/>
  <c r="A1237" i="5" s="1"/>
  <c r="AE1238" i="5"/>
  <c r="A1238" i="5" s="1"/>
  <c r="AE1239" i="5"/>
  <c r="A1239" i="5" s="1"/>
  <c r="AE1240" i="5"/>
  <c r="A1240" i="5" s="1"/>
  <c r="AE1241" i="5"/>
  <c r="A1241" i="5" s="1"/>
  <c r="AE1242" i="5"/>
  <c r="A1242" i="5" s="1"/>
  <c r="AE1243" i="5"/>
  <c r="A1243" i="5" s="1"/>
  <c r="AE1244" i="5"/>
  <c r="A1244" i="5" s="1"/>
  <c r="AE1245" i="5"/>
  <c r="A1245" i="5" s="1"/>
  <c r="AE1246" i="5"/>
  <c r="A1246" i="5" s="1"/>
  <c r="AA1246" i="5" s="1"/>
  <c r="AF1246" i="5" s="1"/>
  <c r="AE1247" i="5"/>
  <c r="A1247" i="5" s="1"/>
  <c r="AE1248" i="5"/>
  <c r="A1248" i="5" s="1"/>
  <c r="AE1249" i="5"/>
  <c r="A1249" i="5" s="1"/>
  <c r="AE1250" i="5"/>
  <c r="A1250" i="5" s="1"/>
  <c r="AE1251" i="5"/>
  <c r="A1251" i="5" s="1"/>
  <c r="AF684" i="5"/>
  <c r="AF687" i="5"/>
  <c r="AF695" i="5"/>
  <c r="AF703" i="5"/>
  <c r="AF711" i="5"/>
  <c r="AF719" i="5"/>
  <c r="AF1038" i="5"/>
  <c r="AG687" i="5"/>
  <c r="AG695" i="5"/>
  <c r="AG699" i="5"/>
  <c r="AG703" i="5"/>
  <c r="AG711" i="5"/>
  <c r="AG715" i="5"/>
  <c r="AG719" i="5"/>
  <c r="AG743" i="5"/>
  <c r="AG735" i="5" l="1"/>
  <c r="AF767" i="5"/>
  <c r="AG727" i="5"/>
  <c r="AF759" i="5"/>
  <c r="AF716" i="5"/>
  <c r="AF1117" i="5"/>
  <c r="AG1030" i="5"/>
  <c r="AG700" i="5"/>
  <c r="AG724" i="5"/>
  <c r="AG704" i="5"/>
  <c r="AF1017" i="5"/>
  <c r="AG1009" i="5"/>
  <c r="AF1041" i="5"/>
  <c r="AG1033" i="5"/>
  <c r="AG1133" i="5"/>
  <c r="AF1446" i="5"/>
  <c r="AG1446" i="5"/>
  <c r="AF1350" i="5"/>
  <c r="AG1350" i="5"/>
  <c r="AF1499" i="5"/>
  <c r="AG1499" i="5"/>
  <c r="AF1455" i="5"/>
  <c r="AG1455" i="5"/>
  <c r="AF1543" i="5"/>
  <c r="AG1543" i="5"/>
  <c r="AG1680" i="5"/>
  <c r="AF1680" i="5"/>
  <c r="AF1304" i="5"/>
  <c r="AG1304" i="5"/>
  <c r="AF1336" i="5"/>
  <c r="AG1336" i="5"/>
  <c r="AF1368" i="5"/>
  <c r="AG1368" i="5"/>
  <c r="AF1400" i="5"/>
  <c r="AG1400" i="5"/>
  <c r="AF1432" i="5"/>
  <c r="AG1432" i="5"/>
  <c r="AF1688" i="5"/>
  <c r="AG1688" i="5"/>
  <c r="AF1752" i="5"/>
  <c r="AG1752" i="5"/>
  <c r="AG1816" i="5"/>
  <c r="AF1816" i="5"/>
  <c r="AF1880" i="5"/>
  <c r="AG1880" i="5"/>
  <c r="AG1660" i="5"/>
  <c r="AF1660" i="5"/>
  <c r="AF1422" i="5"/>
  <c r="AG1422" i="5"/>
  <c r="AF1727" i="5"/>
  <c r="AG1727" i="5"/>
  <c r="AF1520" i="5"/>
  <c r="AG1520" i="5"/>
  <c r="AF1728" i="5"/>
  <c r="AG1728" i="5"/>
  <c r="AF1483" i="5"/>
  <c r="AG1483" i="5"/>
  <c r="AF1523" i="5"/>
  <c r="AG1523" i="5"/>
  <c r="AF1571" i="5"/>
  <c r="AG1571" i="5"/>
  <c r="AF1619" i="5"/>
  <c r="AG1619" i="5"/>
  <c r="AG1648" i="5"/>
  <c r="AF1648" i="5"/>
  <c r="AG1308" i="5"/>
  <c r="AF1308" i="5"/>
  <c r="AF1362" i="5"/>
  <c r="AG1362" i="5"/>
  <c r="AF1394" i="5"/>
  <c r="AG1394" i="5"/>
  <c r="AG1812" i="5"/>
  <c r="AF1812" i="5"/>
  <c r="AG1876" i="5"/>
  <c r="AF1876" i="5"/>
  <c r="AF1831" i="5"/>
  <c r="AG1831" i="5"/>
  <c r="AF1895" i="5"/>
  <c r="AG1895" i="5"/>
  <c r="AF1488" i="5"/>
  <c r="AG1488" i="5"/>
  <c r="AF1286" i="5"/>
  <c r="AG1286" i="5"/>
  <c r="AF1414" i="5"/>
  <c r="AG1414" i="5"/>
  <c r="AF1526" i="5"/>
  <c r="AG1526" i="5"/>
  <c r="AF1542" i="5"/>
  <c r="AG1542" i="5"/>
  <c r="AF1263" i="5"/>
  <c r="AG1263" i="5"/>
  <c r="AF1327" i="5"/>
  <c r="AG1327" i="5"/>
  <c r="AF1391" i="5"/>
  <c r="AG1391" i="5"/>
  <c r="AG1744" i="5"/>
  <c r="AF1744" i="5"/>
  <c r="AF1480" i="5"/>
  <c r="AG1480" i="5"/>
  <c r="AF1528" i="5"/>
  <c r="AG1528" i="5"/>
  <c r="AF1568" i="5"/>
  <c r="AG1568" i="5"/>
  <c r="AF1703" i="5"/>
  <c r="AG1703" i="5"/>
  <c r="AF1313" i="5"/>
  <c r="AG1313" i="5"/>
  <c r="AF1377" i="5"/>
  <c r="AG1377" i="5"/>
  <c r="AF1441" i="5"/>
  <c r="AG1441" i="5"/>
  <c r="AF1505" i="5"/>
  <c r="AG1505" i="5"/>
  <c r="AF1471" i="5"/>
  <c r="AG1471" i="5"/>
  <c r="AG1748" i="5"/>
  <c r="AF1748" i="5"/>
  <c r="AF1563" i="5"/>
  <c r="AG1563" i="5"/>
  <c r="AF1771" i="5"/>
  <c r="AG1771" i="5"/>
  <c r="AF1283" i="5"/>
  <c r="AG1283" i="5"/>
  <c r="AF1315" i="5"/>
  <c r="AG1315" i="5"/>
  <c r="AF1347" i="5"/>
  <c r="AG1347" i="5"/>
  <c r="AF1379" i="5"/>
  <c r="AG1379" i="5"/>
  <c r="AF1411" i="5"/>
  <c r="AG1411" i="5"/>
  <c r="AF1443" i="5"/>
  <c r="AG1443" i="5"/>
  <c r="AF1712" i="5"/>
  <c r="AG1712" i="5"/>
  <c r="AG1372" i="5"/>
  <c r="AF1372" i="5"/>
  <c r="AG1452" i="5"/>
  <c r="AF1452" i="5"/>
  <c r="AG1548" i="5"/>
  <c r="AF1548" i="5"/>
  <c r="AF1298" i="5"/>
  <c r="AG1298" i="5"/>
  <c r="AF1330" i="5"/>
  <c r="AG1330" i="5"/>
  <c r="AF1426" i="5"/>
  <c r="AG1426" i="5"/>
  <c r="AF1458" i="5"/>
  <c r="AG1458" i="5"/>
  <c r="AF1490" i="5"/>
  <c r="AG1490" i="5"/>
  <c r="AF1522" i="5"/>
  <c r="AG1522" i="5"/>
  <c r="AF1554" i="5"/>
  <c r="AG1554" i="5"/>
  <c r="AF1586" i="5"/>
  <c r="AG1586" i="5"/>
  <c r="AF1618" i="5"/>
  <c r="AG1618" i="5"/>
  <c r="AF1650" i="5"/>
  <c r="AG1650" i="5"/>
  <c r="AF1682" i="5"/>
  <c r="AG1682" i="5"/>
  <c r="AF1714" i="5"/>
  <c r="AG1714" i="5"/>
  <c r="AF1746" i="5"/>
  <c r="AG1746" i="5"/>
  <c r="AF1778" i="5"/>
  <c r="AG1778" i="5"/>
  <c r="AF1810" i="5"/>
  <c r="AG1810" i="5"/>
  <c r="AF1842" i="5"/>
  <c r="AG1842" i="5"/>
  <c r="AF1874" i="5"/>
  <c r="AG1874" i="5"/>
  <c r="AF1906" i="5"/>
  <c r="AG1906" i="5"/>
  <c r="AG1844" i="5"/>
  <c r="AF1844" i="5"/>
  <c r="AG1908" i="5"/>
  <c r="AF1908" i="5"/>
  <c r="AG1301" i="5"/>
  <c r="AF1301" i="5"/>
  <c r="AG1333" i="5"/>
  <c r="AF1333" i="5"/>
  <c r="AG1365" i="5"/>
  <c r="AF1365" i="5"/>
  <c r="AG1397" i="5"/>
  <c r="AF1397" i="5"/>
  <c r="AG1429" i="5"/>
  <c r="AF1429" i="5"/>
  <c r="AG1461" i="5"/>
  <c r="AF1461" i="5"/>
  <c r="AG1493" i="5"/>
  <c r="AF1493" i="5"/>
  <c r="AG1525" i="5"/>
  <c r="AF1525" i="5"/>
  <c r="AG1557" i="5"/>
  <c r="AF1557" i="5"/>
  <c r="AF1589" i="5"/>
  <c r="AG1589" i="5"/>
  <c r="AF1758" i="5"/>
  <c r="AG1758" i="5"/>
  <c r="AF1790" i="5"/>
  <c r="AG1790" i="5"/>
  <c r="AF1822" i="5"/>
  <c r="AG1822" i="5"/>
  <c r="AF1854" i="5"/>
  <c r="AG1854" i="5"/>
  <c r="AF1886" i="5"/>
  <c r="AG1886" i="5"/>
  <c r="AF1799" i="5"/>
  <c r="AG1799" i="5"/>
  <c r="AF1863" i="5"/>
  <c r="AG1863" i="5"/>
  <c r="AF1853" i="5"/>
  <c r="AG1853" i="5"/>
  <c r="AF1645" i="5"/>
  <c r="AG1645" i="5"/>
  <c r="AF1677" i="5"/>
  <c r="AG1677" i="5"/>
  <c r="AF1709" i="5"/>
  <c r="AG1709" i="5"/>
  <c r="AF1741" i="5"/>
  <c r="AG1741" i="5"/>
  <c r="AF1773" i="5"/>
  <c r="AG1773" i="5"/>
  <c r="AF1805" i="5"/>
  <c r="AG1805" i="5"/>
  <c r="AF1845" i="5"/>
  <c r="AG1845" i="5"/>
  <c r="AF1637" i="5"/>
  <c r="AG1637" i="5"/>
  <c r="AF1531" i="5"/>
  <c r="AG1531" i="5"/>
  <c r="AF1584" i="5"/>
  <c r="AG1584" i="5"/>
  <c r="AF1479" i="5"/>
  <c r="AG1479" i="5"/>
  <c r="AF1575" i="5"/>
  <c r="AG1575" i="5"/>
  <c r="AG1808" i="5"/>
  <c r="AF1808" i="5"/>
  <c r="AF1280" i="5"/>
  <c r="AG1280" i="5"/>
  <c r="AF1312" i="5"/>
  <c r="AG1312" i="5"/>
  <c r="AF1344" i="5"/>
  <c r="AG1344" i="5"/>
  <c r="AF1376" i="5"/>
  <c r="AG1376" i="5"/>
  <c r="AF1408" i="5"/>
  <c r="AG1408" i="5"/>
  <c r="AF1440" i="5"/>
  <c r="AG1440" i="5"/>
  <c r="AG1640" i="5"/>
  <c r="AF1640" i="5"/>
  <c r="AF1704" i="5"/>
  <c r="AG1704" i="5"/>
  <c r="AG1768" i="5"/>
  <c r="AF1768" i="5"/>
  <c r="AF1832" i="5"/>
  <c r="AG1832" i="5"/>
  <c r="AG1896" i="5"/>
  <c r="AF1896" i="5"/>
  <c r="AF1393" i="5"/>
  <c r="AG1393" i="5"/>
  <c r="AF1457" i="5"/>
  <c r="AG1457" i="5"/>
  <c r="AF1599" i="5"/>
  <c r="AG1599" i="5"/>
  <c r="AG1769" i="5"/>
  <c r="AF1769" i="5"/>
  <c r="AF1600" i="5"/>
  <c r="AG1600" i="5"/>
  <c r="AF1792" i="5"/>
  <c r="AG1792" i="5"/>
  <c r="AF1451" i="5"/>
  <c r="AG1451" i="5"/>
  <c r="AF1491" i="5"/>
  <c r="AG1491" i="5"/>
  <c r="AF1539" i="5"/>
  <c r="AG1539" i="5"/>
  <c r="AF1579" i="5"/>
  <c r="AG1579" i="5"/>
  <c r="AF1635" i="5"/>
  <c r="AG1635" i="5"/>
  <c r="AG1468" i="5"/>
  <c r="AF1468" i="5"/>
  <c r="AF1899" i="5"/>
  <c r="AG1899" i="5"/>
  <c r="AG1852" i="5"/>
  <c r="AF1852" i="5"/>
  <c r="AG1277" i="5"/>
  <c r="AF1277" i="5"/>
  <c r="AG1405" i="5"/>
  <c r="AF1405" i="5"/>
  <c r="AG1437" i="5"/>
  <c r="AF1437" i="5"/>
  <c r="AF1607" i="5"/>
  <c r="AG1607" i="5"/>
  <c r="AF1302" i="5"/>
  <c r="AG1302" i="5"/>
  <c r="AF1366" i="5"/>
  <c r="AG1366" i="5"/>
  <c r="AF1430" i="5"/>
  <c r="AG1430" i="5"/>
  <c r="AF1558" i="5"/>
  <c r="AG1558" i="5"/>
  <c r="AF1611" i="5"/>
  <c r="AG1611" i="5"/>
  <c r="AF1287" i="5"/>
  <c r="AG1287" i="5"/>
  <c r="AF1351" i="5"/>
  <c r="AG1351" i="5"/>
  <c r="AF1415" i="5"/>
  <c r="AG1415" i="5"/>
  <c r="AG1872" i="5"/>
  <c r="AF1872" i="5"/>
  <c r="AF1256" i="5"/>
  <c r="AG1256" i="5"/>
  <c r="AF1448" i="5"/>
  <c r="AG1448" i="5"/>
  <c r="AF1496" i="5"/>
  <c r="AG1496" i="5"/>
  <c r="AF1536" i="5"/>
  <c r="AG1536" i="5"/>
  <c r="AF1576" i="5"/>
  <c r="AG1576" i="5"/>
  <c r="AF1467" i="5"/>
  <c r="AG1467" i="5"/>
  <c r="AF1767" i="5"/>
  <c r="AG1767" i="5"/>
  <c r="AF1265" i="5"/>
  <c r="AG1265" i="5"/>
  <c r="AF1329" i="5"/>
  <c r="AG1329" i="5"/>
  <c r="AG1537" i="5"/>
  <c r="AF1537" i="5"/>
  <c r="AG1620" i="5"/>
  <c r="AF1620" i="5"/>
  <c r="AG1833" i="5"/>
  <c r="AF1833" i="5"/>
  <c r="AF1266" i="5"/>
  <c r="AG1266" i="5"/>
  <c r="AF1622" i="5"/>
  <c r="AG1622" i="5"/>
  <c r="AF1835" i="5"/>
  <c r="AG1835" i="5"/>
  <c r="AF1259" i="5"/>
  <c r="AG1259" i="5"/>
  <c r="AF1291" i="5"/>
  <c r="AG1291" i="5"/>
  <c r="AF1323" i="5"/>
  <c r="AG1323" i="5"/>
  <c r="AF1355" i="5"/>
  <c r="AG1355" i="5"/>
  <c r="AF1387" i="5"/>
  <c r="AG1387" i="5"/>
  <c r="AF1419" i="5"/>
  <c r="AG1419" i="5"/>
  <c r="AF1840" i="5"/>
  <c r="AG1840" i="5"/>
  <c r="AG1260" i="5"/>
  <c r="AF1260" i="5"/>
  <c r="AG1324" i="5"/>
  <c r="AF1324" i="5"/>
  <c r="AG1388" i="5"/>
  <c r="AF1388" i="5"/>
  <c r="AG1580" i="5"/>
  <c r="AF1580" i="5"/>
  <c r="AF1306" i="5"/>
  <c r="AG1306" i="5"/>
  <c r="AF1338" i="5"/>
  <c r="AG1338" i="5"/>
  <c r="AF1370" i="5"/>
  <c r="AG1370" i="5"/>
  <c r="AF1402" i="5"/>
  <c r="AG1402" i="5"/>
  <c r="AF1434" i="5"/>
  <c r="AG1434" i="5"/>
  <c r="AF1466" i="5"/>
  <c r="AG1466" i="5"/>
  <c r="AF1498" i="5"/>
  <c r="AG1498" i="5"/>
  <c r="AF1530" i="5"/>
  <c r="AG1530" i="5"/>
  <c r="AF1562" i="5"/>
  <c r="AG1562" i="5"/>
  <c r="AF1594" i="5"/>
  <c r="AG1594" i="5"/>
  <c r="AF1626" i="5"/>
  <c r="AG1626" i="5"/>
  <c r="AF1658" i="5"/>
  <c r="AG1658" i="5"/>
  <c r="AF1690" i="5"/>
  <c r="AG1690" i="5"/>
  <c r="AF1722" i="5"/>
  <c r="AG1722" i="5"/>
  <c r="AF1754" i="5"/>
  <c r="AG1754" i="5"/>
  <c r="AF1786" i="5"/>
  <c r="AG1786" i="5"/>
  <c r="AF1818" i="5"/>
  <c r="AG1818" i="5"/>
  <c r="AF1850" i="5"/>
  <c r="AG1850" i="5"/>
  <c r="AF1882" i="5"/>
  <c r="AG1882" i="5"/>
  <c r="AG1884" i="5"/>
  <c r="AF1884" i="5"/>
  <c r="AG1309" i="5"/>
  <c r="AF1309" i="5"/>
  <c r="AG1341" i="5"/>
  <c r="AF1341" i="5"/>
  <c r="AG1373" i="5"/>
  <c r="AF1373" i="5"/>
  <c r="AG1469" i="5"/>
  <c r="AF1469" i="5"/>
  <c r="AG1501" i="5"/>
  <c r="AF1501" i="5"/>
  <c r="AG1533" i="5"/>
  <c r="AF1533" i="5"/>
  <c r="AG1565" i="5"/>
  <c r="AF1565" i="5"/>
  <c r="AF1597" i="5"/>
  <c r="AG1597" i="5"/>
  <c r="AF1766" i="5"/>
  <c r="AG1766" i="5"/>
  <c r="AF1798" i="5"/>
  <c r="AG1798" i="5"/>
  <c r="AF1830" i="5"/>
  <c r="AG1830" i="5"/>
  <c r="AF1862" i="5"/>
  <c r="AG1862" i="5"/>
  <c r="AF1894" i="5"/>
  <c r="AG1894" i="5"/>
  <c r="AF1807" i="5"/>
  <c r="AG1807" i="5"/>
  <c r="AF1839" i="5"/>
  <c r="AG1839" i="5"/>
  <c r="AF1871" i="5"/>
  <c r="AG1871" i="5"/>
  <c r="AF1903" i="5"/>
  <c r="AG1903" i="5"/>
  <c r="AF1613" i="5"/>
  <c r="AG1613" i="5"/>
  <c r="AF1653" i="5"/>
  <c r="AG1653" i="5"/>
  <c r="AF1685" i="5"/>
  <c r="AG1685" i="5"/>
  <c r="AF1717" i="5"/>
  <c r="AG1717" i="5"/>
  <c r="AF1749" i="5"/>
  <c r="AG1749" i="5"/>
  <c r="AF1781" i="5"/>
  <c r="AG1781" i="5"/>
  <c r="AF1821" i="5"/>
  <c r="AG1821" i="5"/>
  <c r="AF1877" i="5"/>
  <c r="AG1877" i="5"/>
  <c r="AF1813" i="5"/>
  <c r="AG1813" i="5"/>
  <c r="AG1628" i="5"/>
  <c r="AF1628" i="5"/>
  <c r="AG1253" i="5"/>
  <c r="AF1253" i="5"/>
  <c r="AF1318" i="5"/>
  <c r="AG1318" i="5"/>
  <c r="AF1696" i="5"/>
  <c r="AG1696" i="5"/>
  <c r="AF1487" i="5"/>
  <c r="AG1487" i="5"/>
  <c r="AF1503" i="5"/>
  <c r="AG1503" i="5"/>
  <c r="AF1288" i="5"/>
  <c r="AG1288" i="5"/>
  <c r="AF1320" i="5"/>
  <c r="AG1320" i="5"/>
  <c r="AF1352" i="5"/>
  <c r="AG1352" i="5"/>
  <c r="AF1384" i="5"/>
  <c r="AG1384" i="5"/>
  <c r="AF1416" i="5"/>
  <c r="AG1416" i="5"/>
  <c r="AG1656" i="5"/>
  <c r="AF1656" i="5"/>
  <c r="AF1720" i="5"/>
  <c r="AG1720" i="5"/>
  <c r="AG1784" i="5"/>
  <c r="AF1784" i="5"/>
  <c r="AG1848" i="5"/>
  <c r="AF1848" i="5"/>
  <c r="AF1552" i="5"/>
  <c r="AG1552" i="5"/>
  <c r="AG1788" i="5"/>
  <c r="AF1788" i="5"/>
  <c r="AG1641" i="5"/>
  <c r="AF1641" i="5"/>
  <c r="AG1897" i="5"/>
  <c r="AF1897" i="5"/>
  <c r="AF1643" i="5"/>
  <c r="AG1643" i="5"/>
  <c r="AF1856" i="5"/>
  <c r="AG1856" i="5"/>
  <c r="AF1267" i="5"/>
  <c r="AG1267" i="5"/>
  <c r="AF1459" i="5"/>
  <c r="AG1459" i="5"/>
  <c r="AF1507" i="5"/>
  <c r="AG1507" i="5"/>
  <c r="AF1547" i="5"/>
  <c r="AG1547" i="5"/>
  <c r="AF1587" i="5"/>
  <c r="AG1587" i="5"/>
  <c r="AG1524" i="5"/>
  <c r="AF1524" i="5"/>
  <c r="AG1276" i="5"/>
  <c r="AF1276" i="5"/>
  <c r="AF1631" i="5"/>
  <c r="AG1631" i="5"/>
  <c r="AF1254" i="5"/>
  <c r="AG1254" i="5"/>
  <c r="AF1382" i="5"/>
  <c r="AG1382" i="5"/>
  <c r="AF1462" i="5"/>
  <c r="AG1462" i="5"/>
  <c r="AF1590" i="5"/>
  <c r="AG1590" i="5"/>
  <c r="AF1760" i="5"/>
  <c r="AG1760" i="5"/>
  <c r="AF1295" i="5"/>
  <c r="AG1295" i="5"/>
  <c r="AF1359" i="5"/>
  <c r="AG1359" i="5"/>
  <c r="AF1423" i="5"/>
  <c r="AG1423" i="5"/>
  <c r="AG1545" i="5"/>
  <c r="AF1545" i="5"/>
  <c r="AF1464" i="5"/>
  <c r="AG1464" i="5"/>
  <c r="AF1504" i="5"/>
  <c r="AG1504" i="5"/>
  <c r="AF1544" i="5"/>
  <c r="AG1544" i="5"/>
  <c r="AF1592" i="5"/>
  <c r="AG1592" i="5"/>
  <c r="AF1595" i="5"/>
  <c r="AG1595" i="5"/>
  <c r="AF1281" i="5"/>
  <c r="AG1281" i="5"/>
  <c r="AF1345" i="5"/>
  <c r="AG1345" i="5"/>
  <c r="AF1409" i="5"/>
  <c r="AG1409" i="5"/>
  <c r="AF1473" i="5"/>
  <c r="AG1473" i="5"/>
  <c r="AG1569" i="5"/>
  <c r="AF1569" i="5"/>
  <c r="AF1663" i="5"/>
  <c r="AG1663" i="5"/>
  <c r="AF1274" i="5"/>
  <c r="AG1274" i="5"/>
  <c r="AG1664" i="5"/>
  <c r="AF1664" i="5"/>
  <c r="AF1299" i="5"/>
  <c r="AG1299" i="5"/>
  <c r="AF1331" i="5"/>
  <c r="AG1331" i="5"/>
  <c r="AF1363" i="5"/>
  <c r="AG1363" i="5"/>
  <c r="AF1395" i="5"/>
  <c r="AG1395" i="5"/>
  <c r="AF1427" i="5"/>
  <c r="AG1427" i="5"/>
  <c r="AF1567" i="5"/>
  <c r="AG1567" i="5"/>
  <c r="AG1340" i="5"/>
  <c r="AF1340" i="5"/>
  <c r="AG1420" i="5"/>
  <c r="AF1420" i="5"/>
  <c r="AG1484" i="5"/>
  <c r="AF1484" i="5"/>
  <c r="AG1612" i="5"/>
  <c r="AF1612" i="5"/>
  <c r="AF1314" i="5"/>
  <c r="AG1314" i="5"/>
  <c r="AF1346" i="5"/>
  <c r="AG1346" i="5"/>
  <c r="AF1378" i="5"/>
  <c r="AG1378" i="5"/>
  <c r="AF1410" i="5"/>
  <c r="AG1410" i="5"/>
  <c r="AF1442" i="5"/>
  <c r="AG1442" i="5"/>
  <c r="AF1474" i="5"/>
  <c r="AG1474" i="5"/>
  <c r="AF1506" i="5"/>
  <c r="AG1506" i="5"/>
  <c r="AF1538" i="5"/>
  <c r="AG1538" i="5"/>
  <c r="AF1570" i="5"/>
  <c r="AG1570" i="5"/>
  <c r="AF1602" i="5"/>
  <c r="AG1602" i="5"/>
  <c r="AF1634" i="5"/>
  <c r="AG1634" i="5"/>
  <c r="AF1666" i="5"/>
  <c r="AG1666" i="5"/>
  <c r="AF1698" i="5"/>
  <c r="AG1698" i="5"/>
  <c r="AF1730" i="5"/>
  <c r="AG1730" i="5"/>
  <c r="AF1762" i="5"/>
  <c r="AG1762" i="5"/>
  <c r="AF1794" i="5"/>
  <c r="AG1794" i="5"/>
  <c r="AF1826" i="5"/>
  <c r="AG1826" i="5"/>
  <c r="AF1858" i="5"/>
  <c r="AG1858" i="5"/>
  <c r="AF1890" i="5"/>
  <c r="AG1890" i="5"/>
  <c r="AF1907" i="5"/>
  <c r="AG1907" i="5"/>
  <c r="AG1828" i="5"/>
  <c r="AF1828" i="5"/>
  <c r="AG1860" i="5"/>
  <c r="AF1860" i="5"/>
  <c r="AG1892" i="5"/>
  <c r="AF1892" i="5"/>
  <c r="AG1285" i="5"/>
  <c r="AF1285" i="5"/>
  <c r="AG1317" i="5"/>
  <c r="AF1317" i="5"/>
  <c r="AG1349" i="5"/>
  <c r="AF1349" i="5"/>
  <c r="AG1381" i="5"/>
  <c r="AF1381" i="5"/>
  <c r="AG1413" i="5"/>
  <c r="AF1413" i="5"/>
  <c r="AG1445" i="5"/>
  <c r="AF1445" i="5"/>
  <c r="AG1477" i="5"/>
  <c r="AF1477" i="5"/>
  <c r="AG1509" i="5"/>
  <c r="AF1509" i="5"/>
  <c r="AG1541" i="5"/>
  <c r="AF1541" i="5"/>
  <c r="AG1573" i="5"/>
  <c r="AF1573" i="5"/>
  <c r="AF1605" i="5"/>
  <c r="AG1605" i="5"/>
  <c r="AF1774" i="5"/>
  <c r="AG1774" i="5"/>
  <c r="AF1806" i="5"/>
  <c r="AG1806" i="5"/>
  <c r="AF1838" i="5"/>
  <c r="AG1838" i="5"/>
  <c r="AF1870" i="5"/>
  <c r="AG1870" i="5"/>
  <c r="AF1902" i="5"/>
  <c r="AG1902" i="5"/>
  <c r="AF1815" i="5"/>
  <c r="AG1815" i="5"/>
  <c r="AF1847" i="5"/>
  <c r="AG1847" i="5"/>
  <c r="AF1879" i="5"/>
  <c r="AG1879" i="5"/>
  <c r="AF1869" i="5"/>
  <c r="AG1869" i="5"/>
  <c r="AF1621" i="5"/>
  <c r="AG1621" i="5"/>
  <c r="AF1661" i="5"/>
  <c r="AG1661" i="5"/>
  <c r="AF1693" i="5"/>
  <c r="AG1693" i="5"/>
  <c r="AF1725" i="5"/>
  <c r="AG1725" i="5"/>
  <c r="AF1757" i="5"/>
  <c r="AG1757" i="5"/>
  <c r="AF1789" i="5"/>
  <c r="AG1789" i="5"/>
  <c r="AF1829" i="5"/>
  <c r="AG1829" i="5"/>
  <c r="AG1901" i="5"/>
  <c r="AF1901" i="5"/>
  <c r="AF1885" i="5"/>
  <c r="AG1885" i="5"/>
  <c r="AG1404" i="5"/>
  <c r="AF1404" i="5"/>
  <c r="AF1824" i="5"/>
  <c r="AG1824" i="5"/>
  <c r="AF1319" i="5"/>
  <c r="AG1319" i="5"/>
  <c r="AF1447" i="5"/>
  <c r="AG1447" i="5"/>
  <c r="AF1511" i="5"/>
  <c r="AG1511" i="5"/>
  <c r="AG1588" i="5"/>
  <c r="AF1588" i="5"/>
  <c r="AF1264" i="5"/>
  <c r="AG1264" i="5"/>
  <c r="AF1296" i="5"/>
  <c r="AG1296" i="5"/>
  <c r="AF1328" i="5"/>
  <c r="AG1328" i="5"/>
  <c r="AF1360" i="5"/>
  <c r="AG1360" i="5"/>
  <c r="AF1392" i="5"/>
  <c r="AG1392" i="5"/>
  <c r="AF1424" i="5"/>
  <c r="AG1424" i="5"/>
  <c r="AG1672" i="5"/>
  <c r="AF1672" i="5"/>
  <c r="AF1736" i="5"/>
  <c r="AG1736" i="5"/>
  <c r="AG1800" i="5"/>
  <c r="AF1800" i="5"/>
  <c r="AG1864" i="5"/>
  <c r="AF1864" i="5"/>
  <c r="AG1617" i="5"/>
  <c r="AF1617" i="5"/>
  <c r="AF1361" i="5"/>
  <c r="AG1361" i="5"/>
  <c r="AF1489" i="5"/>
  <c r="AG1489" i="5"/>
  <c r="AG1684" i="5"/>
  <c r="AF1684" i="5"/>
  <c r="AF1431" i="5"/>
  <c r="AG1431" i="5"/>
  <c r="AF1686" i="5"/>
  <c r="AG1686" i="5"/>
  <c r="AF1475" i="5"/>
  <c r="AG1475" i="5"/>
  <c r="AF1515" i="5"/>
  <c r="AG1515" i="5"/>
  <c r="AF1555" i="5"/>
  <c r="AG1555" i="5"/>
  <c r="AF1603" i="5"/>
  <c r="AG1603" i="5"/>
  <c r="AF1606" i="5"/>
  <c r="AG1606" i="5"/>
  <c r="AG1436" i="5"/>
  <c r="AF1436" i="5"/>
  <c r="AF1904" i="5"/>
  <c r="AG1904" i="5"/>
  <c r="AF1750" i="5"/>
  <c r="AG1750" i="5"/>
  <c r="AF1814" i="5"/>
  <c r="AG1814" i="5"/>
  <c r="AF1878" i="5"/>
  <c r="AG1878" i="5"/>
  <c r="AF1791" i="5"/>
  <c r="AG1791" i="5"/>
  <c r="AF1855" i="5"/>
  <c r="AG1855" i="5"/>
  <c r="AF1270" i="5"/>
  <c r="AG1270" i="5"/>
  <c r="AF1334" i="5"/>
  <c r="AG1334" i="5"/>
  <c r="AF1398" i="5"/>
  <c r="AG1398" i="5"/>
  <c r="AF1494" i="5"/>
  <c r="AG1494" i="5"/>
  <c r="AF1456" i="5"/>
  <c r="AG1456" i="5"/>
  <c r="AF1888" i="5"/>
  <c r="AG1888" i="5"/>
  <c r="AF1255" i="5"/>
  <c r="AG1255" i="5"/>
  <c r="AF1383" i="5"/>
  <c r="AG1383" i="5"/>
  <c r="AF1616" i="5"/>
  <c r="AG1616" i="5"/>
  <c r="AF1272" i="5"/>
  <c r="AG1272" i="5"/>
  <c r="AF1472" i="5"/>
  <c r="AG1472" i="5"/>
  <c r="AF1512" i="5"/>
  <c r="AG1512" i="5"/>
  <c r="AF1560" i="5"/>
  <c r="AG1560" i="5"/>
  <c r="AF1608" i="5"/>
  <c r="AG1608" i="5"/>
  <c r="AF1639" i="5"/>
  <c r="AG1639" i="5"/>
  <c r="AF1297" i="5"/>
  <c r="AG1297" i="5"/>
  <c r="AF1425" i="5"/>
  <c r="AG1425" i="5"/>
  <c r="AG1601" i="5"/>
  <c r="AF1601" i="5"/>
  <c r="AG1705" i="5"/>
  <c r="AF1705" i="5"/>
  <c r="AF1478" i="5"/>
  <c r="AG1478" i="5"/>
  <c r="AF1707" i="5"/>
  <c r="AG1707" i="5"/>
  <c r="AF1275" i="5"/>
  <c r="AG1275" i="5"/>
  <c r="AF1307" i="5"/>
  <c r="AG1307" i="5"/>
  <c r="AF1339" i="5"/>
  <c r="AG1339" i="5"/>
  <c r="AF1371" i="5"/>
  <c r="AG1371" i="5"/>
  <c r="AF1403" i="5"/>
  <c r="AG1403" i="5"/>
  <c r="AF1435" i="5"/>
  <c r="AG1435" i="5"/>
  <c r="AF1627" i="5"/>
  <c r="AG1627" i="5"/>
  <c r="AG1292" i="5"/>
  <c r="AF1292" i="5"/>
  <c r="AG1356" i="5"/>
  <c r="AF1356" i="5"/>
  <c r="AG1516" i="5"/>
  <c r="AF1516" i="5"/>
  <c r="AF1322" i="5"/>
  <c r="AG1322" i="5"/>
  <c r="AF1354" i="5"/>
  <c r="AG1354" i="5"/>
  <c r="AF1386" i="5"/>
  <c r="AG1386" i="5"/>
  <c r="AF1418" i="5"/>
  <c r="AG1418" i="5"/>
  <c r="AF1450" i="5"/>
  <c r="AG1450" i="5"/>
  <c r="AF1482" i="5"/>
  <c r="AG1482" i="5"/>
  <c r="AF1514" i="5"/>
  <c r="AG1514" i="5"/>
  <c r="AF1546" i="5"/>
  <c r="AG1546" i="5"/>
  <c r="AF1578" i="5"/>
  <c r="AG1578" i="5"/>
  <c r="AF1610" i="5"/>
  <c r="AG1610" i="5"/>
  <c r="AF1642" i="5"/>
  <c r="AG1642" i="5"/>
  <c r="AF1674" i="5"/>
  <c r="AG1674" i="5"/>
  <c r="AF1706" i="5"/>
  <c r="AG1706" i="5"/>
  <c r="AF1738" i="5"/>
  <c r="AG1738" i="5"/>
  <c r="AF1770" i="5"/>
  <c r="AG1770" i="5"/>
  <c r="AF1802" i="5"/>
  <c r="AG1802" i="5"/>
  <c r="AF1834" i="5"/>
  <c r="AG1834" i="5"/>
  <c r="AF1866" i="5"/>
  <c r="AG1866" i="5"/>
  <c r="AF1898" i="5"/>
  <c r="AG1898" i="5"/>
  <c r="AG1804" i="5"/>
  <c r="AF1804" i="5"/>
  <c r="AG1836" i="5"/>
  <c r="AF1836" i="5"/>
  <c r="AG1868" i="5"/>
  <c r="AF1868" i="5"/>
  <c r="AG1900" i="5"/>
  <c r="AF1900" i="5"/>
  <c r="AG1293" i="5"/>
  <c r="AF1293" i="5"/>
  <c r="AG1325" i="5"/>
  <c r="AF1325" i="5"/>
  <c r="AG1357" i="5"/>
  <c r="AF1357" i="5"/>
  <c r="AG1389" i="5"/>
  <c r="AF1389" i="5"/>
  <c r="AG1421" i="5"/>
  <c r="AF1421" i="5"/>
  <c r="AG1453" i="5"/>
  <c r="AF1453" i="5"/>
  <c r="AG1485" i="5"/>
  <c r="AF1485" i="5"/>
  <c r="AG1517" i="5"/>
  <c r="AF1517" i="5"/>
  <c r="AG1549" i="5"/>
  <c r="AF1549" i="5"/>
  <c r="AF1581" i="5"/>
  <c r="AG1581" i="5"/>
  <c r="AF1782" i="5"/>
  <c r="AG1782" i="5"/>
  <c r="AF1846" i="5"/>
  <c r="AG1846" i="5"/>
  <c r="AF1823" i="5"/>
  <c r="AG1823" i="5"/>
  <c r="AF1887" i="5"/>
  <c r="AG1887" i="5"/>
  <c r="AF1861" i="5"/>
  <c r="AG1861" i="5"/>
  <c r="AF1629" i="5"/>
  <c r="AG1629" i="5"/>
  <c r="AF1669" i="5"/>
  <c r="AG1669" i="5"/>
  <c r="AF1701" i="5"/>
  <c r="AG1701" i="5"/>
  <c r="AF1733" i="5"/>
  <c r="AG1733" i="5"/>
  <c r="AF1765" i="5"/>
  <c r="AG1765" i="5"/>
  <c r="AF1797" i="5"/>
  <c r="AG1797" i="5"/>
  <c r="AF1837" i="5"/>
  <c r="AG1837" i="5"/>
  <c r="AF1909" i="5"/>
  <c r="AG1909" i="5"/>
  <c r="AG1893" i="5"/>
  <c r="AF1893" i="5"/>
  <c r="AG1085" i="5"/>
  <c r="AF1049" i="5"/>
  <c r="AF1069" i="5"/>
  <c r="AG1077" i="5"/>
  <c r="AF1109" i="5"/>
  <c r="AF1025" i="5"/>
  <c r="AF740" i="5"/>
  <c r="AG708" i="5"/>
  <c r="AF732" i="5"/>
  <c r="AF756" i="5"/>
  <c r="AF1062" i="5"/>
  <c r="AG748" i="5"/>
  <c r="AG692" i="5"/>
  <c r="AG776" i="5"/>
  <c r="AF768" i="5"/>
  <c r="AF712" i="5"/>
  <c r="AG1057" i="5"/>
  <c r="AG1198" i="5"/>
  <c r="AG1118" i="5"/>
  <c r="AF1070" i="5"/>
  <c r="AF1065" i="5"/>
  <c r="AF1182" i="5"/>
  <c r="AG752" i="5"/>
  <c r="AG720" i="5"/>
  <c r="AF784" i="5"/>
  <c r="AF696" i="5"/>
  <c r="AF736" i="5"/>
  <c r="AG760" i="5"/>
  <c r="AF688" i="5"/>
  <c r="AG771" i="5"/>
  <c r="AG731" i="5"/>
  <c r="AF755" i="5"/>
  <c r="AG763" i="5"/>
  <c r="AG747" i="5"/>
  <c r="AG723" i="5"/>
  <c r="AF707" i="5"/>
  <c r="AF691" i="5"/>
  <c r="AG739" i="5"/>
  <c r="AF1094" i="5"/>
  <c r="AF1149" i="5"/>
  <c r="AG1093" i="5"/>
  <c r="AF1142" i="5"/>
  <c r="AF1078" i="5"/>
  <c r="AF1141" i="5"/>
  <c r="AF1046" i="5"/>
  <c r="AF751" i="5"/>
  <c r="AF1222" i="5"/>
  <c r="AF1158" i="5"/>
  <c r="AG779" i="5"/>
  <c r="AG775" i="5"/>
  <c r="AG1246" i="5"/>
  <c r="AA1204" i="5"/>
  <c r="AB1204" i="5"/>
  <c r="AA1212" i="5"/>
  <c r="AB1212" i="5"/>
  <c r="AB1236" i="5"/>
  <c r="AA1236" i="5"/>
  <c r="AA1244" i="5"/>
  <c r="AB1244" i="5"/>
  <c r="AA1228" i="5"/>
  <c r="AB1228" i="5"/>
  <c r="AB1220" i="5"/>
  <c r="AA1220" i="5"/>
  <c r="AA1196" i="5"/>
  <c r="AB1196" i="5"/>
  <c r="AB1188" i="5"/>
  <c r="AA1188" i="5"/>
  <c r="AA1180" i="5"/>
  <c r="AB1180" i="5"/>
  <c r="AA1172" i="5"/>
  <c r="AB1172" i="5"/>
  <c r="AA1164" i="5"/>
  <c r="AB1164" i="5"/>
  <c r="AB1156" i="5"/>
  <c r="AA1156" i="5"/>
  <c r="AA1148" i="5"/>
  <c r="AB1148" i="5"/>
  <c r="AA1140" i="5"/>
  <c r="AB1140" i="5"/>
  <c r="AA1132" i="5"/>
  <c r="AB1132" i="5"/>
  <c r="AB1124" i="5"/>
  <c r="AA1124" i="5"/>
  <c r="AA1116" i="5"/>
  <c r="AB1116" i="5"/>
  <c r="AB1108" i="5"/>
  <c r="AA1108" i="5"/>
  <c r="AA1250" i="5"/>
  <c r="AB1250" i="5"/>
  <c r="AB1251" i="5"/>
  <c r="AA1251" i="5"/>
  <c r="AB1243" i="5"/>
  <c r="AA1243" i="5"/>
  <c r="AB1235" i="5"/>
  <c r="AA1235" i="5"/>
  <c r="AB1227" i="5"/>
  <c r="AA1227" i="5"/>
  <c r="AB1219" i="5"/>
  <c r="AA1219" i="5"/>
  <c r="AA1211" i="5"/>
  <c r="AB1211" i="5"/>
  <c r="AA1203" i="5"/>
  <c r="AB1203" i="5"/>
  <c r="AA1195" i="5"/>
  <c r="AB1195" i="5"/>
  <c r="AA1187" i="5"/>
  <c r="AB1187" i="5"/>
  <c r="AA1179" i="5"/>
  <c r="AB1179" i="5"/>
  <c r="AA1171" i="5"/>
  <c r="AB1171" i="5"/>
  <c r="AA1163" i="5"/>
  <c r="AB1163" i="5"/>
  <c r="AA1155" i="5"/>
  <c r="AB1155" i="5"/>
  <c r="AA1147" i="5"/>
  <c r="AB1147" i="5"/>
  <c r="AA1139" i="5"/>
  <c r="AB1139" i="5"/>
  <c r="AA1131" i="5"/>
  <c r="AB1131" i="5"/>
  <c r="AA1123" i="5"/>
  <c r="AB1123" i="5"/>
  <c r="AA1115" i="5"/>
  <c r="AB1115" i="5"/>
  <c r="AA1107" i="5"/>
  <c r="AB1107" i="5"/>
  <c r="AA1099" i="5"/>
  <c r="AB1099" i="5"/>
  <c r="AA1091" i="5"/>
  <c r="AB1091" i="5"/>
  <c r="AA1083" i="5"/>
  <c r="AB1083" i="5"/>
  <c r="AA1075" i="5"/>
  <c r="AB1075" i="5"/>
  <c r="AA1067" i="5"/>
  <c r="AB1067" i="5"/>
  <c r="AA1059" i="5"/>
  <c r="AB1059" i="5"/>
  <c r="AA1051" i="5"/>
  <c r="AB1051" i="5"/>
  <c r="AA1043" i="5"/>
  <c r="AB1043" i="5"/>
  <c r="AA1035" i="5"/>
  <c r="AB1035" i="5"/>
  <c r="AA1027" i="5"/>
  <c r="AB1027" i="5"/>
  <c r="AA1019" i="5"/>
  <c r="AB1019" i="5"/>
  <c r="AA1011" i="5"/>
  <c r="AB1011" i="5"/>
  <c r="AA1003" i="5"/>
  <c r="AB1003" i="5"/>
  <c r="AA995" i="5"/>
  <c r="AB995" i="5"/>
  <c r="AA987" i="5"/>
  <c r="AB987" i="5"/>
  <c r="AA979" i="5"/>
  <c r="AB979" i="5"/>
  <c r="AA971" i="5"/>
  <c r="AB971" i="5"/>
  <c r="AA963" i="5"/>
  <c r="AB963" i="5"/>
  <c r="AA955" i="5"/>
  <c r="AB955" i="5"/>
  <c r="AA947" i="5"/>
  <c r="AB947" i="5"/>
  <c r="AA939" i="5"/>
  <c r="AB939" i="5"/>
  <c r="AA931" i="5"/>
  <c r="AB931" i="5"/>
  <c r="AA923" i="5"/>
  <c r="AB923" i="5"/>
  <c r="AA915" i="5"/>
  <c r="AB915" i="5"/>
  <c r="AA907" i="5"/>
  <c r="AB907" i="5"/>
  <c r="AA899" i="5"/>
  <c r="AB899" i="5"/>
  <c r="AA891" i="5"/>
  <c r="AB891" i="5"/>
  <c r="AA883" i="5"/>
  <c r="AB883" i="5"/>
  <c r="AA875" i="5"/>
  <c r="AB875" i="5"/>
  <c r="AA867" i="5"/>
  <c r="AB867" i="5"/>
  <c r="AA859" i="5"/>
  <c r="AB859" i="5"/>
  <c r="AA851" i="5"/>
  <c r="AB851" i="5"/>
  <c r="AA843" i="5"/>
  <c r="AB843" i="5"/>
  <c r="AA835" i="5"/>
  <c r="AB835" i="5"/>
  <c r="AA827" i="5"/>
  <c r="AB827" i="5"/>
  <c r="AA819" i="5"/>
  <c r="AB819" i="5"/>
  <c r="AA811" i="5"/>
  <c r="AB811" i="5"/>
  <c r="AA803" i="5"/>
  <c r="AB803" i="5"/>
  <c r="AA795" i="5"/>
  <c r="AB795" i="5"/>
  <c r="AA787" i="5"/>
  <c r="AB787" i="5"/>
  <c r="AA1242" i="5"/>
  <c r="AB1242" i="5"/>
  <c r="AA1234" i="5"/>
  <c r="AB1234" i="5"/>
  <c r="AA1226" i="5"/>
  <c r="AB1226" i="5"/>
  <c r="AA1218" i="5"/>
  <c r="AB1218" i="5"/>
  <c r="AB1210" i="5"/>
  <c r="AA1210" i="5"/>
  <c r="AB1202" i="5"/>
  <c r="AA1202" i="5"/>
  <c r="AA1194" i="5"/>
  <c r="AB1194" i="5"/>
  <c r="AA1186" i="5"/>
  <c r="AB1186" i="5"/>
  <c r="AB1178" i="5"/>
  <c r="AA1178" i="5"/>
  <c r="AB1170" i="5"/>
  <c r="AA1170" i="5"/>
  <c r="AA1162" i="5"/>
  <c r="AB1162" i="5"/>
  <c r="AA1154" i="5"/>
  <c r="AB1154" i="5"/>
  <c r="AB1146" i="5"/>
  <c r="AA1146" i="5"/>
  <c r="AA1138" i="5"/>
  <c r="AB1138" i="5"/>
  <c r="AB1130" i="5"/>
  <c r="AA1130" i="5"/>
  <c r="AA1122" i="5"/>
  <c r="AB1122" i="5"/>
  <c r="AA1114" i="5"/>
  <c r="AB1114" i="5"/>
  <c r="AA1106" i="5"/>
  <c r="AB1106" i="5"/>
  <c r="AA1098" i="5"/>
  <c r="AB1098" i="5"/>
  <c r="AB1090" i="5"/>
  <c r="AA1090" i="5"/>
  <c r="AB1082" i="5"/>
  <c r="AA1082" i="5"/>
  <c r="AA1074" i="5"/>
  <c r="AB1074" i="5"/>
  <c r="AA1066" i="5"/>
  <c r="AB1066" i="5"/>
  <c r="AB1058" i="5"/>
  <c r="AA1058" i="5"/>
  <c r="AB1050" i="5"/>
  <c r="AA1050" i="5"/>
  <c r="AA1042" i="5"/>
  <c r="AB1042" i="5"/>
  <c r="AA1034" i="5"/>
  <c r="AB1034" i="5"/>
  <c r="AB1026" i="5"/>
  <c r="AA1026" i="5"/>
  <c r="AB1018" i="5"/>
  <c r="AA1018" i="5"/>
  <c r="AA1010" i="5"/>
  <c r="AB1010" i="5"/>
  <c r="AA1002" i="5"/>
  <c r="AB1002" i="5"/>
  <c r="AB994" i="5"/>
  <c r="AA994" i="5"/>
  <c r="AB986" i="5"/>
  <c r="AA986" i="5"/>
  <c r="AA978" i="5"/>
  <c r="AB978" i="5"/>
  <c r="AA970" i="5"/>
  <c r="AB970" i="5"/>
  <c r="AB962" i="5"/>
  <c r="AA962" i="5"/>
  <c r="AB954" i="5"/>
  <c r="AA954" i="5"/>
  <c r="AA946" i="5"/>
  <c r="AB946" i="5"/>
  <c r="AA938" i="5"/>
  <c r="AB938" i="5"/>
  <c r="AB930" i="5"/>
  <c r="AA930" i="5"/>
  <c r="AB922" i="5"/>
  <c r="AA922" i="5"/>
  <c r="AA914" i="5"/>
  <c r="AB914" i="5"/>
  <c r="AA906" i="5"/>
  <c r="AB906" i="5"/>
  <c r="AB898" i="5"/>
  <c r="AA898" i="5"/>
  <c r="AB890" i="5"/>
  <c r="AA890" i="5"/>
  <c r="AA882" i="5"/>
  <c r="AB882" i="5"/>
  <c r="AA874" i="5"/>
  <c r="AB874" i="5"/>
  <c r="AB866" i="5"/>
  <c r="AA866" i="5"/>
  <c r="AB858" i="5"/>
  <c r="AA858" i="5"/>
  <c r="AA850" i="5"/>
  <c r="AB850" i="5"/>
  <c r="AA842" i="5"/>
  <c r="AB842" i="5"/>
  <c r="AB834" i="5"/>
  <c r="AA834" i="5"/>
  <c r="AB826" i="5"/>
  <c r="AA826" i="5"/>
  <c r="AA818" i="5"/>
  <c r="AB818" i="5"/>
  <c r="AA810" i="5"/>
  <c r="AB810" i="5"/>
  <c r="AA1249" i="5"/>
  <c r="AB1249" i="5"/>
  <c r="AA1241" i="5"/>
  <c r="AB1241" i="5"/>
  <c r="AA1233" i="5"/>
  <c r="AB1233" i="5"/>
  <c r="AA1225" i="5"/>
  <c r="AB1225" i="5"/>
  <c r="AA1217" i="5"/>
  <c r="AB1217" i="5"/>
  <c r="AA1209" i="5"/>
  <c r="AB1209" i="5"/>
  <c r="AA1201" i="5"/>
  <c r="AB1201" i="5"/>
  <c r="AA1193" i="5"/>
  <c r="AB1193" i="5"/>
  <c r="AA1185" i="5"/>
  <c r="AB1185" i="5"/>
  <c r="AA1177" i="5"/>
  <c r="AB1177" i="5"/>
  <c r="AA1169" i="5"/>
  <c r="AB1169" i="5"/>
  <c r="AA1161" i="5"/>
  <c r="AB1161" i="5"/>
  <c r="AA1153" i="5"/>
  <c r="AB1153" i="5"/>
  <c r="AA1145" i="5"/>
  <c r="AB1145" i="5"/>
  <c r="AA1137" i="5"/>
  <c r="AB1137" i="5"/>
  <c r="AA1129" i="5"/>
  <c r="AB1129" i="5"/>
  <c r="AA1121" i="5"/>
  <c r="AB1121" i="5"/>
  <c r="AA1113" i="5"/>
  <c r="AB1113" i="5"/>
  <c r="AA1105" i="5"/>
  <c r="AB1105" i="5"/>
  <c r="AA1097" i="5"/>
  <c r="AB1097" i="5"/>
  <c r="AA1089" i="5"/>
  <c r="AB1089" i="5"/>
  <c r="AA1081" i="5"/>
  <c r="AB1081" i="5"/>
  <c r="AA1073" i="5"/>
  <c r="AB1073" i="5"/>
  <c r="AA1248" i="5"/>
  <c r="AB1248" i="5"/>
  <c r="AA1240" i="5"/>
  <c r="AB1240" i="5"/>
  <c r="AA1232" i="5"/>
  <c r="AB1232" i="5"/>
  <c r="AA1224" i="5"/>
  <c r="AB1224" i="5"/>
  <c r="AA1216" i="5"/>
  <c r="AB1216" i="5"/>
  <c r="AA1208" i="5"/>
  <c r="AB1208" i="5"/>
  <c r="AA1200" i="5"/>
  <c r="AB1200" i="5"/>
  <c r="AB1192" i="5"/>
  <c r="AA1192" i="5"/>
  <c r="AA1184" i="5"/>
  <c r="AB1184" i="5"/>
  <c r="AA1176" i="5"/>
  <c r="AB1176" i="5"/>
  <c r="AA1168" i="5"/>
  <c r="AB1168" i="5"/>
  <c r="AA1160" i="5"/>
  <c r="AB1160" i="5"/>
  <c r="AA1152" i="5"/>
  <c r="AB1152" i="5"/>
  <c r="AA1144" i="5"/>
  <c r="AB1144" i="5"/>
  <c r="AA1136" i="5"/>
  <c r="AB1136" i="5"/>
  <c r="AA1128" i="5"/>
  <c r="AB1128" i="5"/>
  <c r="AA1120" i="5"/>
  <c r="AB1120" i="5"/>
  <c r="AA1112" i="5"/>
  <c r="AB1112" i="5"/>
  <c r="AA1104" i="5"/>
  <c r="AB1104" i="5"/>
  <c r="AA1096" i="5"/>
  <c r="AB1096" i="5"/>
  <c r="AA1088" i="5"/>
  <c r="AB1088" i="5"/>
  <c r="AA1080" i="5"/>
  <c r="AB1080" i="5"/>
  <c r="AA1072" i="5"/>
  <c r="AB1072" i="5"/>
  <c r="AA1064" i="5"/>
  <c r="AB1064" i="5"/>
  <c r="AA1056" i="5"/>
  <c r="AB1056" i="5"/>
  <c r="AB1048" i="5"/>
  <c r="AA1048" i="5"/>
  <c r="AA1040" i="5"/>
  <c r="AB1040" i="5"/>
  <c r="AA1032" i="5"/>
  <c r="AB1032" i="5"/>
  <c r="AA1024" i="5"/>
  <c r="AB1024" i="5"/>
  <c r="AB1016" i="5"/>
  <c r="AA1016" i="5"/>
  <c r="AA1008" i="5"/>
  <c r="AB1008" i="5"/>
  <c r="AA1000" i="5"/>
  <c r="AB1000" i="5"/>
  <c r="AA992" i="5"/>
  <c r="AB992" i="5"/>
  <c r="AB984" i="5"/>
  <c r="AA984" i="5"/>
  <c r="AA976" i="5"/>
  <c r="AB976" i="5"/>
  <c r="AA968" i="5"/>
  <c r="AB968" i="5"/>
  <c r="AA960" i="5"/>
  <c r="AB960" i="5"/>
  <c r="AA952" i="5"/>
  <c r="AB952" i="5"/>
  <c r="AA944" i="5"/>
  <c r="AB944" i="5"/>
  <c r="AA936" i="5"/>
  <c r="AB936" i="5"/>
  <c r="AA928" i="5"/>
  <c r="AB928" i="5"/>
  <c r="AB920" i="5"/>
  <c r="AA920" i="5"/>
  <c r="AA912" i="5"/>
  <c r="AB912" i="5"/>
  <c r="AA904" i="5"/>
  <c r="AB904" i="5"/>
  <c r="AA896" i="5"/>
  <c r="AB896" i="5"/>
  <c r="AB888" i="5"/>
  <c r="AA888" i="5"/>
  <c r="AA880" i="5"/>
  <c r="AB880" i="5"/>
  <c r="AA872" i="5"/>
  <c r="AB872" i="5"/>
  <c r="AA864" i="5"/>
  <c r="AB864" i="5"/>
  <c r="AB856" i="5"/>
  <c r="AA856" i="5"/>
  <c r="AA848" i="5"/>
  <c r="AB848" i="5"/>
  <c r="AA840" i="5"/>
  <c r="AB840" i="5"/>
  <c r="AA832" i="5"/>
  <c r="AB832" i="5"/>
  <c r="AA824" i="5"/>
  <c r="AB824" i="5"/>
  <c r="AA816" i="5"/>
  <c r="AB816" i="5"/>
  <c r="AA808" i="5"/>
  <c r="AB808" i="5"/>
  <c r="AA792" i="5"/>
  <c r="AB792" i="5"/>
  <c r="AA1247" i="5"/>
  <c r="AB1247" i="5"/>
  <c r="AA1239" i="5"/>
  <c r="AB1239" i="5"/>
  <c r="AA1231" i="5"/>
  <c r="AB1231" i="5"/>
  <c r="AA1223" i="5"/>
  <c r="AB1223" i="5"/>
  <c r="AA1215" i="5"/>
  <c r="AB1215" i="5"/>
  <c r="AB1207" i="5"/>
  <c r="AA1207" i="5"/>
  <c r="AA1199" i="5"/>
  <c r="AB1199" i="5"/>
  <c r="AA1191" i="5"/>
  <c r="AB1191" i="5"/>
  <c r="AA1183" i="5"/>
  <c r="AB1183" i="5"/>
  <c r="AA1175" i="5"/>
  <c r="AB1175" i="5"/>
  <c r="AA1167" i="5"/>
  <c r="AB1167" i="5"/>
  <c r="AA1159" i="5"/>
  <c r="AB1159" i="5"/>
  <c r="AB1151" i="5"/>
  <c r="AA1151" i="5"/>
  <c r="AA1143" i="5"/>
  <c r="AB1143" i="5"/>
  <c r="AA1135" i="5"/>
  <c r="AB1135" i="5"/>
  <c r="AA1127" i="5"/>
  <c r="AB1127" i="5"/>
  <c r="AA1119" i="5"/>
  <c r="AB1119" i="5"/>
  <c r="AA1111" i="5"/>
  <c r="AB1111" i="5"/>
  <c r="AA1103" i="5"/>
  <c r="AB1103" i="5"/>
  <c r="AA1095" i="5"/>
  <c r="AB1095" i="5"/>
  <c r="AA1087" i="5"/>
  <c r="AB1087" i="5"/>
  <c r="AA1079" i="5"/>
  <c r="AB1079" i="5"/>
  <c r="AA1071" i="5"/>
  <c r="AB1071" i="5"/>
  <c r="AA1063" i="5"/>
  <c r="AB1063" i="5"/>
  <c r="AA1055" i="5"/>
  <c r="AB1055" i="5"/>
  <c r="AA1047" i="5"/>
  <c r="AB1047" i="5"/>
  <c r="AA1039" i="5"/>
  <c r="AB1039" i="5"/>
  <c r="AA1031" i="5"/>
  <c r="AB1031" i="5"/>
  <c r="AA1023" i="5"/>
  <c r="AB1023" i="5"/>
  <c r="AA1015" i="5"/>
  <c r="AB1015" i="5"/>
  <c r="AA1007" i="5"/>
  <c r="AB1007" i="5"/>
  <c r="AA999" i="5"/>
  <c r="AB999" i="5"/>
  <c r="AA991" i="5"/>
  <c r="AB991" i="5"/>
  <c r="AA983" i="5"/>
  <c r="AB983" i="5"/>
  <c r="AA975" i="5"/>
  <c r="AB975" i="5"/>
  <c r="AA967" i="5"/>
  <c r="AB967" i="5"/>
  <c r="AA959" i="5"/>
  <c r="AB959" i="5"/>
  <c r="AA951" i="5"/>
  <c r="AB951" i="5"/>
  <c r="AA943" i="5"/>
  <c r="AB943" i="5"/>
  <c r="AA935" i="5"/>
  <c r="AB935" i="5"/>
  <c r="AA927" i="5"/>
  <c r="AB927" i="5"/>
  <c r="AA919" i="5"/>
  <c r="AB919" i="5"/>
  <c r="AA911" i="5"/>
  <c r="AB911" i="5"/>
  <c r="AA903" i="5"/>
  <c r="AB903" i="5"/>
  <c r="AA895" i="5"/>
  <c r="AB895" i="5"/>
  <c r="AA887" i="5"/>
  <c r="AB887" i="5"/>
  <c r="AA879" i="5"/>
  <c r="AB879" i="5"/>
  <c r="AA871" i="5"/>
  <c r="AB871" i="5"/>
  <c r="AA863" i="5"/>
  <c r="AB863" i="5"/>
  <c r="AA855" i="5"/>
  <c r="AB855" i="5"/>
  <c r="AA847" i="5"/>
  <c r="AB847" i="5"/>
  <c r="AA839" i="5"/>
  <c r="AB839" i="5"/>
  <c r="AA831" i="5"/>
  <c r="AB831" i="5"/>
  <c r="AA823" i="5"/>
  <c r="AB823" i="5"/>
  <c r="AA815" i="5"/>
  <c r="AB815" i="5"/>
  <c r="AA807" i="5"/>
  <c r="AB807" i="5"/>
  <c r="AA799" i="5"/>
  <c r="AB799" i="5"/>
  <c r="AB791" i="5"/>
  <c r="AA791" i="5"/>
  <c r="AA783" i="5"/>
  <c r="AB783" i="5"/>
  <c r="AA1238" i="5"/>
  <c r="AB1238" i="5"/>
  <c r="AA1230" i="5"/>
  <c r="AB1230" i="5"/>
  <c r="AA1214" i="5"/>
  <c r="AB1214" i="5"/>
  <c r="AA1190" i="5"/>
  <c r="AB1190" i="5"/>
  <c r="AB1174" i="5"/>
  <c r="AA1174" i="5"/>
  <c r="AA1166" i="5"/>
  <c r="AB1166" i="5"/>
  <c r="AB1150" i="5"/>
  <c r="AA1150" i="5"/>
  <c r="AA1126" i="5"/>
  <c r="AB1126" i="5"/>
  <c r="AA1110" i="5"/>
  <c r="AB1110" i="5"/>
  <c r="AA1102" i="5"/>
  <c r="AB1102" i="5"/>
  <c r="AA1086" i="5"/>
  <c r="AB1086" i="5"/>
  <c r="AA1054" i="5"/>
  <c r="AB1054" i="5"/>
  <c r="AA1022" i="5"/>
  <c r="AB1022" i="5"/>
  <c r="AA990" i="5"/>
  <c r="AB990" i="5"/>
  <c r="AA982" i="5"/>
  <c r="AB982" i="5"/>
  <c r="AA950" i="5"/>
  <c r="AB950" i="5"/>
  <c r="AA942" i="5"/>
  <c r="AB942" i="5"/>
  <c r="AA910" i="5"/>
  <c r="AB910" i="5"/>
  <c r="AA894" i="5"/>
  <c r="AB894" i="5"/>
  <c r="AA862" i="5"/>
  <c r="AB862" i="5"/>
  <c r="AA854" i="5"/>
  <c r="AB854" i="5"/>
  <c r="AA822" i="5"/>
  <c r="AB822" i="5"/>
  <c r="AA766" i="5"/>
  <c r="AB766" i="5"/>
  <c r="AA734" i="5"/>
  <c r="AB734" i="5"/>
  <c r="AA1245" i="5"/>
  <c r="AB1245" i="5"/>
  <c r="AA1237" i="5"/>
  <c r="AB1237" i="5"/>
  <c r="AA1229" i="5"/>
  <c r="AB1229" i="5"/>
  <c r="AA1221" i="5"/>
  <c r="AB1221" i="5"/>
  <c r="AA1213" i="5"/>
  <c r="AB1213" i="5"/>
  <c r="AA1205" i="5"/>
  <c r="AB1205" i="5"/>
  <c r="AA1197" i="5"/>
  <c r="AB1197" i="5"/>
  <c r="AB1189" i="5"/>
  <c r="AA1189" i="5"/>
  <c r="AA1181" i="5"/>
  <c r="AB1181" i="5"/>
  <c r="AA1173" i="5"/>
  <c r="AB1173" i="5"/>
  <c r="AA1165" i="5"/>
  <c r="AB1165" i="5"/>
  <c r="AA1157" i="5"/>
  <c r="AB1157" i="5"/>
  <c r="AA1061" i="5"/>
  <c r="AB1061" i="5"/>
  <c r="AB1100" i="5"/>
  <c r="AA1100" i="5"/>
  <c r="AB1092" i="5"/>
  <c r="AA1092" i="5"/>
  <c r="AA1084" i="5"/>
  <c r="AB1084" i="5"/>
  <c r="AA1076" i="5"/>
  <c r="AB1076" i="5"/>
  <c r="AB1068" i="5"/>
  <c r="AA1068" i="5"/>
  <c r="AB1060" i="5"/>
  <c r="AA1060" i="5"/>
  <c r="AA1052" i="5"/>
  <c r="AB1052" i="5"/>
  <c r="AA1044" i="5"/>
  <c r="AB1044" i="5"/>
  <c r="AA1036" i="5"/>
  <c r="AB1036" i="5"/>
  <c r="AA1028" i="5"/>
  <c r="AB1028" i="5"/>
  <c r="AA1020" i="5"/>
  <c r="AB1020" i="5"/>
  <c r="AA1012" i="5"/>
  <c r="AB1012" i="5"/>
  <c r="AA1004" i="5"/>
  <c r="AB1004" i="5"/>
  <c r="AB996" i="5"/>
  <c r="AA996" i="5"/>
  <c r="AA988" i="5"/>
  <c r="AB988" i="5"/>
  <c r="AA980" i="5"/>
  <c r="AB980" i="5"/>
  <c r="AB972" i="5"/>
  <c r="AA972" i="5"/>
  <c r="AB964" i="5"/>
  <c r="AA964" i="5"/>
  <c r="AA956" i="5"/>
  <c r="AB956" i="5"/>
  <c r="AA948" i="5"/>
  <c r="AB948" i="5"/>
  <c r="AB940" i="5"/>
  <c r="AA940" i="5"/>
  <c r="AB932" i="5"/>
  <c r="AA932" i="5"/>
  <c r="AA924" i="5"/>
  <c r="AB924" i="5"/>
  <c r="AA916" i="5"/>
  <c r="AB916" i="5"/>
  <c r="AA908" i="5"/>
  <c r="AB908" i="5"/>
  <c r="AA900" i="5"/>
  <c r="AB900" i="5"/>
  <c r="AA892" i="5"/>
  <c r="AB892" i="5"/>
  <c r="AA884" i="5"/>
  <c r="AB884" i="5"/>
  <c r="AA876" i="5"/>
  <c r="AB876" i="5"/>
  <c r="AB868" i="5"/>
  <c r="AA868" i="5"/>
  <c r="AA860" i="5"/>
  <c r="AB860" i="5"/>
  <c r="AA852" i="5"/>
  <c r="AB852" i="5"/>
  <c r="AB844" i="5"/>
  <c r="AA844" i="5"/>
  <c r="AB836" i="5"/>
  <c r="AA836" i="5"/>
  <c r="AA828" i="5"/>
  <c r="AB828" i="5"/>
  <c r="AA820" i="5"/>
  <c r="AB820" i="5"/>
  <c r="AB812" i="5"/>
  <c r="AA812" i="5"/>
  <c r="AB804" i="5"/>
  <c r="AA804" i="5"/>
  <c r="AA796" i="5"/>
  <c r="AB796" i="5"/>
  <c r="AA788" i="5"/>
  <c r="AB788" i="5"/>
  <c r="AA780" i="5"/>
  <c r="AB780" i="5"/>
  <c r="AA772" i="5"/>
  <c r="AB772" i="5"/>
  <c r="AA764" i="5"/>
  <c r="AB764" i="5"/>
  <c r="AA1001" i="5"/>
  <c r="AB1001" i="5"/>
  <c r="AA993" i="5"/>
  <c r="AB993" i="5"/>
  <c r="AA985" i="5"/>
  <c r="AB985" i="5"/>
  <c r="AA977" i="5"/>
  <c r="AB977" i="5"/>
  <c r="AA969" i="5"/>
  <c r="AB969" i="5"/>
  <c r="AA961" i="5"/>
  <c r="AB961" i="5"/>
  <c r="AA953" i="5"/>
  <c r="AB953" i="5"/>
  <c r="AA945" i="5"/>
  <c r="AB945" i="5"/>
  <c r="AA937" i="5"/>
  <c r="AB937" i="5"/>
  <c r="AA929" i="5"/>
  <c r="AB929" i="5"/>
  <c r="AA921" i="5"/>
  <c r="AB921" i="5"/>
  <c r="AA913" i="5"/>
  <c r="AB913" i="5"/>
  <c r="AA905" i="5"/>
  <c r="AB905" i="5"/>
  <c r="AA897" i="5"/>
  <c r="AB897" i="5"/>
  <c r="AA889" i="5"/>
  <c r="AB889" i="5"/>
  <c r="AA881" i="5"/>
  <c r="AB881" i="5"/>
  <c r="AA873" i="5"/>
  <c r="AB873" i="5"/>
  <c r="AA865" i="5"/>
  <c r="AB865" i="5"/>
  <c r="AA857" i="5"/>
  <c r="AB857" i="5"/>
  <c r="AA849" i="5"/>
  <c r="AB849" i="5"/>
  <c r="AA841" i="5"/>
  <c r="AB841" i="5"/>
  <c r="AA833" i="5"/>
  <c r="AB833" i="5"/>
  <c r="AA825" i="5"/>
  <c r="AB825" i="5"/>
  <c r="AA817" i="5"/>
  <c r="AB817" i="5"/>
  <c r="AA809" i="5"/>
  <c r="AB809" i="5"/>
  <c r="AA801" i="5"/>
  <c r="AB801" i="5"/>
  <c r="AA785" i="5"/>
  <c r="AB785" i="5"/>
  <c r="AA777" i="5"/>
  <c r="AB777" i="5"/>
  <c r="AA769" i="5"/>
  <c r="AB769" i="5"/>
  <c r="AA761" i="5"/>
  <c r="AB761" i="5"/>
  <c r="AA753" i="5"/>
  <c r="AB753" i="5"/>
  <c r="AA745" i="5"/>
  <c r="AB745" i="5"/>
  <c r="AA737" i="5"/>
  <c r="AB737" i="5"/>
  <c r="AA729" i="5"/>
  <c r="AB729" i="5"/>
  <c r="AA721" i="5"/>
  <c r="AB721" i="5"/>
  <c r="AA713" i="5"/>
  <c r="AB713" i="5"/>
  <c r="AA705" i="5"/>
  <c r="AB705" i="5"/>
  <c r="AA697" i="5"/>
  <c r="AB697" i="5"/>
  <c r="AA689" i="5"/>
  <c r="AB689" i="5"/>
  <c r="AB1065" i="5"/>
  <c r="AB1033" i="5"/>
  <c r="AB1009" i="5"/>
  <c r="AB771" i="5"/>
  <c r="AB755" i="5"/>
  <c r="AB739" i="5"/>
  <c r="AB723" i="5"/>
  <c r="AB707" i="5"/>
  <c r="AB691" i="5"/>
  <c r="AA1134" i="5"/>
  <c r="AA758" i="5"/>
  <c r="AA686" i="5"/>
  <c r="AB784" i="5"/>
  <c r="AB768" i="5"/>
  <c r="AB752" i="5"/>
  <c r="AB736" i="5"/>
  <c r="AB720" i="5"/>
  <c r="AB704" i="5"/>
  <c r="AB688" i="5"/>
  <c r="AA1101" i="5"/>
  <c r="AA744" i="5"/>
  <c r="AB1041" i="5"/>
  <c r="AB767" i="5"/>
  <c r="AB751" i="5"/>
  <c r="AB735" i="5"/>
  <c r="AB719" i="5"/>
  <c r="AB703" i="5"/>
  <c r="AB687" i="5"/>
  <c r="AA1206" i="5"/>
  <c r="AA802" i="5"/>
  <c r="AA742" i="5"/>
  <c r="AA1014" i="5"/>
  <c r="AB1014" i="5"/>
  <c r="AA1006" i="5"/>
  <c r="AB1006" i="5"/>
  <c r="AA998" i="5"/>
  <c r="AB998" i="5"/>
  <c r="AA974" i="5"/>
  <c r="AB974" i="5"/>
  <c r="AA966" i="5"/>
  <c r="AB966" i="5"/>
  <c r="AA958" i="5"/>
  <c r="AB958" i="5"/>
  <c r="AA934" i="5"/>
  <c r="AB934" i="5"/>
  <c r="AA926" i="5"/>
  <c r="AB926" i="5"/>
  <c r="AA918" i="5"/>
  <c r="AB918" i="5"/>
  <c r="AA902" i="5"/>
  <c r="AB902" i="5"/>
  <c r="AA886" i="5"/>
  <c r="AB886" i="5"/>
  <c r="AA878" i="5"/>
  <c r="AB878" i="5"/>
  <c r="AA870" i="5"/>
  <c r="AB870" i="5"/>
  <c r="AA846" i="5"/>
  <c r="AB846" i="5"/>
  <c r="AA838" i="5"/>
  <c r="AB838" i="5"/>
  <c r="AA830" i="5"/>
  <c r="AB830" i="5"/>
  <c r="AA814" i="5"/>
  <c r="AB814" i="5"/>
  <c r="AA806" i="5"/>
  <c r="AB806" i="5"/>
  <c r="AA798" i="5"/>
  <c r="AB798" i="5"/>
  <c r="AA790" i="5"/>
  <c r="AB790" i="5"/>
  <c r="AA782" i="5"/>
  <c r="AB782" i="5"/>
  <c r="AA750" i="5"/>
  <c r="AB750" i="5"/>
  <c r="AA726" i="5"/>
  <c r="AB726" i="5"/>
  <c r="AA718" i="5"/>
  <c r="AB718" i="5"/>
  <c r="AA702" i="5"/>
  <c r="AB702" i="5"/>
  <c r="AA694" i="5"/>
  <c r="AB694" i="5"/>
  <c r="AB1246" i="5"/>
  <c r="AB1222" i="5"/>
  <c r="AB1198" i="5"/>
  <c r="AB1182" i="5"/>
  <c r="AB1158" i="5"/>
  <c r="AB1142" i="5"/>
  <c r="AB1118" i="5"/>
  <c r="AB1094" i="5"/>
  <c r="AB1078" i="5"/>
  <c r="AB1070" i="5"/>
  <c r="AB1062" i="5"/>
  <c r="AB1030" i="5"/>
  <c r="AB1017" i="5"/>
  <c r="AB748" i="5"/>
  <c r="AB732" i="5"/>
  <c r="AB716" i="5"/>
  <c r="AB700" i="5"/>
  <c r="AB684" i="5"/>
  <c r="AA1125" i="5"/>
  <c r="AA793" i="5"/>
  <c r="AA728" i="5"/>
  <c r="AA1053" i="5"/>
  <c r="AB1053" i="5"/>
  <c r="AA1045" i="5"/>
  <c r="AB1045" i="5"/>
  <c r="AA1037" i="5"/>
  <c r="AB1037" i="5"/>
  <c r="AA1029" i="5"/>
  <c r="AB1029" i="5"/>
  <c r="AA1021" i="5"/>
  <c r="AB1021" i="5"/>
  <c r="AA1013" i="5"/>
  <c r="AB1013" i="5"/>
  <c r="AA1005" i="5"/>
  <c r="AB1005" i="5"/>
  <c r="AA997" i="5"/>
  <c r="AB997" i="5"/>
  <c r="AA989" i="5"/>
  <c r="AB989" i="5"/>
  <c r="AA981" i="5"/>
  <c r="AB981" i="5"/>
  <c r="AA973" i="5"/>
  <c r="AB973" i="5"/>
  <c r="AA965" i="5"/>
  <c r="AB965" i="5"/>
  <c r="AA957" i="5"/>
  <c r="AB957" i="5"/>
  <c r="AA949" i="5"/>
  <c r="AB949" i="5"/>
  <c r="AA941" i="5"/>
  <c r="AB941" i="5"/>
  <c r="AA933" i="5"/>
  <c r="AB933" i="5"/>
  <c r="AA925" i="5"/>
  <c r="AB925" i="5"/>
  <c r="AA917" i="5"/>
  <c r="AB917" i="5"/>
  <c r="AA909" i="5"/>
  <c r="AB909" i="5"/>
  <c r="AA901" i="5"/>
  <c r="AB901" i="5"/>
  <c r="AA893" i="5"/>
  <c r="AB893" i="5"/>
  <c r="AA885" i="5"/>
  <c r="AB885" i="5"/>
  <c r="AA877" i="5"/>
  <c r="AB877" i="5"/>
  <c r="AA869" i="5"/>
  <c r="AB869" i="5"/>
  <c r="AA861" i="5"/>
  <c r="AB861" i="5"/>
  <c r="AA853" i="5"/>
  <c r="AB853" i="5"/>
  <c r="AA845" i="5"/>
  <c r="AB845" i="5"/>
  <c r="AA837" i="5"/>
  <c r="AB837" i="5"/>
  <c r="AA829" i="5"/>
  <c r="AB829" i="5"/>
  <c r="AA821" i="5"/>
  <c r="AB821" i="5"/>
  <c r="AA813" i="5"/>
  <c r="AB813" i="5"/>
  <c r="AA805" i="5"/>
  <c r="AB805" i="5"/>
  <c r="AA797" i="5"/>
  <c r="AB797" i="5"/>
  <c r="AA789" i="5"/>
  <c r="AB789" i="5"/>
  <c r="AA773" i="5"/>
  <c r="AB773" i="5"/>
  <c r="AA765" i="5"/>
  <c r="AB765" i="5"/>
  <c r="AA757" i="5"/>
  <c r="AB757" i="5"/>
  <c r="AB749" i="5"/>
  <c r="AA749" i="5"/>
  <c r="AA741" i="5"/>
  <c r="AB741" i="5"/>
  <c r="AA733" i="5"/>
  <c r="AB733" i="5"/>
  <c r="AA725" i="5"/>
  <c r="AB725" i="5"/>
  <c r="AB717" i="5"/>
  <c r="AA717" i="5"/>
  <c r="AA709" i="5"/>
  <c r="AB709" i="5"/>
  <c r="AA701" i="5"/>
  <c r="AB701" i="5"/>
  <c r="AA693" i="5"/>
  <c r="AB693" i="5"/>
  <c r="AA685" i="5"/>
  <c r="AB685" i="5"/>
  <c r="AB1149" i="5"/>
  <c r="AB1141" i="5"/>
  <c r="AB1133" i="5"/>
  <c r="AB1117" i="5"/>
  <c r="AB1109" i="5"/>
  <c r="AB1093" i="5"/>
  <c r="AB1085" i="5"/>
  <c r="AB1077" i="5"/>
  <c r="AB1069" i="5"/>
  <c r="AB1049" i="5"/>
  <c r="AB779" i="5"/>
  <c r="AB763" i="5"/>
  <c r="AB747" i="5"/>
  <c r="AB731" i="5"/>
  <c r="AB715" i="5"/>
  <c r="AB699" i="5"/>
  <c r="AB1038" i="5"/>
  <c r="AB776" i="5"/>
  <c r="AB760" i="5"/>
  <c r="AB712" i="5"/>
  <c r="AB696" i="5"/>
  <c r="AA781" i="5"/>
  <c r="AA710" i="5"/>
  <c r="AB1057" i="5"/>
  <c r="AB1025" i="5"/>
  <c r="AB775" i="5"/>
  <c r="AB759" i="5"/>
  <c r="AB743" i="5"/>
  <c r="AB727" i="5"/>
  <c r="AB711" i="5"/>
  <c r="AB695" i="5"/>
  <c r="AA774" i="5"/>
  <c r="AA794" i="5"/>
  <c r="AB794" i="5"/>
  <c r="AA786" i="5"/>
  <c r="AB786" i="5"/>
  <c r="AA778" i="5"/>
  <c r="AB778" i="5"/>
  <c r="AA770" i="5"/>
  <c r="AB770" i="5"/>
  <c r="AA762" i="5"/>
  <c r="AB762" i="5"/>
  <c r="AA754" i="5"/>
  <c r="AB754" i="5"/>
  <c r="AA746" i="5"/>
  <c r="AB746" i="5"/>
  <c r="AA738" i="5"/>
  <c r="AB738" i="5"/>
  <c r="AA730" i="5"/>
  <c r="AB730" i="5"/>
  <c r="AA722" i="5"/>
  <c r="AB722" i="5"/>
  <c r="AA714" i="5"/>
  <c r="AB714" i="5"/>
  <c r="AA706" i="5"/>
  <c r="AB706" i="5"/>
  <c r="AA698" i="5"/>
  <c r="AB698" i="5"/>
  <c r="AA690" i="5"/>
  <c r="AB690" i="5"/>
  <c r="AB1046" i="5"/>
  <c r="AB756" i="5"/>
  <c r="AB740" i="5"/>
  <c r="AB724" i="5"/>
  <c r="AB708" i="5"/>
  <c r="AB692" i="5"/>
  <c r="A209" i="9"/>
  <c r="AA800" i="5" s="1"/>
  <c r="F209" i="9"/>
  <c r="BK1" i="7"/>
  <c r="AB800" i="5" l="1"/>
  <c r="AB1776" i="5"/>
  <c r="AB1724" i="5"/>
  <c r="AA1776" i="5"/>
  <c r="AA1724" i="5"/>
  <c r="AB1820" i="5"/>
  <c r="AA1820" i="5"/>
  <c r="AF778" i="5"/>
  <c r="AG778" i="5"/>
  <c r="AF693" i="5"/>
  <c r="AG693" i="5"/>
  <c r="AF725" i="5"/>
  <c r="AG725" i="5"/>
  <c r="AF757" i="5"/>
  <c r="AG757" i="5"/>
  <c r="AF797" i="5"/>
  <c r="AG797" i="5"/>
  <c r="AF829" i="5"/>
  <c r="AG829" i="5"/>
  <c r="AG728" i="5"/>
  <c r="AF728" i="5"/>
  <c r="AF702" i="5"/>
  <c r="AG702" i="5"/>
  <c r="AG782" i="5"/>
  <c r="AF782" i="5"/>
  <c r="AF814" i="5"/>
  <c r="AG814" i="5"/>
  <c r="AF870" i="5"/>
  <c r="AG870" i="5"/>
  <c r="AG918" i="5"/>
  <c r="AF918" i="5"/>
  <c r="AF966" i="5"/>
  <c r="AG966" i="5"/>
  <c r="AG1014" i="5"/>
  <c r="AF1014" i="5"/>
  <c r="AF804" i="5"/>
  <c r="AG804" i="5"/>
  <c r="AF836" i="5"/>
  <c r="AG836" i="5"/>
  <c r="AF868" i="5"/>
  <c r="AG868" i="5"/>
  <c r="AF932" i="5"/>
  <c r="AG932" i="5"/>
  <c r="AF964" i="5"/>
  <c r="AG964" i="5"/>
  <c r="AF996" i="5"/>
  <c r="AG996" i="5"/>
  <c r="AF1060" i="5"/>
  <c r="AG1060" i="5"/>
  <c r="AF1092" i="5"/>
  <c r="AG1092" i="5"/>
  <c r="AG1150" i="5"/>
  <c r="AF1150" i="5"/>
  <c r="AG791" i="5"/>
  <c r="AF791" i="5"/>
  <c r="AF1207" i="5"/>
  <c r="AG1207" i="5"/>
  <c r="AF1192" i="5"/>
  <c r="AG1192" i="5"/>
  <c r="AF1170" i="5"/>
  <c r="AG1170" i="5"/>
  <c r="AG1202" i="5"/>
  <c r="AF1202" i="5"/>
  <c r="AF1219" i="5"/>
  <c r="AG1219" i="5"/>
  <c r="AF1251" i="5"/>
  <c r="AG1251" i="5"/>
  <c r="AF1124" i="5"/>
  <c r="AG1124" i="5"/>
  <c r="AF1156" i="5"/>
  <c r="AG1156" i="5"/>
  <c r="AF1188" i="5"/>
  <c r="AG1188" i="5"/>
  <c r="AF902" i="5"/>
  <c r="AG902" i="5"/>
  <c r="AF1189" i="5"/>
  <c r="AG1189" i="5"/>
  <c r="AF754" i="5"/>
  <c r="AG754" i="5"/>
  <c r="AF786" i="5"/>
  <c r="AG786" i="5"/>
  <c r="AF701" i="5"/>
  <c r="AG701" i="5"/>
  <c r="AF733" i="5"/>
  <c r="AG733" i="5"/>
  <c r="AF765" i="5"/>
  <c r="AG765" i="5"/>
  <c r="AF805" i="5"/>
  <c r="AG805" i="5"/>
  <c r="AF837" i="5"/>
  <c r="AG837" i="5"/>
  <c r="AF869" i="5"/>
  <c r="AG869" i="5"/>
  <c r="AF901" i="5"/>
  <c r="AG901" i="5"/>
  <c r="AF933" i="5"/>
  <c r="AG933" i="5"/>
  <c r="AF965" i="5"/>
  <c r="AG965" i="5"/>
  <c r="AF997" i="5"/>
  <c r="AG997" i="5"/>
  <c r="AG1029" i="5"/>
  <c r="AF1029" i="5"/>
  <c r="AG793" i="5"/>
  <c r="AF793" i="5"/>
  <c r="AF742" i="5"/>
  <c r="AG742" i="5"/>
  <c r="AF689" i="5"/>
  <c r="AG689" i="5"/>
  <c r="AF721" i="5"/>
  <c r="AG721" i="5"/>
  <c r="AG753" i="5"/>
  <c r="AF753" i="5"/>
  <c r="AF785" i="5"/>
  <c r="AG785" i="5"/>
  <c r="AG825" i="5"/>
  <c r="AF825" i="5"/>
  <c r="AG857" i="5"/>
  <c r="AF857" i="5"/>
  <c r="AF889" i="5"/>
  <c r="AG889" i="5"/>
  <c r="AG921" i="5"/>
  <c r="AF921" i="5"/>
  <c r="AF953" i="5"/>
  <c r="AG953" i="5"/>
  <c r="AG985" i="5"/>
  <c r="AF985" i="5"/>
  <c r="AF772" i="5"/>
  <c r="AG772" i="5"/>
  <c r="AF900" i="5"/>
  <c r="AG900" i="5"/>
  <c r="AF1028" i="5"/>
  <c r="AG1028" i="5"/>
  <c r="AF1165" i="5"/>
  <c r="AG1165" i="5"/>
  <c r="AF1197" i="5"/>
  <c r="AG1197" i="5"/>
  <c r="AF1229" i="5"/>
  <c r="AG1229" i="5"/>
  <c r="AG766" i="5"/>
  <c r="AF766" i="5"/>
  <c r="AG894" i="5"/>
  <c r="AF894" i="5"/>
  <c r="AG982" i="5"/>
  <c r="AF982" i="5"/>
  <c r="AG1086" i="5"/>
  <c r="AF1086" i="5"/>
  <c r="AG1214" i="5"/>
  <c r="AF1214" i="5"/>
  <c r="AG823" i="5"/>
  <c r="AF823" i="5"/>
  <c r="AG855" i="5"/>
  <c r="AF855" i="5"/>
  <c r="AG887" i="5"/>
  <c r="AF887" i="5"/>
  <c r="AG919" i="5"/>
  <c r="AF919" i="5"/>
  <c r="AG951" i="5"/>
  <c r="AF951" i="5"/>
  <c r="AF983" i="5"/>
  <c r="AG983" i="5"/>
  <c r="AF1015" i="5"/>
  <c r="AG1015" i="5"/>
  <c r="AF1047" i="5"/>
  <c r="AG1047" i="5"/>
  <c r="AF1079" i="5"/>
  <c r="AG1079" i="5"/>
  <c r="AF1111" i="5"/>
  <c r="AG1111" i="5"/>
  <c r="AF1143" i="5"/>
  <c r="AG1143" i="5"/>
  <c r="AF1175" i="5"/>
  <c r="AG1175" i="5"/>
  <c r="AF1239" i="5"/>
  <c r="AG1239" i="5"/>
  <c r="AF808" i="5"/>
  <c r="AG808" i="5"/>
  <c r="AF840" i="5"/>
  <c r="AG840" i="5"/>
  <c r="AF872" i="5"/>
  <c r="AG872" i="5"/>
  <c r="AF904" i="5"/>
  <c r="AG904" i="5"/>
  <c r="AF936" i="5"/>
  <c r="AG936" i="5"/>
  <c r="AF968" i="5"/>
  <c r="AG968" i="5"/>
  <c r="AF1000" i="5"/>
  <c r="AG1000" i="5"/>
  <c r="AF1032" i="5"/>
  <c r="AG1032" i="5"/>
  <c r="AF1064" i="5"/>
  <c r="AG1064" i="5"/>
  <c r="AF1096" i="5"/>
  <c r="AG1096" i="5"/>
  <c r="AF1128" i="5"/>
  <c r="AG1128" i="5"/>
  <c r="AF1160" i="5"/>
  <c r="AG1160" i="5"/>
  <c r="AF1224" i="5"/>
  <c r="AG1224" i="5"/>
  <c r="AG1073" i="5"/>
  <c r="AF1073" i="5"/>
  <c r="AG1105" i="5"/>
  <c r="AF1105" i="5"/>
  <c r="AG1137" i="5"/>
  <c r="AF1137" i="5"/>
  <c r="AG1169" i="5"/>
  <c r="AF1169" i="5"/>
  <c r="AG1201" i="5"/>
  <c r="AF1201" i="5"/>
  <c r="AG1233" i="5"/>
  <c r="AF1233" i="5"/>
  <c r="AF818" i="5"/>
  <c r="AG818" i="5"/>
  <c r="AF850" i="5"/>
  <c r="AG850" i="5"/>
  <c r="AG882" i="5"/>
  <c r="AF882" i="5"/>
  <c r="AF914" i="5"/>
  <c r="AG914" i="5"/>
  <c r="AF946" i="5"/>
  <c r="AG946" i="5"/>
  <c r="AF978" i="5"/>
  <c r="AG978" i="5"/>
  <c r="AG1010" i="5"/>
  <c r="AF1010" i="5"/>
  <c r="AG1042" i="5"/>
  <c r="AF1042" i="5"/>
  <c r="AG1074" i="5"/>
  <c r="AF1074" i="5"/>
  <c r="AG1106" i="5"/>
  <c r="AF1106" i="5"/>
  <c r="AF1138" i="5"/>
  <c r="AG1138" i="5"/>
  <c r="AG1234" i="5"/>
  <c r="AF1234" i="5"/>
  <c r="AG803" i="5"/>
  <c r="AF803" i="5"/>
  <c r="AG835" i="5"/>
  <c r="AF835" i="5"/>
  <c r="AG867" i="5"/>
  <c r="AF867" i="5"/>
  <c r="AG899" i="5"/>
  <c r="AF899" i="5"/>
  <c r="AF931" i="5"/>
  <c r="AG931" i="5"/>
  <c r="AG963" i="5"/>
  <c r="AF963" i="5"/>
  <c r="AF995" i="5"/>
  <c r="AG995" i="5"/>
  <c r="AF1027" i="5"/>
  <c r="AG1027" i="5"/>
  <c r="AF1059" i="5"/>
  <c r="AG1059" i="5"/>
  <c r="AF1091" i="5"/>
  <c r="AG1091" i="5"/>
  <c r="AF1123" i="5"/>
  <c r="AG1123" i="5"/>
  <c r="AF1155" i="5"/>
  <c r="AG1155" i="5"/>
  <c r="AF1187" i="5"/>
  <c r="AG1187" i="5"/>
  <c r="AF1244" i="5"/>
  <c r="AG1244" i="5"/>
  <c r="AF694" i="5"/>
  <c r="AG694" i="5"/>
  <c r="AG1006" i="5"/>
  <c r="AF1006" i="5"/>
  <c r="AF1243" i="5"/>
  <c r="AG1243" i="5"/>
  <c r="AF722" i="5"/>
  <c r="AG722" i="5"/>
  <c r="AF1125" i="5"/>
  <c r="AG1125" i="5"/>
  <c r="AF718" i="5"/>
  <c r="AG718" i="5"/>
  <c r="AG790" i="5"/>
  <c r="AF790" i="5"/>
  <c r="AF830" i="5"/>
  <c r="AG830" i="5"/>
  <c r="AF878" i="5"/>
  <c r="AG878" i="5"/>
  <c r="AG926" i="5"/>
  <c r="AF926" i="5"/>
  <c r="AG974" i="5"/>
  <c r="AF974" i="5"/>
  <c r="AF802" i="5"/>
  <c r="AG802" i="5"/>
  <c r="AF812" i="5"/>
  <c r="AG812" i="5"/>
  <c r="AF844" i="5"/>
  <c r="AG844" i="5"/>
  <c r="AF940" i="5"/>
  <c r="AG940" i="5"/>
  <c r="AF972" i="5"/>
  <c r="AG972" i="5"/>
  <c r="AF1068" i="5"/>
  <c r="AG1068" i="5"/>
  <c r="AF1100" i="5"/>
  <c r="AG1100" i="5"/>
  <c r="AF1151" i="5"/>
  <c r="AG1151" i="5"/>
  <c r="AF826" i="5"/>
  <c r="AG826" i="5"/>
  <c r="AF858" i="5"/>
  <c r="AG858" i="5"/>
  <c r="AF890" i="5"/>
  <c r="AG890" i="5"/>
  <c r="AF922" i="5"/>
  <c r="AG922" i="5"/>
  <c r="AF954" i="5"/>
  <c r="AG954" i="5"/>
  <c r="AF986" i="5"/>
  <c r="AG986" i="5"/>
  <c r="AF1018" i="5"/>
  <c r="AG1018" i="5"/>
  <c r="AG1050" i="5"/>
  <c r="AF1050" i="5"/>
  <c r="AG1082" i="5"/>
  <c r="AF1082" i="5"/>
  <c r="AG1146" i="5"/>
  <c r="AF1146" i="5"/>
  <c r="AF1178" i="5"/>
  <c r="AG1178" i="5"/>
  <c r="AF1210" i="5"/>
  <c r="AG1210" i="5"/>
  <c r="AF1227" i="5"/>
  <c r="AG1227" i="5"/>
  <c r="AF1236" i="5"/>
  <c r="AG1236" i="5"/>
  <c r="AF750" i="5"/>
  <c r="AG750" i="5"/>
  <c r="AF746" i="5"/>
  <c r="AG746" i="5"/>
  <c r="AF690" i="5"/>
  <c r="AG690" i="5"/>
  <c r="AF698" i="5"/>
  <c r="AG698" i="5"/>
  <c r="AG730" i="5"/>
  <c r="AF730" i="5"/>
  <c r="AF762" i="5"/>
  <c r="AG762" i="5"/>
  <c r="AF794" i="5"/>
  <c r="AG794" i="5"/>
  <c r="AF709" i="5"/>
  <c r="AG709" i="5"/>
  <c r="AF741" i="5"/>
  <c r="AG741" i="5"/>
  <c r="AF773" i="5"/>
  <c r="AG773" i="5"/>
  <c r="AF813" i="5"/>
  <c r="AG813" i="5"/>
  <c r="AF845" i="5"/>
  <c r="AG845" i="5"/>
  <c r="AF877" i="5"/>
  <c r="AG877" i="5"/>
  <c r="AF909" i="5"/>
  <c r="AG909" i="5"/>
  <c r="AF941" i="5"/>
  <c r="AG941" i="5"/>
  <c r="AF973" i="5"/>
  <c r="AG973" i="5"/>
  <c r="AF1005" i="5"/>
  <c r="AG1005" i="5"/>
  <c r="AF1037" i="5"/>
  <c r="AG1037" i="5"/>
  <c r="AG1206" i="5"/>
  <c r="AF1206" i="5"/>
  <c r="AF744" i="5"/>
  <c r="AG744" i="5"/>
  <c r="AF697" i="5"/>
  <c r="AG697" i="5"/>
  <c r="AF729" i="5"/>
  <c r="AG729" i="5"/>
  <c r="AF761" i="5"/>
  <c r="AG761" i="5"/>
  <c r="AG801" i="5"/>
  <c r="AF801" i="5"/>
  <c r="AG833" i="5"/>
  <c r="AF833" i="5"/>
  <c r="AG865" i="5"/>
  <c r="AF865" i="5"/>
  <c r="AG897" i="5"/>
  <c r="AF897" i="5"/>
  <c r="AF929" i="5"/>
  <c r="AG929" i="5"/>
  <c r="AG961" i="5"/>
  <c r="AF961" i="5"/>
  <c r="AF993" i="5"/>
  <c r="AG993" i="5"/>
  <c r="AF780" i="5"/>
  <c r="AG780" i="5"/>
  <c r="AF876" i="5"/>
  <c r="AG876" i="5"/>
  <c r="AF908" i="5"/>
  <c r="AG908" i="5"/>
  <c r="AF1004" i="5"/>
  <c r="AG1004" i="5"/>
  <c r="AF1036" i="5"/>
  <c r="AG1036" i="5"/>
  <c r="AF1173" i="5"/>
  <c r="AG1173" i="5"/>
  <c r="AF1205" i="5"/>
  <c r="AG1205" i="5"/>
  <c r="AF1237" i="5"/>
  <c r="AG1237" i="5"/>
  <c r="AG822" i="5"/>
  <c r="AF822" i="5"/>
  <c r="AG910" i="5"/>
  <c r="AF910" i="5"/>
  <c r="AG990" i="5"/>
  <c r="AF990" i="5"/>
  <c r="AG1102" i="5"/>
  <c r="AF1102" i="5"/>
  <c r="AG1166" i="5"/>
  <c r="AF1166" i="5"/>
  <c r="AG1230" i="5"/>
  <c r="AF1230" i="5"/>
  <c r="AF799" i="5"/>
  <c r="AG799" i="5"/>
  <c r="AF831" i="5"/>
  <c r="AG831" i="5"/>
  <c r="AF863" i="5"/>
  <c r="AG863" i="5"/>
  <c r="AG895" i="5"/>
  <c r="AF895" i="5"/>
  <c r="AF927" i="5"/>
  <c r="AG927" i="5"/>
  <c r="AG959" i="5"/>
  <c r="AF959" i="5"/>
  <c r="AF991" i="5"/>
  <c r="AG991" i="5"/>
  <c r="AF1023" i="5"/>
  <c r="AG1023" i="5"/>
  <c r="AF1055" i="5"/>
  <c r="AG1055" i="5"/>
  <c r="AF1087" i="5"/>
  <c r="AG1087" i="5"/>
  <c r="AF1119" i="5"/>
  <c r="AG1119" i="5"/>
  <c r="AF1183" i="5"/>
  <c r="AG1183" i="5"/>
  <c r="AF1215" i="5"/>
  <c r="AG1215" i="5"/>
  <c r="AF1247" i="5"/>
  <c r="AG1247" i="5"/>
  <c r="AF816" i="5"/>
  <c r="AG816" i="5"/>
  <c r="AF848" i="5"/>
  <c r="AG848" i="5"/>
  <c r="AF880" i="5"/>
  <c r="AG880" i="5"/>
  <c r="AF912" i="5"/>
  <c r="AG912" i="5"/>
  <c r="AF944" i="5"/>
  <c r="AG944" i="5"/>
  <c r="AF976" i="5"/>
  <c r="AG976" i="5"/>
  <c r="AF1008" i="5"/>
  <c r="AG1008" i="5"/>
  <c r="AF1040" i="5"/>
  <c r="AG1040" i="5"/>
  <c r="AF1072" i="5"/>
  <c r="AG1072" i="5"/>
  <c r="AF1104" i="5"/>
  <c r="AG1104" i="5"/>
  <c r="AF1136" i="5"/>
  <c r="AG1136" i="5"/>
  <c r="AF1168" i="5"/>
  <c r="AG1168" i="5"/>
  <c r="AF1200" i="5"/>
  <c r="AG1200" i="5"/>
  <c r="AF1232" i="5"/>
  <c r="AG1232" i="5"/>
  <c r="AF1081" i="5"/>
  <c r="AG1081" i="5"/>
  <c r="AF1113" i="5"/>
  <c r="AG1113" i="5"/>
  <c r="AF1145" i="5"/>
  <c r="AG1145" i="5"/>
  <c r="AF1177" i="5"/>
  <c r="AG1177" i="5"/>
  <c r="AF1209" i="5"/>
  <c r="AG1209" i="5"/>
  <c r="AF1241" i="5"/>
  <c r="AG1241" i="5"/>
  <c r="AF1114" i="5"/>
  <c r="AG1114" i="5"/>
  <c r="AF1242" i="5"/>
  <c r="AG1242" i="5"/>
  <c r="AG811" i="5"/>
  <c r="AF811" i="5"/>
  <c r="AG843" i="5"/>
  <c r="AF843" i="5"/>
  <c r="AF875" i="5"/>
  <c r="AG875" i="5"/>
  <c r="AF907" i="5"/>
  <c r="AG907" i="5"/>
  <c r="AF939" i="5"/>
  <c r="AG939" i="5"/>
  <c r="AF971" i="5"/>
  <c r="AG971" i="5"/>
  <c r="AF1003" i="5"/>
  <c r="AG1003" i="5"/>
  <c r="AF1035" i="5"/>
  <c r="AG1035" i="5"/>
  <c r="AF1067" i="5"/>
  <c r="AG1067" i="5"/>
  <c r="AF1099" i="5"/>
  <c r="AG1099" i="5"/>
  <c r="AF1131" i="5"/>
  <c r="AG1131" i="5"/>
  <c r="AF1163" i="5"/>
  <c r="AG1163" i="5"/>
  <c r="AF1195" i="5"/>
  <c r="AG1195" i="5"/>
  <c r="AF1250" i="5"/>
  <c r="AG1250" i="5"/>
  <c r="AF1132" i="5"/>
  <c r="AG1132" i="5"/>
  <c r="AF1164" i="5"/>
  <c r="AG1164" i="5"/>
  <c r="AF1196" i="5"/>
  <c r="AG1196" i="5"/>
  <c r="AF781" i="5"/>
  <c r="AG781" i="5"/>
  <c r="AF806" i="5"/>
  <c r="AG806" i="5"/>
  <c r="AG958" i="5"/>
  <c r="AF958" i="5"/>
  <c r="AF1130" i="5"/>
  <c r="AG1130" i="5"/>
  <c r="AF774" i="5"/>
  <c r="AG774" i="5"/>
  <c r="AF717" i="5"/>
  <c r="AG717" i="5"/>
  <c r="AF749" i="5"/>
  <c r="AG749" i="5"/>
  <c r="AF726" i="5"/>
  <c r="AG726" i="5"/>
  <c r="AF798" i="5"/>
  <c r="AG798" i="5"/>
  <c r="AF838" i="5"/>
  <c r="AG838" i="5"/>
  <c r="AG886" i="5"/>
  <c r="AF886" i="5"/>
  <c r="AG934" i="5"/>
  <c r="AF934" i="5"/>
  <c r="AG998" i="5"/>
  <c r="AF998" i="5"/>
  <c r="AF1101" i="5"/>
  <c r="AG1101" i="5"/>
  <c r="AF686" i="5"/>
  <c r="AG686" i="5"/>
  <c r="AG1174" i="5"/>
  <c r="AF1174" i="5"/>
  <c r="AF856" i="5"/>
  <c r="AG856" i="5"/>
  <c r="AF888" i="5"/>
  <c r="AG888" i="5"/>
  <c r="AF920" i="5"/>
  <c r="AG920" i="5"/>
  <c r="AF984" i="5"/>
  <c r="AG984" i="5"/>
  <c r="AF1016" i="5"/>
  <c r="AG1016" i="5"/>
  <c r="AF1048" i="5"/>
  <c r="AG1048" i="5"/>
  <c r="AF834" i="5"/>
  <c r="AG834" i="5"/>
  <c r="AF866" i="5"/>
  <c r="AG866" i="5"/>
  <c r="AF898" i="5"/>
  <c r="AG898" i="5"/>
  <c r="AF930" i="5"/>
  <c r="AG930" i="5"/>
  <c r="AG962" i="5"/>
  <c r="AF962" i="5"/>
  <c r="AF994" i="5"/>
  <c r="AG994" i="5"/>
  <c r="AF1026" i="5"/>
  <c r="AG1026" i="5"/>
  <c r="AF1058" i="5"/>
  <c r="AG1058" i="5"/>
  <c r="AF1090" i="5"/>
  <c r="AG1090" i="5"/>
  <c r="AF1235" i="5"/>
  <c r="AG1235" i="5"/>
  <c r="AF1108" i="5"/>
  <c r="AG1108" i="5"/>
  <c r="AF1220" i="5"/>
  <c r="AG1220" i="5"/>
  <c r="AF846" i="5"/>
  <c r="AG846" i="5"/>
  <c r="AG1134" i="5"/>
  <c r="AF1134" i="5"/>
  <c r="AF706" i="5"/>
  <c r="AG706" i="5"/>
  <c r="AF738" i="5"/>
  <c r="AG738" i="5"/>
  <c r="AF770" i="5"/>
  <c r="AG770" i="5"/>
  <c r="AF710" i="5"/>
  <c r="AG710" i="5"/>
  <c r="AF685" i="5"/>
  <c r="AG685" i="5"/>
  <c r="AF789" i="5"/>
  <c r="AG789" i="5"/>
  <c r="AF821" i="5"/>
  <c r="AG821" i="5"/>
  <c r="AF853" i="5"/>
  <c r="AG853" i="5"/>
  <c r="AF885" i="5"/>
  <c r="AG885" i="5"/>
  <c r="AF917" i="5"/>
  <c r="AG917" i="5"/>
  <c r="AF949" i="5"/>
  <c r="AG949" i="5"/>
  <c r="AF981" i="5"/>
  <c r="AG981" i="5"/>
  <c r="AF1013" i="5"/>
  <c r="AG1013" i="5"/>
  <c r="AF1045" i="5"/>
  <c r="AG1045" i="5"/>
  <c r="AF758" i="5"/>
  <c r="AG758" i="5"/>
  <c r="AF705" i="5"/>
  <c r="AG705" i="5"/>
  <c r="AG737" i="5"/>
  <c r="AF737" i="5"/>
  <c r="AF769" i="5"/>
  <c r="AG769" i="5"/>
  <c r="AF809" i="5"/>
  <c r="AG809" i="5"/>
  <c r="AF841" i="5"/>
  <c r="AG841" i="5"/>
  <c r="AF873" i="5"/>
  <c r="AG873" i="5"/>
  <c r="AF905" i="5"/>
  <c r="AG905" i="5"/>
  <c r="AG937" i="5"/>
  <c r="AF937" i="5"/>
  <c r="AF969" i="5"/>
  <c r="AG969" i="5"/>
  <c r="AG1001" i="5"/>
  <c r="AF1001" i="5"/>
  <c r="AF788" i="5"/>
  <c r="AG788" i="5"/>
  <c r="AF820" i="5"/>
  <c r="AG820" i="5"/>
  <c r="AF852" i="5"/>
  <c r="AG852" i="5"/>
  <c r="AF884" i="5"/>
  <c r="AG884" i="5"/>
  <c r="AF916" i="5"/>
  <c r="AG916" i="5"/>
  <c r="AF948" i="5"/>
  <c r="AG948" i="5"/>
  <c r="AF980" i="5"/>
  <c r="AG980" i="5"/>
  <c r="AF1012" i="5"/>
  <c r="AG1012" i="5"/>
  <c r="AF1044" i="5"/>
  <c r="AG1044" i="5"/>
  <c r="AF1076" i="5"/>
  <c r="AG1076" i="5"/>
  <c r="AG1061" i="5"/>
  <c r="AF1061" i="5"/>
  <c r="AF1181" i="5"/>
  <c r="AG1181" i="5"/>
  <c r="AG1213" i="5"/>
  <c r="AF1213" i="5"/>
  <c r="AG1245" i="5"/>
  <c r="AF1245" i="5"/>
  <c r="AG854" i="5"/>
  <c r="AF854" i="5"/>
  <c r="AG942" i="5"/>
  <c r="AF942" i="5"/>
  <c r="AG1022" i="5"/>
  <c r="AF1022" i="5"/>
  <c r="AG1110" i="5"/>
  <c r="AF1110" i="5"/>
  <c r="AG1238" i="5"/>
  <c r="AF1238" i="5"/>
  <c r="AF807" i="5"/>
  <c r="AG807" i="5"/>
  <c r="AG839" i="5"/>
  <c r="AF839" i="5"/>
  <c r="AF871" i="5"/>
  <c r="AG871" i="5"/>
  <c r="AF903" i="5"/>
  <c r="AG903" i="5"/>
  <c r="AG935" i="5"/>
  <c r="AF935" i="5"/>
  <c r="AF967" i="5"/>
  <c r="AG967" i="5"/>
  <c r="AG999" i="5"/>
  <c r="AF999" i="5"/>
  <c r="AF1031" i="5"/>
  <c r="AG1031" i="5"/>
  <c r="AF1063" i="5"/>
  <c r="AG1063" i="5"/>
  <c r="AF1095" i="5"/>
  <c r="AG1095" i="5"/>
  <c r="AG1127" i="5"/>
  <c r="AF1127" i="5"/>
  <c r="AF1159" i="5"/>
  <c r="AG1159" i="5"/>
  <c r="AF1191" i="5"/>
  <c r="AG1191" i="5"/>
  <c r="AG1223" i="5"/>
  <c r="AF1223" i="5"/>
  <c r="AF792" i="5"/>
  <c r="AG792" i="5"/>
  <c r="AF824" i="5"/>
  <c r="AG824" i="5"/>
  <c r="AF952" i="5"/>
  <c r="AG952" i="5"/>
  <c r="AF1080" i="5"/>
  <c r="AG1080" i="5"/>
  <c r="AF1112" i="5"/>
  <c r="AG1112" i="5"/>
  <c r="AF1144" i="5"/>
  <c r="AG1144" i="5"/>
  <c r="AF1176" i="5"/>
  <c r="AG1176" i="5"/>
  <c r="AF1208" i="5"/>
  <c r="AG1208" i="5"/>
  <c r="AF1240" i="5"/>
  <c r="AG1240" i="5"/>
  <c r="AF1089" i="5"/>
  <c r="AG1089" i="5"/>
  <c r="AF1121" i="5"/>
  <c r="AG1121" i="5"/>
  <c r="AF1153" i="5"/>
  <c r="AG1153" i="5"/>
  <c r="AF1185" i="5"/>
  <c r="AG1185" i="5"/>
  <c r="AF1217" i="5"/>
  <c r="AG1217" i="5"/>
  <c r="AF1249" i="5"/>
  <c r="AG1249" i="5"/>
  <c r="AF1122" i="5"/>
  <c r="AG1122" i="5"/>
  <c r="AF1154" i="5"/>
  <c r="AG1154" i="5"/>
  <c r="AF1186" i="5"/>
  <c r="AG1186" i="5"/>
  <c r="AF1218" i="5"/>
  <c r="AG1218" i="5"/>
  <c r="AF787" i="5"/>
  <c r="AG787" i="5"/>
  <c r="AF819" i="5"/>
  <c r="AG819" i="5"/>
  <c r="AF851" i="5"/>
  <c r="AG851" i="5"/>
  <c r="AG883" i="5"/>
  <c r="AF883" i="5"/>
  <c r="AF915" i="5"/>
  <c r="AG915" i="5"/>
  <c r="AF947" i="5"/>
  <c r="AG947" i="5"/>
  <c r="AF979" i="5"/>
  <c r="AG979" i="5"/>
  <c r="AF1011" i="5"/>
  <c r="AG1011" i="5"/>
  <c r="AG1043" i="5"/>
  <c r="AF1043" i="5"/>
  <c r="AG1075" i="5"/>
  <c r="AF1075" i="5"/>
  <c r="AG1107" i="5"/>
  <c r="AF1107" i="5"/>
  <c r="AF1139" i="5"/>
  <c r="AG1139" i="5"/>
  <c r="AF1171" i="5"/>
  <c r="AG1171" i="5"/>
  <c r="AG1203" i="5"/>
  <c r="AF1203" i="5"/>
  <c r="AF1140" i="5"/>
  <c r="AG1140" i="5"/>
  <c r="AF1172" i="5"/>
  <c r="AG1172" i="5"/>
  <c r="AF1212" i="5"/>
  <c r="AG1212" i="5"/>
  <c r="AF714" i="5"/>
  <c r="AG714" i="5"/>
  <c r="AF861" i="5"/>
  <c r="AG861" i="5"/>
  <c r="AF893" i="5"/>
  <c r="AG893" i="5"/>
  <c r="AF925" i="5"/>
  <c r="AG925" i="5"/>
  <c r="AF957" i="5"/>
  <c r="AG957" i="5"/>
  <c r="AF989" i="5"/>
  <c r="AG989" i="5"/>
  <c r="AF1021" i="5"/>
  <c r="AG1021" i="5"/>
  <c r="AG1053" i="5"/>
  <c r="AF1053" i="5"/>
  <c r="AF713" i="5"/>
  <c r="AG713" i="5"/>
  <c r="AF745" i="5"/>
  <c r="AG745" i="5"/>
  <c r="AF777" i="5"/>
  <c r="AG777" i="5"/>
  <c r="AF817" i="5"/>
  <c r="AG817" i="5"/>
  <c r="AF849" i="5"/>
  <c r="AG849" i="5"/>
  <c r="AF881" i="5"/>
  <c r="AG881" i="5"/>
  <c r="AG913" i="5"/>
  <c r="AF913" i="5"/>
  <c r="AF945" i="5"/>
  <c r="AG945" i="5"/>
  <c r="AG977" i="5"/>
  <c r="AF977" i="5"/>
  <c r="AF764" i="5"/>
  <c r="AG764" i="5"/>
  <c r="AF796" i="5"/>
  <c r="AG796" i="5"/>
  <c r="AF828" i="5"/>
  <c r="AG828" i="5"/>
  <c r="AF860" i="5"/>
  <c r="AG860" i="5"/>
  <c r="AF892" i="5"/>
  <c r="AG892" i="5"/>
  <c r="AF924" i="5"/>
  <c r="AG924" i="5"/>
  <c r="AF956" i="5"/>
  <c r="AG956" i="5"/>
  <c r="AF988" i="5"/>
  <c r="AG988" i="5"/>
  <c r="AF1020" i="5"/>
  <c r="AG1020" i="5"/>
  <c r="AF1052" i="5"/>
  <c r="AG1052" i="5"/>
  <c r="AF1084" i="5"/>
  <c r="AG1084" i="5"/>
  <c r="AF1157" i="5"/>
  <c r="AG1157" i="5"/>
  <c r="AF1221" i="5"/>
  <c r="AG1221" i="5"/>
  <c r="AF734" i="5"/>
  <c r="AG734" i="5"/>
  <c r="AF862" i="5"/>
  <c r="AG862" i="5"/>
  <c r="AG950" i="5"/>
  <c r="AF950" i="5"/>
  <c r="AG1054" i="5"/>
  <c r="AF1054" i="5"/>
  <c r="AG1126" i="5"/>
  <c r="AF1126" i="5"/>
  <c r="AG1190" i="5"/>
  <c r="AF1190" i="5"/>
  <c r="AF783" i="5"/>
  <c r="AG783" i="5"/>
  <c r="AF815" i="5"/>
  <c r="AG815" i="5"/>
  <c r="AF847" i="5"/>
  <c r="AG847" i="5"/>
  <c r="AF879" i="5"/>
  <c r="AG879" i="5"/>
  <c r="AG911" i="5"/>
  <c r="AF911" i="5"/>
  <c r="AG943" i="5"/>
  <c r="AF943" i="5"/>
  <c r="AG975" i="5"/>
  <c r="AF975" i="5"/>
  <c r="AF1007" i="5"/>
  <c r="AG1007" i="5"/>
  <c r="AF1039" i="5"/>
  <c r="AG1039" i="5"/>
  <c r="AG1071" i="5"/>
  <c r="AF1071" i="5"/>
  <c r="AF1103" i="5"/>
  <c r="AG1103" i="5"/>
  <c r="AF1135" i="5"/>
  <c r="AG1135" i="5"/>
  <c r="AG1167" i="5"/>
  <c r="AF1167" i="5"/>
  <c r="AF1199" i="5"/>
  <c r="AG1199" i="5"/>
  <c r="AG1231" i="5"/>
  <c r="AF1231" i="5"/>
  <c r="AF800" i="5"/>
  <c r="AG800" i="5"/>
  <c r="AF832" i="5"/>
  <c r="AG832" i="5"/>
  <c r="AF864" i="5"/>
  <c r="AG864" i="5"/>
  <c r="AF896" i="5"/>
  <c r="AG896" i="5"/>
  <c r="AF928" i="5"/>
  <c r="AG928" i="5"/>
  <c r="AF960" i="5"/>
  <c r="AG960" i="5"/>
  <c r="AF992" i="5"/>
  <c r="AG992" i="5"/>
  <c r="AF1024" i="5"/>
  <c r="AG1024" i="5"/>
  <c r="AF1056" i="5"/>
  <c r="AG1056" i="5"/>
  <c r="AF1088" i="5"/>
  <c r="AG1088" i="5"/>
  <c r="AF1120" i="5"/>
  <c r="AG1120" i="5"/>
  <c r="AF1152" i="5"/>
  <c r="AG1152" i="5"/>
  <c r="AF1184" i="5"/>
  <c r="AG1184" i="5"/>
  <c r="AF1216" i="5"/>
  <c r="AG1216" i="5"/>
  <c r="AF1248" i="5"/>
  <c r="AG1248" i="5"/>
  <c r="AG1097" i="5"/>
  <c r="AF1097" i="5"/>
  <c r="AG1129" i="5"/>
  <c r="AF1129" i="5"/>
  <c r="AG1161" i="5"/>
  <c r="AF1161" i="5"/>
  <c r="AG1193" i="5"/>
  <c r="AF1193" i="5"/>
  <c r="AG1225" i="5"/>
  <c r="AF1225" i="5"/>
  <c r="AF810" i="5"/>
  <c r="AG810" i="5"/>
  <c r="AF842" i="5"/>
  <c r="AG842" i="5"/>
  <c r="AG874" i="5"/>
  <c r="AF874" i="5"/>
  <c r="AF906" i="5"/>
  <c r="AG906" i="5"/>
  <c r="AF938" i="5"/>
  <c r="AG938" i="5"/>
  <c r="AF970" i="5"/>
  <c r="AG970" i="5"/>
  <c r="AF1002" i="5"/>
  <c r="AG1002" i="5"/>
  <c r="AF1034" i="5"/>
  <c r="AG1034" i="5"/>
  <c r="AF1066" i="5"/>
  <c r="AG1066" i="5"/>
  <c r="AF1098" i="5"/>
  <c r="AG1098" i="5"/>
  <c r="AF1162" i="5"/>
  <c r="AG1162" i="5"/>
  <c r="AF1194" i="5"/>
  <c r="AG1194" i="5"/>
  <c r="AF1226" i="5"/>
  <c r="AG1226" i="5"/>
  <c r="AF795" i="5"/>
  <c r="AG795" i="5"/>
  <c r="AF827" i="5"/>
  <c r="AG827" i="5"/>
  <c r="AF859" i="5"/>
  <c r="AG859" i="5"/>
  <c r="AF891" i="5"/>
  <c r="AG891" i="5"/>
  <c r="AF923" i="5"/>
  <c r="AG923" i="5"/>
  <c r="AF955" i="5"/>
  <c r="AG955" i="5"/>
  <c r="AG987" i="5"/>
  <c r="AF987" i="5"/>
  <c r="AF1019" i="5"/>
  <c r="AG1019" i="5"/>
  <c r="AG1051" i="5"/>
  <c r="AF1051" i="5"/>
  <c r="AG1083" i="5"/>
  <c r="AF1083" i="5"/>
  <c r="AF1115" i="5"/>
  <c r="AG1115" i="5"/>
  <c r="AF1147" i="5"/>
  <c r="AG1147" i="5"/>
  <c r="AF1179" i="5"/>
  <c r="AG1179" i="5"/>
  <c r="AF1211" i="5"/>
  <c r="AG1211" i="5"/>
  <c r="AF1116" i="5"/>
  <c r="AG1116" i="5"/>
  <c r="AF1148" i="5"/>
  <c r="AG1148" i="5"/>
  <c r="AF1180" i="5"/>
  <c r="AG1180" i="5"/>
  <c r="AF1228" i="5"/>
  <c r="AG1228" i="5"/>
  <c r="AF1204" i="5"/>
  <c r="AG1204" i="5"/>
  <c r="BJ1" i="7"/>
  <c r="AG1820" i="5" l="1"/>
  <c r="AF1820" i="5"/>
  <c r="AG1724" i="5"/>
  <c r="AF1724" i="5"/>
  <c r="AF1776" i="5"/>
  <c r="AG1776" i="5"/>
  <c r="AE273" i="5"/>
  <c r="A273" i="5" s="1"/>
  <c r="AE274" i="5"/>
  <c r="A274" i="5" s="1"/>
  <c r="AE275" i="5"/>
  <c r="A275" i="5" s="1"/>
  <c r="AE276" i="5"/>
  <c r="A276" i="5" s="1"/>
  <c r="AE277" i="5"/>
  <c r="A277" i="5" s="1"/>
  <c r="AE278" i="5"/>
  <c r="A278" i="5" s="1"/>
  <c r="AE279" i="5"/>
  <c r="A279" i="5" s="1"/>
  <c r="AE280" i="5"/>
  <c r="A280" i="5" s="1"/>
  <c r="AE281" i="5"/>
  <c r="A281" i="5" s="1"/>
  <c r="AE282" i="5"/>
  <c r="A282" i="5" s="1"/>
  <c r="AB282" i="5" s="1"/>
  <c r="AE283" i="5"/>
  <c r="A283" i="5" s="1"/>
  <c r="AE284" i="5"/>
  <c r="A284" i="5" s="1"/>
  <c r="AE285" i="5"/>
  <c r="A285" i="5" s="1"/>
  <c r="AE286" i="5"/>
  <c r="A286" i="5" s="1"/>
  <c r="AE287" i="5"/>
  <c r="A287" i="5" s="1"/>
  <c r="AE288" i="5"/>
  <c r="A288" i="5" s="1"/>
  <c r="AE289" i="5"/>
  <c r="A289" i="5" s="1"/>
  <c r="AE290" i="5"/>
  <c r="A290" i="5" s="1"/>
  <c r="AE291" i="5"/>
  <c r="A291" i="5" s="1"/>
  <c r="AE292" i="5"/>
  <c r="A292" i="5" s="1"/>
  <c r="AE293" i="5"/>
  <c r="A293" i="5" s="1"/>
  <c r="AA293" i="5" s="1"/>
  <c r="AF293" i="5" s="1"/>
  <c r="AE294" i="5"/>
  <c r="A294" i="5" s="1"/>
  <c r="AE295" i="5"/>
  <c r="A295" i="5" s="1"/>
  <c r="AE296" i="5"/>
  <c r="A296" i="5" s="1"/>
  <c r="AE297" i="5"/>
  <c r="A297" i="5" s="1"/>
  <c r="AE298" i="5"/>
  <c r="A298" i="5" s="1"/>
  <c r="AA298" i="5" s="1"/>
  <c r="AF298" i="5" s="1"/>
  <c r="AE299" i="5"/>
  <c r="A299" i="5" s="1"/>
  <c r="AE300" i="5"/>
  <c r="A300" i="5" s="1"/>
  <c r="AE301" i="5"/>
  <c r="A301" i="5" s="1"/>
  <c r="AE302" i="5"/>
  <c r="A302" i="5" s="1"/>
  <c r="AE303" i="5"/>
  <c r="A303" i="5" s="1"/>
  <c r="AA303" i="5" s="1"/>
  <c r="AF303" i="5" s="1"/>
  <c r="AE304" i="5"/>
  <c r="A304" i="5" s="1"/>
  <c r="AE305" i="5"/>
  <c r="A305" i="5" s="1"/>
  <c r="AE306" i="5"/>
  <c r="A306" i="5" s="1"/>
  <c r="AE307" i="5"/>
  <c r="A307" i="5" s="1"/>
  <c r="AE308" i="5"/>
  <c r="A308" i="5" s="1"/>
  <c r="AE309" i="5"/>
  <c r="A309" i="5" s="1"/>
  <c r="AE310" i="5"/>
  <c r="A310" i="5" s="1"/>
  <c r="AE311" i="5"/>
  <c r="A311" i="5" s="1"/>
  <c r="AE312" i="5"/>
  <c r="A312" i="5" s="1"/>
  <c r="AE313" i="5"/>
  <c r="A313" i="5" s="1"/>
  <c r="AA313" i="5" s="1"/>
  <c r="AF313" i="5" s="1"/>
  <c r="AE314" i="5"/>
  <c r="A314" i="5" s="1"/>
  <c r="AA314" i="5" s="1"/>
  <c r="AG314" i="5" s="1"/>
  <c r="AE315" i="5"/>
  <c r="A315" i="5" s="1"/>
  <c r="AE316" i="5"/>
  <c r="A316" i="5" s="1"/>
  <c r="AE317" i="5"/>
  <c r="A317" i="5" s="1"/>
  <c r="AE318" i="5"/>
  <c r="A318" i="5" s="1"/>
  <c r="AE319" i="5"/>
  <c r="A319" i="5" s="1"/>
  <c r="AE320" i="5"/>
  <c r="A320" i="5" s="1"/>
  <c r="AE321" i="5"/>
  <c r="A321" i="5" s="1"/>
  <c r="AE322" i="5"/>
  <c r="A322" i="5" s="1"/>
  <c r="AA322" i="5" s="1"/>
  <c r="AG322" i="5" s="1"/>
  <c r="AE323" i="5"/>
  <c r="A323" i="5" s="1"/>
  <c r="AE324" i="5"/>
  <c r="A324" i="5" s="1"/>
  <c r="AA324" i="5" s="1"/>
  <c r="AG324" i="5" s="1"/>
  <c r="AE325" i="5"/>
  <c r="A325" i="5" s="1"/>
  <c r="AA325" i="5" s="1"/>
  <c r="AG325" i="5" s="1"/>
  <c r="AE326" i="5"/>
  <c r="A326" i="5" s="1"/>
  <c r="AE327" i="5"/>
  <c r="A327" i="5" s="1"/>
  <c r="AE328" i="5"/>
  <c r="A328" i="5" s="1"/>
  <c r="AE329" i="5"/>
  <c r="A329" i="5" s="1"/>
  <c r="AE330" i="5"/>
  <c r="A330" i="5" s="1"/>
  <c r="AE331" i="5"/>
  <c r="A331" i="5" s="1"/>
  <c r="AE332" i="5"/>
  <c r="A332" i="5" s="1"/>
  <c r="AE333" i="5"/>
  <c r="A333" i="5" s="1"/>
  <c r="AA333" i="5" s="1"/>
  <c r="AF333" i="5" s="1"/>
  <c r="AE334" i="5"/>
  <c r="A334" i="5" s="1"/>
  <c r="AA334" i="5" s="1"/>
  <c r="AG334" i="5" s="1"/>
  <c r="AE335" i="5"/>
  <c r="A335" i="5" s="1"/>
  <c r="AA335" i="5" s="1"/>
  <c r="AG335" i="5" s="1"/>
  <c r="AE336" i="5"/>
  <c r="A336" i="5" s="1"/>
  <c r="AE337" i="5"/>
  <c r="A337" i="5" s="1"/>
  <c r="AE338" i="5"/>
  <c r="A338" i="5" s="1"/>
  <c r="AE339" i="5"/>
  <c r="A339" i="5" s="1"/>
  <c r="AE340" i="5"/>
  <c r="A340" i="5" s="1"/>
  <c r="AE341" i="5"/>
  <c r="A341" i="5" s="1"/>
  <c r="AA341" i="5" s="1"/>
  <c r="AF341" i="5" s="1"/>
  <c r="AE342" i="5"/>
  <c r="A342" i="5" s="1"/>
  <c r="AE343" i="5"/>
  <c r="A343" i="5" s="1"/>
  <c r="AA343" i="5" s="1"/>
  <c r="AF343" i="5" s="1"/>
  <c r="AE344" i="5"/>
  <c r="A344" i="5" s="1"/>
  <c r="AE345" i="5"/>
  <c r="A345" i="5" s="1"/>
  <c r="AA345" i="5" s="1"/>
  <c r="AF345" i="5" s="1"/>
  <c r="AE346" i="5"/>
  <c r="A346" i="5" s="1"/>
  <c r="AA346" i="5" s="1"/>
  <c r="AG346" i="5" s="1"/>
  <c r="AE347" i="5"/>
  <c r="A347" i="5" s="1"/>
  <c r="AE348" i="5"/>
  <c r="A348" i="5" s="1"/>
  <c r="AE349" i="5"/>
  <c r="A349" i="5" s="1"/>
  <c r="AE350" i="5"/>
  <c r="A350" i="5" s="1"/>
  <c r="AE351" i="5"/>
  <c r="A351" i="5" s="1"/>
  <c r="AE352" i="5"/>
  <c r="A352" i="5" s="1"/>
  <c r="AE353" i="5"/>
  <c r="A353" i="5" s="1"/>
  <c r="AE354" i="5"/>
  <c r="A354" i="5" s="1"/>
  <c r="AA354" i="5" s="1"/>
  <c r="AF354" i="5" s="1"/>
  <c r="AE355" i="5"/>
  <c r="A355" i="5" s="1"/>
  <c r="AE356" i="5"/>
  <c r="A356" i="5" s="1"/>
  <c r="AA356" i="5" s="1"/>
  <c r="AF356" i="5" s="1"/>
  <c r="AE357" i="5"/>
  <c r="A357" i="5" s="1"/>
  <c r="AA357" i="5" s="1"/>
  <c r="AF357" i="5" s="1"/>
  <c r="AE358" i="5"/>
  <c r="A358" i="5" s="1"/>
  <c r="AE359" i="5"/>
  <c r="A359" i="5" s="1"/>
  <c r="AE360" i="5"/>
  <c r="A360" i="5" s="1"/>
  <c r="AE361" i="5"/>
  <c r="A361" i="5" s="1"/>
  <c r="AE362" i="5"/>
  <c r="A362" i="5" s="1"/>
  <c r="AE363" i="5"/>
  <c r="A363" i="5" s="1"/>
  <c r="AE364" i="5"/>
  <c r="A364" i="5" s="1"/>
  <c r="AE365" i="5"/>
  <c r="A365" i="5" s="1"/>
  <c r="AA365" i="5" s="1"/>
  <c r="AG365" i="5" s="1"/>
  <c r="AE366" i="5"/>
  <c r="A366" i="5" s="1"/>
  <c r="AA366" i="5" s="1"/>
  <c r="AG366" i="5" s="1"/>
  <c r="AE367" i="5"/>
  <c r="A367" i="5" s="1"/>
  <c r="AA367" i="5" s="1"/>
  <c r="AF367" i="5" s="1"/>
  <c r="AE368" i="5"/>
  <c r="A368" i="5" s="1"/>
  <c r="AE369" i="5"/>
  <c r="A369" i="5" s="1"/>
  <c r="AE370" i="5"/>
  <c r="A370" i="5" s="1"/>
  <c r="AB370" i="5" s="1"/>
  <c r="AE371" i="5"/>
  <c r="A371" i="5" s="1"/>
  <c r="AE372" i="5"/>
  <c r="A372" i="5" s="1"/>
  <c r="AE373" i="5"/>
  <c r="A373" i="5" s="1"/>
  <c r="AE374" i="5"/>
  <c r="A374" i="5" s="1"/>
  <c r="AE375" i="5"/>
  <c r="A375" i="5" s="1"/>
  <c r="AA375" i="5" s="1"/>
  <c r="AF375" i="5" s="1"/>
  <c r="AE376" i="5"/>
  <c r="A376" i="5" s="1"/>
  <c r="AE377" i="5"/>
  <c r="A377" i="5" s="1"/>
  <c r="AA377" i="5" s="1"/>
  <c r="AF377" i="5" s="1"/>
  <c r="AE378" i="5"/>
  <c r="A378" i="5" s="1"/>
  <c r="AA378" i="5" s="1"/>
  <c r="AG378" i="5" s="1"/>
  <c r="AE379" i="5"/>
  <c r="A379" i="5" s="1"/>
  <c r="AE380" i="5"/>
  <c r="A380" i="5" s="1"/>
  <c r="AE381" i="5"/>
  <c r="A381" i="5" s="1"/>
  <c r="AE382" i="5"/>
  <c r="A382" i="5" s="1"/>
  <c r="AE383" i="5"/>
  <c r="A383" i="5" s="1"/>
  <c r="AE384" i="5"/>
  <c r="A384" i="5" s="1"/>
  <c r="AE385" i="5"/>
  <c r="A385" i="5" s="1"/>
  <c r="AE386" i="5"/>
  <c r="A386" i="5" s="1"/>
  <c r="AA386" i="5" s="1"/>
  <c r="AG386" i="5" s="1"/>
  <c r="AE387" i="5"/>
  <c r="A387" i="5" s="1"/>
  <c r="AE388" i="5"/>
  <c r="A388" i="5" s="1"/>
  <c r="AA388" i="5" s="1"/>
  <c r="AE389" i="5"/>
  <c r="A389" i="5" s="1"/>
  <c r="AA389" i="5" s="1"/>
  <c r="AF389" i="5" s="1"/>
  <c r="AE390" i="5"/>
  <c r="A390" i="5" s="1"/>
  <c r="AE391" i="5"/>
  <c r="A391" i="5" s="1"/>
  <c r="AE392" i="5"/>
  <c r="A392" i="5" s="1"/>
  <c r="AE393" i="5"/>
  <c r="A393" i="5" s="1"/>
  <c r="AE394" i="5"/>
  <c r="A394" i="5" s="1"/>
  <c r="AE395" i="5"/>
  <c r="A395" i="5" s="1"/>
  <c r="AE396" i="5"/>
  <c r="A396" i="5" s="1"/>
  <c r="AE397" i="5"/>
  <c r="A397" i="5" s="1"/>
  <c r="AA397" i="5" s="1"/>
  <c r="AF397" i="5" s="1"/>
  <c r="AE398" i="5"/>
  <c r="A398" i="5" s="1"/>
  <c r="AA398" i="5" s="1"/>
  <c r="AG398" i="5" s="1"/>
  <c r="AE399" i="5"/>
  <c r="A399" i="5" s="1"/>
  <c r="AA399" i="5" s="1"/>
  <c r="AG399" i="5" s="1"/>
  <c r="AE400" i="5"/>
  <c r="A400" i="5" s="1"/>
  <c r="AE401" i="5"/>
  <c r="A401" i="5" s="1"/>
  <c r="AE402" i="5"/>
  <c r="A402" i="5" s="1"/>
  <c r="AE403" i="5"/>
  <c r="A403" i="5" s="1"/>
  <c r="AE404" i="5"/>
  <c r="A404" i="5" s="1"/>
  <c r="AE405" i="5"/>
  <c r="A405" i="5" s="1"/>
  <c r="AE406" i="5"/>
  <c r="A406" i="5" s="1"/>
  <c r="AE407" i="5"/>
  <c r="A407" i="5" s="1"/>
  <c r="AA407" i="5" s="1"/>
  <c r="AF407" i="5" s="1"/>
  <c r="AE408" i="5"/>
  <c r="A408" i="5" s="1"/>
  <c r="AE409" i="5"/>
  <c r="A409" i="5" s="1"/>
  <c r="AA409" i="5" s="1"/>
  <c r="AG409" i="5" s="1"/>
  <c r="AE410" i="5"/>
  <c r="A410" i="5" s="1"/>
  <c r="AA410" i="5" s="1"/>
  <c r="AG410" i="5" s="1"/>
  <c r="AE411" i="5"/>
  <c r="A411" i="5" s="1"/>
  <c r="AE412" i="5"/>
  <c r="A412" i="5" s="1"/>
  <c r="AE413" i="5"/>
  <c r="A413" i="5" s="1"/>
  <c r="AE414" i="5"/>
  <c r="A414" i="5" s="1"/>
  <c r="AE415" i="5"/>
  <c r="A415" i="5" s="1"/>
  <c r="AE416" i="5"/>
  <c r="A416" i="5" s="1"/>
  <c r="AE417" i="5"/>
  <c r="A417" i="5" s="1"/>
  <c r="AE418" i="5"/>
  <c r="A418" i="5" s="1"/>
  <c r="AA418" i="5" s="1"/>
  <c r="AG418" i="5" s="1"/>
  <c r="AE419" i="5"/>
  <c r="A419" i="5" s="1"/>
  <c r="AE420" i="5"/>
  <c r="A420" i="5" s="1"/>
  <c r="AA420" i="5" s="1"/>
  <c r="AG420" i="5" s="1"/>
  <c r="AE421" i="5"/>
  <c r="A421" i="5" s="1"/>
  <c r="AA421" i="5" s="1"/>
  <c r="AG421" i="5" s="1"/>
  <c r="AE422" i="5"/>
  <c r="A422" i="5" s="1"/>
  <c r="AE423" i="5"/>
  <c r="A423" i="5" s="1"/>
  <c r="AE424" i="5"/>
  <c r="A424" i="5" s="1"/>
  <c r="AE425" i="5"/>
  <c r="A425" i="5" s="1"/>
  <c r="AE426" i="5"/>
  <c r="A426" i="5" s="1"/>
  <c r="AE427" i="5"/>
  <c r="A427" i="5" s="1"/>
  <c r="AE428" i="5"/>
  <c r="A428" i="5" s="1"/>
  <c r="AE429" i="5"/>
  <c r="A429" i="5" s="1"/>
  <c r="AA429" i="5" s="1"/>
  <c r="AF429" i="5" s="1"/>
  <c r="AE430" i="5"/>
  <c r="A430" i="5" s="1"/>
  <c r="AA430" i="5" s="1"/>
  <c r="AF430" i="5" s="1"/>
  <c r="AE431" i="5"/>
  <c r="A431" i="5" s="1"/>
  <c r="AA431" i="5" s="1"/>
  <c r="AF431" i="5" s="1"/>
  <c r="AE432" i="5"/>
  <c r="A432" i="5" s="1"/>
  <c r="AE433" i="5"/>
  <c r="A433" i="5" s="1"/>
  <c r="AE434" i="5"/>
  <c r="A434" i="5" s="1"/>
  <c r="AE435" i="5"/>
  <c r="A435" i="5" s="1"/>
  <c r="AE436" i="5"/>
  <c r="A436" i="5" s="1"/>
  <c r="AE437" i="5"/>
  <c r="A437" i="5" s="1"/>
  <c r="AE438" i="5"/>
  <c r="A438" i="5" s="1"/>
  <c r="AE439" i="5"/>
  <c r="A439" i="5" s="1"/>
  <c r="AA439" i="5" s="1"/>
  <c r="AF439" i="5" s="1"/>
  <c r="AE440" i="5"/>
  <c r="A440" i="5" s="1"/>
  <c r="AE441" i="5"/>
  <c r="A441" i="5" s="1"/>
  <c r="AA441" i="5" s="1"/>
  <c r="AG441" i="5" s="1"/>
  <c r="AE442" i="5"/>
  <c r="A442" i="5" s="1"/>
  <c r="AA442" i="5" s="1"/>
  <c r="AG442" i="5" s="1"/>
  <c r="AE443" i="5"/>
  <c r="A443" i="5" s="1"/>
  <c r="AE444" i="5"/>
  <c r="A444" i="5" s="1"/>
  <c r="AE445" i="5"/>
  <c r="A445" i="5" s="1"/>
  <c r="AE446" i="5"/>
  <c r="A446" i="5" s="1"/>
  <c r="AE447" i="5"/>
  <c r="A447" i="5" s="1"/>
  <c r="AE448" i="5"/>
  <c r="A448" i="5" s="1"/>
  <c r="AE449" i="5"/>
  <c r="A449" i="5" s="1"/>
  <c r="AE450" i="5"/>
  <c r="A450" i="5" s="1"/>
  <c r="AA450" i="5" s="1"/>
  <c r="AG450" i="5" s="1"/>
  <c r="AE451" i="5"/>
  <c r="A451" i="5" s="1"/>
  <c r="AE452" i="5"/>
  <c r="A452" i="5" s="1"/>
  <c r="AA452" i="5" s="1"/>
  <c r="AF452" i="5" s="1"/>
  <c r="AE453" i="5"/>
  <c r="A453" i="5" s="1"/>
  <c r="AA453" i="5" s="1"/>
  <c r="AF453" i="5" s="1"/>
  <c r="AE454" i="5"/>
  <c r="A454" i="5" s="1"/>
  <c r="AE455" i="5"/>
  <c r="A455" i="5" s="1"/>
  <c r="AE456" i="5"/>
  <c r="A456" i="5" s="1"/>
  <c r="AE457" i="5"/>
  <c r="A457" i="5" s="1"/>
  <c r="AE458" i="5"/>
  <c r="A458" i="5" s="1"/>
  <c r="AE459" i="5"/>
  <c r="A459" i="5" s="1"/>
  <c r="AE460" i="5"/>
  <c r="A460" i="5" s="1"/>
  <c r="AE461" i="5"/>
  <c r="A461" i="5" s="1"/>
  <c r="AA461" i="5" s="1"/>
  <c r="AF461" i="5" s="1"/>
  <c r="AE462" i="5"/>
  <c r="A462" i="5" s="1"/>
  <c r="AA462" i="5" s="1"/>
  <c r="AF462" i="5" s="1"/>
  <c r="AE463" i="5"/>
  <c r="A463" i="5" s="1"/>
  <c r="AA463" i="5" s="1"/>
  <c r="AF463" i="5" s="1"/>
  <c r="AE464" i="5"/>
  <c r="A464" i="5" s="1"/>
  <c r="AE465" i="5"/>
  <c r="A465" i="5" s="1"/>
  <c r="AE466" i="5"/>
  <c r="A466" i="5" s="1"/>
  <c r="AE467" i="5"/>
  <c r="A467" i="5" s="1"/>
  <c r="AE468" i="5"/>
  <c r="A468" i="5" s="1"/>
  <c r="AE469" i="5"/>
  <c r="A469" i="5" s="1"/>
  <c r="AE470" i="5"/>
  <c r="A470" i="5" s="1"/>
  <c r="AE471" i="5"/>
  <c r="A471" i="5" s="1"/>
  <c r="AA471" i="5" s="1"/>
  <c r="AG471" i="5" s="1"/>
  <c r="AE472" i="5"/>
  <c r="A472" i="5" s="1"/>
  <c r="AE473" i="5"/>
  <c r="A473" i="5" s="1"/>
  <c r="AA473" i="5" s="1"/>
  <c r="AG473" i="5" s="1"/>
  <c r="AE474" i="5"/>
  <c r="A474" i="5" s="1"/>
  <c r="AA474" i="5" s="1"/>
  <c r="AG474" i="5" s="1"/>
  <c r="AE475" i="5"/>
  <c r="A475" i="5" s="1"/>
  <c r="AE476" i="5"/>
  <c r="A476" i="5" s="1"/>
  <c r="AE477" i="5"/>
  <c r="A477" i="5" s="1"/>
  <c r="AA477" i="5" s="1"/>
  <c r="AG477" i="5" s="1"/>
  <c r="AE478" i="5"/>
  <c r="A478" i="5" s="1"/>
  <c r="AE479" i="5"/>
  <c r="A479" i="5" s="1"/>
  <c r="AE480" i="5"/>
  <c r="A480" i="5" s="1"/>
  <c r="AA480" i="5" s="1"/>
  <c r="AF480" i="5" s="1"/>
  <c r="AE481" i="5"/>
  <c r="A481" i="5" s="1"/>
  <c r="AA481" i="5" s="1"/>
  <c r="AG481" i="5" s="1"/>
  <c r="AE482" i="5"/>
  <c r="A482" i="5" s="1"/>
  <c r="AA482" i="5" s="1"/>
  <c r="AF482" i="5" s="1"/>
  <c r="AE483" i="5"/>
  <c r="A483" i="5" s="1"/>
  <c r="AE484" i="5"/>
  <c r="A484" i="5" s="1"/>
  <c r="AE485" i="5"/>
  <c r="A485" i="5" s="1"/>
  <c r="AA485" i="5" s="1"/>
  <c r="AF485" i="5" s="1"/>
  <c r="AE486" i="5"/>
  <c r="A486" i="5" s="1"/>
  <c r="AE487" i="5"/>
  <c r="A487" i="5" s="1"/>
  <c r="AE488" i="5"/>
  <c r="A488" i="5" s="1"/>
  <c r="AA488" i="5" s="1"/>
  <c r="AG488" i="5" s="1"/>
  <c r="AE489" i="5"/>
  <c r="A489" i="5" s="1"/>
  <c r="AA489" i="5" s="1"/>
  <c r="AF489" i="5" s="1"/>
  <c r="AE490" i="5"/>
  <c r="A490" i="5" s="1"/>
  <c r="AA490" i="5" s="1"/>
  <c r="AF490" i="5" s="1"/>
  <c r="AE491" i="5"/>
  <c r="A491" i="5" s="1"/>
  <c r="AE492" i="5"/>
  <c r="A492" i="5" s="1"/>
  <c r="AE493" i="5"/>
  <c r="A493" i="5" s="1"/>
  <c r="AA493" i="5" s="1"/>
  <c r="AG493" i="5" s="1"/>
  <c r="AE494" i="5"/>
  <c r="A494" i="5" s="1"/>
  <c r="AE495" i="5"/>
  <c r="A495" i="5" s="1"/>
  <c r="AE496" i="5"/>
  <c r="A496" i="5" s="1"/>
  <c r="AA496" i="5" s="1"/>
  <c r="AF496" i="5" s="1"/>
  <c r="AE497" i="5"/>
  <c r="A497" i="5" s="1"/>
  <c r="AA497" i="5" s="1"/>
  <c r="AG497" i="5" s="1"/>
  <c r="AE498" i="5"/>
  <c r="A498" i="5" s="1"/>
  <c r="AA498" i="5" s="1"/>
  <c r="AF498" i="5" s="1"/>
  <c r="AE499" i="5"/>
  <c r="A499" i="5" s="1"/>
  <c r="AE500" i="5"/>
  <c r="A500" i="5" s="1"/>
  <c r="AE501" i="5"/>
  <c r="A501" i="5" s="1"/>
  <c r="AA501" i="5" s="1"/>
  <c r="AF501" i="5" s="1"/>
  <c r="AE502" i="5"/>
  <c r="A502" i="5" s="1"/>
  <c r="AE503" i="5"/>
  <c r="A503" i="5" s="1"/>
  <c r="AE504" i="5"/>
  <c r="A504" i="5" s="1"/>
  <c r="AA504" i="5" s="1"/>
  <c r="AG504" i="5" s="1"/>
  <c r="AE505" i="5"/>
  <c r="A505" i="5" s="1"/>
  <c r="AA505" i="5" s="1"/>
  <c r="AF505" i="5" s="1"/>
  <c r="AE506" i="5"/>
  <c r="A506" i="5" s="1"/>
  <c r="AA506" i="5" s="1"/>
  <c r="AG506" i="5" s="1"/>
  <c r="AE507" i="5"/>
  <c r="A507" i="5" s="1"/>
  <c r="AE508" i="5"/>
  <c r="A508" i="5" s="1"/>
  <c r="AE509" i="5"/>
  <c r="A509" i="5" s="1"/>
  <c r="AA509" i="5" s="1"/>
  <c r="AG509" i="5" s="1"/>
  <c r="AE510" i="5"/>
  <c r="A510" i="5" s="1"/>
  <c r="AE511" i="5"/>
  <c r="A511" i="5" s="1"/>
  <c r="AE512" i="5"/>
  <c r="A512" i="5" s="1"/>
  <c r="AA512" i="5" s="1"/>
  <c r="AF512" i="5" s="1"/>
  <c r="AE513" i="5"/>
  <c r="A513" i="5" s="1"/>
  <c r="AA513" i="5" s="1"/>
  <c r="AF513" i="5" s="1"/>
  <c r="AE514" i="5"/>
  <c r="A514" i="5" s="1"/>
  <c r="AA514" i="5" s="1"/>
  <c r="AF514" i="5" s="1"/>
  <c r="AE515" i="5"/>
  <c r="A515" i="5" s="1"/>
  <c r="AE516" i="5"/>
  <c r="A516" i="5" s="1"/>
  <c r="AE517" i="5"/>
  <c r="A517" i="5" s="1"/>
  <c r="AA517" i="5" s="1"/>
  <c r="AF517" i="5" s="1"/>
  <c r="AE518" i="5"/>
  <c r="A518" i="5" s="1"/>
  <c r="AE519" i="5"/>
  <c r="A519" i="5" s="1"/>
  <c r="AE520" i="5"/>
  <c r="A520" i="5" s="1"/>
  <c r="AA520" i="5" s="1"/>
  <c r="AF520" i="5" s="1"/>
  <c r="AE521" i="5"/>
  <c r="A521" i="5" s="1"/>
  <c r="AA521" i="5" s="1"/>
  <c r="AF521" i="5" s="1"/>
  <c r="AE522" i="5"/>
  <c r="A522" i="5" s="1"/>
  <c r="AA522" i="5" s="1"/>
  <c r="AF522" i="5" s="1"/>
  <c r="AE523" i="5"/>
  <c r="A523" i="5" s="1"/>
  <c r="AE524" i="5"/>
  <c r="A524" i="5" s="1"/>
  <c r="AE525" i="5"/>
  <c r="A525" i="5" s="1"/>
  <c r="AA525" i="5" s="1"/>
  <c r="AG525" i="5" s="1"/>
  <c r="AE526" i="5"/>
  <c r="A526" i="5" s="1"/>
  <c r="AE527" i="5"/>
  <c r="A527" i="5" s="1"/>
  <c r="AE528" i="5"/>
  <c r="A528" i="5" s="1"/>
  <c r="AA528" i="5" s="1"/>
  <c r="AF528" i="5" s="1"/>
  <c r="AE529" i="5"/>
  <c r="A529" i="5" s="1"/>
  <c r="AA529" i="5" s="1"/>
  <c r="AG529" i="5" s="1"/>
  <c r="AE530" i="5"/>
  <c r="A530" i="5" s="1"/>
  <c r="AA530" i="5" s="1"/>
  <c r="AF530" i="5" s="1"/>
  <c r="AE531" i="5"/>
  <c r="A531" i="5" s="1"/>
  <c r="AE532" i="5"/>
  <c r="A532" i="5" s="1"/>
  <c r="AE533" i="5"/>
  <c r="A533" i="5" s="1"/>
  <c r="AA533" i="5" s="1"/>
  <c r="AF533" i="5" s="1"/>
  <c r="AE534" i="5"/>
  <c r="A534" i="5" s="1"/>
  <c r="AE535" i="5"/>
  <c r="A535" i="5" s="1"/>
  <c r="AE536" i="5"/>
  <c r="A536" i="5" s="1"/>
  <c r="AA536" i="5" s="1"/>
  <c r="AG536" i="5" s="1"/>
  <c r="AE537" i="5"/>
  <c r="A537" i="5" s="1"/>
  <c r="AA537" i="5" s="1"/>
  <c r="AF537" i="5" s="1"/>
  <c r="AE538" i="5"/>
  <c r="A538" i="5" s="1"/>
  <c r="AA538" i="5" s="1"/>
  <c r="AG538" i="5" s="1"/>
  <c r="AE539" i="5"/>
  <c r="A539" i="5" s="1"/>
  <c r="AE540" i="5"/>
  <c r="A540" i="5" s="1"/>
  <c r="AE541" i="5"/>
  <c r="A541" i="5" s="1"/>
  <c r="AA541" i="5" s="1"/>
  <c r="AG541" i="5" s="1"/>
  <c r="AE542" i="5"/>
  <c r="A542" i="5" s="1"/>
  <c r="AE543" i="5"/>
  <c r="A543" i="5" s="1"/>
  <c r="AE544" i="5"/>
  <c r="A544" i="5" s="1"/>
  <c r="AA544" i="5" s="1"/>
  <c r="AF544" i="5" s="1"/>
  <c r="AE545" i="5"/>
  <c r="A545" i="5" s="1"/>
  <c r="AA545" i="5" s="1"/>
  <c r="AG545" i="5" s="1"/>
  <c r="AE546" i="5"/>
  <c r="A546" i="5" s="1"/>
  <c r="AA546" i="5" s="1"/>
  <c r="AF546" i="5" s="1"/>
  <c r="AE547" i="5"/>
  <c r="A547" i="5" s="1"/>
  <c r="AE548" i="5"/>
  <c r="A548" i="5" s="1"/>
  <c r="AE549" i="5"/>
  <c r="A549" i="5" s="1"/>
  <c r="AA549" i="5" s="1"/>
  <c r="AF549" i="5" s="1"/>
  <c r="AE550" i="5"/>
  <c r="A550" i="5" s="1"/>
  <c r="AE551" i="5"/>
  <c r="A551" i="5" s="1"/>
  <c r="AE552" i="5"/>
  <c r="A552" i="5" s="1"/>
  <c r="AA552" i="5" s="1"/>
  <c r="AG552" i="5" s="1"/>
  <c r="AE553" i="5"/>
  <c r="A553" i="5" s="1"/>
  <c r="AA553" i="5" s="1"/>
  <c r="AF553" i="5" s="1"/>
  <c r="AE554" i="5"/>
  <c r="A554" i="5" s="1"/>
  <c r="AA554" i="5" s="1"/>
  <c r="AF554" i="5" s="1"/>
  <c r="AE555" i="5"/>
  <c r="A555" i="5" s="1"/>
  <c r="AE556" i="5"/>
  <c r="A556" i="5" s="1"/>
  <c r="AE557" i="5"/>
  <c r="A557" i="5" s="1"/>
  <c r="AA557" i="5" s="1"/>
  <c r="AG557" i="5" s="1"/>
  <c r="AE558" i="5"/>
  <c r="A558" i="5" s="1"/>
  <c r="AE559" i="5"/>
  <c r="A559" i="5" s="1"/>
  <c r="AE560" i="5"/>
  <c r="A560" i="5" s="1"/>
  <c r="AA560" i="5" s="1"/>
  <c r="AF560" i="5" s="1"/>
  <c r="AE561" i="5"/>
  <c r="A561" i="5" s="1"/>
  <c r="AA561" i="5" s="1"/>
  <c r="AF561" i="5" s="1"/>
  <c r="AE562" i="5"/>
  <c r="A562" i="5" s="1"/>
  <c r="AA562" i="5" s="1"/>
  <c r="AF562" i="5" s="1"/>
  <c r="AE563" i="5"/>
  <c r="A563" i="5" s="1"/>
  <c r="AE564" i="5"/>
  <c r="A564" i="5" s="1"/>
  <c r="AE565" i="5"/>
  <c r="A565" i="5" s="1"/>
  <c r="AA565" i="5" s="1"/>
  <c r="AF565" i="5" s="1"/>
  <c r="AE566" i="5"/>
  <c r="A566" i="5" s="1"/>
  <c r="AE567" i="5"/>
  <c r="A567" i="5" s="1"/>
  <c r="AE568" i="5"/>
  <c r="A568" i="5" s="1"/>
  <c r="AA568" i="5" s="1"/>
  <c r="AF568" i="5" s="1"/>
  <c r="AE569" i="5"/>
  <c r="A569" i="5" s="1"/>
  <c r="AA569" i="5" s="1"/>
  <c r="AG569" i="5" s="1"/>
  <c r="AE570" i="5"/>
  <c r="A570" i="5" s="1"/>
  <c r="AA570" i="5" s="1"/>
  <c r="AG570" i="5" s="1"/>
  <c r="AE571" i="5"/>
  <c r="A571" i="5" s="1"/>
  <c r="AE572" i="5"/>
  <c r="A572" i="5" s="1"/>
  <c r="AE573" i="5"/>
  <c r="A573" i="5" s="1"/>
  <c r="AA573" i="5" s="1"/>
  <c r="AG573" i="5" s="1"/>
  <c r="AE574" i="5"/>
  <c r="A574" i="5" s="1"/>
  <c r="AE575" i="5"/>
  <c r="A575" i="5" s="1"/>
  <c r="AE576" i="5"/>
  <c r="A576" i="5" s="1"/>
  <c r="AA576" i="5" s="1"/>
  <c r="AF576" i="5" s="1"/>
  <c r="AE577" i="5"/>
  <c r="A577" i="5" s="1"/>
  <c r="AA577" i="5" s="1"/>
  <c r="AG577" i="5" s="1"/>
  <c r="AE578" i="5"/>
  <c r="A578" i="5" s="1"/>
  <c r="AA578" i="5" s="1"/>
  <c r="AF578" i="5" s="1"/>
  <c r="AE579" i="5"/>
  <c r="A579" i="5" s="1"/>
  <c r="AE580" i="5"/>
  <c r="A580" i="5" s="1"/>
  <c r="AE581" i="5"/>
  <c r="A581" i="5" s="1"/>
  <c r="AA581" i="5" s="1"/>
  <c r="AF581" i="5" s="1"/>
  <c r="AE582" i="5"/>
  <c r="A582" i="5" s="1"/>
  <c r="AE583" i="5"/>
  <c r="A583" i="5" s="1"/>
  <c r="AE584" i="5"/>
  <c r="A584" i="5" s="1"/>
  <c r="AA584" i="5" s="1"/>
  <c r="AF584" i="5" s="1"/>
  <c r="AE585" i="5"/>
  <c r="A585" i="5" s="1"/>
  <c r="AA585" i="5" s="1"/>
  <c r="AG585" i="5" s="1"/>
  <c r="AE586" i="5"/>
  <c r="A586" i="5" s="1"/>
  <c r="AA586" i="5" s="1"/>
  <c r="AF586" i="5" s="1"/>
  <c r="AE587" i="5"/>
  <c r="A587" i="5" s="1"/>
  <c r="AE588" i="5"/>
  <c r="A588" i="5" s="1"/>
  <c r="AE589" i="5"/>
  <c r="A589" i="5" s="1"/>
  <c r="AA589" i="5" s="1"/>
  <c r="AG589" i="5" s="1"/>
  <c r="AE590" i="5"/>
  <c r="A590" i="5" s="1"/>
  <c r="AE591" i="5"/>
  <c r="A591" i="5" s="1"/>
  <c r="AE592" i="5"/>
  <c r="A592" i="5" s="1"/>
  <c r="AA592" i="5" s="1"/>
  <c r="AG592" i="5" s="1"/>
  <c r="AE593" i="5"/>
  <c r="A593" i="5" s="1"/>
  <c r="AA593" i="5" s="1"/>
  <c r="AF593" i="5" s="1"/>
  <c r="AE594" i="5"/>
  <c r="A594" i="5" s="1"/>
  <c r="AA594" i="5" s="1"/>
  <c r="AF594" i="5" s="1"/>
  <c r="AE595" i="5"/>
  <c r="A595" i="5" s="1"/>
  <c r="AE596" i="5"/>
  <c r="A596" i="5" s="1"/>
  <c r="AA596" i="5" s="1"/>
  <c r="AG596" i="5" s="1"/>
  <c r="AE597" i="5"/>
  <c r="A597" i="5" s="1"/>
  <c r="AA597" i="5" s="1"/>
  <c r="AF597" i="5" s="1"/>
  <c r="AE598" i="5"/>
  <c r="A598" i="5" s="1"/>
  <c r="AE599" i="5"/>
  <c r="A599" i="5" s="1"/>
  <c r="AE600" i="5"/>
  <c r="A600" i="5" s="1"/>
  <c r="AA600" i="5" s="1"/>
  <c r="AF600" i="5" s="1"/>
  <c r="AE601" i="5"/>
  <c r="A601" i="5" s="1"/>
  <c r="AA601" i="5" s="1"/>
  <c r="AF601" i="5" s="1"/>
  <c r="AE602" i="5"/>
  <c r="A602" i="5" s="1"/>
  <c r="AA602" i="5" s="1"/>
  <c r="AF602" i="5" s="1"/>
  <c r="AE603" i="5"/>
  <c r="A603" i="5" s="1"/>
  <c r="AE604" i="5"/>
  <c r="A604" i="5" s="1"/>
  <c r="AA604" i="5" s="1"/>
  <c r="AG604" i="5" s="1"/>
  <c r="AE605" i="5"/>
  <c r="A605" i="5" s="1"/>
  <c r="AA605" i="5" s="1"/>
  <c r="AF605" i="5" s="1"/>
  <c r="AE606" i="5"/>
  <c r="A606" i="5" s="1"/>
  <c r="AE607" i="5"/>
  <c r="A607" i="5" s="1"/>
  <c r="AE608" i="5"/>
  <c r="A608" i="5" s="1"/>
  <c r="AA608" i="5" s="1"/>
  <c r="AF608" i="5" s="1"/>
  <c r="AE609" i="5"/>
  <c r="A609" i="5" s="1"/>
  <c r="AA609" i="5" s="1"/>
  <c r="AG609" i="5" s="1"/>
  <c r="AE610" i="5"/>
  <c r="A610" i="5" s="1"/>
  <c r="AA610" i="5" s="1"/>
  <c r="AG610" i="5" s="1"/>
  <c r="AE611" i="5"/>
  <c r="A611" i="5" s="1"/>
  <c r="AE612" i="5"/>
  <c r="A612" i="5" s="1"/>
  <c r="AA612" i="5" s="1"/>
  <c r="AF612" i="5" s="1"/>
  <c r="AE613" i="5"/>
  <c r="A613" i="5" s="1"/>
  <c r="AA613" i="5" s="1"/>
  <c r="AF613" i="5" s="1"/>
  <c r="AE614" i="5"/>
  <c r="A614" i="5" s="1"/>
  <c r="AE615" i="5"/>
  <c r="A615" i="5" s="1"/>
  <c r="AE616" i="5"/>
  <c r="A616" i="5" s="1"/>
  <c r="AA616" i="5" s="1"/>
  <c r="AF616" i="5" s="1"/>
  <c r="AE617" i="5"/>
  <c r="A617" i="5" s="1"/>
  <c r="AA617" i="5" s="1"/>
  <c r="AF617" i="5" s="1"/>
  <c r="AE618" i="5"/>
  <c r="A618" i="5" s="1"/>
  <c r="AA618" i="5" s="1"/>
  <c r="AF618" i="5" s="1"/>
  <c r="AE619" i="5"/>
  <c r="A619" i="5" s="1"/>
  <c r="AE620" i="5"/>
  <c r="A620" i="5" s="1"/>
  <c r="AA620" i="5" s="1"/>
  <c r="AG620" i="5" s="1"/>
  <c r="AE621" i="5"/>
  <c r="A621" i="5" s="1"/>
  <c r="AA621" i="5" s="1"/>
  <c r="AF621" i="5" s="1"/>
  <c r="AE622" i="5"/>
  <c r="A622" i="5" s="1"/>
  <c r="AE623" i="5"/>
  <c r="A623" i="5" s="1"/>
  <c r="AE624" i="5"/>
  <c r="A624" i="5" s="1"/>
  <c r="AA624" i="5" s="1"/>
  <c r="AF624" i="5" s="1"/>
  <c r="AE625" i="5"/>
  <c r="A625" i="5" s="1"/>
  <c r="AA625" i="5" s="1"/>
  <c r="AF625" i="5" s="1"/>
  <c r="AE626" i="5"/>
  <c r="A626" i="5" s="1"/>
  <c r="AA626" i="5" s="1"/>
  <c r="AG626" i="5" s="1"/>
  <c r="AE627" i="5"/>
  <c r="A627" i="5" s="1"/>
  <c r="AE628" i="5"/>
  <c r="A628" i="5" s="1"/>
  <c r="AA628" i="5" s="1"/>
  <c r="AF628" i="5" s="1"/>
  <c r="AE629" i="5"/>
  <c r="A629" i="5" s="1"/>
  <c r="AA629" i="5" s="1"/>
  <c r="AF629" i="5" s="1"/>
  <c r="AE630" i="5"/>
  <c r="A630" i="5" s="1"/>
  <c r="AE631" i="5"/>
  <c r="A631" i="5" s="1"/>
  <c r="AE632" i="5"/>
  <c r="A632" i="5" s="1"/>
  <c r="AA632" i="5" s="1"/>
  <c r="AF632" i="5" s="1"/>
  <c r="AE633" i="5"/>
  <c r="A633" i="5" s="1"/>
  <c r="AA633" i="5" s="1"/>
  <c r="AF633" i="5" s="1"/>
  <c r="AE634" i="5"/>
  <c r="A634" i="5" s="1"/>
  <c r="AA634" i="5" s="1"/>
  <c r="AF634" i="5" s="1"/>
  <c r="AE635" i="5"/>
  <c r="A635" i="5" s="1"/>
  <c r="AE636" i="5"/>
  <c r="A636" i="5" s="1"/>
  <c r="AA636" i="5" s="1"/>
  <c r="AG636" i="5" s="1"/>
  <c r="AE637" i="5"/>
  <c r="A637" i="5" s="1"/>
  <c r="AA637" i="5" s="1"/>
  <c r="AG637" i="5" s="1"/>
  <c r="AE638" i="5"/>
  <c r="A638" i="5" s="1"/>
  <c r="AE639" i="5"/>
  <c r="A639" i="5" s="1"/>
  <c r="AA639" i="5" s="1"/>
  <c r="AF639" i="5" s="1"/>
  <c r="AE640" i="5"/>
  <c r="A640" i="5" s="1"/>
  <c r="AE641" i="5"/>
  <c r="A641" i="5" s="1"/>
  <c r="AA641" i="5" s="1"/>
  <c r="AF641" i="5" s="1"/>
  <c r="AE642" i="5"/>
  <c r="A642" i="5" s="1"/>
  <c r="AE643" i="5"/>
  <c r="A643" i="5" s="1"/>
  <c r="AE644" i="5"/>
  <c r="A644" i="5" s="1"/>
  <c r="AA644" i="5" s="1"/>
  <c r="AF644" i="5" s="1"/>
  <c r="AE645" i="5"/>
  <c r="A645" i="5" s="1"/>
  <c r="AA645" i="5" s="1"/>
  <c r="AF645" i="5" s="1"/>
  <c r="AE646" i="5"/>
  <c r="A646" i="5" s="1"/>
  <c r="AE647" i="5"/>
  <c r="A647" i="5" s="1"/>
  <c r="AA647" i="5" s="1"/>
  <c r="AF647" i="5" s="1"/>
  <c r="AE648" i="5"/>
  <c r="A648" i="5" s="1"/>
  <c r="AE649" i="5"/>
  <c r="A649" i="5" s="1"/>
  <c r="AA649" i="5" s="1"/>
  <c r="AF649" i="5" s="1"/>
  <c r="AE650" i="5"/>
  <c r="A650" i="5" s="1"/>
  <c r="AE651" i="5"/>
  <c r="A651" i="5" s="1"/>
  <c r="AE652" i="5"/>
  <c r="A652" i="5" s="1"/>
  <c r="AA652" i="5" s="1"/>
  <c r="AF652" i="5" s="1"/>
  <c r="AE653" i="5"/>
  <c r="A653" i="5" s="1"/>
  <c r="AA653" i="5" s="1"/>
  <c r="AG653" i="5" s="1"/>
  <c r="AE654" i="5"/>
  <c r="A654" i="5" s="1"/>
  <c r="AE655" i="5"/>
  <c r="A655" i="5" s="1"/>
  <c r="AA655" i="5" s="1"/>
  <c r="AF655" i="5" s="1"/>
  <c r="AE656" i="5"/>
  <c r="A656" i="5" s="1"/>
  <c r="AE657" i="5"/>
  <c r="A657" i="5" s="1"/>
  <c r="AA657" i="5" s="1"/>
  <c r="AF657" i="5" s="1"/>
  <c r="AE658" i="5"/>
  <c r="A658" i="5" s="1"/>
  <c r="AE659" i="5"/>
  <c r="A659" i="5" s="1"/>
  <c r="AE660" i="5"/>
  <c r="A660" i="5" s="1"/>
  <c r="AA660" i="5" s="1"/>
  <c r="AG660" i="5" s="1"/>
  <c r="AE661" i="5"/>
  <c r="A661" i="5" s="1"/>
  <c r="AE662" i="5"/>
  <c r="A662" i="5" s="1"/>
  <c r="AE663" i="5"/>
  <c r="A663" i="5" s="1"/>
  <c r="AA663" i="5" s="1"/>
  <c r="AF663" i="5" s="1"/>
  <c r="AE664" i="5"/>
  <c r="A664" i="5" s="1"/>
  <c r="AE665" i="5"/>
  <c r="A665" i="5" s="1"/>
  <c r="AA665" i="5" s="1"/>
  <c r="AF665" i="5" s="1"/>
  <c r="AE666" i="5"/>
  <c r="A666" i="5" s="1"/>
  <c r="AE667" i="5"/>
  <c r="A667" i="5" s="1"/>
  <c r="AE668" i="5"/>
  <c r="A668" i="5" s="1"/>
  <c r="AA668" i="5" s="1"/>
  <c r="AG668" i="5" s="1"/>
  <c r="AE669" i="5"/>
  <c r="A669" i="5" s="1"/>
  <c r="AE670" i="5"/>
  <c r="A670" i="5" s="1"/>
  <c r="AE671" i="5"/>
  <c r="A671" i="5" s="1"/>
  <c r="AA671" i="5" s="1"/>
  <c r="AG671" i="5" s="1"/>
  <c r="AE672" i="5"/>
  <c r="A672" i="5" s="1"/>
  <c r="AE673" i="5"/>
  <c r="A673" i="5" s="1"/>
  <c r="AA673" i="5" s="1"/>
  <c r="AF673" i="5" s="1"/>
  <c r="AE674" i="5"/>
  <c r="A674" i="5" s="1"/>
  <c r="AE675" i="5"/>
  <c r="A675" i="5" s="1"/>
  <c r="AE676" i="5"/>
  <c r="A676" i="5" s="1"/>
  <c r="AA676" i="5" s="1"/>
  <c r="AF676" i="5" s="1"/>
  <c r="AE677" i="5"/>
  <c r="A677" i="5" s="1"/>
  <c r="AE678" i="5"/>
  <c r="A678" i="5" s="1"/>
  <c r="AE679" i="5"/>
  <c r="A679" i="5" s="1"/>
  <c r="AA679" i="5" s="1"/>
  <c r="AG679" i="5" s="1"/>
  <c r="AE680" i="5"/>
  <c r="A680" i="5" s="1"/>
  <c r="AE681" i="5"/>
  <c r="A681" i="5" s="1"/>
  <c r="AA681" i="5" s="1"/>
  <c r="AF681" i="5" s="1"/>
  <c r="AE682" i="5"/>
  <c r="A682" i="5" s="1"/>
  <c r="AE683" i="5"/>
  <c r="A683" i="5" s="1"/>
  <c r="AF324" i="5"/>
  <c r="AF325" i="5"/>
  <c r="AF334" i="5"/>
  <c r="AF366" i="5"/>
  <c r="AF388" i="5"/>
  <c r="AF420" i="5"/>
  <c r="AG388" i="5"/>
  <c r="F2" i="9"/>
  <c r="D51" i="7"/>
  <c r="D45" i="7"/>
  <c r="D56" i="7"/>
  <c r="D47" i="7"/>
  <c r="D50" i="7"/>
  <c r="D54" i="7"/>
  <c r="D58" i="7"/>
  <c r="D59" i="7"/>
  <c r="D55" i="7"/>
  <c r="D48" i="7"/>
  <c r="D46" i="7"/>
  <c r="D44" i="7"/>
  <c r="D49" i="7"/>
  <c r="D52" i="7"/>
  <c r="D57" i="7"/>
  <c r="BR1" i="7"/>
  <c r="D53" i="7"/>
  <c r="D43" i="7"/>
  <c r="D42" i="7"/>
  <c r="D60" i="7"/>
  <c r="AG462" i="5" l="1"/>
  <c r="AF398" i="5"/>
  <c r="AG430" i="5"/>
  <c r="AG341" i="5"/>
  <c r="AG303" i="5"/>
  <c r="AG513" i="5"/>
  <c r="AG356" i="5"/>
  <c r="AG452" i="5"/>
  <c r="AG489" i="5"/>
  <c r="AF620" i="5"/>
  <c r="AG377" i="5"/>
  <c r="AF441" i="5"/>
  <c r="AG628" i="5"/>
  <c r="AG528" i="5"/>
  <c r="AF488" i="5"/>
  <c r="AF471" i="5"/>
  <c r="AG544" i="5"/>
  <c r="AG480" i="5"/>
  <c r="AB274" i="5"/>
  <c r="AA274" i="5"/>
  <c r="AA277" i="5"/>
  <c r="AB277" i="5"/>
  <c r="AF335" i="5"/>
  <c r="AG561" i="5"/>
  <c r="AG431" i="5"/>
  <c r="AG345" i="5"/>
  <c r="AF481" i="5"/>
  <c r="AB325" i="5"/>
  <c r="AB322" i="5"/>
  <c r="AB314" i="5"/>
  <c r="AG407" i="5"/>
  <c r="AB389" i="5"/>
  <c r="AB378" i="5"/>
  <c r="AA282" i="5"/>
  <c r="AF399" i="5"/>
  <c r="AB365" i="5"/>
  <c r="AB357" i="5"/>
  <c r="AB346" i="5"/>
  <c r="AF636" i="5"/>
  <c r="AG505" i="5"/>
  <c r="AF529" i="5"/>
  <c r="AG639" i="5"/>
  <c r="AG313" i="5"/>
  <c r="AF497" i="5"/>
  <c r="AG333" i="5"/>
  <c r="AG568" i="5"/>
  <c r="AF596" i="5"/>
  <c r="AF365" i="5"/>
  <c r="AG655" i="5"/>
  <c r="AF679" i="5"/>
  <c r="AG612" i="5"/>
  <c r="AG429" i="5"/>
  <c r="AF504" i="5"/>
  <c r="AG647" i="5"/>
  <c r="AG521" i="5"/>
  <c r="AG652" i="5"/>
  <c r="AF604" i="5"/>
  <c r="AG584" i="5"/>
  <c r="AG676" i="5"/>
  <c r="AG586" i="5"/>
  <c r="AG512" i="5"/>
  <c r="AG389" i="5"/>
  <c r="AF668" i="5"/>
  <c r="AF569" i="5"/>
  <c r="AF473" i="5"/>
  <c r="AF409" i="5"/>
  <c r="AF610" i="5"/>
  <c r="AF609" i="5"/>
  <c r="AG375" i="5"/>
  <c r="AG649" i="5"/>
  <c r="AG520" i="5"/>
  <c r="AG367" i="5"/>
  <c r="AF552" i="5"/>
  <c r="AF660" i="5"/>
  <c r="AF322" i="5"/>
  <c r="AG663" i="5"/>
  <c r="AG616" i="5"/>
  <c r="AG343" i="5"/>
  <c r="AG298" i="5"/>
  <c r="AF577" i="5"/>
  <c r="AF346" i="5"/>
  <c r="AF545" i="5"/>
  <c r="AG553" i="5"/>
  <c r="AG633" i="5"/>
  <c r="AG593" i="5"/>
  <c r="AG546" i="5"/>
  <c r="AG453" i="5"/>
  <c r="AG293" i="5"/>
  <c r="AF592" i="5"/>
  <c r="AG657" i="5"/>
  <c r="AG632" i="5"/>
  <c r="AF585" i="5"/>
  <c r="AF536" i="5"/>
  <c r="AG617" i="5"/>
  <c r="AG537" i="5"/>
  <c r="AG397" i="5"/>
  <c r="AG357" i="5"/>
  <c r="AF570" i="5"/>
  <c r="AG634" i="5"/>
  <c r="AG613" i="5"/>
  <c r="AG482" i="5"/>
  <c r="AF653" i="5"/>
  <c r="AF418" i="5"/>
  <c r="AF314" i="5"/>
  <c r="AF386" i="5"/>
  <c r="AG673" i="5"/>
  <c r="AF378" i="5"/>
  <c r="AG645" i="5"/>
  <c r="AG605" i="5"/>
  <c r="AF410" i="5"/>
  <c r="AG576" i="5"/>
  <c r="AF450" i="5"/>
  <c r="AG665" i="5"/>
  <c r="AG644" i="5"/>
  <c r="AG618" i="5"/>
  <c r="AG601" i="5"/>
  <c r="AG461" i="5"/>
  <c r="AF671" i="5"/>
  <c r="AG522" i="5"/>
  <c r="AF506" i="5"/>
  <c r="AF626" i="5"/>
  <c r="AF442" i="5"/>
  <c r="AG562" i="5"/>
  <c r="AG354" i="5"/>
  <c r="AG498" i="5"/>
  <c r="AG600" i="5"/>
  <c r="AG578" i="5"/>
  <c r="AG560" i="5"/>
  <c r="AG514" i="5"/>
  <c r="AG496" i="5"/>
  <c r="AF538" i="5"/>
  <c r="AF474" i="5"/>
  <c r="AG641" i="5"/>
  <c r="AG625" i="5"/>
  <c r="AG554" i="5"/>
  <c r="AG490" i="5"/>
  <c r="AG602" i="5"/>
  <c r="AG624" i="5"/>
  <c r="AG594" i="5"/>
  <c r="AG530" i="5"/>
  <c r="AG681" i="5"/>
  <c r="AG608" i="5"/>
  <c r="AG597" i="5"/>
  <c r="AG621" i="5"/>
  <c r="AG581" i="5"/>
  <c r="AG565" i="5"/>
  <c r="AG549" i="5"/>
  <c r="AG533" i="5"/>
  <c r="AG517" i="5"/>
  <c r="AG501" i="5"/>
  <c r="AG485" i="5"/>
  <c r="AG463" i="5"/>
  <c r="AG439" i="5"/>
  <c r="AF637" i="5"/>
  <c r="AF589" i="5"/>
  <c r="AF573" i="5"/>
  <c r="AF557" i="5"/>
  <c r="AF541" i="5"/>
  <c r="AF525" i="5"/>
  <c r="AF509" i="5"/>
  <c r="AF493" i="5"/>
  <c r="AF477" i="5"/>
  <c r="AF421" i="5"/>
  <c r="AG629" i="5"/>
  <c r="AA677" i="5"/>
  <c r="AB677" i="5"/>
  <c r="AA669" i="5"/>
  <c r="AB669" i="5"/>
  <c r="AA661" i="5"/>
  <c r="AB661" i="5"/>
  <c r="AA682" i="5"/>
  <c r="AB682" i="5"/>
  <c r="AA674" i="5"/>
  <c r="AB674" i="5"/>
  <c r="AA666" i="5"/>
  <c r="AB666" i="5"/>
  <c r="AA658" i="5"/>
  <c r="AB658" i="5"/>
  <c r="AA650" i="5"/>
  <c r="AB650" i="5"/>
  <c r="AA642" i="5"/>
  <c r="AB642" i="5"/>
  <c r="AA680" i="5"/>
  <c r="AB680" i="5"/>
  <c r="AA672" i="5"/>
  <c r="AB672" i="5"/>
  <c r="AA664" i="5"/>
  <c r="AB664" i="5"/>
  <c r="AA656" i="5"/>
  <c r="AB656" i="5"/>
  <c r="AA648" i="5"/>
  <c r="AB648" i="5"/>
  <c r="AA640" i="5"/>
  <c r="AB640" i="5"/>
  <c r="AA588" i="5"/>
  <c r="AB588" i="5"/>
  <c r="AB580" i="5"/>
  <c r="AA580" i="5"/>
  <c r="AA572" i="5"/>
  <c r="AB572" i="5"/>
  <c r="AA564" i="5"/>
  <c r="AB564" i="5"/>
  <c r="AA556" i="5"/>
  <c r="AB556" i="5"/>
  <c r="AA548" i="5"/>
  <c r="AB548" i="5"/>
  <c r="AA540" i="5"/>
  <c r="AB540" i="5"/>
  <c r="AA532" i="5"/>
  <c r="AB532" i="5"/>
  <c r="AA524" i="5"/>
  <c r="AB524" i="5"/>
  <c r="AA516" i="5"/>
  <c r="AB516" i="5"/>
  <c r="AA508" i="5"/>
  <c r="AB508" i="5"/>
  <c r="AA500" i="5"/>
  <c r="AB500" i="5"/>
  <c r="AA492" i="5"/>
  <c r="AB492" i="5"/>
  <c r="AA484" i="5"/>
  <c r="AB484" i="5"/>
  <c r="AA476" i="5"/>
  <c r="AB476" i="5"/>
  <c r="AA468" i="5"/>
  <c r="AB468" i="5"/>
  <c r="AB460" i="5"/>
  <c r="AA460" i="5"/>
  <c r="AB444" i="5"/>
  <c r="AA444" i="5"/>
  <c r="AA436" i="5"/>
  <c r="AB436" i="5"/>
  <c r="AA428" i="5"/>
  <c r="AB428" i="5"/>
  <c r="AA412" i="5"/>
  <c r="AB412" i="5"/>
  <c r="AA404" i="5"/>
  <c r="AB404" i="5"/>
  <c r="AB396" i="5"/>
  <c r="AA396" i="5"/>
  <c r="AA380" i="5"/>
  <c r="AB380" i="5"/>
  <c r="AA372" i="5"/>
  <c r="AB372" i="5"/>
  <c r="AB364" i="5"/>
  <c r="AA364" i="5"/>
  <c r="AB348" i="5"/>
  <c r="AA348" i="5"/>
  <c r="AA340" i="5"/>
  <c r="AB340" i="5"/>
  <c r="AB332" i="5"/>
  <c r="AA332" i="5"/>
  <c r="AA316" i="5"/>
  <c r="AB316" i="5"/>
  <c r="AA308" i="5"/>
  <c r="AB308" i="5"/>
  <c r="AA300" i="5"/>
  <c r="AB300" i="5"/>
  <c r="AB292" i="5"/>
  <c r="AA292" i="5"/>
  <c r="AA284" i="5"/>
  <c r="AB284" i="5"/>
  <c r="AA276" i="5"/>
  <c r="AB276" i="5"/>
  <c r="AB653" i="5"/>
  <c r="AB632" i="5"/>
  <c r="AB618" i="5"/>
  <c r="AB605" i="5"/>
  <c r="AB593" i="5"/>
  <c r="AB577" i="5"/>
  <c r="AB561" i="5"/>
  <c r="AB545" i="5"/>
  <c r="AB529" i="5"/>
  <c r="AB513" i="5"/>
  <c r="AB497" i="5"/>
  <c r="AB481" i="5"/>
  <c r="AB461" i="5"/>
  <c r="AB430" i="5"/>
  <c r="AB399" i="5"/>
  <c r="AB375" i="5"/>
  <c r="AB345" i="5"/>
  <c r="AA683" i="5"/>
  <c r="AB683" i="5"/>
  <c r="AA675" i="5"/>
  <c r="AB675" i="5"/>
  <c r="AB667" i="5"/>
  <c r="AA667" i="5"/>
  <c r="AA659" i="5"/>
  <c r="AB659" i="5"/>
  <c r="AB651" i="5"/>
  <c r="AA651" i="5"/>
  <c r="AA643" i="5"/>
  <c r="AB643" i="5"/>
  <c r="AB635" i="5"/>
  <c r="AA635" i="5"/>
  <c r="AA627" i="5"/>
  <c r="AB627" i="5"/>
  <c r="AA619" i="5"/>
  <c r="AB619" i="5"/>
  <c r="AA611" i="5"/>
  <c r="AB611" i="5"/>
  <c r="AA603" i="5"/>
  <c r="AB603" i="5"/>
  <c r="AB595" i="5"/>
  <c r="AA595" i="5"/>
  <c r="AA587" i="5"/>
  <c r="AB587" i="5"/>
  <c r="AA579" i="5"/>
  <c r="AB579" i="5"/>
  <c r="AA571" i="5"/>
  <c r="AB571" i="5"/>
  <c r="AA563" i="5"/>
  <c r="AB563" i="5"/>
  <c r="AA555" i="5"/>
  <c r="AB555" i="5"/>
  <c r="AA547" i="5"/>
  <c r="AB547" i="5"/>
  <c r="AB539" i="5"/>
  <c r="AA539" i="5"/>
  <c r="AA531" i="5"/>
  <c r="AB531" i="5"/>
  <c r="AA523" i="5"/>
  <c r="AB523" i="5"/>
  <c r="AA515" i="5"/>
  <c r="AB515" i="5"/>
  <c r="AA507" i="5"/>
  <c r="AB507" i="5"/>
  <c r="AA499" i="5"/>
  <c r="AB499" i="5"/>
  <c r="AA491" i="5"/>
  <c r="AB491" i="5"/>
  <c r="AB483" i="5"/>
  <c r="AA483" i="5"/>
  <c r="AA475" i="5"/>
  <c r="AB475" i="5"/>
  <c r="AB467" i="5"/>
  <c r="AA467" i="5"/>
  <c r="AB459" i="5"/>
  <c r="AA459" i="5"/>
  <c r="AA451" i="5"/>
  <c r="AB451" i="5"/>
  <c r="AA443" i="5"/>
  <c r="AB443" i="5"/>
  <c r="AB435" i="5"/>
  <c r="AA435" i="5"/>
  <c r="AB427" i="5"/>
  <c r="AA427" i="5"/>
  <c r="AB419" i="5"/>
  <c r="AA419" i="5"/>
  <c r="AA411" i="5"/>
  <c r="AB411" i="5"/>
  <c r="AB403" i="5"/>
  <c r="AA403" i="5"/>
  <c r="AA395" i="5"/>
  <c r="AB395" i="5"/>
  <c r="AB387" i="5"/>
  <c r="AA387" i="5"/>
  <c r="AA379" i="5"/>
  <c r="AB379" i="5"/>
  <c r="AA371" i="5"/>
  <c r="AB371" i="5"/>
  <c r="AB363" i="5"/>
  <c r="AA363" i="5"/>
  <c r="AB355" i="5"/>
  <c r="AA355" i="5"/>
  <c r="AA347" i="5"/>
  <c r="AB347" i="5"/>
  <c r="AB339" i="5"/>
  <c r="AA339" i="5"/>
  <c r="AB331" i="5"/>
  <c r="AA331" i="5"/>
  <c r="AA323" i="5"/>
  <c r="AB323" i="5"/>
  <c r="AA315" i="5"/>
  <c r="AB315" i="5"/>
  <c r="AB307" i="5"/>
  <c r="AA307" i="5"/>
  <c r="AB299" i="5"/>
  <c r="AA299" i="5"/>
  <c r="AB291" i="5"/>
  <c r="AA291" i="5"/>
  <c r="AA283" i="5"/>
  <c r="AB283" i="5"/>
  <c r="AB275" i="5"/>
  <c r="AA275" i="5"/>
  <c r="AB673" i="5"/>
  <c r="AB663" i="5"/>
  <c r="AB652" i="5"/>
  <c r="AB641" i="5"/>
  <c r="AB629" i="5"/>
  <c r="AB617" i="5"/>
  <c r="AB604" i="5"/>
  <c r="AB592" i="5"/>
  <c r="AB576" i="5"/>
  <c r="AB560" i="5"/>
  <c r="AB544" i="5"/>
  <c r="AB528" i="5"/>
  <c r="AB512" i="5"/>
  <c r="AB496" i="5"/>
  <c r="AB480" i="5"/>
  <c r="AB453" i="5"/>
  <c r="AB429" i="5"/>
  <c r="AB398" i="5"/>
  <c r="AB367" i="5"/>
  <c r="AB343" i="5"/>
  <c r="AB313" i="5"/>
  <c r="AA466" i="5"/>
  <c r="AB466" i="5"/>
  <c r="AA458" i="5"/>
  <c r="AB458" i="5"/>
  <c r="AA434" i="5"/>
  <c r="AB434" i="5"/>
  <c r="AA426" i="5"/>
  <c r="AB426" i="5"/>
  <c r="AA402" i="5"/>
  <c r="AB402" i="5"/>
  <c r="AA394" i="5"/>
  <c r="AB394" i="5"/>
  <c r="AA362" i="5"/>
  <c r="AB362" i="5"/>
  <c r="AA338" i="5"/>
  <c r="AB338" i="5"/>
  <c r="AA330" i="5"/>
  <c r="AB330" i="5"/>
  <c r="AA306" i="5"/>
  <c r="AB306" i="5"/>
  <c r="AB290" i="5"/>
  <c r="AA290" i="5"/>
  <c r="AB628" i="5"/>
  <c r="AB616" i="5"/>
  <c r="AB602" i="5"/>
  <c r="AB589" i="5"/>
  <c r="AB573" i="5"/>
  <c r="AB557" i="5"/>
  <c r="AB541" i="5"/>
  <c r="AB525" i="5"/>
  <c r="AB509" i="5"/>
  <c r="AB493" i="5"/>
  <c r="AB477" i="5"/>
  <c r="AB452" i="5"/>
  <c r="AB421" i="5"/>
  <c r="AB397" i="5"/>
  <c r="AB366" i="5"/>
  <c r="AB335" i="5"/>
  <c r="AB303" i="5"/>
  <c r="AA465" i="5"/>
  <c r="AB465" i="5"/>
  <c r="AA457" i="5"/>
  <c r="AB457" i="5"/>
  <c r="AA449" i="5"/>
  <c r="AB449" i="5"/>
  <c r="AA433" i="5"/>
  <c r="AB433" i="5"/>
  <c r="AA425" i="5"/>
  <c r="AB425" i="5"/>
  <c r="AA417" i="5"/>
  <c r="AB417" i="5"/>
  <c r="AA401" i="5"/>
  <c r="AB401" i="5"/>
  <c r="AA393" i="5"/>
  <c r="AB393" i="5"/>
  <c r="AA385" i="5"/>
  <c r="AB385" i="5"/>
  <c r="AA369" i="5"/>
  <c r="AB369" i="5"/>
  <c r="AA361" i="5"/>
  <c r="AB361" i="5"/>
  <c r="AA353" i="5"/>
  <c r="AB353" i="5"/>
  <c r="AA337" i="5"/>
  <c r="AB337" i="5"/>
  <c r="AA329" i="5"/>
  <c r="AB329" i="5"/>
  <c r="AA321" i="5"/>
  <c r="AB321" i="5"/>
  <c r="AA305" i="5"/>
  <c r="AB305" i="5"/>
  <c r="AA297" i="5"/>
  <c r="AB297" i="5"/>
  <c r="AA289" i="5"/>
  <c r="AB289" i="5"/>
  <c r="AA281" i="5"/>
  <c r="AB281" i="5"/>
  <c r="AA273" i="5"/>
  <c r="AB273" i="5"/>
  <c r="AB681" i="5"/>
  <c r="AB671" i="5"/>
  <c r="AB660" i="5"/>
  <c r="AB649" i="5"/>
  <c r="AB639" i="5"/>
  <c r="AB626" i="5"/>
  <c r="AB613" i="5"/>
  <c r="AB601" i="5"/>
  <c r="AB586" i="5"/>
  <c r="AB570" i="5"/>
  <c r="AB554" i="5"/>
  <c r="AB538" i="5"/>
  <c r="AB522" i="5"/>
  <c r="AB506" i="5"/>
  <c r="AB490" i="5"/>
  <c r="AB474" i="5"/>
  <c r="AB450" i="5"/>
  <c r="AB420" i="5"/>
  <c r="AB334" i="5"/>
  <c r="AB472" i="5"/>
  <c r="AA472" i="5"/>
  <c r="AA464" i="5"/>
  <c r="AB464" i="5"/>
  <c r="AB456" i="5"/>
  <c r="AA456" i="5"/>
  <c r="AB448" i="5"/>
  <c r="AA448" i="5"/>
  <c r="AB440" i="5"/>
  <c r="AA440" i="5"/>
  <c r="AA432" i="5"/>
  <c r="AB432" i="5"/>
  <c r="AB424" i="5"/>
  <c r="AA424" i="5"/>
  <c r="AB416" i="5"/>
  <c r="AA416" i="5"/>
  <c r="AA408" i="5"/>
  <c r="AB408" i="5"/>
  <c r="AA400" i="5"/>
  <c r="AB400" i="5"/>
  <c r="AB392" i="5"/>
  <c r="AA392" i="5"/>
  <c r="AB384" i="5"/>
  <c r="AA384" i="5"/>
  <c r="AB376" i="5"/>
  <c r="AA376" i="5"/>
  <c r="AA368" i="5"/>
  <c r="AB368" i="5"/>
  <c r="AB360" i="5"/>
  <c r="AA360" i="5"/>
  <c r="AA352" i="5"/>
  <c r="AB352" i="5"/>
  <c r="AB344" i="5"/>
  <c r="AA344" i="5"/>
  <c r="AA336" i="5"/>
  <c r="AB336" i="5"/>
  <c r="AB328" i="5"/>
  <c r="AA328" i="5"/>
  <c r="AB320" i="5"/>
  <c r="AA320" i="5"/>
  <c r="AB312" i="5"/>
  <c r="AA312" i="5"/>
  <c r="AA304" i="5"/>
  <c r="AB304" i="5"/>
  <c r="AB296" i="5"/>
  <c r="AA296" i="5"/>
  <c r="AB288" i="5"/>
  <c r="AA288" i="5"/>
  <c r="AA280" i="5"/>
  <c r="AB280" i="5"/>
  <c r="AB637" i="5"/>
  <c r="AB625" i="5"/>
  <c r="AB612" i="5"/>
  <c r="AB600" i="5"/>
  <c r="AB585" i="5"/>
  <c r="AB569" i="5"/>
  <c r="AB553" i="5"/>
  <c r="AB537" i="5"/>
  <c r="AB521" i="5"/>
  <c r="AB505" i="5"/>
  <c r="AB489" i="5"/>
  <c r="AB473" i="5"/>
  <c r="AB442" i="5"/>
  <c r="AB418" i="5"/>
  <c r="AB388" i="5"/>
  <c r="AB333" i="5"/>
  <c r="AB631" i="5"/>
  <c r="AA631" i="5"/>
  <c r="AB623" i="5"/>
  <c r="AA623" i="5"/>
  <c r="AA615" i="5"/>
  <c r="AB615" i="5"/>
  <c r="AB607" i="5"/>
  <c r="AA607" i="5"/>
  <c r="AB599" i="5"/>
  <c r="AA599" i="5"/>
  <c r="AB591" i="5"/>
  <c r="AA591" i="5"/>
  <c r="AA583" i="5"/>
  <c r="AB583" i="5"/>
  <c r="AB575" i="5"/>
  <c r="AA575" i="5"/>
  <c r="AB567" i="5"/>
  <c r="AA567" i="5"/>
  <c r="AB559" i="5"/>
  <c r="AA559" i="5"/>
  <c r="AA551" i="5"/>
  <c r="AB551" i="5"/>
  <c r="AB543" i="5"/>
  <c r="AA543" i="5"/>
  <c r="AA535" i="5"/>
  <c r="AB535" i="5"/>
  <c r="AA527" i="5"/>
  <c r="AB527" i="5"/>
  <c r="AB519" i="5"/>
  <c r="AA519" i="5"/>
  <c r="AA511" i="5"/>
  <c r="AB511" i="5"/>
  <c r="AB503" i="5"/>
  <c r="AA503" i="5"/>
  <c r="AB495" i="5"/>
  <c r="AA495" i="5"/>
  <c r="AA487" i="5"/>
  <c r="AB487" i="5"/>
  <c r="AA479" i="5"/>
  <c r="AB479" i="5"/>
  <c r="AA455" i="5"/>
  <c r="AB455" i="5"/>
  <c r="AA447" i="5"/>
  <c r="AB447" i="5"/>
  <c r="AA423" i="5"/>
  <c r="AB423" i="5"/>
  <c r="AA415" i="5"/>
  <c r="AB415" i="5"/>
  <c r="AA391" i="5"/>
  <c r="AB391" i="5"/>
  <c r="AA383" i="5"/>
  <c r="AB383" i="5"/>
  <c r="AA359" i="5"/>
  <c r="AB359" i="5"/>
  <c r="AA351" i="5"/>
  <c r="AB351" i="5"/>
  <c r="AA327" i="5"/>
  <c r="AB327" i="5"/>
  <c r="AA319" i="5"/>
  <c r="AB319" i="5"/>
  <c r="AB311" i="5"/>
  <c r="AA311" i="5"/>
  <c r="AB295" i="5"/>
  <c r="AA295" i="5"/>
  <c r="AB287" i="5"/>
  <c r="AA287" i="5"/>
  <c r="AB279" i="5"/>
  <c r="AA279" i="5"/>
  <c r="AB679" i="5"/>
  <c r="AB668" i="5"/>
  <c r="AB657" i="5"/>
  <c r="AB647" i="5"/>
  <c r="AB636" i="5"/>
  <c r="AB624" i="5"/>
  <c r="AB610" i="5"/>
  <c r="AB597" i="5"/>
  <c r="AB584" i="5"/>
  <c r="AB568" i="5"/>
  <c r="AB552" i="5"/>
  <c r="AB536" i="5"/>
  <c r="AB520" i="5"/>
  <c r="AB504" i="5"/>
  <c r="AB488" i="5"/>
  <c r="AB471" i="5"/>
  <c r="AB441" i="5"/>
  <c r="AB410" i="5"/>
  <c r="AB386" i="5"/>
  <c r="AB356" i="5"/>
  <c r="AA678" i="5"/>
  <c r="AB678" i="5"/>
  <c r="AA670" i="5"/>
  <c r="AB670" i="5"/>
  <c r="AA662" i="5"/>
  <c r="AB662" i="5"/>
  <c r="AA654" i="5"/>
  <c r="AB654" i="5"/>
  <c r="AA646" i="5"/>
  <c r="AB646" i="5"/>
  <c r="AA638" i="5"/>
  <c r="AB638" i="5"/>
  <c r="AA630" i="5"/>
  <c r="AB630" i="5"/>
  <c r="AA622" i="5"/>
  <c r="AB622" i="5"/>
  <c r="AA614" i="5"/>
  <c r="AB614" i="5"/>
  <c r="AA606" i="5"/>
  <c r="AB606" i="5"/>
  <c r="AA598" i="5"/>
  <c r="AB598" i="5"/>
  <c r="AA590" i="5"/>
  <c r="AB590" i="5"/>
  <c r="AA582" i="5"/>
  <c r="AB582" i="5"/>
  <c r="AA574" i="5"/>
  <c r="AB574" i="5"/>
  <c r="AA566" i="5"/>
  <c r="AB566" i="5"/>
  <c r="AA558" i="5"/>
  <c r="AB558" i="5"/>
  <c r="AA550" i="5"/>
  <c r="AB550" i="5"/>
  <c r="AA542" i="5"/>
  <c r="AB542" i="5"/>
  <c r="AA534" i="5"/>
  <c r="AB534" i="5"/>
  <c r="AA526" i="5"/>
  <c r="AB526" i="5"/>
  <c r="AA518" i="5"/>
  <c r="AB518" i="5"/>
  <c r="AA510" i="5"/>
  <c r="AB510" i="5"/>
  <c r="AA502" i="5"/>
  <c r="AB502" i="5"/>
  <c r="AA494" i="5"/>
  <c r="AB494" i="5"/>
  <c r="AA486" i="5"/>
  <c r="AB486" i="5"/>
  <c r="AA478" i="5"/>
  <c r="AB478" i="5"/>
  <c r="AB470" i="5"/>
  <c r="AA470" i="5"/>
  <c r="AA454" i="5"/>
  <c r="AB454" i="5"/>
  <c r="AB446" i="5"/>
  <c r="AA446" i="5"/>
  <c r="AA438" i="5"/>
  <c r="AB438" i="5"/>
  <c r="AA422" i="5"/>
  <c r="AB422" i="5"/>
  <c r="AA414" i="5"/>
  <c r="AB414" i="5"/>
  <c r="AB406" i="5"/>
  <c r="AA406" i="5"/>
  <c r="AA390" i="5"/>
  <c r="AB390" i="5"/>
  <c r="AA382" i="5"/>
  <c r="AB382" i="5"/>
  <c r="AA374" i="5"/>
  <c r="AB374" i="5"/>
  <c r="AA358" i="5"/>
  <c r="AB358" i="5"/>
  <c r="AB350" i="5"/>
  <c r="AA350" i="5"/>
  <c r="AB342" i="5"/>
  <c r="AA342" i="5"/>
  <c r="AA326" i="5"/>
  <c r="AB326" i="5"/>
  <c r="AA318" i="5"/>
  <c r="AB318" i="5"/>
  <c r="AA310" i="5"/>
  <c r="AB310" i="5"/>
  <c r="AA302" i="5"/>
  <c r="AB302" i="5"/>
  <c r="AA294" i="5"/>
  <c r="AB294" i="5"/>
  <c r="AA286" i="5"/>
  <c r="AB286" i="5"/>
  <c r="AB278" i="5"/>
  <c r="AA278" i="5"/>
  <c r="AB645" i="5"/>
  <c r="AB634" i="5"/>
  <c r="AB621" i="5"/>
  <c r="AB609" i="5"/>
  <c r="AB596" i="5"/>
  <c r="AB581" i="5"/>
  <c r="AB565" i="5"/>
  <c r="AB549" i="5"/>
  <c r="AB533" i="5"/>
  <c r="AB517" i="5"/>
  <c r="AB501" i="5"/>
  <c r="AB485" i="5"/>
  <c r="AB463" i="5"/>
  <c r="AB439" i="5"/>
  <c r="AB409" i="5"/>
  <c r="AB354" i="5"/>
  <c r="AB324" i="5"/>
  <c r="AA469" i="5"/>
  <c r="AB469" i="5"/>
  <c r="AA445" i="5"/>
  <c r="AB445" i="5"/>
  <c r="AA437" i="5"/>
  <c r="AB437" i="5"/>
  <c r="AA413" i="5"/>
  <c r="AB413" i="5"/>
  <c r="AA405" i="5"/>
  <c r="AB405" i="5"/>
  <c r="AA381" i="5"/>
  <c r="AB381" i="5"/>
  <c r="AA373" i="5"/>
  <c r="AB373" i="5"/>
  <c r="AA349" i="5"/>
  <c r="AB349" i="5"/>
  <c r="AA317" i="5"/>
  <c r="AB317" i="5"/>
  <c r="AA309" i="5"/>
  <c r="AB309" i="5"/>
  <c r="AA301" i="5"/>
  <c r="AB301" i="5"/>
  <c r="AB676" i="5"/>
  <c r="AB665" i="5"/>
  <c r="AB655" i="5"/>
  <c r="AB644" i="5"/>
  <c r="AB633" i="5"/>
  <c r="AB620" i="5"/>
  <c r="AB608" i="5"/>
  <c r="AB594" i="5"/>
  <c r="AB578" i="5"/>
  <c r="AB562" i="5"/>
  <c r="AB546" i="5"/>
  <c r="AB530" i="5"/>
  <c r="AB514" i="5"/>
  <c r="AB498" i="5"/>
  <c r="AB482" i="5"/>
  <c r="AB462" i="5"/>
  <c r="AB431" i="5"/>
  <c r="AB407" i="5"/>
  <c r="AB377" i="5"/>
  <c r="AA285" i="5"/>
  <c r="AB285" i="5"/>
  <c r="AB341" i="5"/>
  <c r="AB298" i="5"/>
  <c r="AA370" i="5"/>
  <c r="AB293" i="5"/>
  <c r="AE213" i="5"/>
  <c r="A213" i="5" s="1"/>
  <c r="AE214" i="5"/>
  <c r="A214" i="5" s="1"/>
  <c r="AE215" i="5"/>
  <c r="A215" i="5" s="1"/>
  <c r="AE216" i="5"/>
  <c r="A216" i="5" s="1"/>
  <c r="AE217" i="5"/>
  <c r="A217" i="5" s="1"/>
  <c r="AE218" i="5"/>
  <c r="A218" i="5" s="1"/>
  <c r="AE219" i="5"/>
  <c r="A219" i="5" s="1"/>
  <c r="AE220" i="5"/>
  <c r="A220" i="5" s="1"/>
  <c r="AE221" i="5"/>
  <c r="A221" i="5" s="1"/>
  <c r="AE222" i="5"/>
  <c r="A222" i="5" s="1"/>
  <c r="AE223" i="5"/>
  <c r="A223" i="5" s="1"/>
  <c r="AB223" i="5" s="1"/>
  <c r="AE224" i="5"/>
  <c r="A224" i="5" s="1"/>
  <c r="AB224" i="5" s="1"/>
  <c r="AE225" i="5"/>
  <c r="A225" i="5" s="1"/>
  <c r="AB225" i="5" s="1"/>
  <c r="AE226" i="5"/>
  <c r="A226" i="5" s="1"/>
  <c r="AB226" i="5" s="1"/>
  <c r="AE227" i="5"/>
  <c r="A227" i="5" s="1"/>
  <c r="AB227" i="5" s="1"/>
  <c r="AE228" i="5"/>
  <c r="A228" i="5" s="1"/>
  <c r="AB228" i="5" s="1"/>
  <c r="AE229" i="5"/>
  <c r="A229" i="5" s="1"/>
  <c r="AE230" i="5"/>
  <c r="A230" i="5" s="1"/>
  <c r="AE231" i="5"/>
  <c r="A231" i="5" s="1"/>
  <c r="AE232" i="5"/>
  <c r="A232" i="5" s="1"/>
  <c r="AE233" i="5"/>
  <c r="A233" i="5" s="1"/>
  <c r="AE234" i="5"/>
  <c r="A234" i="5" s="1"/>
  <c r="AE235" i="5"/>
  <c r="A235" i="5" s="1"/>
  <c r="AE236" i="5"/>
  <c r="A236" i="5" s="1"/>
  <c r="AE237" i="5"/>
  <c r="A237" i="5" s="1"/>
  <c r="AE238" i="5"/>
  <c r="A238" i="5" s="1"/>
  <c r="AE239" i="5"/>
  <c r="A239" i="5" s="1"/>
  <c r="AB239" i="5" s="1"/>
  <c r="AE240" i="5"/>
  <c r="A240" i="5" s="1"/>
  <c r="AB240" i="5" s="1"/>
  <c r="AE241" i="5"/>
  <c r="A241" i="5" s="1"/>
  <c r="AB241" i="5" s="1"/>
  <c r="AE242" i="5"/>
  <c r="A242" i="5" s="1"/>
  <c r="AB242" i="5" s="1"/>
  <c r="AE243" i="5"/>
  <c r="A243" i="5" s="1"/>
  <c r="AB243" i="5" s="1"/>
  <c r="AE244" i="5"/>
  <c r="A244" i="5" s="1"/>
  <c r="AA244" i="5" s="1"/>
  <c r="AE245" i="5"/>
  <c r="A245" i="5" s="1"/>
  <c r="AE246" i="5"/>
  <c r="A246" i="5" s="1"/>
  <c r="AE247" i="5"/>
  <c r="A247" i="5" s="1"/>
  <c r="AE248" i="5"/>
  <c r="A248" i="5" s="1"/>
  <c r="AE249" i="5"/>
  <c r="A249" i="5" s="1"/>
  <c r="AE250" i="5"/>
  <c r="A250" i="5" s="1"/>
  <c r="AE251" i="5"/>
  <c r="A251" i="5" s="1"/>
  <c r="AE252" i="5"/>
  <c r="A252" i="5" s="1"/>
  <c r="AE253" i="5"/>
  <c r="A253" i="5" s="1"/>
  <c r="AE254" i="5"/>
  <c r="A254" i="5" s="1"/>
  <c r="AE255" i="5"/>
  <c r="A255" i="5" s="1"/>
  <c r="AB255" i="5" s="1"/>
  <c r="AE256" i="5"/>
  <c r="A256" i="5" s="1"/>
  <c r="AB256" i="5" s="1"/>
  <c r="AE257" i="5"/>
  <c r="A257" i="5" s="1"/>
  <c r="AB257" i="5" s="1"/>
  <c r="AE258" i="5"/>
  <c r="A258" i="5" s="1"/>
  <c r="AB258" i="5" s="1"/>
  <c r="AE259" i="5"/>
  <c r="A259" i="5" s="1"/>
  <c r="AA259" i="5" s="1"/>
  <c r="AE260" i="5"/>
  <c r="A260" i="5" s="1"/>
  <c r="AA260" i="5" s="1"/>
  <c r="AE261" i="5"/>
  <c r="A261" i="5" s="1"/>
  <c r="AE262" i="5"/>
  <c r="A262" i="5" s="1"/>
  <c r="AE263" i="5"/>
  <c r="A263" i="5" s="1"/>
  <c r="AE264" i="5"/>
  <c r="A264" i="5" s="1"/>
  <c r="AE265" i="5"/>
  <c r="A265" i="5" s="1"/>
  <c r="AE266" i="5"/>
  <c r="A266" i="5" s="1"/>
  <c r="AE267" i="5"/>
  <c r="A267" i="5" s="1"/>
  <c r="AE268" i="5"/>
  <c r="A268" i="5" s="1"/>
  <c r="AE269" i="5"/>
  <c r="A269" i="5" s="1"/>
  <c r="AE270" i="5"/>
  <c r="A270" i="5" s="1"/>
  <c r="AE271" i="5"/>
  <c r="A271" i="5" s="1"/>
  <c r="AB271" i="5" s="1"/>
  <c r="AE272" i="5"/>
  <c r="A272" i="5" s="1"/>
  <c r="AB272" i="5" s="1"/>
  <c r="AE195" i="5"/>
  <c r="A195" i="5" s="1"/>
  <c r="AE196" i="5"/>
  <c r="A196" i="5" s="1"/>
  <c r="AE197" i="5"/>
  <c r="A197" i="5" s="1"/>
  <c r="AE198" i="5"/>
  <c r="A198" i="5" s="1"/>
  <c r="AE199" i="5"/>
  <c r="A199" i="5" s="1"/>
  <c r="AE200" i="5"/>
  <c r="A200" i="5" s="1"/>
  <c r="AE201" i="5"/>
  <c r="A201" i="5" s="1"/>
  <c r="AE202" i="5"/>
  <c r="A202" i="5" s="1"/>
  <c r="AE203" i="5"/>
  <c r="A203" i="5" s="1"/>
  <c r="AE204" i="5"/>
  <c r="A204" i="5" s="1"/>
  <c r="AE205" i="5"/>
  <c r="A205" i="5" s="1"/>
  <c r="AE206" i="5"/>
  <c r="A206" i="5" s="1"/>
  <c r="AE207" i="5"/>
  <c r="A207" i="5" s="1"/>
  <c r="AE208" i="5"/>
  <c r="A208" i="5" s="1"/>
  <c r="AE209" i="5"/>
  <c r="A209" i="5" s="1"/>
  <c r="AA209" i="5" s="1"/>
  <c r="AE210" i="5"/>
  <c r="A210" i="5" s="1"/>
  <c r="AA210" i="5" s="1"/>
  <c r="AE211" i="5"/>
  <c r="A211" i="5" s="1"/>
  <c r="AE212" i="5"/>
  <c r="A212" i="5" s="1"/>
  <c r="Q1" i="11"/>
  <c r="AF282" i="5" l="1"/>
  <c r="AG282" i="5"/>
  <c r="AF277" i="5"/>
  <c r="AG277" i="5"/>
  <c r="AG274" i="5"/>
  <c r="AF274" i="5"/>
  <c r="AF301" i="5"/>
  <c r="AG301" i="5"/>
  <c r="AF373" i="5"/>
  <c r="AG373" i="5"/>
  <c r="AG437" i="5"/>
  <c r="AF437" i="5"/>
  <c r="AG406" i="5"/>
  <c r="AF406" i="5"/>
  <c r="AG446" i="5"/>
  <c r="AF446" i="5"/>
  <c r="AG287" i="5"/>
  <c r="AF287" i="5"/>
  <c r="AF503" i="5"/>
  <c r="AG503" i="5"/>
  <c r="AF567" i="5"/>
  <c r="AG567" i="5"/>
  <c r="AF599" i="5"/>
  <c r="AG599" i="5"/>
  <c r="AG631" i="5"/>
  <c r="AF631" i="5"/>
  <c r="AF273" i="5"/>
  <c r="AG273" i="5"/>
  <c r="AF305" i="5"/>
  <c r="AG305" i="5"/>
  <c r="AF353" i="5"/>
  <c r="AG353" i="5"/>
  <c r="AF393" i="5"/>
  <c r="AG393" i="5"/>
  <c r="AF433" i="5"/>
  <c r="AG433" i="5"/>
  <c r="AG290" i="5"/>
  <c r="AF290" i="5"/>
  <c r="AF323" i="5"/>
  <c r="AG323" i="5"/>
  <c r="AF451" i="5"/>
  <c r="AG451" i="5"/>
  <c r="AF515" i="5"/>
  <c r="AG515" i="5"/>
  <c r="AF547" i="5"/>
  <c r="AG547" i="5"/>
  <c r="AF579" i="5"/>
  <c r="AG579" i="5"/>
  <c r="AF611" i="5"/>
  <c r="AG611" i="5"/>
  <c r="AF643" i="5"/>
  <c r="AG643" i="5"/>
  <c r="AF675" i="5"/>
  <c r="AG675" i="5"/>
  <c r="AG292" i="5"/>
  <c r="AF292" i="5"/>
  <c r="AF332" i="5"/>
  <c r="AG332" i="5"/>
  <c r="AF460" i="5"/>
  <c r="AG460" i="5"/>
  <c r="AG286" i="5"/>
  <c r="AF286" i="5"/>
  <c r="AG318" i="5"/>
  <c r="AF318" i="5"/>
  <c r="AG358" i="5"/>
  <c r="AF358" i="5"/>
  <c r="AG486" i="5"/>
  <c r="AF486" i="5"/>
  <c r="AG518" i="5"/>
  <c r="AF518" i="5"/>
  <c r="AG550" i="5"/>
  <c r="AF550" i="5"/>
  <c r="AG582" i="5"/>
  <c r="AF582" i="5"/>
  <c r="AG614" i="5"/>
  <c r="AF614" i="5"/>
  <c r="AG646" i="5"/>
  <c r="AF646" i="5"/>
  <c r="AG678" i="5"/>
  <c r="AF678" i="5"/>
  <c r="AF327" i="5"/>
  <c r="AG327" i="5"/>
  <c r="AF391" i="5"/>
  <c r="AG391" i="5"/>
  <c r="AG455" i="5"/>
  <c r="AF455" i="5"/>
  <c r="AF535" i="5"/>
  <c r="AG535" i="5"/>
  <c r="AF304" i="5"/>
  <c r="AG304" i="5"/>
  <c r="AF336" i="5"/>
  <c r="AG336" i="5"/>
  <c r="AF368" i="5"/>
  <c r="AG368" i="5"/>
  <c r="AF400" i="5"/>
  <c r="AG400" i="5"/>
  <c r="AF432" i="5"/>
  <c r="AG432" i="5"/>
  <c r="AF464" i="5"/>
  <c r="AG464" i="5"/>
  <c r="AG362" i="5"/>
  <c r="AF362" i="5"/>
  <c r="AF434" i="5"/>
  <c r="AG434" i="5"/>
  <c r="AF299" i="5"/>
  <c r="AG299" i="5"/>
  <c r="AF331" i="5"/>
  <c r="AG331" i="5"/>
  <c r="AF363" i="5"/>
  <c r="AG363" i="5"/>
  <c r="AF427" i="5"/>
  <c r="AG427" i="5"/>
  <c r="AF459" i="5"/>
  <c r="AG459" i="5"/>
  <c r="AF651" i="5"/>
  <c r="AG651" i="5"/>
  <c r="AF372" i="5"/>
  <c r="AG372" i="5"/>
  <c r="AG412" i="5"/>
  <c r="AF412" i="5"/>
  <c r="AG492" i="5"/>
  <c r="AF492" i="5"/>
  <c r="AF524" i="5"/>
  <c r="AG524" i="5"/>
  <c r="AG556" i="5"/>
  <c r="AF556" i="5"/>
  <c r="AF588" i="5"/>
  <c r="AG588" i="5"/>
  <c r="AF664" i="5"/>
  <c r="AG664" i="5"/>
  <c r="AF650" i="5"/>
  <c r="AG650" i="5"/>
  <c r="AG682" i="5"/>
  <c r="AF682" i="5"/>
  <c r="AF309" i="5"/>
  <c r="AG309" i="5"/>
  <c r="AF381" i="5"/>
  <c r="AG381" i="5"/>
  <c r="AG445" i="5"/>
  <c r="AF445" i="5"/>
  <c r="AG295" i="5"/>
  <c r="AF295" i="5"/>
  <c r="AF543" i="5"/>
  <c r="AG543" i="5"/>
  <c r="AG575" i="5"/>
  <c r="AF575" i="5"/>
  <c r="AF607" i="5"/>
  <c r="AG607" i="5"/>
  <c r="AF312" i="5"/>
  <c r="AG312" i="5"/>
  <c r="AF344" i="5"/>
  <c r="AG344" i="5"/>
  <c r="AF376" i="5"/>
  <c r="AG376" i="5"/>
  <c r="AF440" i="5"/>
  <c r="AG440" i="5"/>
  <c r="AF472" i="5"/>
  <c r="AG472" i="5"/>
  <c r="AF281" i="5"/>
  <c r="AG281" i="5"/>
  <c r="AF321" i="5"/>
  <c r="AG321" i="5"/>
  <c r="AF361" i="5"/>
  <c r="AG361" i="5"/>
  <c r="AF401" i="5"/>
  <c r="AG401" i="5"/>
  <c r="AF449" i="5"/>
  <c r="AG449" i="5"/>
  <c r="AF395" i="5"/>
  <c r="AG395" i="5"/>
  <c r="AF491" i="5"/>
  <c r="AG491" i="5"/>
  <c r="AF523" i="5"/>
  <c r="AG523" i="5"/>
  <c r="AF555" i="5"/>
  <c r="AG555" i="5"/>
  <c r="AF587" i="5"/>
  <c r="AG587" i="5"/>
  <c r="AF619" i="5"/>
  <c r="AG619" i="5"/>
  <c r="AG683" i="5"/>
  <c r="AF683" i="5"/>
  <c r="AG285" i="5"/>
  <c r="AF285" i="5"/>
  <c r="AG294" i="5"/>
  <c r="AF294" i="5"/>
  <c r="AG326" i="5"/>
  <c r="AF326" i="5"/>
  <c r="AG374" i="5"/>
  <c r="AF374" i="5"/>
  <c r="AG414" i="5"/>
  <c r="AF414" i="5"/>
  <c r="AG454" i="5"/>
  <c r="AF454" i="5"/>
  <c r="AG494" i="5"/>
  <c r="AF494" i="5"/>
  <c r="AG526" i="5"/>
  <c r="AF526" i="5"/>
  <c r="AG558" i="5"/>
  <c r="AF558" i="5"/>
  <c r="AG590" i="5"/>
  <c r="AF590" i="5"/>
  <c r="AG622" i="5"/>
  <c r="AF622" i="5"/>
  <c r="AG654" i="5"/>
  <c r="AF654" i="5"/>
  <c r="AF351" i="5"/>
  <c r="AG351" i="5"/>
  <c r="AF415" i="5"/>
  <c r="AG415" i="5"/>
  <c r="AF479" i="5"/>
  <c r="AG479" i="5"/>
  <c r="AG511" i="5"/>
  <c r="AF511" i="5"/>
  <c r="AF280" i="5"/>
  <c r="AG280" i="5"/>
  <c r="AF408" i="5"/>
  <c r="AG408" i="5"/>
  <c r="AF306" i="5"/>
  <c r="AG306" i="5"/>
  <c r="AG394" i="5"/>
  <c r="AF394" i="5"/>
  <c r="AG458" i="5"/>
  <c r="AF458" i="5"/>
  <c r="AF275" i="5"/>
  <c r="AG275" i="5"/>
  <c r="AF307" i="5"/>
  <c r="AG307" i="5"/>
  <c r="AF339" i="5"/>
  <c r="AG339" i="5"/>
  <c r="AF403" i="5"/>
  <c r="AG403" i="5"/>
  <c r="AF435" i="5"/>
  <c r="AG435" i="5"/>
  <c r="AF467" i="5"/>
  <c r="AG467" i="5"/>
  <c r="AF595" i="5"/>
  <c r="AG595" i="5"/>
  <c r="AF300" i="5"/>
  <c r="AG300" i="5"/>
  <c r="AG340" i="5"/>
  <c r="AF340" i="5"/>
  <c r="AF380" i="5"/>
  <c r="AG380" i="5"/>
  <c r="AF428" i="5"/>
  <c r="AG428" i="5"/>
  <c r="AF468" i="5"/>
  <c r="AG468" i="5"/>
  <c r="AG500" i="5"/>
  <c r="AF500" i="5"/>
  <c r="AF532" i="5"/>
  <c r="AG532" i="5"/>
  <c r="AG564" i="5"/>
  <c r="AF564" i="5"/>
  <c r="AF640" i="5"/>
  <c r="AG640" i="5"/>
  <c r="AF672" i="5"/>
  <c r="AG672" i="5"/>
  <c r="AG658" i="5"/>
  <c r="AF658" i="5"/>
  <c r="AF661" i="5"/>
  <c r="AG661" i="5"/>
  <c r="AF317" i="5"/>
  <c r="AG317" i="5"/>
  <c r="AF405" i="5"/>
  <c r="AG405" i="5"/>
  <c r="AF469" i="5"/>
  <c r="AG469" i="5"/>
  <c r="AG342" i="5"/>
  <c r="AF342" i="5"/>
  <c r="AG470" i="5"/>
  <c r="AF470" i="5"/>
  <c r="AF311" i="5"/>
  <c r="AG311" i="5"/>
  <c r="AG519" i="5"/>
  <c r="AF519" i="5"/>
  <c r="AF288" i="5"/>
  <c r="AG288" i="5"/>
  <c r="AF320" i="5"/>
  <c r="AG320" i="5"/>
  <c r="AF384" i="5"/>
  <c r="AG384" i="5"/>
  <c r="AF416" i="5"/>
  <c r="AG416" i="5"/>
  <c r="AF448" i="5"/>
  <c r="AG448" i="5"/>
  <c r="AF289" i="5"/>
  <c r="AG289" i="5"/>
  <c r="AF329" i="5"/>
  <c r="AG329" i="5"/>
  <c r="AF369" i="5"/>
  <c r="AG369" i="5"/>
  <c r="AF417" i="5"/>
  <c r="AG417" i="5"/>
  <c r="AF457" i="5"/>
  <c r="AG457" i="5"/>
  <c r="AF371" i="5"/>
  <c r="AG371" i="5"/>
  <c r="AF499" i="5"/>
  <c r="AG499" i="5"/>
  <c r="AF531" i="5"/>
  <c r="AG531" i="5"/>
  <c r="AF563" i="5"/>
  <c r="AG563" i="5"/>
  <c r="AF627" i="5"/>
  <c r="AG627" i="5"/>
  <c r="AF659" i="5"/>
  <c r="AG659" i="5"/>
  <c r="AG348" i="5"/>
  <c r="AF348" i="5"/>
  <c r="AF396" i="5"/>
  <c r="AG396" i="5"/>
  <c r="AG302" i="5"/>
  <c r="AF302" i="5"/>
  <c r="AG382" i="5"/>
  <c r="AF382" i="5"/>
  <c r="AG422" i="5"/>
  <c r="AF422" i="5"/>
  <c r="AG502" i="5"/>
  <c r="AF502" i="5"/>
  <c r="AG534" i="5"/>
  <c r="AF534" i="5"/>
  <c r="AG566" i="5"/>
  <c r="AF566" i="5"/>
  <c r="AG598" i="5"/>
  <c r="AF598" i="5"/>
  <c r="AG630" i="5"/>
  <c r="AF630" i="5"/>
  <c r="AG662" i="5"/>
  <c r="AF662" i="5"/>
  <c r="AG359" i="5"/>
  <c r="AF359" i="5"/>
  <c r="AG423" i="5"/>
  <c r="AF423" i="5"/>
  <c r="AF487" i="5"/>
  <c r="AG487" i="5"/>
  <c r="AF551" i="5"/>
  <c r="AG551" i="5"/>
  <c r="AG583" i="5"/>
  <c r="AF583" i="5"/>
  <c r="AF615" i="5"/>
  <c r="AG615" i="5"/>
  <c r="AF352" i="5"/>
  <c r="AG352" i="5"/>
  <c r="AG330" i="5"/>
  <c r="AF330" i="5"/>
  <c r="AG402" i="5"/>
  <c r="AF402" i="5"/>
  <c r="AF466" i="5"/>
  <c r="AG466" i="5"/>
  <c r="AF539" i="5"/>
  <c r="AG539" i="5"/>
  <c r="AF635" i="5"/>
  <c r="AG635" i="5"/>
  <c r="AF667" i="5"/>
  <c r="AG667" i="5"/>
  <c r="AF276" i="5"/>
  <c r="AG276" i="5"/>
  <c r="AF308" i="5"/>
  <c r="AG308" i="5"/>
  <c r="AG436" i="5"/>
  <c r="AF436" i="5"/>
  <c r="AF476" i="5"/>
  <c r="AG476" i="5"/>
  <c r="AG508" i="5"/>
  <c r="AF508" i="5"/>
  <c r="AF540" i="5"/>
  <c r="AG540" i="5"/>
  <c r="AG572" i="5"/>
  <c r="AF572" i="5"/>
  <c r="AF648" i="5"/>
  <c r="AG648" i="5"/>
  <c r="AF680" i="5"/>
  <c r="AG680" i="5"/>
  <c r="AF666" i="5"/>
  <c r="AG666" i="5"/>
  <c r="AF669" i="5"/>
  <c r="AG669" i="5"/>
  <c r="AG349" i="5"/>
  <c r="AF349" i="5"/>
  <c r="AF413" i="5"/>
  <c r="AG413" i="5"/>
  <c r="AG278" i="5"/>
  <c r="AF278" i="5"/>
  <c r="AG350" i="5"/>
  <c r="AF350" i="5"/>
  <c r="AF279" i="5"/>
  <c r="AG279" i="5"/>
  <c r="AF495" i="5"/>
  <c r="AG495" i="5"/>
  <c r="AF559" i="5"/>
  <c r="AG559" i="5"/>
  <c r="AF591" i="5"/>
  <c r="AG591" i="5"/>
  <c r="AF623" i="5"/>
  <c r="AG623" i="5"/>
  <c r="AF296" i="5"/>
  <c r="AG296" i="5"/>
  <c r="AF328" i="5"/>
  <c r="AG328" i="5"/>
  <c r="AF360" i="5"/>
  <c r="AG360" i="5"/>
  <c r="AF392" i="5"/>
  <c r="AG392" i="5"/>
  <c r="AF424" i="5"/>
  <c r="AG424" i="5"/>
  <c r="AF456" i="5"/>
  <c r="AG456" i="5"/>
  <c r="AF297" i="5"/>
  <c r="AG297" i="5"/>
  <c r="AF337" i="5"/>
  <c r="AG337" i="5"/>
  <c r="AF385" i="5"/>
  <c r="AG385" i="5"/>
  <c r="AF425" i="5"/>
  <c r="AG425" i="5"/>
  <c r="AF465" i="5"/>
  <c r="AG465" i="5"/>
  <c r="AF283" i="5"/>
  <c r="AG283" i="5"/>
  <c r="AF315" i="5"/>
  <c r="AG315" i="5"/>
  <c r="AF347" i="5"/>
  <c r="AG347" i="5"/>
  <c r="AF379" i="5"/>
  <c r="AG379" i="5"/>
  <c r="AF411" i="5"/>
  <c r="AG411" i="5"/>
  <c r="AF443" i="5"/>
  <c r="AG443" i="5"/>
  <c r="AF475" i="5"/>
  <c r="AG475" i="5"/>
  <c r="AF507" i="5"/>
  <c r="AG507" i="5"/>
  <c r="AF571" i="5"/>
  <c r="AG571" i="5"/>
  <c r="AF603" i="5"/>
  <c r="AG603" i="5"/>
  <c r="AF364" i="5"/>
  <c r="AG364" i="5"/>
  <c r="AF444" i="5"/>
  <c r="AG444" i="5"/>
  <c r="AF580" i="5"/>
  <c r="AG580" i="5"/>
  <c r="AF370" i="5"/>
  <c r="AG370" i="5"/>
  <c r="AG310" i="5"/>
  <c r="AF310" i="5"/>
  <c r="AG390" i="5"/>
  <c r="AF390" i="5"/>
  <c r="AG438" i="5"/>
  <c r="AF438" i="5"/>
  <c r="AG478" i="5"/>
  <c r="AF478" i="5"/>
  <c r="AG510" i="5"/>
  <c r="AF510" i="5"/>
  <c r="AG542" i="5"/>
  <c r="AF542" i="5"/>
  <c r="AG574" i="5"/>
  <c r="AF574" i="5"/>
  <c r="AG606" i="5"/>
  <c r="AF606" i="5"/>
  <c r="AG638" i="5"/>
  <c r="AF638" i="5"/>
  <c r="AG670" i="5"/>
  <c r="AF670" i="5"/>
  <c r="AF319" i="5"/>
  <c r="AG319" i="5"/>
  <c r="AF383" i="5"/>
  <c r="AG383" i="5"/>
  <c r="AG447" i="5"/>
  <c r="AF447" i="5"/>
  <c r="AG527" i="5"/>
  <c r="AF527" i="5"/>
  <c r="AF338" i="5"/>
  <c r="AG338" i="5"/>
  <c r="AG426" i="5"/>
  <c r="AF426" i="5"/>
  <c r="AF291" i="5"/>
  <c r="AG291" i="5"/>
  <c r="AF355" i="5"/>
  <c r="AG355" i="5"/>
  <c r="AF387" i="5"/>
  <c r="AG387" i="5"/>
  <c r="AF419" i="5"/>
  <c r="AG419" i="5"/>
  <c r="AF483" i="5"/>
  <c r="AG483" i="5"/>
  <c r="AG284" i="5"/>
  <c r="AF284" i="5"/>
  <c r="AF316" i="5"/>
  <c r="AG316" i="5"/>
  <c r="AF404" i="5"/>
  <c r="AG404" i="5"/>
  <c r="AG484" i="5"/>
  <c r="AF484" i="5"/>
  <c r="AF516" i="5"/>
  <c r="AG516" i="5"/>
  <c r="AG548" i="5"/>
  <c r="AF548" i="5"/>
  <c r="AF656" i="5"/>
  <c r="AG656" i="5"/>
  <c r="AF642" i="5"/>
  <c r="AG642" i="5"/>
  <c r="AG674" i="5"/>
  <c r="AF674" i="5"/>
  <c r="AF677" i="5"/>
  <c r="AG677" i="5"/>
  <c r="AJ1" i="5"/>
  <c r="AA267" i="5"/>
  <c r="AB267" i="5"/>
  <c r="AB216" i="5"/>
  <c r="AA216" i="5"/>
  <c r="AB263" i="5"/>
  <c r="AA263" i="5"/>
  <c r="AA261" i="5"/>
  <c r="AB261" i="5"/>
  <c r="AA245" i="5"/>
  <c r="AB245" i="5"/>
  <c r="AA229" i="5"/>
  <c r="AB229" i="5"/>
  <c r="AB213" i="5"/>
  <c r="AA213" i="5"/>
  <c r="AB246" i="5"/>
  <c r="AA246" i="5"/>
  <c r="AB235" i="5"/>
  <c r="AA235" i="5"/>
  <c r="AB232" i="5"/>
  <c r="AA232" i="5"/>
  <c r="AA231" i="5"/>
  <c r="AB231" i="5"/>
  <c r="AA219" i="5"/>
  <c r="AB219" i="5"/>
  <c r="AA248" i="5"/>
  <c r="AB248" i="5"/>
  <c r="AB215" i="5"/>
  <c r="AA215" i="5"/>
  <c r="AG244" i="5"/>
  <c r="AF244" i="5"/>
  <c r="AA251" i="5"/>
  <c r="AB251" i="5"/>
  <c r="AB264" i="5"/>
  <c r="AA264" i="5"/>
  <c r="AA247" i="5"/>
  <c r="AB247" i="5"/>
  <c r="AA230" i="5"/>
  <c r="AB230" i="5"/>
  <c r="AA262" i="5"/>
  <c r="AB262" i="5"/>
  <c r="AA214" i="5"/>
  <c r="AB214" i="5"/>
  <c r="AB270" i="5"/>
  <c r="AA270" i="5"/>
  <c r="AB254" i="5"/>
  <c r="AA254" i="5"/>
  <c r="AB238" i="5"/>
  <c r="AA238" i="5"/>
  <c r="AB222" i="5"/>
  <c r="AA222" i="5"/>
  <c r="AB269" i="5"/>
  <c r="AA269" i="5"/>
  <c r="AB253" i="5"/>
  <c r="AA253" i="5"/>
  <c r="AB237" i="5"/>
  <c r="AA237" i="5"/>
  <c r="AB221" i="5"/>
  <c r="AA221" i="5"/>
  <c r="AA268" i="5"/>
  <c r="AB268" i="5"/>
  <c r="AA252" i="5"/>
  <c r="AB252" i="5"/>
  <c r="AB236" i="5"/>
  <c r="AA236" i="5"/>
  <c r="AB220" i="5"/>
  <c r="AA220" i="5"/>
  <c r="AA234" i="5"/>
  <c r="AB234" i="5"/>
  <c r="AG260" i="5"/>
  <c r="AF260" i="5"/>
  <c r="AA266" i="5"/>
  <c r="AB266" i="5"/>
  <c r="AB250" i="5"/>
  <c r="AA250" i="5"/>
  <c r="AA218" i="5"/>
  <c r="AB218" i="5"/>
  <c r="AA265" i="5"/>
  <c r="AB265" i="5"/>
  <c r="AA249" i="5"/>
  <c r="AB249" i="5"/>
  <c r="AA233" i="5"/>
  <c r="AB233" i="5"/>
  <c r="AA217" i="5"/>
  <c r="AB217" i="5"/>
  <c r="AG259" i="5"/>
  <c r="AF259" i="5"/>
  <c r="AA228" i="5"/>
  <c r="AA258" i="5"/>
  <c r="AA242" i="5"/>
  <c r="AA226" i="5"/>
  <c r="AA227" i="5"/>
  <c r="AA257" i="5"/>
  <c r="AA241" i="5"/>
  <c r="AA225" i="5"/>
  <c r="AA243" i="5"/>
  <c r="AB260" i="5"/>
  <c r="AB244" i="5"/>
  <c r="AA272" i="5"/>
  <c r="AA256" i="5"/>
  <c r="AA240" i="5"/>
  <c r="AA224" i="5"/>
  <c r="AB259" i="5"/>
  <c r="AA271" i="5"/>
  <c r="AA255" i="5"/>
  <c r="AA239" i="5"/>
  <c r="AA223" i="5"/>
  <c r="AG210" i="5"/>
  <c r="AF210" i="5"/>
  <c r="AB208" i="5"/>
  <c r="AA208" i="5"/>
  <c r="AG209" i="5"/>
  <c r="AF209" i="5"/>
  <c r="AB207" i="5"/>
  <c r="AA207" i="5"/>
  <c r="AA204" i="5"/>
  <c r="AB204" i="5"/>
  <c r="AA206" i="5"/>
  <c r="AB206" i="5"/>
  <c r="AA205" i="5"/>
  <c r="AB205" i="5"/>
  <c r="AB202" i="5"/>
  <c r="AA202" i="5"/>
  <c r="AA201" i="5"/>
  <c r="AB201" i="5"/>
  <c r="AA200" i="5"/>
  <c r="AB200" i="5"/>
  <c r="AA199" i="5"/>
  <c r="AB199" i="5"/>
  <c r="AA198" i="5"/>
  <c r="AB198" i="5"/>
  <c r="AB203" i="5"/>
  <c r="AA203" i="5"/>
  <c r="AA197" i="5"/>
  <c r="AB197" i="5"/>
  <c r="AA196" i="5"/>
  <c r="AB196" i="5"/>
  <c r="AA212" i="5"/>
  <c r="AB212" i="5"/>
  <c r="AA211" i="5"/>
  <c r="AB211" i="5"/>
  <c r="AA195" i="5"/>
  <c r="AB195" i="5"/>
  <c r="AB210" i="5"/>
  <c r="AB209" i="5"/>
  <c r="AE178" i="5"/>
  <c r="A178" i="5" s="1"/>
  <c r="AE179" i="5"/>
  <c r="A179" i="5" s="1"/>
  <c r="AA179" i="5" s="1"/>
  <c r="AE180" i="5"/>
  <c r="A180" i="5" s="1"/>
  <c r="AA180" i="5" s="1"/>
  <c r="AE181" i="5"/>
  <c r="A181" i="5" s="1"/>
  <c r="AA181" i="5" s="1"/>
  <c r="AE182" i="5"/>
  <c r="A182" i="5" s="1"/>
  <c r="AE183" i="5"/>
  <c r="A183" i="5" s="1"/>
  <c r="AE184" i="5"/>
  <c r="A184" i="5" s="1"/>
  <c r="AE185" i="5"/>
  <c r="A185" i="5" s="1"/>
  <c r="AE186" i="5"/>
  <c r="A186" i="5" s="1"/>
  <c r="AE187" i="5"/>
  <c r="A187" i="5" s="1"/>
  <c r="AE188" i="5"/>
  <c r="A188" i="5" s="1"/>
  <c r="AE189" i="5"/>
  <c r="A189" i="5" s="1"/>
  <c r="AA189" i="5" s="1"/>
  <c r="AE190" i="5"/>
  <c r="A190" i="5" s="1"/>
  <c r="AE191" i="5"/>
  <c r="A191" i="5" s="1"/>
  <c r="AE192" i="5"/>
  <c r="A192" i="5" s="1"/>
  <c r="AE193" i="5"/>
  <c r="A193" i="5" s="1"/>
  <c r="AE194" i="5"/>
  <c r="A194" i="5" s="1"/>
  <c r="AH1258" i="5" l="1"/>
  <c r="AH1266" i="5"/>
  <c r="AH1274" i="5"/>
  <c r="AH1282" i="5"/>
  <c r="AH1290" i="5"/>
  <c r="AH1298" i="5"/>
  <c r="AH1306" i="5"/>
  <c r="AH1314" i="5"/>
  <c r="AH1322" i="5"/>
  <c r="AH1330" i="5"/>
  <c r="AH1338" i="5"/>
  <c r="AH1346" i="5"/>
  <c r="AH1354" i="5"/>
  <c r="AH1362" i="5"/>
  <c r="AH1370" i="5"/>
  <c r="AH1378" i="5"/>
  <c r="AH1386" i="5"/>
  <c r="AH1394" i="5"/>
  <c r="AH1402" i="5"/>
  <c r="AH1410" i="5"/>
  <c r="AH1418" i="5"/>
  <c r="AH1426" i="5"/>
  <c r="AH1434" i="5"/>
  <c r="AH1442" i="5"/>
  <c r="AH1450" i="5"/>
  <c r="AH1458" i="5"/>
  <c r="AH1466" i="5"/>
  <c r="AH1474" i="5"/>
  <c r="AH1482" i="5"/>
  <c r="AH1490" i="5"/>
  <c r="AH1498" i="5"/>
  <c r="AH1506" i="5"/>
  <c r="AH1514" i="5"/>
  <c r="AH1522" i="5"/>
  <c r="AH1530" i="5"/>
  <c r="AH1538" i="5"/>
  <c r="AH1546" i="5"/>
  <c r="AH1554" i="5"/>
  <c r="AH1562" i="5"/>
  <c r="AH1570" i="5"/>
  <c r="AH1578" i="5"/>
  <c r="AH1586" i="5"/>
  <c r="AH1594" i="5"/>
  <c r="AH1602" i="5"/>
  <c r="AH1610" i="5"/>
  <c r="AH1259" i="5"/>
  <c r="AH1267" i="5"/>
  <c r="AH1275" i="5"/>
  <c r="AH1283" i="5"/>
  <c r="AH1291" i="5"/>
  <c r="AH1299" i="5"/>
  <c r="AH1307" i="5"/>
  <c r="AH1315" i="5"/>
  <c r="AH1323" i="5"/>
  <c r="AH1331" i="5"/>
  <c r="AH1339" i="5"/>
  <c r="AH1347" i="5"/>
  <c r="AH1355" i="5"/>
  <c r="AH1363" i="5"/>
  <c r="AH1371" i="5"/>
  <c r="AH1379" i="5"/>
  <c r="AH1387" i="5"/>
  <c r="AH1395" i="5"/>
  <c r="AH1403" i="5"/>
  <c r="AH1411" i="5"/>
  <c r="AH1419" i="5"/>
  <c r="AH1427" i="5"/>
  <c r="AH1435" i="5"/>
  <c r="AH1443" i="5"/>
  <c r="AH1451" i="5"/>
  <c r="AH1459" i="5"/>
  <c r="AH1467" i="5"/>
  <c r="AH1475" i="5"/>
  <c r="AH1483" i="5"/>
  <c r="AH1491" i="5"/>
  <c r="AH1499" i="5"/>
  <c r="AH1507" i="5"/>
  <c r="AH1515" i="5"/>
  <c r="AH1523" i="5"/>
  <c r="AH1531" i="5"/>
  <c r="AH1539" i="5"/>
  <c r="AH1547" i="5"/>
  <c r="AH1555" i="5"/>
  <c r="AH1563" i="5"/>
  <c r="AH1571" i="5"/>
  <c r="AH1579" i="5"/>
  <c r="AH1587" i="5"/>
  <c r="AH1595" i="5"/>
  <c r="AH1603" i="5"/>
  <c r="AH1611" i="5"/>
  <c r="AH1252" i="5"/>
  <c r="AH1260" i="5"/>
  <c r="AH1268" i="5"/>
  <c r="AH1276" i="5"/>
  <c r="AH1284" i="5"/>
  <c r="AH1292" i="5"/>
  <c r="AH1300" i="5"/>
  <c r="AH1308" i="5"/>
  <c r="AH1316" i="5"/>
  <c r="AH1324" i="5"/>
  <c r="AH1332" i="5"/>
  <c r="AH1340" i="5"/>
  <c r="AH1348" i="5"/>
  <c r="AH1356" i="5"/>
  <c r="AH1364" i="5"/>
  <c r="AH1372" i="5"/>
  <c r="AH1380" i="5"/>
  <c r="AH1388" i="5"/>
  <c r="AH1396" i="5"/>
  <c r="AH1404" i="5"/>
  <c r="AH1412" i="5"/>
  <c r="AH1420" i="5"/>
  <c r="AH1428" i="5"/>
  <c r="AH1436" i="5"/>
  <c r="AH1444" i="5"/>
  <c r="AH1452" i="5"/>
  <c r="AH1460" i="5"/>
  <c r="AH1468" i="5"/>
  <c r="AH1476" i="5"/>
  <c r="AH1484" i="5"/>
  <c r="AH1492" i="5"/>
  <c r="AH1500" i="5"/>
  <c r="AH1508" i="5"/>
  <c r="AH1516" i="5"/>
  <c r="AH1524" i="5"/>
  <c r="AH1532" i="5"/>
  <c r="AH1540" i="5"/>
  <c r="AH1548" i="5"/>
  <c r="AH1556" i="5"/>
  <c r="AH1564" i="5"/>
  <c r="AH1572" i="5"/>
  <c r="AH1580" i="5"/>
  <c r="AH1588" i="5"/>
  <c r="AH1596" i="5"/>
  <c r="AH1604" i="5"/>
  <c r="AH1253" i="5"/>
  <c r="AH1261" i="5"/>
  <c r="AH1269" i="5"/>
  <c r="AH1277" i="5"/>
  <c r="AH1285" i="5"/>
  <c r="AH1293" i="5"/>
  <c r="AH1301" i="5"/>
  <c r="AH1309" i="5"/>
  <c r="AH1317" i="5"/>
  <c r="AH1325" i="5"/>
  <c r="AH1333" i="5"/>
  <c r="AH1341" i="5"/>
  <c r="AH1349" i="5"/>
  <c r="AH1357" i="5"/>
  <c r="AH1365" i="5"/>
  <c r="AH1373" i="5"/>
  <c r="AH1381" i="5"/>
  <c r="AH1389" i="5"/>
  <c r="AH1397" i="5"/>
  <c r="AH1405" i="5"/>
  <c r="AH1413" i="5"/>
  <c r="AH1421" i="5"/>
  <c r="AH1429" i="5"/>
  <c r="AH1437" i="5"/>
  <c r="AH1445" i="5"/>
  <c r="AH1453" i="5"/>
  <c r="AH1461" i="5"/>
  <c r="AH1469" i="5"/>
  <c r="AH1477" i="5"/>
  <c r="AH1485" i="5"/>
  <c r="AH1493" i="5"/>
  <c r="AH1501" i="5"/>
  <c r="AH1509" i="5"/>
  <c r="AH1517" i="5"/>
  <c r="AH1525" i="5"/>
  <c r="AH1533" i="5"/>
  <c r="AH1541" i="5"/>
  <c r="AH1549" i="5"/>
  <c r="AH1557" i="5"/>
  <c r="AH1565" i="5"/>
  <c r="AH1573" i="5"/>
  <c r="AH1581" i="5"/>
  <c r="AH1589" i="5"/>
  <c r="AH1597" i="5"/>
  <c r="AH1605" i="5"/>
  <c r="AH1254" i="5"/>
  <c r="AH1262" i="5"/>
  <c r="AH1270" i="5"/>
  <c r="AH1278" i="5"/>
  <c r="AH1286" i="5"/>
  <c r="AH1294" i="5"/>
  <c r="AH1302" i="5"/>
  <c r="AH1310" i="5"/>
  <c r="AH1318" i="5"/>
  <c r="AH1326" i="5"/>
  <c r="AH1334" i="5"/>
  <c r="AH1342" i="5"/>
  <c r="AH1350" i="5"/>
  <c r="AH1358" i="5"/>
  <c r="AH1366" i="5"/>
  <c r="AH1374" i="5"/>
  <c r="AH1382" i="5"/>
  <c r="AH1390" i="5"/>
  <c r="AH1398" i="5"/>
  <c r="AH1406" i="5"/>
  <c r="AH1414" i="5"/>
  <c r="AH1422" i="5"/>
  <c r="AH1430" i="5"/>
  <c r="AH1438" i="5"/>
  <c r="AH1446" i="5"/>
  <c r="AH1454" i="5"/>
  <c r="AH1462" i="5"/>
  <c r="AH1470" i="5"/>
  <c r="AH1478" i="5"/>
  <c r="AH1486" i="5"/>
  <c r="AH1494" i="5"/>
  <c r="AH1502" i="5"/>
  <c r="AH1510" i="5"/>
  <c r="AH1518" i="5"/>
  <c r="AH1526" i="5"/>
  <c r="AH1534" i="5"/>
  <c r="AH1542" i="5"/>
  <c r="AH1550" i="5"/>
  <c r="AH1558" i="5"/>
  <c r="AH1566" i="5"/>
  <c r="AH1574" i="5"/>
  <c r="AH1582" i="5"/>
  <c r="AH1590" i="5"/>
  <c r="AH1598" i="5"/>
  <c r="AH1606" i="5"/>
  <c r="AH1255" i="5"/>
  <c r="AH1263" i="5"/>
  <c r="AH1271" i="5"/>
  <c r="AH1279" i="5"/>
  <c r="AH1287" i="5"/>
  <c r="AH1295" i="5"/>
  <c r="AH1303" i="5"/>
  <c r="AH1311" i="5"/>
  <c r="AH1319" i="5"/>
  <c r="AH1327" i="5"/>
  <c r="AH1335" i="5"/>
  <c r="AH1343" i="5"/>
  <c r="AH1351" i="5"/>
  <c r="AH1359" i="5"/>
  <c r="AH1367" i="5"/>
  <c r="AH1375" i="5"/>
  <c r="AH1383" i="5"/>
  <c r="AH1391" i="5"/>
  <c r="AH1399" i="5"/>
  <c r="AH1407" i="5"/>
  <c r="AH1415" i="5"/>
  <c r="AH1423" i="5"/>
  <c r="AH1431" i="5"/>
  <c r="AH1439" i="5"/>
  <c r="AH1447" i="5"/>
  <c r="AH1455" i="5"/>
  <c r="AH1463" i="5"/>
  <c r="AH1471" i="5"/>
  <c r="AH1479" i="5"/>
  <c r="AH1487" i="5"/>
  <c r="AH1495" i="5"/>
  <c r="AH1503" i="5"/>
  <c r="AH1511" i="5"/>
  <c r="AH1519" i="5"/>
  <c r="AH1527" i="5"/>
  <c r="AH1535" i="5"/>
  <c r="AH1543" i="5"/>
  <c r="AH1551" i="5"/>
  <c r="AH1559" i="5"/>
  <c r="AH1567" i="5"/>
  <c r="AH1575" i="5"/>
  <c r="AH1583" i="5"/>
  <c r="AH1591" i="5"/>
  <c r="AH1599" i="5"/>
  <c r="AH1607" i="5"/>
  <c r="AH1256" i="5"/>
  <c r="AH1264" i="5"/>
  <c r="AH1272" i="5"/>
  <c r="AH1280" i="5"/>
  <c r="AH1288" i="5"/>
  <c r="AH1296" i="5"/>
  <c r="AH1328" i="5"/>
  <c r="AH1360" i="5"/>
  <c r="AH1392" i="5"/>
  <c r="AH1424" i="5"/>
  <c r="AH1456" i="5"/>
  <c r="AH1488" i="5"/>
  <c r="AH1520" i="5"/>
  <c r="AH1552" i="5"/>
  <c r="AH1584" i="5"/>
  <c r="AH1612" i="5"/>
  <c r="AH1620" i="5"/>
  <c r="AH1628" i="5"/>
  <c r="AH1636" i="5"/>
  <c r="AH1644" i="5"/>
  <c r="AH1652" i="5"/>
  <c r="AH1660" i="5"/>
  <c r="AH1668" i="5"/>
  <c r="AH1676" i="5"/>
  <c r="AH1684" i="5"/>
  <c r="AH1692" i="5"/>
  <c r="AH1700" i="5"/>
  <c r="AH1708" i="5"/>
  <c r="AH1716" i="5"/>
  <c r="AH1724" i="5"/>
  <c r="AH1732" i="5"/>
  <c r="AH1740" i="5"/>
  <c r="AH1748" i="5"/>
  <c r="AH1756" i="5"/>
  <c r="AH1764" i="5"/>
  <c r="AH1772" i="5"/>
  <c r="AH1780" i="5"/>
  <c r="AH1788" i="5"/>
  <c r="AH1796" i="5"/>
  <c r="AH1804" i="5"/>
  <c r="AH1812" i="5"/>
  <c r="AH1820" i="5"/>
  <c r="AH1828" i="5"/>
  <c r="AH1836" i="5"/>
  <c r="AH1844" i="5"/>
  <c r="AH1852" i="5"/>
  <c r="AH1860" i="5"/>
  <c r="AH1868" i="5"/>
  <c r="AH1876" i="5"/>
  <c r="AH1884" i="5"/>
  <c r="AH1892" i="5"/>
  <c r="AH1900" i="5"/>
  <c r="AH1908" i="5"/>
  <c r="AH1297" i="5"/>
  <c r="AH1329" i="5"/>
  <c r="AH1361" i="5"/>
  <c r="AH1393" i="5"/>
  <c r="AH1457" i="5"/>
  <c r="AH1489" i="5"/>
  <c r="AH1521" i="5"/>
  <c r="AH1553" i="5"/>
  <c r="AH1585" i="5"/>
  <c r="AH1613" i="5"/>
  <c r="AH1621" i="5"/>
  <c r="AH1629" i="5"/>
  <c r="AH1637" i="5"/>
  <c r="AH1645" i="5"/>
  <c r="AH1653" i="5"/>
  <c r="AH1661" i="5"/>
  <c r="AH1669" i="5"/>
  <c r="AH1677" i="5"/>
  <c r="AH1685" i="5"/>
  <c r="AH1693" i="5"/>
  <c r="AH1701" i="5"/>
  <c r="AH1709" i="5"/>
  <c r="AH1725" i="5"/>
  <c r="AH1733" i="5"/>
  <c r="AH1741" i="5"/>
  <c r="AH1749" i="5"/>
  <c r="AH1765" i="5"/>
  <c r="AH1773" i="5"/>
  <c r="AH1789" i="5"/>
  <c r="AH1805" i="5"/>
  <c r="AH1821" i="5"/>
  <c r="AH1829" i="5"/>
  <c r="AH1425" i="5"/>
  <c r="AH1717" i="5"/>
  <c r="AH1757" i="5"/>
  <c r="AH1781" i="5"/>
  <c r="AH1797" i="5"/>
  <c r="AH1813" i="5"/>
  <c r="AH1837" i="5"/>
  <c r="AH1304" i="5"/>
  <c r="AH1336" i="5"/>
  <c r="AH1368" i="5"/>
  <c r="AH1400" i="5"/>
  <c r="AH1432" i="5"/>
  <c r="AH1464" i="5"/>
  <c r="AH1496" i="5"/>
  <c r="AH1528" i="5"/>
  <c r="AH1560" i="5"/>
  <c r="AH1592" i="5"/>
  <c r="AH1614" i="5"/>
  <c r="AH1622" i="5"/>
  <c r="AH1630" i="5"/>
  <c r="AH1638" i="5"/>
  <c r="AH1646" i="5"/>
  <c r="AH1654" i="5"/>
  <c r="AH1662" i="5"/>
  <c r="AH1670" i="5"/>
  <c r="AH1678" i="5"/>
  <c r="AH1686" i="5"/>
  <c r="AH1694" i="5"/>
  <c r="AH1702" i="5"/>
  <c r="AH1710" i="5"/>
  <c r="AH1718" i="5"/>
  <c r="AH1726" i="5"/>
  <c r="AH1734" i="5"/>
  <c r="AH1742" i="5"/>
  <c r="AH1750" i="5"/>
  <c r="AH1758" i="5"/>
  <c r="AH1766" i="5"/>
  <c r="AH1774" i="5"/>
  <c r="AH1782" i="5"/>
  <c r="AH1790" i="5"/>
  <c r="AH1257" i="5"/>
  <c r="AH1305" i="5"/>
  <c r="AH1337" i="5"/>
  <c r="AH1369" i="5"/>
  <c r="AH1401" i="5"/>
  <c r="AH1433" i="5"/>
  <c r="AH1465" i="5"/>
  <c r="AH1497" i="5"/>
  <c r="AH1529" i="5"/>
  <c r="AH1561" i="5"/>
  <c r="AH1593" i="5"/>
  <c r="AH1615" i="5"/>
  <c r="AH1623" i="5"/>
  <c r="AH1631" i="5"/>
  <c r="AH1639" i="5"/>
  <c r="AH1647" i="5"/>
  <c r="AH1655" i="5"/>
  <c r="AH1663" i="5"/>
  <c r="AH1671" i="5"/>
  <c r="AH1679" i="5"/>
  <c r="AH1687" i="5"/>
  <c r="AH1695" i="5"/>
  <c r="AH1703" i="5"/>
  <c r="AH1711" i="5"/>
  <c r="AH1719" i="5"/>
  <c r="AH1727" i="5"/>
  <c r="AH1735" i="5"/>
  <c r="AH1743" i="5"/>
  <c r="AH1751" i="5"/>
  <c r="AH1759" i="5"/>
  <c r="AH1767" i="5"/>
  <c r="AH1775" i="5"/>
  <c r="AH1783" i="5"/>
  <c r="AH1791" i="5"/>
  <c r="AH1799" i="5"/>
  <c r="AH1807" i="5"/>
  <c r="AH1815" i="5"/>
  <c r="AH1823" i="5"/>
  <c r="AH1831" i="5"/>
  <c r="AH1839" i="5"/>
  <c r="AH1847" i="5"/>
  <c r="AH1855" i="5"/>
  <c r="AH1863" i="5"/>
  <c r="AH1871" i="5"/>
  <c r="AH1879" i="5"/>
  <c r="AH1887" i="5"/>
  <c r="AH1895" i="5"/>
  <c r="AH1903" i="5"/>
  <c r="AH1504" i="5"/>
  <c r="AH1664" i="5"/>
  <c r="AH1688" i="5"/>
  <c r="AH1704" i="5"/>
  <c r="AH1720" i="5"/>
  <c r="AH1736" i="5"/>
  <c r="AH1752" i="5"/>
  <c r="AH1768" i="5"/>
  <c r="AH1784" i="5"/>
  <c r="AH1800" i="5"/>
  <c r="AH1808" i="5"/>
  <c r="AH1824" i="5"/>
  <c r="AH1840" i="5"/>
  <c r="AH1856" i="5"/>
  <c r="AH1864" i="5"/>
  <c r="AH1880" i="5"/>
  <c r="AH1896" i="5"/>
  <c r="AH1265" i="5"/>
  <c r="AH1312" i="5"/>
  <c r="AH1344" i="5"/>
  <c r="AH1376" i="5"/>
  <c r="AH1408" i="5"/>
  <c r="AH1440" i="5"/>
  <c r="AH1472" i="5"/>
  <c r="AH1536" i="5"/>
  <c r="AH1568" i="5"/>
  <c r="AH1600" i="5"/>
  <c r="AH1616" i="5"/>
  <c r="AH1624" i="5"/>
  <c r="AH1632" i="5"/>
  <c r="AH1640" i="5"/>
  <c r="AH1648" i="5"/>
  <c r="AH1656" i="5"/>
  <c r="AH1672" i="5"/>
  <c r="AH1680" i="5"/>
  <c r="AH1696" i="5"/>
  <c r="AH1712" i="5"/>
  <c r="AH1728" i="5"/>
  <c r="AH1744" i="5"/>
  <c r="AH1760" i="5"/>
  <c r="AH1776" i="5"/>
  <c r="AH1792" i="5"/>
  <c r="AH1816" i="5"/>
  <c r="AH1832" i="5"/>
  <c r="AH1848" i="5"/>
  <c r="AH1872" i="5"/>
  <c r="AH1888" i="5"/>
  <c r="AH1904" i="5"/>
  <c r="AH1273" i="5"/>
  <c r="AH1313" i="5"/>
  <c r="AH1345" i="5"/>
  <c r="AH1377" i="5"/>
  <c r="AH1409" i="5"/>
  <c r="AH1441" i="5"/>
  <c r="AH1473" i="5"/>
  <c r="AH1505" i="5"/>
  <c r="AH1537" i="5"/>
  <c r="AH1569" i="5"/>
  <c r="AH1601" i="5"/>
  <c r="AH1617" i="5"/>
  <c r="AH1625" i="5"/>
  <c r="AH1633" i="5"/>
  <c r="AH1641" i="5"/>
  <c r="AH1649" i="5"/>
  <c r="AH1657" i="5"/>
  <c r="AH1665" i="5"/>
  <c r="AH1673" i="5"/>
  <c r="AH1681" i="5"/>
  <c r="AH1689" i="5"/>
  <c r="AH1697" i="5"/>
  <c r="AH1705" i="5"/>
  <c r="AH1713" i="5"/>
  <c r="AH1721" i="5"/>
  <c r="AH1729" i="5"/>
  <c r="AH1737" i="5"/>
  <c r="AH1745" i="5"/>
  <c r="AH1753" i="5"/>
  <c r="AH1761" i="5"/>
  <c r="AH1769" i="5"/>
  <c r="AH1777" i="5"/>
  <c r="AH1785" i="5"/>
  <c r="AH1793" i="5"/>
  <c r="AH1801" i="5"/>
  <c r="AH1809" i="5"/>
  <c r="AH1817" i="5"/>
  <c r="AH1825" i="5"/>
  <c r="AH1833" i="5"/>
  <c r="AH1841" i="5"/>
  <c r="AH1849" i="5"/>
  <c r="AH1857" i="5"/>
  <c r="AH1865" i="5"/>
  <c r="AH1873" i="5"/>
  <c r="AH1881" i="5"/>
  <c r="AH1889" i="5"/>
  <c r="AH1897" i="5"/>
  <c r="AH1905" i="5"/>
  <c r="AH1352" i="5"/>
  <c r="AH1608" i="5"/>
  <c r="AH1626" i="5"/>
  <c r="AH1634" i="5"/>
  <c r="AH1650" i="5"/>
  <c r="AH1658" i="5"/>
  <c r="AH1674" i="5"/>
  <c r="AH1682" i="5"/>
  <c r="AH1690" i="5"/>
  <c r="AH1706" i="5"/>
  <c r="AH1714" i="5"/>
  <c r="AH1730" i="5"/>
  <c r="AH1738" i="5"/>
  <c r="AH1281" i="5"/>
  <c r="AH1320" i="5"/>
  <c r="AH1384" i="5"/>
  <c r="AH1416" i="5"/>
  <c r="AH1448" i="5"/>
  <c r="AH1480" i="5"/>
  <c r="AH1512" i="5"/>
  <c r="AH1544" i="5"/>
  <c r="AH1576" i="5"/>
  <c r="AH1618" i="5"/>
  <c r="AH1642" i="5"/>
  <c r="AH1666" i="5"/>
  <c r="AH1698" i="5"/>
  <c r="AH1722" i="5"/>
  <c r="AH1289" i="5"/>
  <c r="AH1545" i="5"/>
  <c r="AH1659" i="5"/>
  <c r="AH1723" i="5"/>
  <c r="AH1763" i="5"/>
  <c r="AH1795" i="5"/>
  <c r="AH1818" i="5"/>
  <c r="AH1838" i="5"/>
  <c r="AH1854" i="5"/>
  <c r="AH1870" i="5"/>
  <c r="AH1886" i="5"/>
  <c r="AH1902" i="5"/>
  <c r="AH1577" i="5"/>
  <c r="AH1667" i="5"/>
  <c r="AH1770" i="5"/>
  <c r="AH1798" i="5"/>
  <c r="AH1819" i="5"/>
  <c r="AH1842" i="5"/>
  <c r="AH1858" i="5"/>
  <c r="AH1890" i="5"/>
  <c r="AH1906" i="5"/>
  <c r="AH1843" i="5"/>
  <c r="AH1875" i="5"/>
  <c r="AH1907" i="5"/>
  <c r="AH1827" i="5"/>
  <c r="AH1481" i="5"/>
  <c r="AH1867" i="5"/>
  <c r="AH1762" i="5"/>
  <c r="AH1869" i="5"/>
  <c r="AH1321" i="5"/>
  <c r="AH1731" i="5"/>
  <c r="AH1874" i="5"/>
  <c r="AH1909" i="5"/>
  <c r="AH1747" i="5"/>
  <c r="AH1894" i="5"/>
  <c r="AH1834" i="5"/>
  <c r="AH1715" i="5"/>
  <c r="AH1901" i="5"/>
  <c r="AH1353" i="5"/>
  <c r="AH1609" i="5"/>
  <c r="AH1675" i="5"/>
  <c r="AH1739" i="5"/>
  <c r="AH1771" i="5"/>
  <c r="AH1802" i="5"/>
  <c r="AH1822" i="5"/>
  <c r="AH1859" i="5"/>
  <c r="AH1891" i="5"/>
  <c r="AH1691" i="5"/>
  <c r="AH1806" i="5"/>
  <c r="AH1878" i="5"/>
  <c r="AH1755" i="5"/>
  <c r="AH1883" i="5"/>
  <c r="AH1513" i="5"/>
  <c r="AH1853" i="5"/>
  <c r="AH1385" i="5"/>
  <c r="AH1619" i="5"/>
  <c r="AH1683" i="5"/>
  <c r="AH1746" i="5"/>
  <c r="AH1778" i="5"/>
  <c r="AH1803" i="5"/>
  <c r="AH1826" i="5"/>
  <c r="AH1845" i="5"/>
  <c r="AH1861" i="5"/>
  <c r="AH1877" i="5"/>
  <c r="AH1893" i="5"/>
  <c r="AH1417" i="5"/>
  <c r="AH1779" i="5"/>
  <c r="AH1862" i="5"/>
  <c r="AH1787" i="5"/>
  <c r="AH1899" i="5"/>
  <c r="AH1794" i="5"/>
  <c r="AH1885" i="5"/>
  <c r="AH1627" i="5"/>
  <c r="AH1846" i="5"/>
  <c r="AH1643" i="5"/>
  <c r="AH1851" i="5"/>
  <c r="AH1651" i="5"/>
  <c r="AH1835" i="5"/>
  <c r="AH1449" i="5"/>
  <c r="AH1635" i="5"/>
  <c r="AH1699" i="5"/>
  <c r="AH1754" i="5"/>
  <c r="AH1786" i="5"/>
  <c r="AH1810" i="5"/>
  <c r="AH1830" i="5"/>
  <c r="AH1850" i="5"/>
  <c r="AH1866" i="5"/>
  <c r="AH1882" i="5"/>
  <c r="AH1898" i="5"/>
  <c r="AH1811" i="5"/>
  <c r="AH1814" i="5"/>
  <c r="AH1707" i="5"/>
  <c r="AH691" i="5"/>
  <c r="AH699" i="5"/>
  <c r="AH707" i="5"/>
  <c r="AH715" i="5"/>
  <c r="AH723" i="5"/>
  <c r="AH731" i="5"/>
  <c r="AH739" i="5"/>
  <c r="AH747" i="5"/>
  <c r="AH755" i="5"/>
  <c r="AH763" i="5"/>
  <c r="AH771" i="5"/>
  <c r="AH779" i="5"/>
  <c r="AH787" i="5"/>
  <c r="AH795" i="5"/>
  <c r="AH803" i="5"/>
  <c r="AH811" i="5"/>
  <c r="AH819" i="5"/>
  <c r="AH827" i="5"/>
  <c r="AH835" i="5"/>
  <c r="AH843" i="5"/>
  <c r="AH851" i="5"/>
  <c r="AH859" i="5"/>
  <c r="AH867" i="5"/>
  <c r="AH875" i="5"/>
  <c r="AH883" i="5"/>
  <c r="AH891" i="5"/>
  <c r="AH899" i="5"/>
  <c r="AH907" i="5"/>
  <c r="AH915" i="5"/>
  <c r="AH923" i="5"/>
  <c r="AH931" i="5"/>
  <c r="AH939" i="5"/>
  <c r="AH947" i="5"/>
  <c r="AH955" i="5"/>
  <c r="AH963" i="5"/>
  <c r="AH971" i="5"/>
  <c r="AH979" i="5"/>
  <c r="AH987" i="5"/>
  <c r="AH995" i="5"/>
  <c r="AH1003" i="5"/>
  <c r="AH1011" i="5"/>
  <c r="AH1019" i="5"/>
  <c r="AH1027" i="5"/>
  <c r="AH1035" i="5"/>
  <c r="AH1043" i="5"/>
  <c r="AH1051" i="5"/>
  <c r="AH1059" i="5"/>
  <c r="AH1067" i="5"/>
  <c r="AH1075" i="5"/>
  <c r="AH1083" i="5"/>
  <c r="AH685" i="5"/>
  <c r="AH693" i="5"/>
  <c r="AH701" i="5"/>
  <c r="AH709" i="5"/>
  <c r="AH717" i="5"/>
  <c r="AH725" i="5"/>
  <c r="AH733" i="5"/>
  <c r="AH741" i="5"/>
  <c r="AH749" i="5"/>
  <c r="AH757" i="5"/>
  <c r="AH765" i="5"/>
  <c r="AH773" i="5"/>
  <c r="AH781" i="5"/>
  <c r="AH789" i="5"/>
  <c r="AH797" i="5"/>
  <c r="AH805" i="5"/>
  <c r="AH813" i="5"/>
  <c r="AH821" i="5"/>
  <c r="AH829" i="5"/>
  <c r="AH837" i="5"/>
  <c r="AH845" i="5"/>
  <c r="AH853" i="5"/>
  <c r="AH861" i="5"/>
  <c r="AH869" i="5"/>
  <c r="AH877" i="5"/>
  <c r="AH885" i="5"/>
  <c r="AH893" i="5"/>
  <c r="AH901" i="5"/>
  <c r="AH909" i="5"/>
  <c r="AH917" i="5"/>
  <c r="AH925" i="5"/>
  <c r="AH933" i="5"/>
  <c r="AH941" i="5"/>
  <c r="AH949" i="5"/>
  <c r="AH957" i="5"/>
  <c r="AH965" i="5"/>
  <c r="AH973" i="5"/>
  <c r="AH981" i="5"/>
  <c r="AH989" i="5"/>
  <c r="AH997" i="5"/>
  <c r="AH1005" i="5"/>
  <c r="AH1013" i="5"/>
  <c r="AH1021" i="5"/>
  <c r="AH1029" i="5"/>
  <c r="AH1037" i="5"/>
  <c r="AH1045" i="5"/>
  <c r="AH1053" i="5"/>
  <c r="AH1061" i="5"/>
  <c r="AH1069" i="5"/>
  <c r="AH1077" i="5"/>
  <c r="AH687" i="5"/>
  <c r="AH695" i="5"/>
  <c r="AH703" i="5"/>
  <c r="AH711" i="5"/>
  <c r="AH719" i="5"/>
  <c r="AH727" i="5"/>
  <c r="AH735" i="5"/>
  <c r="AH743" i="5"/>
  <c r="AH751" i="5"/>
  <c r="AH759" i="5"/>
  <c r="AH767" i="5"/>
  <c r="AH775" i="5"/>
  <c r="AH783" i="5"/>
  <c r="AH791" i="5"/>
  <c r="AH799" i="5"/>
  <c r="AH807" i="5"/>
  <c r="AH815" i="5"/>
  <c r="AH823" i="5"/>
  <c r="AH831" i="5"/>
  <c r="AH839" i="5"/>
  <c r="AH847" i="5"/>
  <c r="AH855" i="5"/>
  <c r="AH863" i="5"/>
  <c r="AH871" i="5"/>
  <c r="AH879" i="5"/>
  <c r="AH887" i="5"/>
  <c r="AH895" i="5"/>
  <c r="AH903" i="5"/>
  <c r="AH911" i="5"/>
  <c r="AH919" i="5"/>
  <c r="AH927" i="5"/>
  <c r="AH935" i="5"/>
  <c r="AH943" i="5"/>
  <c r="AH951" i="5"/>
  <c r="AH959" i="5"/>
  <c r="AH967" i="5"/>
  <c r="AH975" i="5"/>
  <c r="AH983" i="5"/>
  <c r="AH991" i="5"/>
  <c r="AH999" i="5"/>
  <c r="AH1007" i="5"/>
  <c r="AH1015" i="5"/>
  <c r="AH1023" i="5"/>
  <c r="AH1031" i="5"/>
  <c r="AH1039" i="5"/>
  <c r="AH1047" i="5"/>
  <c r="AH1055" i="5"/>
  <c r="AH1063" i="5"/>
  <c r="AH1071" i="5"/>
  <c r="AH1079" i="5"/>
  <c r="AH720" i="5"/>
  <c r="AH809" i="5"/>
  <c r="AH860" i="5"/>
  <c r="AH898" i="5"/>
  <c r="AH937" i="5"/>
  <c r="AH962" i="5"/>
  <c r="AH1001" i="5"/>
  <c r="AH1026" i="5"/>
  <c r="AH1052" i="5"/>
  <c r="AH1088" i="5"/>
  <c r="AH1104" i="5"/>
  <c r="AH1120" i="5"/>
  <c r="AH1136" i="5"/>
  <c r="AH1152" i="5"/>
  <c r="AH1176" i="5"/>
  <c r="AH1192" i="5"/>
  <c r="AH1208" i="5"/>
  <c r="AH1232" i="5"/>
  <c r="AH1248" i="5"/>
  <c r="AH1113" i="5"/>
  <c r="AH1137" i="5"/>
  <c r="AH1153" i="5"/>
  <c r="AH1177" i="5"/>
  <c r="AH1201" i="5"/>
  <c r="AH1225" i="5"/>
  <c r="AH1241" i="5"/>
  <c r="AH702" i="5"/>
  <c r="AH766" i="5"/>
  <c r="AH817" i="5"/>
  <c r="AH881" i="5"/>
  <c r="AH945" i="5"/>
  <c r="AH1009" i="5"/>
  <c r="AH1060" i="5"/>
  <c r="AH1117" i="5"/>
  <c r="AH1157" i="5"/>
  <c r="AH1189" i="5"/>
  <c r="AH1237" i="5"/>
  <c r="AH704" i="5"/>
  <c r="AH754" i="5"/>
  <c r="AH806" i="5"/>
  <c r="AH870" i="5"/>
  <c r="AH934" i="5"/>
  <c r="AH998" i="5"/>
  <c r="AH1036" i="5"/>
  <c r="AH1074" i="5"/>
  <c r="AH1110" i="5"/>
  <c r="AH1150" i="5"/>
  <c r="AH1198" i="5"/>
  <c r="AH1238" i="5"/>
  <c r="AH696" i="5"/>
  <c r="AH708" i="5"/>
  <c r="AH721" i="5"/>
  <c r="AH734" i="5"/>
  <c r="AH746" i="5"/>
  <c r="AH760" i="5"/>
  <c r="AH772" i="5"/>
  <c r="AH785" i="5"/>
  <c r="AH798" i="5"/>
  <c r="AH810" i="5"/>
  <c r="AH824" i="5"/>
  <c r="AH836" i="5"/>
  <c r="AH849" i="5"/>
  <c r="AH862" i="5"/>
  <c r="AH874" i="5"/>
  <c r="AH888" i="5"/>
  <c r="AH900" i="5"/>
  <c r="AH913" i="5"/>
  <c r="AH926" i="5"/>
  <c r="AH938" i="5"/>
  <c r="AH952" i="5"/>
  <c r="AH964" i="5"/>
  <c r="AH977" i="5"/>
  <c r="AH990" i="5"/>
  <c r="AH1002" i="5"/>
  <c r="AH1016" i="5"/>
  <c r="AH1028" i="5"/>
  <c r="AH1041" i="5"/>
  <c r="AH1054" i="5"/>
  <c r="AH1066" i="5"/>
  <c r="AH1080" i="5"/>
  <c r="AH1089" i="5"/>
  <c r="AH1097" i="5"/>
  <c r="AH1121" i="5"/>
  <c r="AH1145" i="5"/>
  <c r="AH1169" i="5"/>
  <c r="AH1193" i="5"/>
  <c r="AH1217" i="5"/>
  <c r="AH1249" i="5"/>
  <c r="AH740" i="5"/>
  <c r="AH830" i="5"/>
  <c r="AH958" i="5"/>
  <c r="AH1073" i="5"/>
  <c r="AH1141" i="5"/>
  <c r="AH1213" i="5"/>
  <c r="AH716" i="5"/>
  <c r="AH793" i="5"/>
  <c r="AH857" i="5"/>
  <c r="AH921" i="5"/>
  <c r="AH985" i="5"/>
  <c r="AH1062" i="5"/>
  <c r="AH1102" i="5"/>
  <c r="AH1142" i="5"/>
  <c r="AH1182" i="5"/>
  <c r="AH1214" i="5"/>
  <c r="AH684" i="5"/>
  <c r="AH697" i="5"/>
  <c r="AH710" i="5"/>
  <c r="AH722" i="5"/>
  <c r="AH736" i="5"/>
  <c r="AH748" i="5"/>
  <c r="AH761" i="5"/>
  <c r="AH774" i="5"/>
  <c r="AH786" i="5"/>
  <c r="AH800" i="5"/>
  <c r="AH812" i="5"/>
  <c r="AH825" i="5"/>
  <c r="AH838" i="5"/>
  <c r="AH850" i="5"/>
  <c r="AH864" i="5"/>
  <c r="AH876" i="5"/>
  <c r="AH889" i="5"/>
  <c r="AH902" i="5"/>
  <c r="AH914" i="5"/>
  <c r="AH928" i="5"/>
  <c r="AH940" i="5"/>
  <c r="AH953" i="5"/>
  <c r="AH966" i="5"/>
  <c r="AH978" i="5"/>
  <c r="AH992" i="5"/>
  <c r="AH1004" i="5"/>
  <c r="AH1017" i="5"/>
  <c r="AH1030" i="5"/>
  <c r="AH1042" i="5"/>
  <c r="AH1056" i="5"/>
  <c r="AH1068" i="5"/>
  <c r="AH1081" i="5"/>
  <c r="AH1090" i="5"/>
  <c r="AH1098" i="5"/>
  <c r="AH1106" i="5"/>
  <c r="AH1114" i="5"/>
  <c r="AH1122" i="5"/>
  <c r="AH1130" i="5"/>
  <c r="AH1138" i="5"/>
  <c r="AH1146" i="5"/>
  <c r="AH1154" i="5"/>
  <c r="AH1162" i="5"/>
  <c r="AH1170" i="5"/>
  <c r="AH1178" i="5"/>
  <c r="AH1186" i="5"/>
  <c r="AH1194" i="5"/>
  <c r="AH1202" i="5"/>
  <c r="AH1210" i="5"/>
  <c r="AH1218" i="5"/>
  <c r="AH1226" i="5"/>
  <c r="AH1234" i="5"/>
  <c r="AH1242" i="5"/>
  <c r="AH1250" i="5"/>
  <c r="AH700" i="5"/>
  <c r="AH802" i="5"/>
  <c r="AH880" i="5"/>
  <c r="AH930" i="5"/>
  <c r="AH969" i="5"/>
  <c r="AH1008" i="5"/>
  <c r="AH1046" i="5"/>
  <c r="AH1092" i="5"/>
  <c r="AH1116" i="5"/>
  <c r="AH1140" i="5"/>
  <c r="AH1164" i="5"/>
  <c r="AH1196" i="5"/>
  <c r="AH1220" i="5"/>
  <c r="AH1236" i="5"/>
  <c r="AH753" i="5"/>
  <c r="AH932" i="5"/>
  <c r="AH1101" i="5"/>
  <c r="AH1205" i="5"/>
  <c r="AH729" i="5"/>
  <c r="AH832" i="5"/>
  <c r="AH908" i="5"/>
  <c r="AH1010" i="5"/>
  <c r="AH1094" i="5"/>
  <c r="AH1134" i="5"/>
  <c r="AH1174" i="5"/>
  <c r="AH1206" i="5"/>
  <c r="AH1246" i="5"/>
  <c r="AH686" i="5"/>
  <c r="AH698" i="5"/>
  <c r="AH712" i="5"/>
  <c r="AH724" i="5"/>
  <c r="AH737" i="5"/>
  <c r="AH750" i="5"/>
  <c r="AH762" i="5"/>
  <c r="AH776" i="5"/>
  <c r="AH788" i="5"/>
  <c r="AH801" i="5"/>
  <c r="AH814" i="5"/>
  <c r="AH826" i="5"/>
  <c r="AH840" i="5"/>
  <c r="AH852" i="5"/>
  <c r="AH865" i="5"/>
  <c r="AH878" i="5"/>
  <c r="AH890" i="5"/>
  <c r="AH904" i="5"/>
  <c r="AH916" i="5"/>
  <c r="AH929" i="5"/>
  <c r="AH942" i="5"/>
  <c r="AH954" i="5"/>
  <c r="AH968" i="5"/>
  <c r="AH980" i="5"/>
  <c r="AH993" i="5"/>
  <c r="AH1006" i="5"/>
  <c r="AH1018" i="5"/>
  <c r="AH1032" i="5"/>
  <c r="AH1044" i="5"/>
  <c r="AH1057" i="5"/>
  <c r="AH1070" i="5"/>
  <c r="AH1082" i="5"/>
  <c r="AH1091" i="5"/>
  <c r="AH1099" i="5"/>
  <c r="AH1107" i="5"/>
  <c r="AH1115" i="5"/>
  <c r="AH1123" i="5"/>
  <c r="AH1131" i="5"/>
  <c r="AH1139" i="5"/>
  <c r="AH1147" i="5"/>
  <c r="AH1155" i="5"/>
  <c r="AH1163" i="5"/>
  <c r="AH1171" i="5"/>
  <c r="AH1179" i="5"/>
  <c r="AH1187" i="5"/>
  <c r="AH1195" i="5"/>
  <c r="AH1203" i="5"/>
  <c r="AH1211" i="5"/>
  <c r="AH1219" i="5"/>
  <c r="AH1227" i="5"/>
  <c r="AH1235" i="5"/>
  <c r="AH1243" i="5"/>
  <c r="AH1251" i="5"/>
  <c r="AH688" i="5"/>
  <c r="AH726" i="5"/>
  <c r="AH738" i="5"/>
  <c r="AH764" i="5"/>
  <c r="AH790" i="5"/>
  <c r="AH816" i="5"/>
  <c r="AH841" i="5"/>
  <c r="AH854" i="5"/>
  <c r="AH892" i="5"/>
  <c r="AH918" i="5"/>
  <c r="AH956" i="5"/>
  <c r="AH994" i="5"/>
  <c r="AH1033" i="5"/>
  <c r="AH1058" i="5"/>
  <c r="AH1084" i="5"/>
  <c r="AH1108" i="5"/>
  <c r="AH1132" i="5"/>
  <c r="AH1156" i="5"/>
  <c r="AH1172" i="5"/>
  <c r="AH1188" i="5"/>
  <c r="AH1204" i="5"/>
  <c r="AH1228" i="5"/>
  <c r="AH689" i="5"/>
  <c r="AH778" i="5"/>
  <c r="AH842" i="5"/>
  <c r="AH894" i="5"/>
  <c r="AH970" i="5"/>
  <c r="AH1022" i="5"/>
  <c r="AH1085" i="5"/>
  <c r="AH1125" i="5"/>
  <c r="AH1165" i="5"/>
  <c r="AH1197" i="5"/>
  <c r="AH1245" i="5"/>
  <c r="AH713" i="5"/>
  <c r="AH752" i="5"/>
  <c r="AH777" i="5"/>
  <c r="AH828" i="5"/>
  <c r="AH866" i="5"/>
  <c r="AH905" i="5"/>
  <c r="AH944" i="5"/>
  <c r="AH982" i="5"/>
  <c r="AH1020" i="5"/>
  <c r="AH1072" i="5"/>
  <c r="AH1100" i="5"/>
  <c r="AH1124" i="5"/>
  <c r="AH1148" i="5"/>
  <c r="AH1180" i="5"/>
  <c r="AH1212" i="5"/>
  <c r="AH1244" i="5"/>
  <c r="AH728" i="5"/>
  <c r="AH792" i="5"/>
  <c r="AH856" i="5"/>
  <c r="AH906" i="5"/>
  <c r="AH984" i="5"/>
  <c r="AH1034" i="5"/>
  <c r="AH1093" i="5"/>
  <c r="AH1133" i="5"/>
  <c r="AH1173" i="5"/>
  <c r="AH1221" i="5"/>
  <c r="AH690" i="5"/>
  <c r="AH742" i="5"/>
  <c r="AH780" i="5"/>
  <c r="AH818" i="5"/>
  <c r="AH844" i="5"/>
  <c r="AH896" i="5"/>
  <c r="AH946" i="5"/>
  <c r="AH972" i="5"/>
  <c r="AH1024" i="5"/>
  <c r="AH1086" i="5"/>
  <c r="AH1126" i="5"/>
  <c r="AH1158" i="5"/>
  <c r="AH1190" i="5"/>
  <c r="AH1230" i="5"/>
  <c r="AH692" i="5"/>
  <c r="AH705" i="5"/>
  <c r="AH718" i="5"/>
  <c r="AH730" i="5"/>
  <c r="AH744" i="5"/>
  <c r="AH756" i="5"/>
  <c r="AH769" i="5"/>
  <c r="AH782" i="5"/>
  <c r="AH794" i="5"/>
  <c r="AH808" i="5"/>
  <c r="AH820" i="5"/>
  <c r="AH833" i="5"/>
  <c r="AH846" i="5"/>
  <c r="AH858" i="5"/>
  <c r="AH872" i="5"/>
  <c r="AH884" i="5"/>
  <c r="AH897" i="5"/>
  <c r="AH910" i="5"/>
  <c r="AH922" i="5"/>
  <c r="AH936" i="5"/>
  <c r="AH948" i="5"/>
  <c r="AH961" i="5"/>
  <c r="AH974" i="5"/>
  <c r="AH986" i="5"/>
  <c r="AH1000" i="5"/>
  <c r="AH1012" i="5"/>
  <c r="AH1025" i="5"/>
  <c r="AH1038" i="5"/>
  <c r="AH1050" i="5"/>
  <c r="AH1064" i="5"/>
  <c r="AH1076" i="5"/>
  <c r="AH1087" i="5"/>
  <c r="AH1095" i="5"/>
  <c r="AH1103" i="5"/>
  <c r="AH1111" i="5"/>
  <c r="AH1119" i="5"/>
  <c r="AH1127" i="5"/>
  <c r="AH1135" i="5"/>
  <c r="AH1143" i="5"/>
  <c r="AH1151" i="5"/>
  <c r="AH1159" i="5"/>
  <c r="AH1167" i="5"/>
  <c r="AH1175" i="5"/>
  <c r="AH1183" i="5"/>
  <c r="AH1191" i="5"/>
  <c r="AH1199" i="5"/>
  <c r="AH1207" i="5"/>
  <c r="AH1215" i="5"/>
  <c r="AH1223" i="5"/>
  <c r="AH1231" i="5"/>
  <c r="AH1239" i="5"/>
  <c r="AH1247" i="5"/>
  <c r="AH694" i="5"/>
  <c r="AH706" i="5"/>
  <c r="AH732" i="5"/>
  <c r="AH745" i="5"/>
  <c r="AH758" i="5"/>
  <c r="AH770" i="5"/>
  <c r="AH784" i="5"/>
  <c r="AH796" i="5"/>
  <c r="AH822" i="5"/>
  <c r="AH834" i="5"/>
  <c r="AH848" i="5"/>
  <c r="AH873" i="5"/>
  <c r="AH886" i="5"/>
  <c r="AH912" i="5"/>
  <c r="AH924" i="5"/>
  <c r="AH950" i="5"/>
  <c r="AH976" i="5"/>
  <c r="AH988" i="5"/>
  <c r="AH1014" i="5"/>
  <c r="AH1040" i="5"/>
  <c r="AH1065" i="5"/>
  <c r="AH1078" i="5"/>
  <c r="AH1096" i="5"/>
  <c r="AH1112" i="5"/>
  <c r="AH1128" i="5"/>
  <c r="AH1144" i="5"/>
  <c r="AH1160" i="5"/>
  <c r="AH1168" i="5"/>
  <c r="AH1184" i="5"/>
  <c r="AH1200" i="5"/>
  <c r="AH1216" i="5"/>
  <c r="AH1224" i="5"/>
  <c r="AH1240" i="5"/>
  <c r="AH1105" i="5"/>
  <c r="AH1129" i="5"/>
  <c r="AH1161" i="5"/>
  <c r="AH1185" i="5"/>
  <c r="AH1209" i="5"/>
  <c r="AH1233" i="5"/>
  <c r="AH714" i="5"/>
  <c r="AH804" i="5"/>
  <c r="AH868" i="5"/>
  <c r="AH920" i="5"/>
  <c r="AH996" i="5"/>
  <c r="AH1048" i="5"/>
  <c r="AH1109" i="5"/>
  <c r="AH1149" i="5"/>
  <c r="AH1181" i="5"/>
  <c r="AH1229" i="5"/>
  <c r="AH768" i="5"/>
  <c r="AH882" i="5"/>
  <c r="AH960" i="5"/>
  <c r="AH1049" i="5"/>
  <c r="AH1118" i="5"/>
  <c r="AH1166" i="5"/>
  <c r="AH1222" i="5"/>
  <c r="AH279" i="5"/>
  <c r="AH287" i="5"/>
  <c r="AH295" i="5"/>
  <c r="AH303" i="5"/>
  <c r="AH311" i="5"/>
  <c r="AH319" i="5"/>
  <c r="AH327" i="5"/>
  <c r="AH335" i="5"/>
  <c r="AH343" i="5"/>
  <c r="AH351" i="5"/>
  <c r="AH359" i="5"/>
  <c r="AH367" i="5"/>
  <c r="AH375" i="5"/>
  <c r="AH383" i="5"/>
  <c r="AH391" i="5"/>
  <c r="AH399" i="5"/>
  <c r="AH407" i="5"/>
  <c r="AH415" i="5"/>
  <c r="AH423" i="5"/>
  <c r="AH431" i="5"/>
  <c r="AH439" i="5"/>
  <c r="AH447" i="5"/>
  <c r="AH455" i="5"/>
  <c r="AH463" i="5"/>
  <c r="AH471" i="5"/>
  <c r="AH479" i="5"/>
  <c r="AH487" i="5"/>
  <c r="AH495" i="5"/>
  <c r="AH503" i="5"/>
  <c r="AH511" i="5"/>
  <c r="AH519" i="5"/>
  <c r="AH527" i="5"/>
  <c r="AH535" i="5"/>
  <c r="AH543" i="5"/>
  <c r="AH551" i="5"/>
  <c r="AH559" i="5"/>
  <c r="AH567" i="5"/>
  <c r="AH575" i="5"/>
  <c r="AH583" i="5"/>
  <c r="AH591" i="5"/>
  <c r="AH599" i="5"/>
  <c r="AH607" i="5"/>
  <c r="AH615" i="5"/>
  <c r="AH623" i="5"/>
  <c r="AH631" i="5"/>
  <c r="AH639" i="5"/>
  <c r="AH647" i="5"/>
  <c r="AH655" i="5"/>
  <c r="AH663" i="5"/>
  <c r="AH671" i="5"/>
  <c r="AH679" i="5"/>
  <c r="AH304" i="5"/>
  <c r="AH376" i="5"/>
  <c r="AH400" i="5"/>
  <c r="AH432" i="5"/>
  <c r="AH456" i="5"/>
  <c r="AH480" i="5"/>
  <c r="AH504" i="5"/>
  <c r="AH536" i="5"/>
  <c r="AH552" i="5"/>
  <c r="AH576" i="5"/>
  <c r="AH600" i="5"/>
  <c r="AH624" i="5"/>
  <c r="AH648" i="5"/>
  <c r="AH672" i="5"/>
  <c r="AH324" i="5"/>
  <c r="AH372" i="5"/>
  <c r="AH412" i="5"/>
  <c r="AH444" i="5"/>
  <c r="AH492" i="5"/>
  <c r="AH556" i="5"/>
  <c r="AH604" i="5"/>
  <c r="AH644" i="5"/>
  <c r="AH301" i="5"/>
  <c r="AH341" i="5"/>
  <c r="AH373" i="5"/>
  <c r="AH413" i="5"/>
  <c r="AH453" i="5"/>
  <c r="AH280" i="5"/>
  <c r="AH288" i="5"/>
  <c r="AH296" i="5"/>
  <c r="AH312" i="5"/>
  <c r="AH328" i="5"/>
  <c r="AH336" i="5"/>
  <c r="AH344" i="5"/>
  <c r="AH352" i="5"/>
  <c r="AH360" i="5"/>
  <c r="AH384" i="5"/>
  <c r="AH416" i="5"/>
  <c r="AH448" i="5"/>
  <c r="AH472" i="5"/>
  <c r="AH496" i="5"/>
  <c r="AH520" i="5"/>
  <c r="AH560" i="5"/>
  <c r="AH592" i="5"/>
  <c r="AH616" i="5"/>
  <c r="AH640" i="5"/>
  <c r="AH664" i="5"/>
  <c r="AH404" i="5"/>
  <c r="AH516" i="5"/>
  <c r="AH612" i="5"/>
  <c r="AH365" i="5"/>
  <c r="AH429" i="5"/>
  <c r="AH273" i="5"/>
  <c r="AH281" i="5"/>
  <c r="AH289" i="5"/>
  <c r="AH297" i="5"/>
  <c r="AH305" i="5"/>
  <c r="AH313" i="5"/>
  <c r="AH321" i="5"/>
  <c r="AH329" i="5"/>
  <c r="AH337" i="5"/>
  <c r="AH345" i="5"/>
  <c r="AH353" i="5"/>
  <c r="AH361" i="5"/>
  <c r="AH369" i="5"/>
  <c r="AH377" i="5"/>
  <c r="AH385" i="5"/>
  <c r="AH393" i="5"/>
  <c r="AH401" i="5"/>
  <c r="AH409" i="5"/>
  <c r="AH417" i="5"/>
  <c r="AH425" i="5"/>
  <c r="AH433" i="5"/>
  <c r="AH441" i="5"/>
  <c r="AH449" i="5"/>
  <c r="AH457" i="5"/>
  <c r="AH465" i="5"/>
  <c r="AH473" i="5"/>
  <c r="AH481" i="5"/>
  <c r="AH489" i="5"/>
  <c r="AH497" i="5"/>
  <c r="AH505" i="5"/>
  <c r="AH513" i="5"/>
  <c r="AH521" i="5"/>
  <c r="AH529" i="5"/>
  <c r="AH537" i="5"/>
  <c r="AH545" i="5"/>
  <c r="AH553" i="5"/>
  <c r="AH561" i="5"/>
  <c r="AH569" i="5"/>
  <c r="AH577" i="5"/>
  <c r="AH585" i="5"/>
  <c r="AH593" i="5"/>
  <c r="AH601" i="5"/>
  <c r="AH609" i="5"/>
  <c r="AH617" i="5"/>
  <c r="AH625" i="5"/>
  <c r="AH633" i="5"/>
  <c r="AH641" i="5"/>
  <c r="AH649" i="5"/>
  <c r="AH657" i="5"/>
  <c r="AH665" i="5"/>
  <c r="AH673" i="5"/>
  <c r="AH681" i="5"/>
  <c r="AH498" i="5"/>
  <c r="AH530" i="5"/>
  <c r="AH546" i="5"/>
  <c r="AH562" i="5"/>
  <c r="AH578" i="5"/>
  <c r="AH594" i="5"/>
  <c r="AH602" i="5"/>
  <c r="AH618" i="5"/>
  <c r="AH626" i="5"/>
  <c r="AH642" i="5"/>
  <c r="AH658" i="5"/>
  <c r="AH674" i="5"/>
  <c r="AH284" i="5"/>
  <c r="AH308" i="5"/>
  <c r="AH332" i="5"/>
  <c r="AH348" i="5"/>
  <c r="AH380" i="5"/>
  <c r="AH428" i="5"/>
  <c r="AH460" i="5"/>
  <c r="AH508" i="5"/>
  <c r="AH532" i="5"/>
  <c r="AH572" i="5"/>
  <c r="AH628" i="5"/>
  <c r="AH668" i="5"/>
  <c r="AH277" i="5"/>
  <c r="AH317" i="5"/>
  <c r="AH357" i="5"/>
  <c r="AH405" i="5"/>
  <c r="AH437" i="5"/>
  <c r="AH274" i="5"/>
  <c r="AH282" i="5"/>
  <c r="AH290" i="5"/>
  <c r="AH298" i="5"/>
  <c r="AH306" i="5"/>
  <c r="AH314" i="5"/>
  <c r="AH322" i="5"/>
  <c r="AH330" i="5"/>
  <c r="AH338" i="5"/>
  <c r="AH346" i="5"/>
  <c r="AH354" i="5"/>
  <c r="AH362" i="5"/>
  <c r="AH370" i="5"/>
  <c r="AH378" i="5"/>
  <c r="AH386" i="5"/>
  <c r="AH394" i="5"/>
  <c r="AH402" i="5"/>
  <c r="AH410" i="5"/>
  <c r="AH418" i="5"/>
  <c r="AH426" i="5"/>
  <c r="AH434" i="5"/>
  <c r="AH442" i="5"/>
  <c r="AH450" i="5"/>
  <c r="AH458" i="5"/>
  <c r="AH466" i="5"/>
  <c r="AH474" i="5"/>
  <c r="AH482" i="5"/>
  <c r="AH490" i="5"/>
  <c r="AH506" i="5"/>
  <c r="AH514" i="5"/>
  <c r="AH522" i="5"/>
  <c r="AH538" i="5"/>
  <c r="AH554" i="5"/>
  <c r="AH570" i="5"/>
  <c r="AH586" i="5"/>
  <c r="AH610" i="5"/>
  <c r="AH634" i="5"/>
  <c r="AH650" i="5"/>
  <c r="AH666" i="5"/>
  <c r="AH682" i="5"/>
  <c r="AH292" i="5"/>
  <c r="AH388" i="5"/>
  <c r="AH476" i="5"/>
  <c r="AH540" i="5"/>
  <c r="AH588" i="5"/>
  <c r="AH652" i="5"/>
  <c r="AH325" i="5"/>
  <c r="AH389" i="5"/>
  <c r="AH275" i="5"/>
  <c r="AH283" i="5"/>
  <c r="AH291" i="5"/>
  <c r="AH299" i="5"/>
  <c r="AH307" i="5"/>
  <c r="AH315" i="5"/>
  <c r="AH323" i="5"/>
  <c r="AH331" i="5"/>
  <c r="AH339" i="5"/>
  <c r="AH347" i="5"/>
  <c r="AH355" i="5"/>
  <c r="AH363" i="5"/>
  <c r="AH371" i="5"/>
  <c r="AH379" i="5"/>
  <c r="AH387" i="5"/>
  <c r="AH395" i="5"/>
  <c r="AH403" i="5"/>
  <c r="AH411" i="5"/>
  <c r="AH419" i="5"/>
  <c r="AH427" i="5"/>
  <c r="AH435" i="5"/>
  <c r="AH443" i="5"/>
  <c r="AH451" i="5"/>
  <c r="AH459" i="5"/>
  <c r="AH467" i="5"/>
  <c r="AH475" i="5"/>
  <c r="AH483" i="5"/>
  <c r="AH491" i="5"/>
  <c r="AH499" i="5"/>
  <c r="AH507" i="5"/>
  <c r="AH515" i="5"/>
  <c r="AH523" i="5"/>
  <c r="AH531" i="5"/>
  <c r="AH539" i="5"/>
  <c r="AH547" i="5"/>
  <c r="AH555" i="5"/>
  <c r="AH563" i="5"/>
  <c r="AH571" i="5"/>
  <c r="AH579" i="5"/>
  <c r="AH587" i="5"/>
  <c r="AH595" i="5"/>
  <c r="AH603" i="5"/>
  <c r="AH611" i="5"/>
  <c r="AH619" i="5"/>
  <c r="AH627" i="5"/>
  <c r="AH635" i="5"/>
  <c r="AH643" i="5"/>
  <c r="AH651" i="5"/>
  <c r="AH659" i="5"/>
  <c r="AH667" i="5"/>
  <c r="AH675" i="5"/>
  <c r="AH683" i="5"/>
  <c r="AH316" i="5"/>
  <c r="AH364" i="5"/>
  <c r="AH420" i="5"/>
  <c r="AH452" i="5"/>
  <c r="AH484" i="5"/>
  <c r="AH524" i="5"/>
  <c r="AH564" i="5"/>
  <c r="AH596" i="5"/>
  <c r="AH636" i="5"/>
  <c r="AH676" i="5"/>
  <c r="AH293" i="5"/>
  <c r="AH333" i="5"/>
  <c r="AH381" i="5"/>
  <c r="AH421" i="5"/>
  <c r="AH461" i="5"/>
  <c r="AH278" i="5"/>
  <c r="AH286" i="5"/>
  <c r="AH294" i="5"/>
  <c r="AH302" i="5"/>
  <c r="AH310" i="5"/>
  <c r="AH318" i="5"/>
  <c r="AH326" i="5"/>
  <c r="AH334" i="5"/>
  <c r="AH342" i="5"/>
  <c r="AH350" i="5"/>
  <c r="AH358" i="5"/>
  <c r="AH366" i="5"/>
  <c r="AH374" i="5"/>
  <c r="AH382" i="5"/>
  <c r="AH390" i="5"/>
  <c r="AH398" i="5"/>
  <c r="AH406" i="5"/>
  <c r="AH414" i="5"/>
  <c r="AH422" i="5"/>
  <c r="AH430" i="5"/>
  <c r="AH438" i="5"/>
  <c r="AH446" i="5"/>
  <c r="AH454" i="5"/>
  <c r="AH462" i="5"/>
  <c r="AH470" i="5"/>
  <c r="AH478" i="5"/>
  <c r="AH486" i="5"/>
  <c r="AH494" i="5"/>
  <c r="AH502" i="5"/>
  <c r="AH510" i="5"/>
  <c r="AH518" i="5"/>
  <c r="AH526" i="5"/>
  <c r="AH534" i="5"/>
  <c r="AH542" i="5"/>
  <c r="AH550" i="5"/>
  <c r="AH558" i="5"/>
  <c r="AH566" i="5"/>
  <c r="AH574" i="5"/>
  <c r="AH582" i="5"/>
  <c r="AH590" i="5"/>
  <c r="AH598" i="5"/>
  <c r="AH606" i="5"/>
  <c r="AH614" i="5"/>
  <c r="AH622" i="5"/>
  <c r="AH630" i="5"/>
  <c r="AH638" i="5"/>
  <c r="AH646" i="5"/>
  <c r="AH654" i="5"/>
  <c r="AH662" i="5"/>
  <c r="AH670" i="5"/>
  <c r="AH678" i="5"/>
  <c r="AH320" i="5"/>
  <c r="AH368" i="5"/>
  <c r="AH392" i="5"/>
  <c r="AH408" i="5"/>
  <c r="AH424" i="5"/>
  <c r="AH440" i="5"/>
  <c r="AH464" i="5"/>
  <c r="AH488" i="5"/>
  <c r="AH512" i="5"/>
  <c r="AH528" i="5"/>
  <c r="AH544" i="5"/>
  <c r="AH568" i="5"/>
  <c r="AH584" i="5"/>
  <c r="AH608" i="5"/>
  <c r="AH632" i="5"/>
  <c r="AH656" i="5"/>
  <c r="AH680" i="5"/>
  <c r="AH276" i="5"/>
  <c r="AH300" i="5"/>
  <c r="AH340" i="5"/>
  <c r="AH356" i="5"/>
  <c r="AH396" i="5"/>
  <c r="AH436" i="5"/>
  <c r="AH468" i="5"/>
  <c r="AH500" i="5"/>
  <c r="AH548" i="5"/>
  <c r="AH580" i="5"/>
  <c r="AH620" i="5"/>
  <c r="AH660" i="5"/>
  <c r="AH285" i="5"/>
  <c r="AH309" i="5"/>
  <c r="AH349" i="5"/>
  <c r="AH397" i="5"/>
  <c r="AH445" i="5"/>
  <c r="AH517" i="5"/>
  <c r="AH581" i="5"/>
  <c r="AH645" i="5"/>
  <c r="AH597" i="5"/>
  <c r="AH669" i="5"/>
  <c r="AH549" i="5"/>
  <c r="AH493" i="5"/>
  <c r="AH525" i="5"/>
  <c r="AH589" i="5"/>
  <c r="AH653" i="5"/>
  <c r="AH533" i="5"/>
  <c r="AH661" i="5"/>
  <c r="AH605" i="5"/>
  <c r="AH613" i="5"/>
  <c r="AH469" i="5"/>
  <c r="AH541" i="5"/>
  <c r="AH485" i="5"/>
  <c r="AH557" i="5"/>
  <c r="AH565" i="5"/>
  <c r="AH477" i="5"/>
  <c r="AH677" i="5"/>
  <c r="AH501" i="5"/>
  <c r="AH621" i="5"/>
  <c r="AH629" i="5"/>
  <c r="AH509" i="5"/>
  <c r="AH573" i="5"/>
  <c r="AH637" i="5"/>
  <c r="AH2" i="5"/>
  <c r="AH125" i="5"/>
  <c r="AH221" i="5"/>
  <c r="AH77" i="5"/>
  <c r="AH92" i="5"/>
  <c r="AH204" i="5"/>
  <c r="AH75" i="5"/>
  <c r="AH122" i="5"/>
  <c r="AH106" i="5"/>
  <c r="AH90" i="5"/>
  <c r="AH58" i="5"/>
  <c r="AH26" i="5"/>
  <c r="AH94" i="5"/>
  <c r="AH61" i="5"/>
  <c r="AH220" i="5"/>
  <c r="AH172" i="5"/>
  <c r="AH127" i="5"/>
  <c r="AH80" i="5"/>
  <c r="AH218" i="5"/>
  <c r="AH248" i="5"/>
  <c r="AH124" i="5"/>
  <c r="AH42" i="5"/>
  <c r="AH265" i="5"/>
  <c r="AH187" i="5"/>
  <c r="AH121" i="5"/>
  <c r="AH55" i="5"/>
  <c r="AH171" i="5"/>
  <c r="AH105" i="5"/>
  <c r="AH32" i="5"/>
  <c r="AH65" i="5"/>
  <c r="AH139" i="5"/>
  <c r="AH57" i="5"/>
  <c r="AH70" i="5"/>
  <c r="AH272" i="5"/>
  <c r="AH123" i="5"/>
  <c r="AH41" i="5"/>
  <c r="AH54" i="5"/>
  <c r="AH112" i="5"/>
  <c r="AH107" i="5"/>
  <c r="AH25" i="5"/>
  <c r="AH38" i="5"/>
  <c r="AH255" i="5"/>
  <c r="AH91" i="5"/>
  <c r="AH96" i="5"/>
  <c r="AH129" i="5"/>
  <c r="AH222" i="5"/>
  <c r="AH59" i="5"/>
  <c r="AH200" i="5"/>
  <c r="AH101" i="5"/>
  <c r="AH47" i="5"/>
  <c r="AH170" i="5"/>
  <c r="AH81" i="5"/>
  <c r="AH53" i="5"/>
  <c r="AH238" i="5"/>
  <c r="AH154" i="5"/>
  <c r="AH208" i="5"/>
  <c r="AH37" i="5"/>
  <c r="AH46" i="5"/>
  <c r="AH76" i="5"/>
  <c r="AH27" i="5"/>
  <c r="AH176" i="5"/>
  <c r="AH120" i="5"/>
  <c r="AH184" i="5"/>
  <c r="AH191" i="5"/>
  <c r="AH30" i="5"/>
  <c r="AH60" i="5"/>
  <c r="AH11" i="5"/>
  <c r="AH143" i="5"/>
  <c r="AH104" i="5"/>
  <c r="AH199" i="5"/>
  <c r="AH79" i="5"/>
  <c r="AH14" i="5"/>
  <c r="AH44" i="5"/>
  <c r="AH33" i="5"/>
  <c r="AH78" i="5"/>
  <c r="AH72" i="5"/>
  <c r="AH183" i="5"/>
  <c r="AH141" i="5"/>
  <c r="AH177" i="5"/>
  <c r="AH12" i="5"/>
  <c r="AH206" i="5"/>
  <c r="AH233" i="5"/>
  <c r="AH56" i="5"/>
  <c r="AH167" i="5"/>
  <c r="AH13" i="5"/>
  <c r="AH144" i="5"/>
  <c r="AH267" i="5"/>
  <c r="AH269" i="5"/>
  <c r="AH169" i="5"/>
  <c r="AH40" i="5"/>
  <c r="AH103" i="5"/>
  <c r="AH252" i="5"/>
  <c r="AH271" i="5"/>
  <c r="AH251" i="5"/>
  <c r="AH202" i="5"/>
  <c r="AH153" i="5"/>
  <c r="AH24" i="5"/>
  <c r="AH87" i="5"/>
  <c r="AH133" i="5"/>
  <c r="AH159" i="5"/>
  <c r="AH203" i="5"/>
  <c r="AH186" i="5"/>
  <c r="AH137" i="5"/>
  <c r="AH8" i="5"/>
  <c r="AH71" i="5"/>
  <c r="AH117" i="5"/>
  <c r="AH23" i="5"/>
  <c r="AH85" i="5"/>
  <c r="AH241" i="5"/>
  <c r="AH126" i="5"/>
  <c r="AH155" i="5"/>
  <c r="AH138" i="5"/>
  <c r="AH89" i="5"/>
  <c r="AH128" i="5"/>
  <c r="AH7" i="5"/>
  <c r="AH69" i="5"/>
  <c r="AH88" i="5"/>
  <c r="AH118" i="5"/>
  <c r="AH156" i="5"/>
  <c r="AH5" i="5"/>
  <c r="AH263" i="5"/>
  <c r="AH102" i="5"/>
  <c r="AH266" i="5"/>
  <c r="AH157" i="5"/>
  <c r="AH247" i="5"/>
  <c r="AH86" i="5"/>
  <c r="AH201" i="5"/>
  <c r="AH29" i="5"/>
  <c r="AH232" i="5"/>
  <c r="AH140" i="5"/>
  <c r="AH261" i="5"/>
  <c r="AH250" i="5"/>
  <c r="AH245" i="5"/>
  <c r="AH249" i="5"/>
  <c r="AH142" i="5"/>
  <c r="AH151" i="5"/>
  <c r="AH22" i="5"/>
  <c r="AH213" i="5"/>
  <c r="AH264" i="5"/>
  <c r="AH237" i="5"/>
  <c r="AH135" i="5"/>
  <c r="AH6" i="5"/>
  <c r="AH197" i="5"/>
  <c r="AH168" i="5"/>
  <c r="AH173" i="5"/>
  <c r="AH119" i="5"/>
  <c r="AH209" i="5"/>
  <c r="AH181" i="5"/>
  <c r="AH148" i="5"/>
  <c r="AH132" i="5"/>
  <c r="AH116" i="5"/>
  <c r="AH100" i="5"/>
  <c r="AH84" i="5"/>
  <c r="AH68" i="5"/>
  <c r="AH52" i="5"/>
  <c r="AH253" i="5"/>
  <c r="AH189" i="5"/>
  <c r="AH109" i="5"/>
  <c r="AH93" i="5"/>
  <c r="AH268" i="5"/>
  <c r="AH108" i="5"/>
  <c r="AH115" i="5"/>
  <c r="AH99" i="5"/>
  <c r="AH83" i="5"/>
  <c r="AH207" i="5"/>
  <c r="AH224" i="5"/>
  <c r="AH64" i="5"/>
  <c r="AH185" i="5"/>
  <c r="AH31" i="5"/>
  <c r="AH134" i="5"/>
  <c r="AH21" i="5"/>
  <c r="AH214" i="5"/>
  <c r="AH36" i="5"/>
  <c r="AH216" i="5"/>
  <c r="AH270" i="5"/>
  <c r="AH150" i="5"/>
  <c r="AH20" i="5"/>
  <c r="AH262" i="5"/>
  <c r="AH174" i="5"/>
  <c r="AH257" i="5"/>
  <c r="AH260" i="5"/>
  <c r="AH4" i="5"/>
  <c r="AH227" i="5"/>
  <c r="AH205" i="5"/>
  <c r="AH49" i="5"/>
  <c r="AH28" i="5"/>
  <c r="AH43" i="5"/>
  <c r="AH74" i="5"/>
  <c r="AH73" i="5"/>
  <c r="AH161" i="5"/>
  <c r="AH136" i="5"/>
  <c r="AH39" i="5"/>
  <c r="AH240" i="5"/>
  <c r="AH229" i="5"/>
  <c r="AH145" i="5"/>
  <c r="AH244" i="5"/>
  <c r="AH225" i="5"/>
  <c r="AH211" i="5"/>
  <c r="AH242" i="5"/>
  <c r="AH192" i="5"/>
  <c r="AH228" i="5"/>
  <c r="AH113" i="5"/>
  <c r="AH195" i="5"/>
  <c r="AH226" i="5"/>
  <c r="AH16" i="5"/>
  <c r="AH212" i="5"/>
  <c r="AH48" i="5"/>
  <c r="AH179" i="5"/>
  <c r="AH210" i="5"/>
  <c r="AH239" i="5"/>
  <c r="AH196" i="5"/>
  <c r="AH175" i="5"/>
  <c r="AH163" i="5"/>
  <c r="AH194" i="5"/>
  <c r="AH235" i="5"/>
  <c r="AH160" i="5"/>
  <c r="AH10" i="5"/>
  <c r="AH9" i="5"/>
  <c r="AH223" i="5"/>
  <c r="AH231" i="5"/>
  <c r="AH62" i="5"/>
  <c r="AH254" i="5"/>
  <c r="AH165" i="5"/>
  <c r="AH95" i="5"/>
  <c r="AH180" i="5"/>
  <c r="AH63" i="5"/>
  <c r="AH147" i="5"/>
  <c r="AH162" i="5"/>
  <c r="AH219" i="5"/>
  <c r="AH111" i="5"/>
  <c r="AH17" i="5"/>
  <c r="AH15" i="5"/>
  <c r="AH215" i="5"/>
  <c r="AH230" i="5"/>
  <c r="AH190" i="5"/>
  <c r="AH149" i="5"/>
  <c r="AH158" i="5"/>
  <c r="AH164" i="5"/>
  <c r="AH110" i="5"/>
  <c r="AH131" i="5"/>
  <c r="AH146" i="5"/>
  <c r="AH178" i="5"/>
  <c r="AH45" i="5"/>
  <c r="AH130" i="5"/>
  <c r="AH236" i="5"/>
  <c r="AH114" i="5"/>
  <c r="AH67" i="5"/>
  <c r="AH188" i="5"/>
  <c r="AH98" i="5"/>
  <c r="AH51" i="5"/>
  <c r="AH234" i="5"/>
  <c r="AH82" i="5"/>
  <c r="AH198" i="5"/>
  <c r="AH35" i="5"/>
  <c r="AH217" i="5"/>
  <c r="AH66" i="5"/>
  <c r="AH166" i="5"/>
  <c r="AH19" i="5"/>
  <c r="AH152" i="5"/>
  <c r="AH50" i="5"/>
  <c r="AH256" i="5"/>
  <c r="AH259" i="5"/>
  <c r="AH3" i="5"/>
  <c r="AH246" i="5"/>
  <c r="AH34" i="5"/>
  <c r="AH243" i="5"/>
  <c r="AH193" i="5"/>
  <c r="AH182" i="5"/>
  <c r="AH18" i="5"/>
  <c r="AH97" i="5"/>
  <c r="AH258" i="5"/>
  <c r="AF254" i="5"/>
  <c r="AG254" i="5"/>
  <c r="AG213" i="5"/>
  <c r="AF213" i="5"/>
  <c r="AG241" i="5"/>
  <c r="AF241" i="5"/>
  <c r="AF265" i="5"/>
  <c r="AG265" i="5"/>
  <c r="AG252" i="5"/>
  <c r="AF252" i="5"/>
  <c r="AF218" i="5"/>
  <c r="AG218" i="5"/>
  <c r="AF268" i="5"/>
  <c r="AG268" i="5"/>
  <c r="AG229" i="5"/>
  <c r="AF229" i="5"/>
  <c r="AF251" i="5"/>
  <c r="AG251" i="5"/>
  <c r="AF221" i="5"/>
  <c r="AG221" i="5"/>
  <c r="AG225" i="5"/>
  <c r="AF225" i="5"/>
  <c r="AF215" i="5"/>
  <c r="AG215" i="5"/>
  <c r="AG227" i="5"/>
  <c r="AF227" i="5"/>
  <c r="AF239" i="5"/>
  <c r="AG239" i="5"/>
  <c r="AG242" i="5"/>
  <c r="AF242" i="5"/>
  <c r="AG214" i="5"/>
  <c r="AF214" i="5"/>
  <c r="AF248" i="5"/>
  <c r="AG248" i="5"/>
  <c r="AG245" i="5"/>
  <c r="AF245" i="5"/>
  <c r="AF238" i="5"/>
  <c r="AG238" i="5"/>
  <c r="AG257" i="5"/>
  <c r="AF257" i="5"/>
  <c r="AG226" i="5"/>
  <c r="AF226" i="5"/>
  <c r="AF255" i="5"/>
  <c r="AG255" i="5"/>
  <c r="AG258" i="5"/>
  <c r="AF258" i="5"/>
  <c r="AF237" i="5"/>
  <c r="AG237" i="5"/>
  <c r="AG236" i="5"/>
  <c r="AF236" i="5"/>
  <c r="AG243" i="5"/>
  <c r="AF243" i="5"/>
  <c r="AF223" i="5"/>
  <c r="AG223" i="5"/>
  <c r="AF271" i="5"/>
  <c r="AG271" i="5"/>
  <c r="AG228" i="5"/>
  <c r="AF228" i="5"/>
  <c r="AF266" i="5"/>
  <c r="AG266" i="5"/>
  <c r="AG262" i="5"/>
  <c r="AF262" i="5"/>
  <c r="AF219" i="5"/>
  <c r="AG219" i="5"/>
  <c r="AG261" i="5"/>
  <c r="AF261" i="5"/>
  <c r="AG270" i="5"/>
  <c r="AF270" i="5"/>
  <c r="AF250" i="5"/>
  <c r="AG250" i="5"/>
  <c r="AF253" i="5"/>
  <c r="AG253" i="5"/>
  <c r="AF263" i="5"/>
  <c r="AG263" i="5"/>
  <c r="AG246" i="5"/>
  <c r="AF246" i="5"/>
  <c r="AF224" i="5"/>
  <c r="AG224" i="5"/>
  <c r="AG230" i="5"/>
  <c r="AF230" i="5"/>
  <c r="AG231" i="5"/>
  <c r="AF231" i="5"/>
  <c r="AG249" i="5"/>
  <c r="AF249" i="5"/>
  <c r="AF240" i="5"/>
  <c r="AG240" i="5"/>
  <c r="AF269" i="5"/>
  <c r="AG269" i="5"/>
  <c r="AF232" i="5"/>
  <c r="AG232" i="5"/>
  <c r="AF216" i="5"/>
  <c r="AG216" i="5"/>
  <c r="AF256" i="5"/>
  <c r="AG256" i="5"/>
  <c r="AF217" i="5"/>
  <c r="AG217" i="5"/>
  <c r="AF234" i="5"/>
  <c r="AG234" i="5"/>
  <c r="AF247" i="5"/>
  <c r="AG247" i="5"/>
  <c r="AF272" i="5"/>
  <c r="AG272" i="5"/>
  <c r="AG220" i="5"/>
  <c r="AF220" i="5"/>
  <c r="AF222" i="5"/>
  <c r="AG222" i="5"/>
  <c r="AF264" i="5"/>
  <c r="AG264" i="5"/>
  <c r="AG235" i="5"/>
  <c r="AF235" i="5"/>
  <c r="AF233" i="5"/>
  <c r="AG233" i="5"/>
  <c r="AG267" i="5"/>
  <c r="AF267" i="5"/>
  <c r="AG189" i="5"/>
  <c r="AF189" i="5"/>
  <c r="AG197" i="5"/>
  <c r="AF197" i="5"/>
  <c r="AG205" i="5"/>
  <c r="AF205" i="5"/>
  <c r="AF203" i="5"/>
  <c r="AG203" i="5"/>
  <c r="AG212" i="5"/>
  <c r="AF212" i="5"/>
  <c r="AG196" i="5"/>
  <c r="AF196" i="5"/>
  <c r="AG206" i="5"/>
  <c r="AF206" i="5"/>
  <c r="AG198" i="5"/>
  <c r="AF198" i="5"/>
  <c r="AF204" i="5"/>
  <c r="AG204" i="5"/>
  <c r="AG199" i="5"/>
  <c r="AF199" i="5"/>
  <c r="AG207" i="5"/>
  <c r="AF207" i="5"/>
  <c r="AG181" i="5"/>
  <c r="AF181" i="5"/>
  <c r="AG200" i="5"/>
  <c r="AF200" i="5"/>
  <c r="AG179" i="5"/>
  <c r="AF179" i="5"/>
  <c r="AG211" i="5"/>
  <c r="AF211" i="5"/>
  <c r="AF201" i="5"/>
  <c r="AG201" i="5"/>
  <c r="AG208" i="5"/>
  <c r="AF208" i="5"/>
  <c r="AG180" i="5"/>
  <c r="AF180" i="5"/>
  <c r="AG195" i="5"/>
  <c r="AF195" i="5"/>
  <c r="AF202" i="5"/>
  <c r="AG202" i="5"/>
  <c r="AB188" i="5"/>
  <c r="AA188" i="5"/>
  <c r="AA191" i="5"/>
  <c r="AB191" i="5"/>
  <c r="AB194" i="5"/>
  <c r="AA194" i="5"/>
  <c r="AA186" i="5"/>
  <c r="AB186" i="5"/>
  <c r="AA193" i="5"/>
  <c r="AB193" i="5"/>
  <c r="AB185" i="5"/>
  <c r="AA185" i="5"/>
  <c r="AA192" i="5"/>
  <c r="AB192" i="5"/>
  <c r="AA184" i="5"/>
  <c r="AB184" i="5"/>
  <c r="AA183" i="5"/>
  <c r="AB183" i="5"/>
  <c r="AA190" i="5"/>
  <c r="AB190" i="5"/>
  <c r="AA182" i="5"/>
  <c r="AB182" i="5"/>
  <c r="AA187" i="5"/>
  <c r="AB187" i="5"/>
  <c r="AA178" i="5"/>
  <c r="AB178" i="5"/>
  <c r="AB179" i="5"/>
  <c r="AB189" i="5"/>
  <c r="AB181" i="5"/>
  <c r="AB180" i="5"/>
  <c r="AE128" i="5"/>
  <c r="A128" i="5" s="1"/>
  <c r="AE129" i="5"/>
  <c r="A129" i="5" s="1"/>
  <c r="AE130" i="5"/>
  <c r="A130" i="5" s="1"/>
  <c r="AE131" i="5"/>
  <c r="A131" i="5" s="1"/>
  <c r="AE132" i="5"/>
  <c r="A132" i="5" s="1"/>
  <c r="AE133" i="5"/>
  <c r="A133" i="5" s="1"/>
  <c r="AB133" i="5" s="1"/>
  <c r="AE134" i="5"/>
  <c r="A134" i="5" s="1"/>
  <c r="AA134" i="5" s="1"/>
  <c r="AE135" i="5"/>
  <c r="A135" i="5" s="1"/>
  <c r="AE136" i="5"/>
  <c r="A136" i="5" s="1"/>
  <c r="AE137" i="5"/>
  <c r="A137" i="5" s="1"/>
  <c r="AE138" i="5"/>
  <c r="A138" i="5" s="1"/>
  <c r="AE139" i="5"/>
  <c r="A139" i="5" s="1"/>
  <c r="AE140" i="5"/>
  <c r="A140" i="5" s="1"/>
  <c r="AE141" i="5"/>
  <c r="A141" i="5" s="1"/>
  <c r="AB141" i="5" s="1"/>
  <c r="AE142" i="5"/>
  <c r="A142" i="5" s="1"/>
  <c r="AA142" i="5" s="1"/>
  <c r="AE143" i="5"/>
  <c r="A143" i="5" s="1"/>
  <c r="AE144" i="5"/>
  <c r="A144" i="5" s="1"/>
  <c r="AE145" i="5"/>
  <c r="A145" i="5" s="1"/>
  <c r="AE146" i="5"/>
  <c r="A146" i="5" s="1"/>
  <c r="AE147" i="5"/>
  <c r="A147" i="5" s="1"/>
  <c r="AE148" i="5"/>
  <c r="A148" i="5" s="1"/>
  <c r="AE149" i="5"/>
  <c r="A149" i="5" s="1"/>
  <c r="AB149" i="5" s="1"/>
  <c r="AE150" i="5"/>
  <c r="A150" i="5" s="1"/>
  <c r="AA150" i="5" s="1"/>
  <c r="AE151" i="5"/>
  <c r="A151" i="5" s="1"/>
  <c r="AE152" i="5"/>
  <c r="A152" i="5" s="1"/>
  <c r="AE153" i="5"/>
  <c r="A153" i="5" s="1"/>
  <c r="AE154" i="5"/>
  <c r="A154" i="5" s="1"/>
  <c r="AE155" i="5"/>
  <c r="A155" i="5" s="1"/>
  <c r="AE156" i="5"/>
  <c r="A156" i="5" s="1"/>
  <c r="AE157" i="5"/>
  <c r="A157" i="5" s="1"/>
  <c r="AB157" i="5" s="1"/>
  <c r="AE158" i="5"/>
  <c r="A158" i="5" s="1"/>
  <c r="AA158" i="5" s="1"/>
  <c r="AE159" i="5"/>
  <c r="A159" i="5" s="1"/>
  <c r="AE160" i="5"/>
  <c r="A160" i="5" s="1"/>
  <c r="AE161" i="5"/>
  <c r="A161" i="5" s="1"/>
  <c r="AE162" i="5"/>
  <c r="A162" i="5" s="1"/>
  <c r="AE163" i="5"/>
  <c r="A163" i="5" s="1"/>
  <c r="AE164" i="5"/>
  <c r="A164" i="5" s="1"/>
  <c r="AE165" i="5"/>
  <c r="A165" i="5" s="1"/>
  <c r="AB165" i="5" s="1"/>
  <c r="AE166" i="5"/>
  <c r="A166" i="5" s="1"/>
  <c r="AA166" i="5" s="1"/>
  <c r="AE167" i="5"/>
  <c r="A167" i="5" s="1"/>
  <c r="AE168" i="5"/>
  <c r="A168" i="5" s="1"/>
  <c r="AE169" i="5"/>
  <c r="A169" i="5" s="1"/>
  <c r="AE170" i="5"/>
  <c r="A170" i="5" s="1"/>
  <c r="AE171" i="5"/>
  <c r="A171" i="5" s="1"/>
  <c r="AE172" i="5"/>
  <c r="A172" i="5" s="1"/>
  <c r="AE173" i="5"/>
  <c r="A173" i="5" s="1"/>
  <c r="AB173" i="5" s="1"/>
  <c r="AE174" i="5"/>
  <c r="A174" i="5" s="1"/>
  <c r="AA174" i="5" s="1"/>
  <c r="AE175" i="5"/>
  <c r="A175" i="5" s="1"/>
  <c r="AE176" i="5"/>
  <c r="A176" i="5" s="1"/>
  <c r="AE177" i="5"/>
  <c r="A177" i="5" s="1"/>
  <c r="AG174" i="5" l="1"/>
  <c r="AF174" i="5"/>
  <c r="AF185" i="5"/>
  <c r="AG185" i="5"/>
  <c r="AG142" i="5"/>
  <c r="AF142" i="5"/>
  <c r="AG178" i="5"/>
  <c r="AF178" i="5"/>
  <c r="AG193" i="5"/>
  <c r="AF193" i="5"/>
  <c r="AG158" i="5"/>
  <c r="AF158" i="5"/>
  <c r="AF187" i="5"/>
  <c r="AG187" i="5"/>
  <c r="AF186" i="5"/>
  <c r="AG186" i="5"/>
  <c r="AG192" i="5"/>
  <c r="AF192" i="5"/>
  <c r="AG194" i="5"/>
  <c r="AF194" i="5"/>
  <c r="AG134" i="5"/>
  <c r="AF134" i="5"/>
  <c r="AG182" i="5"/>
  <c r="AF182" i="5"/>
  <c r="AG190" i="5"/>
  <c r="AF190" i="5"/>
  <c r="AG191" i="5"/>
  <c r="AF191" i="5"/>
  <c r="AG166" i="5"/>
  <c r="AF166" i="5"/>
  <c r="AF188" i="5"/>
  <c r="AG188" i="5"/>
  <c r="AG184" i="5"/>
  <c r="AF184" i="5"/>
  <c r="AG183" i="5"/>
  <c r="AF183" i="5"/>
  <c r="AG150" i="5"/>
  <c r="AF150" i="5"/>
  <c r="AA145" i="5"/>
  <c r="AB145" i="5"/>
  <c r="AB137" i="5"/>
  <c r="AA137" i="5"/>
  <c r="AA168" i="5"/>
  <c r="AB168" i="5"/>
  <c r="AA160" i="5"/>
  <c r="AB160" i="5"/>
  <c r="AA152" i="5"/>
  <c r="AB152" i="5"/>
  <c r="AA144" i="5"/>
  <c r="AB144" i="5"/>
  <c r="AA136" i="5"/>
  <c r="AB136" i="5"/>
  <c r="AA128" i="5"/>
  <c r="AB128" i="5"/>
  <c r="AA175" i="5"/>
  <c r="AB175" i="5"/>
  <c r="AA167" i="5"/>
  <c r="AB167" i="5"/>
  <c r="AA159" i="5"/>
  <c r="AB159" i="5"/>
  <c r="AA151" i="5"/>
  <c r="AB151" i="5"/>
  <c r="AA143" i="5"/>
  <c r="AB143" i="5"/>
  <c r="AA135" i="5"/>
  <c r="AB135" i="5"/>
  <c r="AB172" i="5"/>
  <c r="AA172" i="5"/>
  <c r="AB164" i="5"/>
  <c r="AA164" i="5"/>
  <c r="AB156" i="5"/>
  <c r="AA156" i="5"/>
  <c r="AB148" i="5"/>
  <c r="AA148" i="5"/>
  <c r="AB140" i="5"/>
  <c r="AA140" i="5"/>
  <c r="AB132" i="5"/>
  <c r="AA132" i="5"/>
  <c r="AA155" i="5"/>
  <c r="AB155" i="5"/>
  <c r="AA147" i="5"/>
  <c r="AB147" i="5"/>
  <c r="AA139" i="5"/>
  <c r="AB139" i="5"/>
  <c r="AA131" i="5"/>
  <c r="AB131" i="5"/>
  <c r="AB170" i="5"/>
  <c r="AA170" i="5"/>
  <c r="AB146" i="5"/>
  <c r="AA146" i="5"/>
  <c r="AB138" i="5"/>
  <c r="AA138" i="5"/>
  <c r="AA130" i="5"/>
  <c r="AB130" i="5"/>
  <c r="AA163" i="5"/>
  <c r="AB163" i="5"/>
  <c r="AB154" i="5"/>
  <c r="AA154" i="5"/>
  <c r="AB169" i="5"/>
  <c r="AA169" i="5"/>
  <c r="AA153" i="5"/>
  <c r="AB153" i="5"/>
  <c r="AA129" i="5"/>
  <c r="AB129" i="5"/>
  <c r="AA171" i="5"/>
  <c r="AB171" i="5"/>
  <c r="AA162" i="5"/>
  <c r="AB162" i="5"/>
  <c r="AB177" i="5"/>
  <c r="AA177" i="5"/>
  <c r="AA161" i="5"/>
  <c r="AB161" i="5"/>
  <c r="AA176" i="5"/>
  <c r="AB176" i="5"/>
  <c r="AA173" i="5"/>
  <c r="AA165" i="5"/>
  <c r="AA157" i="5"/>
  <c r="AA149" i="5"/>
  <c r="AA141" i="5"/>
  <c r="AA133" i="5"/>
  <c r="AB174" i="5"/>
  <c r="AB166" i="5"/>
  <c r="AB158" i="5"/>
  <c r="AB150" i="5"/>
  <c r="AB142" i="5"/>
  <c r="AB134" i="5"/>
  <c r="AE93" i="5"/>
  <c r="A93" i="5" s="1"/>
  <c r="AE94" i="5"/>
  <c r="A94" i="5" s="1"/>
  <c r="AA94" i="5" s="1"/>
  <c r="AE95" i="5"/>
  <c r="A95" i="5" s="1"/>
  <c r="AE96" i="5"/>
  <c r="A96" i="5" s="1"/>
  <c r="AE97" i="5"/>
  <c r="A97" i="5" s="1"/>
  <c r="AA97" i="5" s="1"/>
  <c r="AE98" i="5"/>
  <c r="A98" i="5" s="1"/>
  <c r="AB98" i="5" s="1"/>
  <c r="AE99" i="5"/>
  <c r="A99" i="5" s="1"/>
  <c r="AE100" i="5"/>
  <c r="A100" i="5" s="1"/>
  <c r="AE101" i="5"/>
  <c r="A101" i="5" s="1"/>
  <c r="AE102" i="5"/>
  <c r="A102" i="5" s="1"/>
  <c r="AA102" i="5" s="1"/>
  <c r="AE103" i="5"/>
  <c r="A103" i="5" s="1"/>
  <c r="AE104" i="5"/>
  <c r="A104" i="5" s="1"/>
  <c r="AE105" i="5"/>
  <c r="A105" i="5" s="1"/>
  <c r="AE106" i="5"/>
  <c r="A106" i="5" s="1"/>
  <c r="AB106" i="5" s="1"/>
  <c r="AE107" i="5"/>
  <c r="A107" i="5" s="1"/>
  <c r="AE108" i="5"/>
  <c r="A108" i="5" s="1"/>
  <c r="AE109" i="5"/>
  <c r="A109" i="5" s="1"/>
  <c r="AE110" i="5"/>
  <c r="A110" i="5" s="1"/>
  <c r="AA110" i="5" s="1"/>
  <c r="AE111" i="5"/>
  <c r="A111" i="5" s="1"/>
  <c r="AE112" i="5"/>
  <c r="A112" i="5" s="1"/>
  <c r="AE113" i="5"/>
  <c r="A113" i="5" s="1"/>
  <c r="AA113" i="5" s="1"/>
  <c r="AE114" i="5"/>
  <c r="A114" i="5" s="1"/>
  <c r="AB114" i="5" s="1"/>
  <c r="AE115" i="5"/>
  <c r="A115" i="5" s="1"/>
  <c r="AE116" i="5"/>
  <c r="A116" i="5" s="1"/>
  <c r="AE117" i="5"/>
  <c r="A117" i="5" s="1"/>
  <c r="AE118" i="5"/>
  <c r="A118" i="5" s="1"/>
  <c r="AA118" i="5" s="1"/>
  <c r="AE119" i="5"/>
  <c r="A119" i="5" s="1"/>
  <c r="AE120" i="5"/>
  <c r="A120" i="5" s="1"/>
  <c r="AE121" i="5"/>
  <c r="A121" i="5" s="1"/>
  <c r="AE122" i="5"/>
  <c r="A122" i="5" s="1"/>
  <c r="AB122" i="5" s="1"/>
  <c r="AE123" i="5"/>
  <c r="A123" i="5" s="1"/>
  <c r="AE124" i="5"/>
  <c r="A124" i="5" s="1"/>
  <c r="AE125" i="5"/>
  <c r="A125" i="5" s="1"/>
  <c r="AE126" i="5"/>
  <c r="A126" i="5" s="1"/>
  <c r="AA126" i="5" s="1"/>
  <c r="AE127" i="5"/>
  <c r="A127" i="5" s="1"/>
  <c r="AG161" i="5" l="1"/>
  <c r="AF161" i="5"/>
  <c r="AG163" i="5"/>
  <c r="AF163" i="5"/>
  <c r="AF155" i="5"/>
  <c r="AG155" i="5"/>
  <c r="AG143" i="5"/>
  <c r="AF143" i="5"/>
  <c r="AG152" i="5"/>
  <c r="AF152" i="5"/>
  <c r="AG144" i="5"/>
  <c r="AF144" i="5"/>
  <c r="AG177" i="5"/>
  <c r="AF177" i="5"/>
  <c r="AG160" i="5"/>
  <c r="AF160" i="5"/>
  <c r="AF138" i="5"/>
  <c r="AG138" i="5"/>
  <c r="AF140" i="5"/>
  <c r="AG140" i="5"/>
  <c r="AG159" i="5"/>
  <c r="AF159" i="5"/>
  <c r="AG168" i="5"/>
  <c r="AF168" i="5"/>
  <c r="AG176" i="5"/>
  <c r="AF176" i="5"/>
  <c r="AG130" i="5"/>
  <c r="AF130" i="5"/>
  <c r="AG146" i="5"/>
  <c r="AF146" i="5"/>
  <c r="AG148" i="5"/>
  <c r="AF148" i="5"/>
  <c r="AF137" i="5"/>
  <c r="AG137" i="5"/>
  <c r="AG135" i="5"/>
  <c r="AF135" i="5"/>
  <c r="AG97" i="5"/>
  <c r="AF97" i="5"/>
  <c r="AF171" i="5"/>
  <c r="AG171" i="5"/>
  <c r="AG167" i="5"/>
  <c r="AF167" i="5"/>
  <c r="AG132" i="5"/>
  <c r="AF132" i="5"/>
  <c r="AG162" i="5"/>
  <c r="AF162" i="5"/>
  <c r="AG113" i="5"/>
  <c r="AF113" i="5"/>
  <c r="AG133" i="5"/>
  <c r="AF133" i="5"/>
  <c r="AF170" i="5"/>
  <c r="AG170" i="5"/>
  <c r="AF156" i="5"/>
  <c r="AG156" i="5"/>
  <c r="AG118" i="5"/>
  <c r="AF118" i="5"/>
  <c r="AG129" i="5"/>
  <c r="AF129" i="5"/>
  <c r="AG175" i="5"/>
  <c r="AF175" i="5"/>
  <c r="AG145" i="5"/>
  <c r="AF145" i="5"/>
  <c r="AG102" i="5"/>
  <c r="AF102" i="5"/>
  <c r="AG126" i="5"/>
  <c r="AF126" i="5"/>
  <c r="AG110" i="5"/>
  <c r="AF110" i="5"/>
  <c r="AG94" i="5"/>
  <c r="AF94" i="5"/>
  <c r="AG149" i="5"/>
  <c r="AF149" i="5"/>
  <c r="AG164" i="5"/>
  <c r="AF164" i="5"/>
  <c r="AF154" i="5"/>
  <c r="AG154" i="5"/>
  <c r="AG147" i="5"/>
  <c r="AF147" i="5"/>
  <c r="AG141" i="5"/>
  <c r="AF141" i="5"/>
  <c r="AG157" i="5"/>
  <c r="AF157" i="5"/>
  <c r="AF153" i="5"/>
  <c r="AG153" i="5"/>
  <c r="AG131" i="5"/>
  <c r="AF131" i="5"/>
  <c r="AG128" i="5"/>
  <c r="AF128" i="5"/>
  <c r="AG165" i="5"/>
  <c r="AF165" i="5"/>
  <c r="AF172" i="5"/>
  <c r="AG172" i="5"/>
  <c r="AG151" i="5"/>
  <c r="AF151" i="5"/>
  <c r="AF169" i="5"/>
  <c r="AG169" i="5"/>
  <c r="AG173" i="5"/>
  <c r="AF173" i="5"/>
  <c r="AF139" i="5"/>
  <c r="AG139" i="5"/>
  <c r="AG136" i="5"/>
  <c r="AF136" i="5"/>
  <c r="AA121" i="5"/>
  <c r="AB121" i="5"/>
  <c r="AA105" i="5"/>
  <c r="AB105" i="5"/>
  <c r="AA125" i="5"/>
  <c r="AB125" i="5"/>
  <c r="AA117" i="5"/>
  <c r="AB117" i="5"/>
  <c r="AA109" i="5"/>
  <c r="AB109" i="5"/>
  <c r="AA101" i="5"/>
  <c r="AB101" i="5"/>
  <c r="AA93" i="5"/>
  <c r="AB93" i="5"/>
  <c r="AB113" i="5"/>
  <c r="AB97" i="5"/>
  <c r="AB99" i="5"/>
  <c r="AA99" i="5"/>
  <c r="AA124" i="5"/>
  <c r="AB124" i="5"/>
  <c r="AA112" i="5"/>
  <c r="AB112" i="5"/>
  <c r="AB107" i="5"/>
  <c r="AA107" i="5"/>
  <c r="AA120" i="5"/>
  <c r="AB120" i="5"/>
  <c r="AB96" i="5"/>
  <c r="AA96" i="5"/>
  <c r="AA119" i="5"/>
  <c r="AB119" i="5"/>
  <c r="AA111" i="5"/>
  <c r="AB111" i="5"/>
  <c r="AA95" i="5"/>
  <c r="AB95" i="5"/>
  <c r="AB123" i="5"/>
  <c r="AA123" i="5"/>
  <c r="AA104" i="5"/>
  <c r="AB104" i="5"/>
  <c r="AA127" i="5"/>
  <c r="AB127" i="5"/>
  <c r="AA103" i="5"/>
  <c r="AB103" i="5"/>
  <c r="AB115" i="5"/>
  <c r="AA115" i="5"/>
  <c r="AA116" i="5"/>
  <c r="AB116" i="5"/>
  <c r="AA108" i="5"/>
  <c r="AB108" i="5"/>
  <c r="AA100" i="5"/>
  <c r="AB100" i="5"/>
  <c r="AA122" i="5"/>
  <c r="AA114" i="5"/>
  <c r="AA106" i="5"/>
  <c r="AA98" i="5"/>
  <c r="AB126" i="5"/>
  <c r="AB118" i="5"/>
  <c r="AB110" i="5"/>
  <c r="AB102" i="5"/>
  <c r="AB94" i="5"/>
  <c r="L11" i="6"/>
  <c r="AE2" i="5"/>
  <c r="A2" i="5" s="1"/>
  <c r="AA2" i="5" s="1"/>
  <c r="AF2" i="5" s="1"/>
  <c r="AE3" i="5"/>
  <c r="A3" i="5" s="1"/>
  <c r="AA3" i="5" s="1"/>
  <c r="AF3" i="5" s="1"/>
  <c r="AE4" i="5"/>
  <c r="A4" i="5" s="1"/>
  <c r="AA4" i="5" s="1"/>
  <c r="AG4" i="5" s="1"/>
  <c r="AE5" i="5"/>
  <c r="A5" i="5" s="1"/>
  <c r="AA5" i="5" s="1"/>
  <c r="AG5" i="5" s="1"/>
  <c r="AE6" i="5"/>
  <c r="A6" i="5" s="1"/>
  <c r="AB6" i="5" s="1"/>
  <c r="AE7" i="5"/>
  <c r="A7" i="5" s="1"/>
  <c r="AB7" i="5" s="1"/>
  <c r="AE8" i="5"/>
  <c r="A8" i="5" s="1"/>
  <c r="AB8" i="5" s="1"/>
  <c r="AE9" i="5"/>
  <c r="A9" i="5" s="1"/>
  <c r="AB9" i="5" s="1"/>
  <c r="AE10" i="5"/>
  <c r="A10" i="5" s="1"/>
  <c r="AB10" i="5" s="1"/>
  <c r="AE11" i="5"/>
  <c r="A11" i="5" s="1"/>
  <c r="AB11" i="5" s="1"/>
  <c r="AE12" i="5"/>
  <c r="A12" i="5" s="1"/>
  <c r="AB12" i="5" s="1"/>
  <c r="AE13" i="5"/>
  <c r="A13" i="5" s="1"/>
  <c r="AB13" i="5" s="1"/>
  <c r="AE14" i="5"/>
  <c r="A14" i="5" s="1"/>
  <c r="AB14" i="5" s="1"/>
  <c r="AE15" i="5"/>
  <c r="A15" i="5" s="1"/>
  <c r="AB15" i="5" s="1"/>
  <c r="AE16" i="5"/>
  <c r="A16" i="5" s="1"/>
  <c r="AB16" i="5" s="1"/>
  <c r="AE17" i="5"/>
  <c r="A17" i="5" s="1"/>
  <c r="AB17" i="5" s="1"/>
  <c r="AE18" i="5"/>
  <c r="A18" i="5" s="1"/>
  <c r="AA18" i="5" s="1"/>
  <c r="AF18" i="5" s="1"/>
  <c r="AE19" i="5"/>
  <c r="A19" i="5" s="1"/>
  <c r="AA19" i="5" s="1"/>
  <c r="AF19" i="5" s="1"/>
  <c r="AE20" i="5"/>
  <c r="A20" i="5" s="1"/>
  <c r="AA20" i="5" s="1"/>
  <c r="AG20" i="5" s="1"/>
  <c r="AE21" i="5"/>
  <c r="A21" i="5" s="1"/>
  <c r="AA21" i="5" s="1"/>
  <c r="AG21" i="5" s="1"/>
  <c r="AE22" i="5"/>
  <c r="A22" i="5" s="1"/>
  <c r="AB22" i="5" s="1"/>
  <c r="AE23" i="5"/>
  <c r="A23" i="5" s="1"/>
  <c r="AB23" i="5" s="1"/>
  <c r="AE24" i="5"/>
  <c r="A24" i="5" s="1"/>
  <c r="AB24" i="5" s="1"/>
  <c r="AE25" i="5"/>
  <c r="A25" i="5" s="1"/>
  <c r="AB25" i="5" s="1"/>
  <c r="AE26" i="5"/>
  <c r="A26" i="5" s="1"/>
  <c r="AB26" i="5" s="1"/>
  <c r="AE27" i="5"/>
  <c r="A27" i="5" s="1"/>
  <c r="AB27" i="5" s="1"/>
  <c r="AE28" i="5"/>
  <c r="A28" i="5" s="1"/>
  <c r="AB28" i="5" s="1"/>
  <c r="AE29" i="5"/>
  <c r="A29" i="5" s="1"/>
  <c r="AB29" i="5" s="1"/>
  <c r="AE30" i="5"/>
  <c r="A30" i="5" s="1"/>
  <c r="AB30" i="5" s="1"/>
  <c r="AE31" i="5"/>
  <c r="A31" i="5" s="1"/>
  <c r="AB31" i="5" s="1"/>
  <c r="AE32" i="5"/>
  <c r="A32" i="5" s="1"/>
  <c r="AB32" i="5" s="1"/>
  <c r="AE33" i="5"/>
  <c r="A33" i="5" s="1"/>
  <c r="AB33" i="5" s="1"/>
  <c r="AE34" i="5"/>
  <c r="A34" i="5" s="1"/>
  <c r="AA34" i="5" s="1"/>
  <c r="AF34" i="5" s="1"/>
  <c r="AE35" i="5"/>
  <c r="A35" i="5" s="1"/>
  <c r="AA35" i="5" s="1"/>
  <c r="AF35" i="5" s="1"/>
  <c r="AE36" i="5"/>
  <c r="A36" i="5" s="1"/>
  <c r="AA36" i="5" s="1"/>
  <c r="AG36" i="5" s="1"/>
  <c r="AE37" i="5"/>
  <c r="A37" i="5" s="1"/>
  <c r="AA37" i="5" s="1"/>
  <c r="AG37" i="5" s="1"/>
  <c r="AE38" i="5"/>
  <c r="A38" i="5" s="1"/>
  <c r="AB38" i="5" s="1"/>
  <c r="AE39" i="5"/>
  <c r="A39" i="5" s="1"/>
  <c r="AB39" i="5" s="1"/>
  <c r="AE40" i="5"/>
  <c r="A40" i="5" s="1"/>
  <c r="AB40" i="5" s="1"/>
  <c r="AE41" i="5"/>
  <c r="A41" i="5" s="1"/>
  <c r="AB41" i="5" s="1"/>
  <c r="AE42" i="5"/>
  <c r="A42" i="5" s="1"/>
  <c r="AB42" i="5" s="1"/>
  <c r="AE43" i="5"/>
  <c r="A43" i="5" s="1"/>
  <c r="AB43" i="5" s="1"/>
  <c r="AE44" i="5"/>
  <c r="A44" i="5" s="1"/>
  <c r="AB44" i="5" s="1"/>
  <c r="AE45" i="5"/>
  <c r="A45" i="5" s="1"/>
  <c r="AB45" i="5" s="1"/>
  <c r="AE46" i="5"/>
  <c r="A46" i="5" s="1"/>
  <c r="AB46" i="5" s="1"/>
  <c r="AE47" i="5"/>
  <c r="A47" i="5" s="1"/>
  <c r="AB47" i="5" s="1"/>
  <c r="AE48" i="5"/>
  <c r="A48" i="5" s="1"/>
  <c r="AB48" i="5" s="1"/>
  <c r="AE49" i="5"/>
  <c r="A49" i="5" s="1"/>
  <c r="AB49" i="5" s="1"/>
  <c r="AE50" i="5"/>
  <c r="A50" i="5" s="1"/>
  <c r="AA50" i="5" s="1"/>
  <c r="AF50" i="5" s="1"/>
  <c r="AE51" i="5"/>
  <c r="A51" i="5" s="1"/>
  <c r="AA51" i="5" s="1"/>
  <c r="AF51" i="5" s="1"/>
  <c r="AE52" i="5"/>
  <c r="A52" i="5" s="1"/>
  <c r="AA52" i="5" s="1"/>
  <c r="AG52" i="5" s="1"/>
  <c r="AE53" i="5"/>
  <c r="A53" i="5" s="1"/>
  <c r="AA53" i="5" s="1"/>
  <c r="AG53" i="5" s="1"/>
  <c r="AE54" i="5"/>
  <c r="A54" i="5" s="1"/>
  <c r="AB54" i="5" s="1"/>
  <c r="AE55" i="5"/>
  <c r="A55" i="5" s="1"/>
  <c r="AB55" i="5" s="1"/>
  <c r="AE56" i="5"/>
  <c r="A56" i="5" s="1"/>
  <c r="AB56" i="5" s="1"/>
  <c r="AE57" i="5"/>
  <c r="A57" i="5" s="1"/>
  <c r="AB57" i="5" s="1"/>
  <c r="AE58" i="5"/>
  <c r="A58" i="5" s="1"/>
  <c r="AB58" i="5" s="1"/>
  <c r="AE59" i="5"/>
  <c r="A59" i="5" s="1"/>
  <c r="AB59" i="5" s="1"/>
  <c r="AE60" i="5"/>
  <c r="A60" i="5" s="1"/>
  <c r="AB60" i="5" s="1"/>
  <c r="AE61" i="5"/>
  <c r="A61" i="5" s="1"/>
  <c r="AB61" i="5" s="1"/>
  <c r="AE62" i="5"/>
  <c r="A62" i="5" s="1"/>
  <c r="AB62" i="5" s="1"/>
  <c r="AE63" i="5"/>
  <c r="A63" i="5" s="1"/>
  <c r="AB63" i="5" s="1"/>
  <c r="AE64" i="5"/>
  <c r="A64" i="5" s="1"/>
  <c r="AB64" i="5" s="1"/>
  <c r="AE65" i="5"/>
  <c r="A65" i="5" s="1"/>
  <c r="AB65" i="5" s="1"/>
  <c r="AE66" i="5"/>
  <c r="A66" i="5" s="1"/>
  <c r="AA66" i="5" s="1"/>
  <c r="AF66" i="5" s="1"/>
  <c r="AE67" i="5"/>
  <c r="A67" i="5" s="1"/>
  <c r="AA67" i="5" s="1"/>
  <c r="AF67" i="5" s="1"/>
  <c r="AE68" i="5"/>
  <c r="A68" i="5" s="1"/>
  <c r="AA68" i="5" s="1"/>
  <c r="AG68" i="5" s="1"/>
  <c r="AE69" i="5"/>
  <c r="A69" i="5" s="1"/>
  <c r="AA69" i="5" s="1"/>
  <c r="AG69" i="5" s="1"/>
  <c r="AE70" i="5"/>
  <c r="A70" i="5" s="1"/>
  <c r="AB70" i="5" s="1"/>
  <c r="AE71" i="5"/>
  <c r="A71" i="5" s="1"/>
  <c r="AB71" i="5" s="1"/>
  <c r="AE72" i="5"/>
  <c r="A72" i="5" s="1"/>
  <c r="AB72" i="5" s="1"/>
  <c r="AE73" i="5"/>
  <c r="A73" i="5" s="1"/>
  <c r="AB73" i="5" s="1"/>
  <c r="AE74" i="5"/>
  <c r="A74" i="5" s="1"/>
  <c r="AB74" i="5" s="1"/>
  <c r="AE75" i="5"/>
  <c r="A75" i="5" s="1"/>
  <c r="AB75" i="5" s="1"/>
  <c r="AE76" i="5"/>
  <c r="A76" i="5" s="1"/>
  <c r="AB76" i="5" s="1"/>
  <c r="AE77" i="5"/>
  <c r="A77" i="5" s="1"/>
  <c r="AB77" i="5" s="1"/>
  <c r="AE78" i="5"/>
  <c r="A78" i="5" s="1"/>
  <c r="AB78" i="5" s="1"/>
  <c r="AE79" i="5"/>
  <c r="A79" i="5" s="1"/>
  <c r="AB79" i="5" s="1"/>
  <c r="AE80" i="5"/>
  <c r="A80" i="5" s="1"/>
  <c r="AB80" i="5" s="1"/>
  <c r="AE81" i="5"/>
  <c r="A81" i="5" s="1"/>
  <c r="AB81" i="5" s="1"/>
  <c r="AE82" i="5"/>
  <c r="A82" i="5" s="1"/>
  <c r="AA82" i="5" s="1"/>
  <c r="AF82" i="5" s="1"/>
  <c r="AE83" i="5"/>
  <c r="A83" i="5" s="1"/>
  <c r="AA83" i="5" s="1"/>
  <c r="AF83" i="5" s="1"/>
  <c r="AE84" i="5"/>
  <c r="A84" i="5" s="1"/>
  <c r="AA84" i="5" s="1"/>
  <c r="AG84" i="5" s="1"/>
  <c r="AE85" i="5"/>
  <c r="A85" i="5" s="1"/>
  <c r="AA85" i="5" s="1"/>
  <c r="AG85" i="5" s="1"/>
  <c r="AE86" i="5"/>
  <c r="A86" i="5" s="1"/>
  <c r="AB86" i="5" s="1"/>
  <c r="AE87" i="5"/>
  <c r="A87" i="5" s="1"/>
  <c r="AB87" i="5" s="1"/>
  <c r="AE88" i="5"/>
  <c r="A88" i="5" s="1"/>
  <c r="AB88" i="5" s="1"/>
  <c r="AE89" i="5"/>
  <c r="A89" i="5" s="1"/>
  <c r="AB89" i="5" s="1"/>
  <c r="AE90" i="5"/>
  <c r="A90" i="5" s="1"/>
  <c r="AB90" i="5" s="1"/>
  <c r="AE91" i="5"/>
  <c r="A91" i="5" s="1"/>
  <c r="AB91" i="5" s="1"/>
  <c r="AE92" i="5"/>
  <c r="A92" i="5" s="1"/>
  <c r="AB92" i="5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C52" i="2"/>
  <c r="C50" i="2"/>
  <c r="C49" i="2"/>
  <c r="T2" i="2"/>
  <c r="C48" i="2"/>
  <c r="C51" i="2"/>
  <c r="E2" i="2"/>
  <c r="C54" i="2"/>
  <c r="U2" i="2"/>
  <c r="C53" i="2"/>
  <c r="AM1" i="5"/>
  <c r="AU1" i="7"/>
  <c r="AW1" i="7"/>
  <c r="BE1" i="7"/>
  <c r="BV1" i="7"/>
  <c r="D41" i="7"/>
  <c r="E60" i="7" l="1"/>
  <c r="E45" i="7"/>
  <c r="E53" i="7"/>
  <c r="E46" i="7"/>
  <c r="E54" i="7"/>
  <c r="E47" i="7"/>
  <c r="E55" i="7"/>
  <c r="E48" i="7"/>
  <c r="E56" i="7"/>
  <c r="E52" i="7"/>
  <c r="E49" i="7"/>
  <c r="E57" i="7"/>
  <c r="E42" i="7"/>
  <c r="E50" i="7"/>
  <c r="E58" i="7"/>
  <c r="E43" i="7"/>
  <c r="E51" i="7"/>
  <c r="E59" i="7"/>
  <c r="E44" i="7"/>
  <c r="AG98" i="5"/>
  <c r="AF98" i="5"/>
  <c r="AF106" i="5"/>
  <c r="AG106" i="5"/>
  <c r="AG104" i="5"/>
  <c r="AF104" i="5"/>
  <c r="AG112" i="5"/>
  <c r="AF112" i="5"/>
  <c r="AG117" i="5"/>
  <c r="AF117" i="5"/>
  <c r="AF107" i="5"/>
  <c r="AG107" i="5"/>
  <c r="AG109" i="5"/>
  <c r="AF109" i="5"/>
  <c r="AG99" i="5"/>
  <c r="AF99" i="5"/>
  <c r="AG100" i="5"/>
  <c r="AF100" i="5"/>
  <c r="AG95" i="5"/>
  <c r="AF95" i="5"/>
  <c r="AF105" i="5"/>
  <c r="AG105" i="5"/>
  <c r="AF124" i="5"/>
  <c r="AG124" i="5"/>
  <c r="AF108" i="5"/>
  <c r="AG108" i="5"/>
  <c r="AG111" i="5"/>
  <c r="AF111" i="5"/>
  <c r="AF121" i="5"/>
  <c r="AG121" i="5"/>
  <c r="AF122" i="5"/>
  <c r="AG122" i="5"/>
  <c r="AG116" i="5"/>
  <c r="AF116" i="5"/>
  <c r="AG119" i="5"/>
  <c r="AF119" i="5"/>
  <c r="AF123" i="5"/>
  <c r="AG123" i="5"/>
  <c r="AG115" i="5"/>
  <c r="AF115" i="5"/>
  <c r="AG96" i="5"/>
  <c r="AF96" i="5"/>
  <c r="AG127" i="5"/>
  <c r="AF127" i="5"/>
  <c r="AG114" i="5"/>
  <c r="AF114" i="5"/>
  <c r="AG125" i="5"/>
  <c r="AF125" i="5"/>
  <c r="AG93" i="5"/>
  <c r="AF93" i="5"/>
  <c r="AG103" i="5"/>
  <c r="AF103" i="5"/>
  <c r="AG120" i="5"/>
  <c r="AF120" i="5"/>
  <c r="AG101" i="5"/>
  <c r="AF101" i="5"/>
  <c r="AG83" i="5"/>
  <c r="AG67" i="5"/>
  <c r="AG51" i="5"/>
  <c r="AG35" i="5"/>
  <c r="AG19" i="5"/>
  <c r="AG3" i="5"/>
  <c r="AG82" i="5"/>
  <c r="AG66" i="5"/>
  <c r="AG50" i="5"/>
  <c r="AG34" i="5"/>
  <c r="AG18" i="5"/>
  <c r="AG2" i="5"/>
  <c r="AF85" i="5"/>
  <c r="AF69" i="5"/>
  <c r="AF53" i="5"/>
  <c r="AF37" i="5"/>
  <c r="AF21" i="5"/>
  <c r="AF5" i="5"/>
  <c r="AF84" i="5"/>
  <c r="AF68" i="5"/>
  <c r="AF52" i="5"/>
  <c r="AF36" i="5"/>
  <c r="AF20" i="5"/>
  <c r="AF4" i="5"/>
  <c r="AK1" i="5"/>
  <c r="AL1" i="5"/>
  <c r="AB85" i="5"/>
  <c r="AB84" i="5"/>
  <c r="AB83" i="5"/>
  <c r="AB68" i="5"/>
  <c r="AB4" i="5"/>
  <c r="AB3" i="5"/>
  <c r="AA81" i="5"/>
  <c r="AB69" i="5"/>
  <c r="AA80" i="5"/>
  <c r="AA79" i="5"/>
  <c r="AB67" i="5"/>
  <c r="AA65" i="5"/>
  <c r="AB53" i="5"/>
  <c r="AA64" i="5"/>
  <c r="AB52" i="5"/>
  <c r="AA63" i="5"/>
  <c r="AB51" i="5"/>
  <c r="AA49" i="5"/>
  <c r="AB37" i="5"/>
  <c r="AA48" i="5"/>
  <c r="AB36" i="5"/>
  <c r="AA47" i="5"/>
  <c r="AB35" i="5"/>
  <c r="AA33" i="5"/>
  <c r="AB21" i="5"/>
  <c r="AA32" i="5"/>
  <c r="AB20" i="5"/>
  <c r="AA31" i="5"/>
  <c r="AB19" i="5"/>
  <c r="AA17" i="5"/>
  <c r="AB5" i="5"/>
  <c r="AA16" i="5"/>
  <c r="AA15" i="5"/>
  <c r="AB82" i="5"/>
  <c r="AB66" i="5"/>
  <c r="AB50" i="5"/>
  <c r="AB34" i="5"/>
  <c r="AB18" i="5"/>
  <c r="AB2" i="5"/>
  <c r="AA78" i="5"/>
  <c r="AA62" i="5"/>
  <c r="AA46" i="5"/>
  <c r="AA30" i="5"/>
  <c r="AA14" i="5"/>
  <c r="AA77" i="5"/>
  <c r="AA61" i="5"/>
  <c r="AA45" i="5"/>
  <c r="AA29" i="5"/>
  <c r="AA13" i="5"/>
  <c r="AA92" i="5"/>
  <c r="AA76" i="5"/>
  <c r="AA60" i="5"/>
  <c r="AA44" i="5"/>
  <c r="AA28" i="5"/>
  <c r="AA12" i="5"/>
  <c r="AA91" i="5"/>
  <c r="AA75" i="5"/>
  <c r="AA59" i="5"/>
  <c r="AA43" i="5"/>
  <c r="AA27" i="5"/>
  <c r="AA11" i="5"/>
  <c r="AA90" i="5"/>
  <c r="AA74" i="5"/>
  <c r="AA58" i="5"/>
  <c r="AA42" i="5"/>
  <c r="AA26" i="5"/>
  <c r="AA10" i="5"/>
  <c r="AA89" i="5"/>
  <c r="AA73" i="5"/>
  <c r="AA57" i="5"/>
  <c r="AA41" i="5"/>
  <c r="AA25" i="5"/>
  <c r="AA9" i="5"/>
  <c r="AA88" i="5"/>
  <c r="AA72" i="5"/>
  <c r="AA56" i="5"/>
  <c r="AA40" i="5"/>
  <c r="AA24" i="5"/>
  <c r="AA8" i="5"/>
  <c r="AA87" i="5"/>
  <c r="AA71" i="5"/>
  <c r="AA55" i="5"/>
  <c r="AA39" i="5"/>
  <c r="AA23" i="5"/>
  <c r="AA7" i="5"/>
  <c r="AA86" i="5"/>
  <c r="AA70" i="5"/>
  <c r="AA54" i="5"/>
  <c r="AA38" i="5"/>
  <c r="AA22" i="5"/>
  <c r="AA6" i="5"/>
  <c r="D50" i="2"/>
  <c r="D52" i="2"/>
  <c r="D54" i="2"/>
  <c r="D49" i="2"/>
  <c r="D48" i="2"/>
  <c r="D51" i="2"/>
  <c r="D53" i="2"/>
  <c r="AD1258" i="5" l="1"/>
  <c r="AD1259" i="5"/>
  <c r="AD1267" i="5"/>
  <c r="AD1252" i="5"/>
  <c r="AD1260" i="5"/>
  <c r="AD1268" i="5"/>
  <c r="AD1257" i="5"/>
  <c r="AD1270" i="5"/>
  <c r="AD1278" i="5"/>
  <c r="AD1286" i="5"/>
  <c r="AD1294" i="5"/>
  <c r="AD1302" i="5"/>
  <c r="AD1310" i="5"/>
  <c r="AD1318" i="5"/>
  <c r="AD1326" i="5"/>
  <c r="AD1334" i="5"/>
  <c r="AD1342" i="5"/>
  <c r="AD1350" i="5"/>
  <c r="AD1358" i="5"/>
  <c r="AD1366" i="5"/>
  <c r="AD1374" i="5"/>
  <c r="AD1382" i="5"/>
  <c r="AD1390" i="5"/>
  <c r="AD1398" i="5"/>
  <c r="AD1406" i="5"/>
  <c r="AD1414" i="5"/>
  <c r="AD1422" i="5"/>
  <c r="AD1430" i="5"/>
  <c r="AD1438" i="5"/>
  <c r="AD1446" i="5"/>
  <c r="AD1454" i="5"/>
  <c r="AD1462" i="5"/>
  <c r="AD1470" i="5"/>
  <c r="AD1478" i="5"/>
  <c r="AD1486" i="5"/>
  <c r="AD1494" i="5"/>
  <c r="AD1502" i="5"/>
  <c r="AD1510" i="5"/>
  <c r="AD1518" i="5"/>
  <c r="AD1526" i="5"/>
  <c r="AD1534" i="5"/>
  <c r="AD1542" i="5"/>
  <c r="AD1550" i="5"/>
  <c r="AD1558" i="5"/>
  <c r="AD1566" i="5"/>
  <c r="AD1574" i="5"/>
  <c r="AD1582" i="5"/>
  <c r="AD1590" i="5"/>
  <c r="AD1598" i="5"/>
  <c r="AD1606" i="5"/>
  <c r="AD1614" i="5"/>
  <c r="AD1622" i="5"/>
  <c r="AD1630" i="5"/>
  <c r="AD1638" i="5"/>
  <c r="AD1646" i="5"/>
  <c r="AD1654" i="5"/>
  <c r="AD1662" i="5"/>
  <c r="AD1261" i="5"/>
  <c r="AD1271" i="5"/>
  <c r="AD1279" i="5"/>
  <c r="AD1287" i="5"/>
  <c r="AD1295" i="5"/>
  <c r="AD1303" i="5"/>
  <c r="AD1311" i="5"/>
  <c r="AD1319" i="5"/>
  <c r="AD1327" i="5"/>
  <c r="AD1335" i="5"/>
  <c r="AD1343" i="5"/>
  <c r="AD1351" i="5"/>
  <c r="AD1359" i="5"/>
  <c r="AD1367" i="5"/>
  <c r="AD1375" i="5"/>
  <c r="AD1383" i="5"/>
  <c r="AD1391" i="5"/>
  <c r="AD1399" i="5"/>
  <c r="AD1407" i="5"/>
  <c r="AD1415" i="5"/>
  <c r="AD1423" i="5"/>
  <c r="AD1431" i="5"/>
  <c r="AD1439" i="5"/>
  <c r="AD1447" i="5"/>
  <c r="AD1455" i="5"/>
  <c r="AD1463" i="5"/>
  <c r="AD1471" i="5"/>
  <c r="AD1479" i="5"/>
  <c r="AD1487" i="5"/>
  <c r="AD1495" i="5"/>
  <c r="AD1503" i="5"/>
  <c r="AD1511" i="5"/>
  <c r="AD1519" i="5"/>
  <c r="AD1527" i="5"/>
  <c r="AD1535" i="5"/>
  <c r="AD1543" i="5"/>
  <c r="AD1551" i="5"/>
  <c r="AD1559" i="5"/>
  <c r="AD1567" i="5"/>
  <c r="AD1575" i="5"/>
  <c r="AD1583" i="5"/>
  <c r="AD1591" i="5"/>
  <c r="AD1599" i="5"/>
  <c r="AD1607" i="5"/>
  <c r="AD1615" i="5"/>
  <c r="AD1623" i="5"/>
  <c r="AD1631" i="5"/>
  <c r="AD1639" i="5"/>
  <c r="AD1647" i="5"/>
  <c r="AD1655" i="5"/>
  <c r="AD1663" i="5"/>
  <c r="AD1671" i="5"/>
  <c r="AD1679" i="5"/>
  <c r="AD1687" i="5"/>
  <c r="AD1695" i="5"/>
  <c r="AD1703" i="5"/>
  <c r="AD1262" i="5"/>
  <c r="AD1272" i="5"/>
  <c r="AD1280" i="5"/>
  <c r="AD1288" i="5"/>
  <c r="AD1296" i="5"/>
  <c r="AD1304" i="5"/>
  <c r="AD1312" i="5"/>
  <c r="AD1320" i="5"/>
  <c r="AD1328" i="5"/>
  <c r="AD1336" i="5"/>
  <c r="AD1344" i="5"/>
  <c r="AD1352" i="5"/>
  <c r="AD1360" i="5"/>
  <c r="AD1368" i="5"/>
  <c r="AD1376" i="5"/>
  <c r="AD1384" i="5"/>
  <c r="AD1392" i="5"/>
  <c r="AD1400" i="5"/>
  <c r="AD1408" i="5"/>
  <c r="AD1416" i="5"/>
  <c r="AD1424" i="5"/>
  <c r="AD1432" i="5"/>
  <c r="AD1440" i="5"/>
  <c r="AD1448" i="5"/>
  <c r="AD1456" i="5"/>
  <c r="AD1464" i="5"/>
  <c r="AD1472" i="5"/>
  <c r="AD1480" i="5"/>
  <c r="AD1488" i="5"/>
  <c r="AD1496" i="5"/>
  <c r="AD1504" i="5"/>
  <c r="AD1512" i="5"/>
  <c r="AD1520" i="5"/>
  <c r="AD1528" i="5"/>
  <c r="AD1536" i="5"/>
  <c r="AD1544" i="5"/>
  <c r="AD1552" i="5"/>
  <c r="AD1560" i="5"/>
  <c r="AD1568" i="5"/>
  <c r="AD1576" i="5"/>
  <c r="AD1584" i="5"/>
  <c r="AD1592" i="5"/>
  <c r="AD1600" i="5"/>
  <c r="AD1608" i="5"/>
  <c r="AD1616" i="5"/>
  <c r="AD1624" i="5"/>
  <c r="AD1632" i="5"/>
  <c r="AD1640" i="5"/>
  <c r="AD1648" i="5"/>
  <c r="AD1656" i="5"/>
  <c r="AD1664" i="5"/>
  <c r="AD1672" i="5"/>
  <c r="AD1263" i="5"/>
  <c r="AD1273" i="5"/>
  <c r="AD1281" i="5"/>
  <c r="AD1289" i="5"/>
  <c r="AD1297" i="5"/>
  <c r="AD1305" i="5"/>
  <c r="AD1313" i="5"/>
  <c r="AD1321" i="5"/>
  <c r="AD1329" i="5"/>
  <c r="AD1337" i="5"/>
  <c r="AD1345" i="5"/>
  <c r="AD1353" i="5"/>
  <c r="AD1361" i="5"/>
  <c r="AD1369" i="5"/>
  <c r="AD1377" i="5"/>
  <c r="AD1385" i="5"/>
  <c r="AD1393" i="5"/>
  <c r="AD1401" i="5"/>
  <c r="AD1409" i="5"/>
  <c r="AD1417" i="5"/>
  <c r="AD1425" i="5"/>
  <c r="AD1433" i="5"/>
  <c r="AD1441" i="5"/>
  <c r="AD1449" i="5"/>
  <c r="AD1457" i="5"/>
  <c r="AD1465" i="5"/>
  <c r="AD1473" i="5"/>
  <c r="AD1481" i="5"/>
  <c r="AD1489" i="5"/>
  <c r="AD1497" i="5"/>
  <c r="AD1505" i="5"/>
  <c r="AD1513" i="5"/>
  <c r="AD1521" i="5"/>
  <c r="AD1529" i="5"/>
  <c r="AD1537" i="5"/>
  <c r="AD1545" i="5"/>
  <c r="AD1553" i="5"/>
  <c r="AD1561" i="5"/>
  <c r="AD1569" i="5"/>
  <c r="AD1577" i="5"/>
  <c r="AD1585" i="5"/>
  <c r="AD1593" i="5"/>
  <c r="AD1601" i="5"/>
  <c r="AD1609" i="5"/>
  <c r="AD1617" i="5"/>
  <c r="AD1625" i="5"/>
  <c r="AD1633" i="5"/>
  <c r="AD1641" i="5"/>
  <c r="AD1649" i="5"/>
  <c r="AD1657" i="5"/>
  <c r="AD1665" i="5"/>
  <c r="AD1673" i="5"/>
  <c r="AD1681" i="5"/>
  <c r="AD1689" i="5"/>
  <c r="AD1697" i="5"/>
  <c r="AD1253" i="5"/>
  <c r="AD1264" i="5"/>
  <c r="AD1274" i="5"/>
  <c r="AD1282" i="5"/>
  <c r="AD1290" i="5"/>
  <c r="AD1298" i="5"/>
  <c r="AD1306" i="5"/>
  <c r="AD1314" i="5"/>
  <c r="AD1322" i="5"/>
  <c r="AD1330" i="5"/>
  <c r="AD1338" i="5"/>
  <c r="AD1346" i="5"/>
  <c r="AD1354" i="5"/>
  <c r="AD1362" i="5"/>
  <c r="AD1370" i="5"/>
  <c r="AD1378" i="5"/>
  <c r="AD1386" i="5"/>
  <c r="AD1394" i="5"/>
  <c r="AD1402" i="5"/>
  <c r="AD1410" i="5"/>
  <c r="AD1418" i="5"/>
  <c r="AD1426" i="5"/>
  <c r="AD1434" i="5"/>
  <c r="AD1442" i="5"/>
  <c r="AD1450" i="5"/>
  <c r="AD1458" i="5"/>
  <c r="AD1466" i="5"/>
  <c r="AD1474" i="5"/>
  <c r="AD1482" i="5"/>
  <c r="AD1490" i="5"/>
  <c r="AD1498" i="5"/>
  <c r="AD1506" i="5"/>
  <c r="AD1514" i="5"/>
  <c r="AD1522" i="5"/>
  <c r="AD1530" i="5"/>
  <c r="AD1538" i="5"/>
  <c r="AD1546" i="5"/>
  <c r="AD1554" i="5"/>
  <c r="AD1562" i="5"/>
  <c r="AD1570" i="5"/>
  <c r="AD1578" i="5"/>
  <c r="AD1586" i="5"/>
  <c r="AD1594" i="5"/>
  <c r="AD1602" i="5"/>
  <c r="AD1610" i="5"/>
  <c r="AD1618" i="5"/>
  <c r="AD1626" i="5"/>
  <c r="AD1634" i="5"/>
  <c r="AD1642" i="5"/>
  <c r="AD1650" i="5"/>
  <c r="AD1658" i="5"/>
  <c r="AD1666" i="5"/>
  <c r="AD1674" i="5"/>
  <c r="AD1682" i="5"/>
  <c r="AD1690" i="5"/>
  <c r="AD1254" i="5"/>
  <c r="AD1265" i="5"/>
  <c r="AD1275" i="5"/>
  <c r="AD1283" i="5"/>
  <c r="AD1291" i="5"/>
  <c r="AD1299" i="5"/>
  <c r="AD1307" i="5"/>
  <c r="AD1315" i="5"/>
  <c r="AD1323" i="5"/>
  <c r="AD1331" i="5"/>
  <c r="AD1339" i="5"/>
  <c r="AD1347" i="5"/>
  <c r="AD1355" i="5"/>
  <c r="AD1363" i="5"/>
  <c r="AD1371" i="5"/>
  <c r="AD1379" i="5"/>
  <c r="AD1387" i="5"/>
  <c r="AD1395" i="5"/>
  <c r="AD1403" i="5"/>
  <c r="AD1411" i="5"/>
  <c r="AD1419" i="5"/>
  <c r="AD1427" i="5"/>
  <c r="AD1435" i="5"/>
  <c r="AD1443" i="5"/>
  <c r="AD1451" i="5"/>
  <c r="AD1459" i="5"/>
  <c r="AD1467" i="5"/>
  <c r="AD1475" i="5"/>
  <c r="AD1483" i="5"/>
  <c r="AD1491" i="5"/>
  <c r="AD1499" i="5"/>
  <c r="AD1507" i="5"/>
  <c r="AD1515" i="5"/>
  <c r="AD1523" i="5"/>
  <c r="AD1531" i="5"/>
  <c r="AD1539" i="5"/>
  <c r="AD1547" i="5"/>
  <c r="AD1555" i="5"/>
  <c r="AD1563" i="5"/>
  <c r="AD1571" i="5"/>
  <c r="AD1579" i="5"/>
  <c r="AD1587" i="5"/>
  <c r="AD1595" i="5"/>
  <c r="AD1603" i="5"/>
  <c r="AD1611" i="5"/>
  <c r="AD1619" i="5"/>
  <c r="AD1627" i="5"/>
  <c r="AD1635" i="5"/>
  <c r="AD1643" i="5"/>
  <c r="AD1255" i="5"/>
  <c r="AD1266" i="5"/>
  <c r="AD1276" i="5"/>
  <c r="AD1284" i="5"/>
  <c r="AD1292" i="5"/>
  <c r="AD1300" i="5"/>
  <c r="AD1308" i="5"/>
  <c r="AD1316" i="5"/>
  <c r="AD1324" i="5"/>
  <c r="AD1332" i="5"/>
  <c r="AD1340" i="5"/>
  <c r="AD1348" i="5"/>
  <c r="AD1356" i="5"/>
  <c r="AD1364" i="5"/>
  <c r="AD1372" i="5"/>
  <c r="AD1380" i="5"/>
  <c r="AD1388" i="5"/>
  <c r="AD1396" i="5"/>
  <c r="AD1404" i="5"/>
  <c r="AD1412" i="5"/>
  <c r="AD1420" i="5"/>
  <c r="AD1428" i="5"/>
  <c r="AD1436" i="5"/>
  <c r="AD1444" i="5"/>
  <c r="AD1452" i="5"/>
  <c r="AD1460" i="5"/>
  <c r="AD1468" i="5"/>
  <c r="AD1476" i="5"/>
  <c r="AD1484" i="5"/>
  <c r="AD1492" i="5"/>
  <c r="AD1500" i="5"/>
  <c r="AD1508" i="5"/>
  <c r="AD1516" i="5"/>
  <c r="AD1524" i="5"/>
  <c r="AD1532" i="5"/>
  <c r="AD1540" i="5"/>
  <c r="AD1548" i="5"/>
  <c r="AD1556" i="5"/>
  <c r="AD1564" i="5"/>
  <c r="AD1572" i="5"/>
  <c r="AD1580" i="5"/>
  <c r="AD1588" i="5"/>
  <c r="AD1596" i="5"/>
  <c r="AD1604" i="5"/>
  <c r="AD1612" i="5"/>
  <c r="AD1285" i="5"/>
  <c r="AD1349" i="5"/>
  <c r="AD1413" i="5"/>
  <c r="AD1477" i="5"/>
  <c r="AD1541" i="5"/>
  <c r="AD1605" i="5"/>
  <c r="AD1644" i="5"/>
  <c r="AD1667" i="5"/>
  <c r="AD1680" i="5"/>
  <c r="AD1693" i="5"/>
  <c r="AD1704" i="5"/>
  <c r="AD1712" i="5"/>
  <c r="AD1720" i="5"/>
  <c r="AD1728" i="5"/>
  <c r="AD1736" i="5"/>
  <c r="AD1744" i="5"/>
  <c r="AD1752" i="5"/>
  <c r="AD1760" i="5"/>
  <c r="AD1768" i="5"/>
  <c r="AD1776" i="5"/>
  <c r="AD1784" i="5"/>
  <c r="AD1792" i="5"/>
  <c r="AD1800" i="5"/>
  <c r="AD1808" i="5"/>
  <c r="AD1816" i="5"/>
  <c r="AD1824" i="5"/>
  <c r="AD1832" i="5"/>
  <c r="AD1840" i="5"/>
  <c r="AD1848" i="5"/>
  <c r="AD1856" i="5"/>
  <c r="AD1864" i="5"/>
  <c r="AD1872" i="5"/>
  <c r="AD1880" i="5"/>
  <c r="AD1888" i="5"/>
  <c r="AD1896" i="5"/>
  <c r="AD1904" i="5"/>
  <c r="AD1293" i="5"/>
  <c r="AD1357" i="5"/>
  <c r="AD1421" i="5"/>
  <c r="AD1485" i="5"/>
  <c r="AD1549" i="5"/>
  <c r="AD1613" i="5"/>
  <c r="AD1645" i="5"/>
  <c r="AD1668" i="5"/>
  <c r="AD1683" i="5"/>
  <c r="AD1694" i="5"/>
  <c r="AD1705" i="5"/>
  <c r="AD1713" i="5"/>
  <c r="AD1721" i="5"/>
  <c r="AD1729" i="5"/>
  <c r="AD1737" i="5"/>
  <c r="AD1745" i="5"/>
  <c r="AD1753" i="5"/>
  <c r="AD1761" i="5"/>
  <c r="AD1769" i="5"/>
  <c r="AD1777" i="5"/>
  <c r="AD1785" i="5"/>
  <c r="AD1793" i="5"/>
  <c r="AD1801" i="5"/>
  <c r="AD1809" i="5"/>
  <c r="AD1817" i="5"/>
  <c r="AD1825" i="5"/>
  <c r="AD1833" i="5"/>
  <c r="AD1841" i="5"/>
  <c r="AD1849" i="5"/>
  <c r="AD1857" i="5"/>
  <c r="AD1865" i="5"/>
  <c r="AD1873" i="5"/>
  <c r="AD1881" i="5"/>
  <c r="AD1889" i="5"/>
  <c r="AD1897" i="5"/>
  <c r="AD1905" i="5"/>
  <c r="AD1301" i="5"/>
  <c r="AD1365" i="5"/>
  <c r="AD1429" i="5"/>
  <c r="AD1493" i="5"/>
  <c r="AD1557" i="5"/>
  <c r="AD1620" i="5"/>
  <c r="AD1651" i="5"/>
  <c r="AD1669" i="5"/>
  <c r="AD1684" i="5"/>
  <c r="AD1696" i="5"/>
  <c r="AD1706" i="5"/>
  <c r="AD1714" i="5"/>
  <c r="AD1722" i="5"/>
  <c r="AD1730" i="5"/>
  <c r="AD1738" i="5"/>
  <c r="AD1746" i="5"/>
  <c r="AD1754" i="5"/>
  <c r="AD1762" i="5"/>
  <c r="AD1770" i="5"/>
  <c r="AD1778" i="5"/>
  <c r="AD1786" i="5"/>
  <c r="AD1794" i="5"/>
  <c r="AD1802" i="5"/>
  <c r="AD1810" i="5"/>
  <c r="AD1818" i="5"/>
  <c r="AD1826" i="5"/>
  <c r="AD1834" i="5"/>
  <c r="AD1842" i="5"/>
  <c r="AD1850" i="5"/>
  <c r="AD1858" i="5"/>
  <c r="AD1866" i="5"/>
  <c r="AD1874" i="5"/>
  <c r="AD1882" i="5"/>
  <c r="AD1890" i="5"/>
  <c r="AD1898" i="5"/>
  <c r="AD1906" i="5"/>
  <c r="AD1309" i="5"/>
  <c r="AD1373" i="5"/>
  <c r="AD1437" i="5"/>
  <c r="AD1501" i="5"/>
  <c r="AD1565" i="5"/>
  <c r="AD1621" i="5"/>
  <c r="AD1652" i="5"/>
  <c r="AD1670" i="5"/>
  <c r="AD1685" i="5"/>
  <c r="AD1698" i="5"/>
  <c r="AD1707" i="5"/>
  <c r="AD1715" i="5"/>
  <c r="AD1723" i="5"/>
  <c r="AD1731" i="5"/>
  <c r="AD1739" i="5"/>
  <c r="AD1747" i="5"/>
  <c r="AD1755" i="5"/>
  <c r="AD1763" i="5"/>
  <c r="AD1771" i="5"/>
  <c r="AD1779" i="5"/>
  <c r="AD1787" i="5"/>
  <c r="AD1795" i="5"/>
  <c r="AD1803" i="5"/>
  <c r="AD1811" i="5"/>
  <c r="AD1819" i="5"/>
  <c r="AD1827" i="5"/>
  <c r="AD1835" i="5"/>
  <c r="AD1843" i="5"/>
  <c r="AD1851" i="5"/>
  <c r="AD1859" i="5"/>
  <c r="AD1867" i="5"/>
  <c r="AD1875" i="5"/>
  <c r="AD1883" i="5"/>
  <c r="AD1891" i="5"/>
  <c r="AD1899" i="5"/>
  <c r="AD1907" i="5"/>
  <c r="AD1317" i="5"/>
  <c r="AD1381" i="5"/>
  <c r="AD1445" i="5"/>
  <c r="AD1509" i="5"/>
  <c r="AD1573" i="5"/>
  <c r="AD1628" i="5"/>
  <c r="AD1653" i="5"/>
  <c r="AD1675" i="5"/>
  <c r="AD1686" i="5"/>
  <c r="AD1699" i="5"/>
  <c r="AD1708" i="5"/>
  <c r="AD1716" i="5"/>
  <c r="AD1724" i="5"/>
  <c r="AD1732" i="5"/>
  <c r="AD1740" i="5"/>
  <c r="AD1748" i="5"/>
  <c r="AD1756" i="5"/>
  <c r="AD1764" i="5"/>
  <c r="AD1772" i="5"/>
  <c r="AD1780" i="5"/>
  <c r="AD1788" i="5"/>
  <c r="AD1796" i="5"/>
  <c r="AD1804" i="5"/>
  <c r="AD1812" i="5"/>
  <c r="AD1820" i="5"/>
  <c r="AD1828" i="5"/>
  <c r="AD1836" i="5"/>
  <c r="AD1844" i="5"/>
  <c r="AD1852" i="5"/>
  <c r="AD1860" i="5"/>
  <c r="AD1868" i="5"/>
  <c r="AD1876" i="5"/>
  <c r="AD1884" i="5"/>
  <c r="AD1892" i="5"/>
  <c r="AD1900" i="5"/>
  <c r="AD1908" i="5"/>
  <c r="AD1256" i="5"/>
  <c r="AD1325" i="5"/>
  <c r="AD1389" i="5"/>
  <c r="AD1453" i="5"/>
  <c r="AD1517" i="5"/>
  <c r="AD1581" i="5"/>
  <c r="AD1629" i="5"/>
  <c r="AD1659" i="5"/>
  <c r="AD1676" i="5"/>
  <c r="AD1688" i="5"/>
  <c r="AD1700" i="5"/>
  <c r="AD1709" i="5"/>
  <c r="AD1717" i="5"/>
  <c r="AD1725" i="5"/>
  <c r="AD1733" i="5"/>
  <c r="AD1741" i="5"/>
  <c r="AD1749" i="5"/>
  <c r="AD1757" i="5"/>
  <c r="AD1765" i="5"/>
  <c r="AD1773" i="5"/>
  <c r="AD1781" i="5"/>
  <c r="AD1789" i="5"/>
  <c r="AD1797" i="5"/>
  <c r="AD1805" i="5"/>
  <c r="AD1813" i="5"/>
  <c r="AD1821" i="5"/>
  <c r="AD1829" i="5"/>
  <c r="AD1837" i="5"/>
  <c r="AD1845" i="5"/>
  <c r="AD1853" i="5"/>
  <c r="AD1861" i="5"/>
  <c r="AD1869" i="5"/>
  <c r="AD1877" i="5"/>
  <c r="AD1885" i="5"/>
  <c r="AD1893" i="5"/>
  <c r="AD1901" i="5"/>
  <c r="AD1909" i="5"/>
  <c r="AD1269" i="5"/>
  <c r="AD1333" i="5"/>
  <c r="AD1397" i="5"/>
  <c r="AD1461" i="5"/>
  <c r="AD1525" i="5"/>
  <c r="AD1589" i="5"/>
  <c r="AD1636" i="5"/>
  <c r="AD1660" i="5"/>
  <c r="AD1677" i="5"/>
  <c r="AD1691" i="5"/>
  <c r="AD1701" i="5"/>
  <c r="AD1710" i="5"/>
  <c r="AD1718" i="5"/>
  <c r="AD1726" i="5"/>
  <c r="AD1734" i="5"/>
  <c r="AD1742" i="5"/>
  <c r="AD1750" i="5"/>
  <c r="AD1758" i="5"/>
  <c r="AD1766" i="5"/>
  <c r="AD1774" i="5"/>
  <c r="AD1782" i="5"/>
  <c r="AD1790" i="5"/>
  <c r="AD1798" i="5"/>
  <c r="AD1806" i="5"/>
  <c r="AD1814" i="5"/>
  <c r="AD1822" i="5"/>
  <c r="AD1830" i="5"/>
  <c r="AD1838" i="5"/>
  <c r="AD1846" i="5"/>
  <c r="AD1854" i="5"/>
  <c r="AD1862" i="5"/>
  <c r="AD1870" i="5"/>
  <c r="AD1878" i="5"/>
  <c r="AD1886" i="5"/>
  <c r="AD1894" i="5"/>
  <c r="AD1902" i="5"/>
  <c r="AD1597" i="5"/>
  <c r="AD1727" i="5"/>
  <c r="AD1791" i="5"/>
  <c r="AD1855" i="5"/>
  <c r="AD1637" i="5"/>
  <c r="AD1735" i="5"/>
  <c r="AD1799" i="5"/>
  <c r="AD1863" i="5"/>
  <c r="AD1661" i="5"/>
  <c r="AD1743" i="5"/>
  <c r="AD1807" i="5"/>
  <c r="AD1871" i="5"/>
  <c r="AD1277" i="5"/>
  <c r="AD1678" i="5"/>
  <c r="AD1751" i="5"/>
  <c r="AD1815" i="5"/>
  <c r="AD1879" i="5"/>
  <c r="AD1341" i="5"/>
  <c r="AD1692" i="5"/>
  <c r="AD1759" i="5"/>
  <c r="AD1823" i="5"/>
  <c r="AD1887" i="5"/>
  <c r="AD1405" i="5"/>
  <c r="AD1702" i="5"/>
  <c r="AD1767" i="5"/>
  <c r="AD1831" i="5"/>
  <c r="AD1895" i="5"/>
  <c r="AD1469" i="5"/>
  <c r="AD1711" i="5"/>
  <c r="AD1775" i="5"/>
  <c r="AD1839" i="5"/>
  <c r="AD1903" i="5"/>
  <c r="AD1533" i="5"/>
  <c r="AD1719" i="5"/>
  <c r="AD1783" i="5"/>
  <c r="AD1847" i="5"/>
  <c r="AC1252" i="5"/>
  <c r="AC1260" i="5"/>
  <c r="AC1268" i="5"/>
  <c r="AC1276" i="5"/>
  <c r="AC1284" i="5"/>
  <c r="AC1292" i="5"/>
  <c r="AC1300" i="5"/>
  <c r="AC1308" i="5"/>
  <c r="AC1316" i="5"/>
  <c r="AC1324" i="5"/>
  <c r="AC1332" i="5"/>
  <c r="AC1340" i="5"/>
  <c r="AC1348" i="5"/>
  <c r="AC1356" i="5"/>
  <c r="AC1364" i="5"/>
  <c r="AC1372" i="5"/>
  <c r="AC1380" i="5"/>
  <c r="AC1388" i="5"/>
  <c r="AC1396" i="5"/>
  <c r="AC1404" i="5"/>
  <c r="AC1412" i="5"/>
  <c r="AC1420" i="5"/>
  <c r="AC1428" i="5"/>
  <c r="AC1436" i="5"/>
  <c r="AC1444" i="5"/>
  <c r="AC1452" i="5"/>
  <c r="AC1460" i="5"/>
  <c r="AC1468" i="5"/>
  <c r="AC1476" i="5"/>
  <c r="AC1484" i="5"/>
  <c r="AC1492" i="5"/>
  <c r="AC1500" i="5"/>
  <c r="AC1508" i="5"/>
  <c r="AC1516" i="5"/>
  <c r="AC1524" i="5"/>
  <c r="AC1532" i="5"/>
  <c r="AC1540" i="5"/>
  <c r="AC1548" i="5"/>
  <c r="AC1556" i="5"/>
  <c r="AC1564" i="5"/>
  <c r="AC1572" i="5"/>
  <c r="AC1580" i="5"/>
  <c r="AC1588" i="5"/>
  <c r="AC1596" i="5"/>
  <c r="AC1604" i="5"/>
  <c r="AC1612" i="5"/>
  <c r="AC1620" i="5"/>
  <c r="AC1628" i="5"/>
  <c r="AC1636" i="5"/>
  <c r="AC1644" i="5"/>
  <c r="AC1652" i="5"/>
  <c r="AC1660" i="5"/>
  <c r="AC1668" i="5"/>
  <c r="AC1676" i="5"/>
  <c r="AC1684" i="5"/>
  <c r="AC1692" i="5"/>
  <c r="AC1700" i="5"/>
  <c r="AC1708" i="5"/>
  <c r="AC1716" i="5"/>
  <c r="AC1724" i="5"/>
  <c r="AC1732" i="5"/>
  <c r="AC1740" i="5"/>
  <c r="AC1748" i="5"/>
  <c r="AC1756" i="5"/>
  <c r="AC1764" i="5"/>
  <c r="AC1772" i="5"/>
  <c r="AC1780" i="5"/>
  <c r="AC1788" i="5"/>
  <c r="AC1796" i="5"/>
  <c r="AC1804" i="5"/>
  <c r="AC1812" i="5"/>
  <c r="AC1820" i="5"/>
  <c r="AC1828" i="5"/>
  <c r="AC1836" i="5"/>
  <c r="AC1844" i="5"/>
  <c r="AC1852" i="5"/>
  <c r="AC1860" i="5"/>
  <c r="AC1868" i="5"/>
  <c r="AC1876" i="5"/>
  <c r="AC1884" i="5"/>
  <c r="AC1892" i="5"/>
  <c r="AC1900" i="5"/>
  <c r="AC1908" i="5"/>
  <c r="AC1253" i="5"/>
  <c r="AC1261" i="5"/>
  <c r="AC1269" i="5"/>
  <c r="AC1277" i="5"/>
  <c r="AC1285" i="5"/>
  <c r="AC1293" i="5"/>
  <c r="AC1301" i="5"/>
  <c r="AC1309" i="5"/>
  <c r="AC1317" i="5"/>
  <c r="AC1325" i="5"/>
  <c r="AC1333" i="5"/>
  <c r="AC1341" i="5"/>
  <c r="AC1349" i="5"/>
  <c r="AC1357" i="5"/>
  <c r="AC1365" i="5"/>
  <c r="AC1373" i="5"/>
  <c r="AC1381" i="5"/>
  <c r="AC1389" i="5"/>
  <c r="AC1397" i="5"/>
  <c r="AC1405" i="5"/>
  <c r="AC1413" i="5"/>
  <c r="AC1421" i="5"/>
  <c r="AC1429" i="5"/>
  <c r="AC1437" i="5"/>
  <c r="AC1445" i="5"/>
  <c r="AC1453" i="5"/>
  <c r="AC1461" i="5"/>
  <c r="AC1469" i="5"/>
  <c r="AC1477" i="5"/>
  <c r="AC1485" i="5"/>
  <c r="AC1493" i="5"/>
  <c r="AC1501" i="5"/>
  <c r="AC1509" i="5"/>
  <c r="AC1517" i="5"/>
  <c r="AC1525" i="5"/>
  <c r="AC1533" i="5"/>
  <c r="AC1541" i="5"/>
  <c r="AC1549" i="5"/>
  <c r="AC1557" i="5"/>
  <c r="AC1565" i="5"/>
  <c r="AC1573" i="5"/>
  <c r="AC1581" i="5"/>
  <c r="AC1589" i="5"/>
  <c r="AC1597" i="5"/>
  <c r="AC1605" i="5"/>
  <c r="AC1613" i="5"/>
  <c r="AC1621" i="5"/>
  <c r="AC1629" i="5"/>
  <c r="AC1637" i="5"/>
  <c r="AC1645" i="5"/>
  <c r="AC1653" i="5"/>
  <c r="AC1661" i="5"/>
  <c r="AC1669" i="5"/>
  <c r="AC1677" i="5"/>
  <c r="AC1685" i="5"/>
  <c r="AC1693" i="5"/>
  <c r="AC1701" i="5"/>
  <c r="AC1709" i="5"/>
  <c r="AC1717" i="5"/>
  <c r="AC1725" i="5"/>
  <c r="AC1733" i="5"/>
  <c r="AC1741" i="5"/>
  <c r="AC1749" i="5"/>
  <c r="AC1757" i="5"/>
  <c r="AC1765" i="5"/>
  <c r="AC1773" i="5"/>
  <c r="AC1781" i="5"/>
  <c r="AC1789" i="5"/>
  <c r="AC1797" i="5"/>
  <c r="AC1805" i="5"/>
  <c r="AC1813" i="5"/>
  <c r="AC1821" i="5"/>
  <c r="AC1829" i="5"/>
  <c r="AC1837" i="5"/>
  <c r="AC1845" i="5"/>
  <c r="AC1853" i="5"/>
  <c r="AC1861" i="5"/>
  <c r="AC1869" i="5"/>
  <c r="AC1877" i="5"/>
  <c r="AC1885" i="5"/>
  <c r="AC1893" i="5"/>
  <c r="AC1901" i="5"/>
  <c r="AC1909" i="5"/>
  <c r="AC1254" i="5"/>
  <c r="AC1262" i="5"/>
  <c r="AC1270" i="5"/>
  <c r="AC1278" i="5"/>
  <c r="AC1286" i="5"/>
  <c r="AC1294" i="5"/>
  <c r="AC1302" i="5"/>
  <c r="AC1310" i="5"/>
  <c r="AC1318" i="5"/>
  <c r="AC1326" i="5"/>
  <c r="AC1334" i="5"/>
  <c r="AC1342" i="5"/>
  <c r="AC1350" i="5"/>
  <c r="AC1358" i="5"/>
  <c r="AC1366" i="5"/>
  <c r="AC1374" i="5"/>
  <c r="AC1382" i="5"/>
  <c r="AC1390" i="5"/>
  <c r="AC1398" i="5"/>
  <c r="AC1406" i="5"/>
  <c r="AC1414" i="5"/>
  <c r="AC1422" i="5"/>
  <c r="AC1430" i="5"/>
  <c r="AC1438" i="5"/>
  <c r="AC1446" i="5"/>
  <c r="AC1454" i="5"/>
  <c r="AC1462" i="5"/>
  <c r="AC1470" i="5"/>
  <c r="AC1478" i="5"/>
  <c r="AC1486" i="5"/>
  <c r="AC1494" i="5"/>
  <c r="AC1502" i="5"/>
  <c r="AC1510" i="5"/>
  <c r="AC1518" i="5"/>
  <c r="AC1526" i="5"/>
  <c r="AC1534" i="5"/>
  <c r="AC1542" i="5"/>
  <c r="AC1550" i="5"/>
  <c r="AC1558" i="5"/>
  <c r="AC1566" i="5"/>
  <c r="AC1574" i="5"/>
  <c r="AC1582" i="5"/>
  <c r="AC1590" i="5"/>
  <c r="AC1598" i="5"/>
  <c r="AC1606" i="5"/>
  <c r="AC1614" i="5"/>
  <c r="AC1622" i="5"/>
  <c r="AC1630" i="5"/>
  <c r="AC1638" i="5"/>
  <c r="AC1646" i="5"/>
  <c r="AC1654" i="5"/>
  <c r="AC1662" i="5"/>
  <c r="AC1670" i="5"/>
  <c r="AC1678" i="5"/>
  <c r="AC1686" i="5"/>
  <c r="AC1694" i="5"/>
  <c r="AC1702" i="5"/>
  <c r="AC1710" i="5"/>
  <c r="AC1718" i="5"/>
  <c r="AC1726" i="5"/>
  <c r="AC1734" i="5"/>
  <c r="AC1742" i="5"/>
  <c r="AC1750" i="5"/>
  <c r="AC1758" i="5"/>
  <c r="AC1766" i="5"/>
  <c r="AC1774" i="5"/>
  <c r="AC1782" i="5"/>
  <c r="AC1790" i="5"/>
  <c r="AC1798" i="5"/>
  <c r="AC1806" i="5"/>
  <c r="AC1814" i="5"/>
  <c r="AC1822" i="5"/>
  <c r="AC1830" i="5"/>
  <c r="AC1838" i="5"/>
  <c r="AC1846" i="5"/>
  <c r="AC1854" i="5"/>
  <c r="AC1862" i="5"/>
  <c r="AC1870" i="5"/>
  <c r="AC1878" i="5"/>
  <c r="AC1886" i="5"/>
  <c r="AC1894" i="5"/>
  <c r="AC1902" i="5"/>
  <c r="AC1255" i="5"/>
  <c r="AC1263" i="5"/>
  <c r="AC1271" i="5"/>
  <c r="AC1279" i="5"/>
  <c r="AC1287" i="5"/>
  <c r="AC1295" i="5"/>
  <c r="AC1303" i="5"/>
  <c r="AC1311" i="5"/>
  <c r="AC1319" i="5"/>
  <c r="AC1327" i="5"/>
  <c r="AC1335" i="5"/>
  <c r="AC1343" i="5"/>
  <c r="AC1351" i="5"/>
  <c r="AC1359" i="5"/>
  <c r="AC1367" i="5"/>
  <c r="AC1375" i="5"/>
  <c r="AC1383" i="5"/>
  <c r="AC1391" i="5"/>
  <c r="AC1399" i="5"/>
  <c r="AC1407" i="5"/>
  <c r="AC1415" i="5"/>
  <c r="AC1423" i="5"/>
  <c r="AC1431" i="5"/>
  <c r="AC1439" i="5"/>
  <c r="AC1447" i="5"/>
  <c r="AC1455" i="5"/>
  <c r="AC1463" i="5"/>
  <c r="AC1471" i="5"/>
  <c r="AC1479" i="5"/>
  <c r="AC1487" i="5"/>
  <c r="AC1495" i="5"/>
  <c r="AC1503" i="5"/>
  <c r="AC1511" i="5"/>
  <c r="AC1519" i="5"/>
  <c r="AC1527" i="5"/>
  <c r="AC1535" i="5"/>
  <c r="AC1543" i="5"/>
  <c r="AC1551" i="5"/>
  <c r="AC1559" i="5"/>
  <c r="AC1567" i="5"/>
  <c r="AC1575" i="5"/>
  <c r="AC1583" i="5"/>
  <c r="AC1591" i="5"/>
  <c r="AC1599" i="5"/>
  <c r="AC1607" i="5"/>
  <c r="AC1615" i="5"/>
  <c r="AC1623" i="5"/>
  <c r="AC1631" i="5"/>
  <c r="AC1639" i="5"/>
  <c r="AC1647" i="5"/>
  <c r="AC1655" i="5"/>
  <c r="AC1663" i="5"/>
  <c r="AC1256" i="5"/>
  <c r="AC1264" i="5"/>
  <c r="AC1272" i="5"/>
  <c r="AC1280" i="5"/>
  <c r="AC1288" i="5"/>
  <c r="AC1296" i="5"/>
  <c r="AC1304" i="5"/>
  <c r="AC1312" i="5"/>
  <c r="AC1320" i="5"/>
  <c r="AC1328" i="5"/>
  <c r="AC1336" i="5"/>
  <c r="AC1344" i="5"/>
  <c r="AC1352" i="5"/>
  <c r="AC1360" i="5"/>
  <c r="AC1368" i="5"/>
  <c r="AC1376" i="5"/>
  <c r="AC1384" i="5"/>
  <c r="AC1392" i="5"/>
  <c r="AC1400" i="5"/>
  <c r="AC1408" i="5"/>
  <c r="AC1416" i="5"/>
  <c r="AC1424" i="5"/>
  <c r="AC1432" i="5"/>
  <c r="AC1440" i="5"/>
  <c r="AC1448" i="5"/>
  <c r="AC1456" i="5"/>
  <c r="AC1464" i="5"/>
  <c r="AC1472" i="5"/>
  <c r="AC1480" i="5"/>
  <c r="AC1488" i="5"/>
  <c r="AC1496" i="5"/>
  <c r="AC1504" i="5"/>
  <c r="AC1512" i="5"/>
  <c r="AC1520" i="5"/>
  <c r="AC1528" i="5"/>
  <c r="AC1536" i="5"/>
  <c r="AC1544" i="5"/>
  <c r="AC1552" i="5"/>
  <c r="AC1560" i="5"/>
  <c r="AC1568" i="5"/>
  <c r="AC1576" i="5"/>
  <c r="AC1584" i="5"/>
  <c r="AC1592" i="5"/>
  <c r="AC1600" i="5"/>
  <c r="AC1608" i="5"/>
  <c r="AC1616" i="5"/>
  <c r="AC1624" i="5"/>
  <c r="AC1632" i="5"/>
  <c r="AC1640" i="5"/>
  <c r="AC1648" i="5"/>
  <c r="AC1656" i="5"/>
  <c r="AC1664" i="5"/>
  <c r="AC1672" i="5"/>
  <c r="AC1680" i="5"/>
  <c r="AC1688" i="5"/>
  <c r="AC1696" i="5"/>
  <c r="AC1704" i="5"/>
  <c r="AC1712" i="5"/>
  <c r="AC1720" i="5"/>
  <c r="AC1728" i="5"/>
  <c r="AC1736" i="5"/>
  <c r="AC1744" i="5"/>
  <c r="AC1752" i="5"/>
  <c r="AC1760" i="5"/>
  <c r="AC1768" i="5"/>
  <c r="AC1776" i="5"/>
  <c r="AC1784" i="5"/>
  <c r="AC1792" i="5"/>
  <c r="AC1800" i="5"/>
  <c r="AC1808" i="5"/>
  <c r="AC1816" i="5"/>
  <c r="AC1824" i="5"/>
  <c r="AC1832" i="5"/>
  <c r="AC1840" i="5"/>
  <c r="AC1848" i="5"/>
  <c r="AC1856" i="5"/>
  <c r="AC1864" i="5"/>
  <c r="AC1872" i="5"/>
  <c r="AC1880" i="5"/>
  <c r="AC1888" i="5"/>
  <c r="AC1896" i="5"/>
  <c r="AC1259" i="5"/>
  <c r="AC1267" i="5"/>
  <c r="AC1275" i="5"/>
  <c r="AC1283" i="5"/>
  <c r="AC1291" i="5"/>
  <c r="AC1299" i="5"/>
  <c r="AC1307" i="5"/>
  <c r="AC1315" i="5"/>
  <c r="AC1323" i="5"/>
  <c r="AC1331" i="5"/>
  <c r="AC1339" i="5"/>
  <c r="AC1347" i="5"/>
  <c r="AC1355" i="5"/>
  <c r="AC1363" i="5"/>
  <c r="AC1371" i="5"/>
  <c r="AC1379" i="5"/>
  <c r="AC1387" i="5"/>
  <c r="AC1395" i="5"/>
  <c r="AC1403" i="5"/>
  <c r="AC1411" i="5"/>
  <c r="AC1419" i="5"/>
  <c r="AC1427" i="5"/>
  <c r="AC1435" i="5"/>
  <c r="AC1443" i="5"/>
  <c r="AC1451" i="5"/>
  <c r="AC1459" i="5"/>
  <c r="AC1467" i="5"/>
  <c r="AC1475" i="5"/>
  <c r="AC1483" i="5"/>
  <c r="AC1491" i="5"/>
  <c r="AC1499" i="5"/>
  <c r="AC1507" i="5"/>
  <c r="AC1515" i="5"/>
  <c r="AC1523" i="5"/>
  <c r="AC1531" i="5"/>
  <c r="AC1539" i="5"/>
  <c r="AC1547" i="5"/>
  <c r="AC1555" i="5"/>
  <c r="AC1563" i="5"/>
  <c r="AC1571" i="5"/>
  <c r="AC1579" i="5"/>
  <c r="AC1257" i="5"/>
  <c r="AC1289" i="5"/>
  <c r="AC1321" i="5"/>
  <c r="AC1353" i="5"/>
  <c r="AC1385" i="5"/>
  <c r="AC1417" i="5"/>
  <c r="AC1449" i="5"/>
  <c r="AC1481" i="5"/>
  <c r="AC1513" i="5"/>
  <c r="AC1545" i="5"/>
  <c r="AC1577" i="5"/>
  <c r="AC1601" i="5"/>
  <c r="AC1619" i="5"/>
  <c r="AC1642" i="5"/>
  <c r="AC1665" i="5"/>
  <c r="AC1681" i="5"/>
  <c r="AC1697" i="5"/>
  <c r="AC1713" i="5"/>
  <c r="AC1729" i="5"/>
  <c r="AC1745" i="5"/>
  <c r="AC1761" i="5"/>
  <c r="AC1777" i="5"/>
  <c r="AC1793" i="5"/>
  <c r="AC1809" i="5"/>
  <c r="AC1825" i="5"/>
  <c r="AC1841" i="5"/>
  <c r="AC1857" i="5"/>
  <c r="AC1873" i="5"/>
  <c r="AC1889" i="5"/>
  <c r="AC1904" i="5"/>
  <c r="AC1258" i="5"/>
  <c r="AC1290" i="5"/>
  <c r="AC1322" i="5"/>
  <c r="AC1354" i="5"/>
  <c r="AC1386" i="5"/>
  <c r="AC1418" i="5"/>
  <c r="AC1450" i="5"/>
  <c r="AC1482" i="5"/>
  <c r="AC1514" i="5"/>
  <c r="AC1546" i="5"/>
  <c r="AC1578" i="5"/>
  <c r="AC1602" i="5"/>
  <c r="AC1625" i="5"/>
  <c r="AC1643" i="5"/>
  <c r="AC1666" i="5"/>
  <c r="AC1682" i="5"/>
  <c r="AC1698" i="5"/>
  <c r="AC1714" i="5"/>
  <c r="AC1730" i="5"/>
  <c r="AC1746" i="5"/>
  <c r="AC1762" i="5"/>
  <c r="AC1778" i="5"/>
  <c r="AC1794" i="5"/>
  <c r="AC1810" i="5"/>
  <c r="AC1826" i="5"/>
  <c r="AC1842" i="5"/>
  <c r="AC1858" i="5"/>
  <c r="AC1874" i="5"/>
  <c r="AC1890" i="5"/>
  <c r="AC1905" i="5"/>
  <c r="AC1265" i="5"/>
  <c r="AC1297" i="5"/>
  <c r="AC1329" i="5"/>
  <c r="AC1361" i="5"/>
  <c r="AC1393" i="5"/>
  <c r="AC1425" i="5"/>
  <c r="AC1457" i="5"/>
  <c r="AC1489" i="5"/>
  <c r="AC1521" i="5"/>
  <c r="AC1553" i="5"/>
  <c r="AC1585" i="5"/>
  <c r="AC1603" i="5"/>
  <c r="AC1626" i="5"/>
  <c r="AC1649" i="5"/>
  <c r="AC1667" i="5"/>
  <c r="AC1683" i="5"/>
  <c r="AC1699" i="5"/>
  <c r="AC1715" i="5"/>
  <c r="AC1731" i="5"/>
  <c r="AC1747" i="5"/>
  <c r="AC1763" i="5"/>
  <c r="AC1779" i="5"/>
  <c r="AC1795" i="5"/>
  <c r="AC1811" i="5"/>
  <c r="AC1827" i="5"/>
  <c r="AC1843" i="5"/>
  <c r="AC1859" i="5"/>
  <c r="AC1875" i="5"/>
  <c r="AC1891" i="5"/>
  <c r="AC1906" i="5"/>
  <c r="AC1266" i="5"/>
  <c r="AC1298" i="5"/>
  <c r="AC1330" i="5"/>
  <c r="AC1362" i="5"/>
  <c r="AC1394" i="5"/>
  <c r="AC1426" i="5"/>
  <c r="AC1458" i="5"/>
  <c r="AC1490" i="5"/>
  <c r="AC1522" i="5"/>
  <c r="AC1554" i="5"/>
  <c r="AC1586" i="5"/>
  <c r="AC1609" i="5"/>
  <c r="AC1627" i="5"/>
  <c r="AC1650" i="5"/>
  <c r="AC1671" i="5"/>
  <c r="AC1687" i="5"/>
  <c r="AC1703" i="5"/>
  <c r="AC1719" i="5"/>
  <c r="AC1735" i="5"/>
  <c r="AC1751" i="5"/>
  <c r="AC1767" i="5"/>
  <c r="AC1783" i="5"/>
  <c r="AC1799" i="5"/>
  <c r="AC1815" i="5"/>
  <c r="AC1831" i="5"/>
  <c r="AC1847" i="5"/>
  <c r="AC1863" i="5"/>
  <c r="AC1879" i="5"/>
  <c r="AC1895" i="5"/>
  <c r="AC1907" i="5"/>
  <c r="AC1273" i="5"/>
  <c r="AC1305" i="5"/>
  <c r="AC1337" i="5"/>
  <c r="AC1369" i="5"/>
  <c r="AC1401" i="5"/>
  <c r="AC1433" i="5"/>
  <c r="AC1465" i="5"/>
  <c r="AC1497" i="5"/>
  <c r="AC1529" i="5"/>
  <c r="AC1561" i="5"/>
  <c r="AC1587" i="5"/>
  <c r="AC1610" i="5"/>
  <c r="AC1633" i="5"/>
  <c r="AC1651" i="5"/>
  <c r="AC1673" i="5"/>
  <c r="AC1689" i="5"/>
  <c r="AC1705" i="5"/>
  <c r="AC1721" i="5"/>
  <c r="AC1737" i="5"/>
  <c r="AC1753" i="5"/>
  <c r="AC1769" i="5"/>
  <c r="AC1785" i="5"/>
  <c r="AC1801" i="5"/>
  <c r="AC1817" i="5"/>
  <c r="AC1833" i="5"/>
  <c r="AC1849" i="5"/>
  <c r="AC1865" i="5"/>
  <c r="AC1881" i="5"/>
  <c r="AC1897" i="5"/>
  <c r="AC1274" i="5"/>
  <c r="AC1306" i="5"/>
  <c r="AC1338" i="5"/>
  <c r="AC1370" i="5"/>
  <c r="AC1402" i="5"/>
  <c r="AC1434" i="5"/>
  <c r="AC1466" i="5"/>
  <c r="AC1498" i="5"/>
  <c r="AC1530" i="5"/>
  <c r="AC1562" i="5"/>
  <c r="AC1593" i="5"/>
  <c r="AC1611" i="5"/>
  <c r="AC1634" i="5"/>
  <c r="AC1657" i="5"/>
  <c r="AC1674" i="5"/>
  <c r="AC1690" i="5"/>
  <c r="AC1706" i="5"/>
  <c r="AC1722" i="5"/>
  <c r="AC1738" i="5"/>
  <c r="AC1754" i="5"/>
  <c r="AC1770" i="5"/>
  <c r="AC1786" i="5"/>
  <c r="AC1802" i="5"/>
  <c r="AC1818" i="5"/>
  <c r="AC1834" i="5"/>
  <c r="AC1850" i="5"/>
  <c r="AC1866" i="5"/>
  <c r="AC1882" i="5"/>
  <c r="AC1898" i="5"/>
  <c r="AC1281" i="5"/>
  <c r="AC1313" i="5"/>
  <c r="AC1345" i="5"/>
  <c r="AC1377" i="5"/>
  <c r="AC1409" i="5"/>
  <c r="AC1441" i="5"/>
  <c r="AC1473" i="5"/>
  <c r="AC1505" i="5"/>
  <c r="AC1537" i="5"/>
  <c r="AC1569" i="5"/>
  <c r="AC1594" i="5"/>
  <c r="AC1617" i="5"/>
  <c r="AC1635" i="5"/>
  <c r="AC1658" i="5"/>
  <c r="AC1675" i="5"/>
  <c r="AC1691" i="5"/>
  <c r="AC1707" i="5"/>
  <c r="AC1723" i="5"/>
  <c r="AC1739" i="5"/>
  <c r="AC1755" i="5"/>
  <c r="AC1771" i="5"/>
  <c r="AC1787" i="5"/>
  <c r="AC1803" i="5"/>
  <c r="AC1819" i="5"/>
  <c r="AC1835" i="5"/>
  <c r="AC1851" i="5"/>
  <c r="AC1867" i="5"/>
  <c r="AC1883" i="5"/>
  <c r="AC1899" i="5"/>
  <c r="AC1282" i="5"/>
  <c r="AC1538" i="5"/>
  <c r="AC1711" i="5"/>
  <c r="AC1839" i="5"/>
  <c r="AC1314" i="5"/>
  <c r="AC1570" i="5"/>
  <c r="AC1727" i="5"/>
  <c r="AC1855" i="5"/>
  <c r="AC1346" i="5"/>
  <c r="AC1595" i="5"/>
  <c r="AC1743" i="5"/>
  <c r="AC1871" i="5"/>
  <c r="AC1378" i="5"/>
  <c r="AC1618" i="5"/>
  <c r="AC1759" i="5"/>
  <c r="AC1887" i="5"/>
  <c r="AC1410" i="5"/>
  <c r="AC1641" i="5"/>
  <c r="AC1775" i="5"/>
  <c r="AC1903" i="5"/>
  <c r="AC1442" i="5"/>
  <c r="AC1659" i="5"/>
  <c r="AC1791" i="5"/>
  <c r="AC1474" i="5"/>
  <c r="AC1679" i="5"/>
  <c r="AC1807" i="5"/>
  <c r="AC1506" i="5"/>
  <c r="AC1695" i="5"/>
  <c r="AC1823" i="5"/>
  <c r="AD685" i="5"/>
  <c r="AD693" i="5"/>
  <c r="AD701" i="5"/>
  <c r="AD709" i="5"/>
  <c r="AD717" i="5"/>
  <c r="AD725" i="5"/>
  <c r="AD733" i="5"/>
  <c r="AD741" i="5"/>
  <c r="AD749" i="5"/>
  <c r="AD757" i="5"/>
  <c r="AD765" i="5"/>
  <c r="AD773" i="5"/>
  <c r="AD781" i="5"/>
  <c r="AD789" i="5"/>
  <c r="AD686" i="5"/>
  <c r="AD694" i="5"/>
  <c r="AD702" i="5"/>
  <c r="AD710" i="5"/>
  <c r="AD718" i="5"/>
  <c r="AD726" i="5"/>
  <c r="AD734" i="5"/>
  <c r="AD742" i="5"/>
  <c r="AD750" i="5"/>
  <c r="AD758" i="5"/>
  <c r="AD766" i="5"/>
  <c r="AD774" i="5"/>
  <c r="AD782" i="5"/>
  <c r="AD790" i="5"/>
  <c r="AD689" i="5"/>
  <c r="AD697" i="5"/>
  <c r="AD705" i="5"/>
  <c r="AD713" i="5"/>
  <c r="AD721" i="5"/>
  <c r="AD729" i="5"/>
  <c r="AD737" i="5"/>
  <c r="AD745" i="5"/>
  <c r="AD753" i="5"/>
  <c r="AD761" i="5"/>
  <c r="AD769" i="5"/>
  <c r="AD777" i="5"/>
  <c r="AD690" i="5"/>
  <c r="AD703" i="5"/>
  <c r="AD715" i="5"/>
  <c r="AD728" i="5"/>
  <c r="AD740" i="5"/>
  <c r="AD754" i="5"/>
  <c r="AD767" i="5"/>
  <c r="AD779" i="5"/>
  <c r="AD791" i="5"/>
  <c r="AD799" i="5"/>
  <c r="AD807" i="5"/>
  <c r="AD815" i="5"/>
  <c r="AD823" i="5"/>
  <c r="AD831" i="5"/>
  <c r="AD839" i="5"/>
  <c r="AD847" i="5"/>
  <c r="AD855" i="5"/>
  <c r="AD863" i="5"/>
  <c r="AD871" i="5"/>
  <c r="AD879" i="5"/>
  <c r="AD887" i="5"/>
  <c r="AD895" i="5"/>
  <c r="AD903" i="5"/>
  <c r="AD911" i="5"/>
  <c r="AD919" i="5"/>
  <c r="AD927" i="5"/>
  <c r="AD935" i="5"/>
  <c r="AD943" i="5"/>
  <c r="AD951" i="5"/>
  <c r="AD959" i="5"/>
  <c r="AD967" i="5"/>
  <c r="AD975" i="5"/>
  <c r="AD983" i="5"/>
  <c r="AD991" i="5"/>
  <c r="AD999" i="5"/>
  <c r="AD1007" i="5"/>
  <c r="AD1015" i="5"/>
  <c r="AD1023" i="5"/>
  <c r="AD1031" i="5"/>
  <c r="AD1039" i="5"/>
  <c r="AD691" i="5"/>
  <c r="AD704" i="5"/>
  <c r="AD716" i="5"/>
  <c r="AD730" i="5"/>
  <c r="AD743" i="5"/>
  <c r="AD755" i="5"/>
  <c r="AD768" i="5"/>
  <c r="AD780" i="5"/>
  <c r="AD792" i="5"/>
  <c r="AD800" i="5"/>
  <c r="AD808" i="5"/>
  <c r="AD816" i="5"/>
  <c r="AD824" i="5"/>
  <c r="AD832" i="5"/>
  <c r="AD840" i="5"/>
  <c r="AD848" i="5"/>
  <c r="AD856" i="5"/>
  <c r="AD864" i="5"/>
  <c r="AD872" i="5"/>
  <c r="AD880" i="5"/>
  <c r="AD888" i="5"/>
  <c r="AD896" i="5"/>
  <c r="AD904" i="5"/>
  <c r="AD912" i="5"/>
  <c r="AD920" i="5"/>
  <c r="AD928" i="5"/>
  <c r="AD936" i="5"/>
  <c r="AD944" i="5"/>
  <c r="AD952" i="5"/>
  <c r="AD960" i="5"/>
  <c r="AD968" i="5"/>
  <c r="AD976" i="5"/>
  <c r="AD984" i="5"/>
  <c r="AD992" i="5"/>
  <c r="AD1000" i="5"/>
  <c r="AD1008" i="5"/>
  <c r="AD1016" i="5"/>
  <c r="AD1024" i="5"/>
  <c r="AD1032" i="5"/>
  <c r="AD1040" i="5"/>
  <c r="AD1048" i="5"/>
  <c r="AD1056" i="5"/>
  <c r="AD1064" i="5"/>
  <c r="AD1072" i="5"/>
  <c r="AD1080" i="5"/>
  <c r="AD1088" i="5"/>
  <c r="AD1096" i="5"/>
  <c r="AD1104" i="5"/>
  <c r="AD1112" i="5"/>
  <c r="AD1120" i="5"/>
  <c r="AD1128" i="5"/>
  <c r="AD692" i="5"/>
  <c r="AD706" i="5"/>
  <c r="AD719" i="5"/>
  <c r="AD731" i="5"/>
  <c r="AD744" i="5"/>
  <c r="AD756" i="5"/>
  <c r="AD770" i="5"/>
  <c r="AD783" i="5"/>
  <c r="AD793" i="5"/>
  <c r="AD801" i="5"/>
  <c r="AD809" i="5"/>
  <c r="AD817" i="5"/>
  <c r="AD825" i="5"/>
  <c r="AD833" i="5"/>
  <c r="AD841" i="5"/>
  <c r="AD849" i="5"/>
  <c r="AD857" i="5"/>
  <c r="AD865" i="5"/>
  <c r="AD873" i="5"/>
  <c r="AD881" i="5"/>
  <c r="AD889" i="5"/>
  <c r="AD897" i="5"/>
  <c r="AD905" i="5"/>
  <c r="AD913" i="5"/>
  <c r="AD921" i="5"/>
  <c r="AD929" i="5"/>
  <c r="AD937" i="5"/>
  <c r="AD945" i="5"/>
  <c r="AD953" i="5"/>
  <c r="AD961" i="5"/>
  <c r="AD969" i="5"/>
  <c r="AD977" i="5"/>
  <c r="AD985" i="5"/>
  <c r="AD993" i="5"/>
  <c r="AD1001" i="5"/>
  <c r="AD1009" i="5"/>
  <c r="AD1017" i="5"/>
  <c r="AD1025" i="5"/>
  <c r="AD1033" i="5"/>
  <c r="AD1041" i="5"/>
  <c r="AD1049" i="5"/>
  <c r="AD1057" i="5"/>
  <c r="AD1065" i="5"/>
  <c r="AD1073" i="5"/>
  <c r="AD1081" i="5"/>
  <c r="AD1089" i="5"/>
  <c r="AD695" i="5"/>
  <c r="AD707" i="5"/>
  <c r="AD720" i="5"/>
  <c r="AD732" i="5"/>
  <c r="AD746" i="5"/>
  <c r="AD759" i="5"/>
  <c r="AD771" i="5"/>
  <c r="AD784" i="5"/>
  <c r="AD794" i="5"/>
  <c r="AD802" i="5"/>
  <c r="AD810" i="5"/>
  <c r="AD818" i="5"/>
  <c r="AD826" i="5"/>
  <c r="AD834" i="5"/>
  <c r="AD842" i="5"/>
  <c r="AD850" i="5"/>
  <c r="AD858" i="5"/>
  <c r="AD866" i="5"/>
  <c r="AD874" i="5"/>
  <c r="AD882" i="5"/>
  <c r="AD890" i="5"/>
  <c r="AD898" i="5"/>
  <c r="AD906" i="5"/>
  <c r="AD914" i="5"/>
  <c r="AD922" i="5"/>
  <c r="AD930" i="5"/>
  <c r="AD938" i="5"/>
  <c r="AD946" i="5"/>
  <c r="AD954" i="5"/>
  <c r="AD962" i="5"/>
  <c r="AD970" i="5"/>
  <c r="AD978" i="5"/>
  <c r="AD986" i="5"/>
  <c r="AD994" i="5"/>
  <c r="AD1002" i="5"/>
  <c r="AD1010" i="5"/>
  <c r="AD1018" i="5"/>
  <c r="AD1026" i="5"/>
  <c r="AD1034" i="5"/>
  <c r="AD1042" i="5"/>
  <c r="AD1050" i="5"/>
  <c r="AD1058" i="5"/>
  <c r="AD1066" i="5"/>
  <c r="AD1074" i="5"/>
  <c r="AD1082" i="5"/>
  <c r="AD1090" i="5"/>
  <c r="AD1098" i="5"/>
  <c r="AD1106" i="5"/>
  <c r="AD1114" i="5"/>
  <c r="AD1122" i="5"/>
  <c r="AD1130" i="5"/>
  <c r="AD696" i="5"/>
  <c r="AD708" i="5"/>
  <c r="AD722" i="5"/>
  <c r="AD735" i="5"/>
  <c r="AD747" i="5"/>
  <c r="AD760" i="5"/>
  <c r="AD772" i="5"/>
  <c r="AD785" i="5"/>
  <c r="AD795" i="5"/>
  <c r="AD803" i="5"/>
  <c r="AD811" i="5"/>
  <c r="AD819" i="5"/>
  <c r="AD827" i="5"/>
  <c r="AD835" i="5"/>
  <c r="AD843" i="5"/>
  <c r="AD851" i="5"/>
  <c r="AD859" i="5"/>
  <c r="AD867" i="5"/>
  <c r="AD875" i="5"/>
  <c r="AD883" i="5"/>
  <c r="AD891" i="5"/>
  <c r="AD899" i="5"/>
  <c r="AD907" i="5"/>
  <c r="AD915" i="5"/>
  <c r="AD923" i="5"/>
  <c r="AD931" i="5"/>
  <c r="AD939" i="5"/>
  <c r="AD947" i="5"/>
  <c r="AD955" i="5"/>
  <c r="AD963" i="5"/>
  <c r="AD971" i="5"/>
  <c r="AD979" i="5"/>
  <c r="AD987" i="5"/>
  <c r="AD995" i="5"/>
  <c r="AD1003" i="5"/>
  <c r="AD1011" i="5"/>
  <c r="AD1019" i="5"/>
  <c r="AD1027" i="5"/>
  <c r="AD1035" i="5"/>
  <c r="AD1043" i="5"/>
  <c r="AD1051" i="5"/>
  <c r="AD684" i="5"/>
  <c r="AD698" i="5"/>
  <c r="AD711" i="5"/>
  <c r="AD723" i="5"/>
  <c r="AD736" i="5"/>
  <c r="AD748" i="5"/>
  <c r="AD762" i="5"/>
  <c r="AD775" i="5"/>
  <c r="AD786" i="5"/>
  <c r="AD796" i="5"/>
  <c r="AD804" i="5"/>
  <c r="AD812" i="5"/>
  <c r="AD820" i="5"/>
  <c r="AD828" i="5"/>
  <c r="AD836" i="5"/>
  <c r="AD844" i="5"/>
  <c r="AD852" i="5"/>
  <c r="AD860" i="5"/>
  <c r="AD868" i="5"/>
  <c r="AD876" i="5"/>
  <c r="AD884" i="5"/>
  <c r="AD892" i="5"/>
  <c r="AD900" i="5"/>
  <c r="AD908" i="5"/>
  <c r="AD916" i="5"/>
  <c r="AD924" i="5"/>
  <c r="AD932" i="5"/>
  <c r="AD940" i="5"/>
  <c r="AD948" i="5"/>
  <c r="AD956" i="5"/>
  <c r="AD964" i="5"/>
  <c r="AD972" i="5"/>
  <c r="AD688" i="5"/>
  <c r="AD700" i="5"/>
  <c r="AD714" i="5"/>
  <c r="AD727" i="5"/>
  <c r="AD739" i="5"/>
  <c r="AD752" i="5"/>
  <c r="AD764" i="5"/>
  <c r="AD778" i="5"/>
  <c r="AD788" i="5"/>
  <c r="AD798" i="5"/>
  <c r="AD806" i="5"/>
  <c r="AD814" i="5"/>
  <c r="AD822" i="5"/>
  <c r="AD830" i="5"/>
  <c r="AD838" i="5"/>
  <c r="AD846" i="5"/>
  <c r="AD712" i="5"/>
  <c r="AD805" i="5"/>
  <c r="AD861" i="5"/>
  <c r="AD893" i="5"/>
  <c r="AD925" i="5"/>
  <c r="AD957" i="5"/>
  <c r="AD982" i="5"/>
  <c r="AD1005" i="5"/>
  <c r="AD1028" i="5"/>
  <c r="AD1046" i="5"/>
  <c r="AD1061" i="5"/>
  <c r="AD1075" i="5"/>
  <c r="AD1086" i="5"/>
  <c r="AD1099" i="5"/>
  <c r="AD1109" i="5"/>
  <c r="AD1119" i="5"/>
  <c r="AD1131" i="5"/>
  <c r="AD1139" i="5"/>
  <c r="AD1147" i="5"/>
  <c r="AD1155" i="5"/>
  <c r="AD1163" i="5"/>
  <c r="AD1171" i="5"/>
  <c r="AD1179" i="5"/>
  <c r="AD1187" i="5"/>
  <c r="AD1195" i="5"/>
  <c r="AD1203" i="5"/>
  <c r="AD1211" i="5"/>
  <c r="AD1219" i="5"/>
  <c r="AD1227" i="5"/>
  <c r="AD1235" i="5"/>
  <c r="AD1243" i="5"/>
  <c r="AD1251" i="5"/>
  <c r="AD738" i="5"/>
  <c r="AD821" i="5"/>
  <c r="AD869" i="5"/>
  <c r="AD901" i="5"/>
  <c r="AD933" i="5"/>
  <c r="AD965" i="5"/>
  <c r="AD989" i="5"/>
  <c r="AD1012" i="5"/>
  <c r="AD1030" i="5"/>
  <c r="AD1052" i="5"/>
  <c r="AD1063" i="5"/>
  <c r="AD1077" i="5"/>
  <c r="AD1091" i="5"/>
  <c r="AD1101" i="5"/>
  <c r="AD1111" i="5"/>
  <c r="AD1123" i="5"/>
  <c r="AD1133" i="5"/>
  <c r="AD1141" i="5"/>
  <c r="AD1149" i="5"/>
  <c r="AD1157" i="5"/>
  <c r="AD1165" i="5"/>
  <c r="AD1173" i="5"/>
  <c r="AD1181" i="5"/>
  <c r="AD1189" i="5"/>
  <c r="AD1197" i="5"/>
  <c r="AD1205" i="5"/>
  <c r="AD1213" i="5"/>
  <c r="AD1221" i="5"/>
  <c r="AD1229" i="5"/>
  <c r="AD1237" i="5"/>
  <c r="AD1245" i="5"/>
  <c r="AD763" i="5"/>
  <c r="AD837" i="5"/>
  <c r="AD877" i="5"/>
  <c r="AD909" i="5"/>
  <c r="AD941" i="5"/>
  <c r="AD973" i="5"/>
  <c r="AD996" i="5"/>
  <c r="AD1014" i="5"/>
  <c r="AD1037" i="5"/>
  <c r="AD1054" i="5"/>
  <c r="AD1068" i="5"/>
  <c r="AD1079" i="5"/>
  <c r="AD1093" i="5"/>
  <c r="AD1103" i="5"/>
  <c r="AD1115" i="5"/>
  <c r="AD1125" i="5"/>
  <c r="AD1135" i="5"/>
  <c r="AD1143" i="5"/>
  <c r="AD1151" i="5"/>
  <c r="AD1159" i="5"/>
  <c r="AD1167" i="5"/>
  <c r="AD1175" i="5"/>
  <c r="AD1183" i="5"/>
  <c r="AD1191" i="5"/>
  <c r="AD1199" i="5"/>
  <c r="AD1207" i="5"/>
  <c r="AD1215" i="5"/>
  <c r="AD1223" i="5"/>
  <c r="AD1231" i="5"/>
  <c r="AD1239" i="5"/>
  <c r="AD1247" i="5"/>
  <c r="AD751" i="5"/>
  <c r="AD854" i="5"/>
  <c r="AD910" i="5"/>
  <c r="AD958" i="5"/>
  <c r="AD998" i="5"/>
  <c r="AD1036" i="5"/>
  <c r="AD1060" i="5"/>
  <c r="AD1083" i="5"/>
  <c r="AD1100" i="5"/>
  <c r="AD1117" i="5"/>
  <c r="AD1134" i="5"/>
  <c r="AD1160" i="5"/>
  <c r="AD1172" i="5"/>
  <c r="AD1185" i="5"/>
  <c r="AD1198" i="5"/>
  <c r="AD1210" i="5"/>
  <c r="AD1249" i="5"/>
  <c r="AD886" i="5"/>
  <c r="AD699" i="5"/>
  <c r="AD1095" i="5"/>
  <c r="AD1182" i="5"/>
  <c r="AD776" i="5"/>
  <c r="AD862" i="5"/>
  <c r="AD917" i="5"/>
  <c r="AD966" i="5"/>
  <c r="AD1004" i="5"/>
  <c r="AD1038" i="5"/>
  <c r="AD1062" i="5"/>
  <c r="AD1084" i="5"/>
  <c r="AD1102" i="5"/>
  <c r="AD1118" i="5"/>
  <c r="AD1136" i="5"/>
  <c r="AD1148" i="5"/>
  <c r="AD1161" i="5"/>
  <c r="AD1174" i="5"/>
  <c r="AD1186" i="5"/>
  <c r="AD1200" i="5"/>
  <c r="AD1212" i="5"/>
  <c r="AD1225" i="5"/>
  <c r="AD1238" i="5"/>
  <c r="AD1250" i="5"/>
  <c r="AD942" i="5"/>
  <c r="AD845" i="5"/>
  <c r="AD1022" i="5"/>
  <c r="AD1113" i="5"/>
  <c r="AD1194" i="5"/>
  <c r="AD787" i="5"/>
  <c r="AD870" i="5"/>
  <c r="AD918" i="5"/>
  <c r="AD974" i="5"/>
  <c r="AD1006" i="5"/>
  <c r="AD1044" i="5"/>
  <c r="AD1067" i="5"/>
  <c r="AD1085" i="5"/>
  <c r="AD1105" i="5"/>
  <c r="AD1121" i="5"/>
  <c r="AD1137" i="5"/>
  <c r="AD1150" i="5"/>
  <c r="AD1162" i="5"/>
  <c r="AD1176" i="5"/>
  <c r="AD1188" i="5"/>
  <c r="AD1201" i="5"/>
  <c r="AD1214" i="5"/>
  <c r="AD1226" i="5"/>
  <c r="AD1240" i="5"/>
  <c r="AD1153" i="5"/>
  <c r="AD1094" i="5"/>
  <c r="AD1142" i="5"/>
  <c r="AD1180" i="5"/>
  <c r="AD1232" i="5"/>
  <c r="AD949" i="5"/>
  <c r="AD1169" i="5"/>
  <c r="AD1246" i="5"/>
  <c r="AD797" i="5"/>
  <c r="AD878" i="5"/>
  <c r="AD926" i="5"/>
  <c r="AD980" i="5"/>
  <c r="AD1013" i="5"/>
  <c r="AD1045" i="5"/>
  <c r="AD1069" i="5"/>
  <c r="AD1087" i="5"/>
  <c r="AD1107" i="5"/>
  <c r="AD1124" i="5"/>
  <c r="AD1138" i="5"/>
  <c r="AD1152" i="5"/>
  <c r="AD1164" i="5"/>
  <c r="AD1177" i="5"/>
  <c r="AD1190" i="5"/>
  <c r="AD1202" i="5"/>
  <c r="AD1216" i="5"/>
  <c r="AD1228" i="5"/>
  <c r="AD1241" i="5"/>
  <c r="AD1126" i="5"/>
  <c r="AD1230" i="5"/>
  <c r="AD988" i="5"/>
  <c r="AD1071" i="5"/>
  <c r="AD1127" i="5"/>
  <c r="AD1168" i="5"/>
  <c r="AD1193" i="5"/>
  <c r="AD1244" i="5"/>
  <c r="AD990" i="5"/>
  <c r="AD1129" i="5"/>
  <c r="AD1220" i="5"/>
  <c r="AD813" i="5"/>
  <c r="AD885" i="5"/>
  <c r="AD934" i="5"/>
  <c r="AD981" i="5"/>
  <c r="AD1020" i="5"/>
  <c r="AD1047" i="5"/>
  <c r="AD1070" i="5"/>
  <c r="AD1092" i="5"/>
  <c r="AD1108" i="5"/>
  <c r="AD1140" i="5"/>
  <c r="AD1166" i="5"/>
  <c r="AD1178" i="5"/>
  <c r="AD1192" i="5"/>
  <c r="AD1204" i="5"/>
  <c r="AD1217" i="5"/>
  <c r="AD1242" i="5"/>
  <c r="AD687" i="5"/>
  <c r="AD1021" i="5"/>
  <c r="AD1053" i="5"/>
  <c r="AD1110" i="5"/>
  <c r="AD1154" i="5"/>
  <c r="AD1206" i="5"/>
  <c r="AD894" i="5"/>
  <c r="AD1055" i="5"/>
  <c r="AD1144" i="5"/>
  <c r="AD1208" i="5"/>
  <c r="AD724" i="5"/>
  <c r="AD853" i="5"/>
  <c r="AD902" i="5"/>
  <c r="AD950" i="5"/>
  <c r="AD997" i="5"/>
  <c r="AD1029" i="5"/>
  <c r="AD1059" i="5"/>
  <c r="AD1078" i="5"/>
  <c r="AD1097" i="5"/>
  <c r="AD1116" i="5"/>
  <c r="AD1132" i="5"/>
  <c r="AD1145" i="5"/>
  <c r="AD1158" i="5"/>
  <c r="AD1170" i="5"/>
  <c r="AD1184" i="5"/>
  <c r="AD1196" i="5"/>
  <c r="AD1209" i="5"/>
  <c r="AD1222" i="5"/>
  <c r="AD1234" i="5"/>
  <c r="AD1248" i="5"/>
  <c r="AD1146" i="5"/>
  <c r="AD1224" i="5"/>
  <c r="AD1236" i="5"/>
  <c r="AD829" i="5"/>
  <c r="AD1218" i="5"/>
  <c r="AD1076" i="5"/>
  <c r="AD1156" i="5"/>
  <c r="AD1233" i="5"/>
  <c r="AC685" i="5"/>
  <c r="AC693" i="5"/>
  <c r="AC701" i="5"/>
  <c r="AC709" i="5"/>
  <c r="AC717" i="5"/>
  <c r="AC725" i="5"/>
  <c r="AC733" i="5"/>
  <c r="AC741" i="5"/>
  <c r="AC749" i="5"/>
  <c r="AC757" i="5"/>
  <c r="AC765" i="5"/>
  <c r="AC773" i="5"/>
  <c r="AC781" i="5"/>
  <c r="AC789" i="5"/>
  <c r="AC797" i="5"/>
  <c r="AC805" i="5"/>
  <c r="AC813" i="5"/>
  <c r="AC821" i="5"/>
  <c r="AC829" i="5"/>
  <c r="AC837" i="5"/>
  <c r="AC845" i="5"/>
  <c r="AC853" i="5"/>
  <c r="AC861" i="5"/>
  <c r="AC869" i="5"/>
  <c r="AC877" i="5"/>
  <c r="AC885" i="5"/>
  <c r="AC893" i="5"/>
  <c r="AC901" i="5"/>
  <c r="AC909" i="5"/>
  <c r="AC917" i="5"/>
  <c r="AC925" i="5"/>
  <c r="AC933" i="5"/>
  <c r="AC941" i="5"/>
  <c r="AC949" i="5"/>
  <c r="AC957" i="5"/>
  <c r="AC965" i="5"/>
  <c r="AC973" i="5"/>
  <c r="AC981" i="5"/>
  <c r="AC989" i="5"/>
  <c r="AC997" i="5"/>
  <c r="AC1005" i="5"/>
  <c r="AC1013" i="5"/>
  <c r="AC1021" i="5"/>
  <c r="AC1029" i="5"/>
  <c r="AC1037" i="5"/>
  <c r="AC1045" i="5"/>
  <c r="AC1053" i="5"/>
  <c r="AC1061" i="5"/>
  <c r="AC1069" i="5"/>
  <c r="AC1077" i="5"/>
  <c r="AC1085" i="5"/>
  <c r="AC1093" i="5"/>
  <c r="AC1101" i="5"/>
  <c r="AC1109" i="5"/>
  <c r="AC1117" i="5"/>
  <c r="AC1125" i="5"/>
  <c r="AC1133" i="5"/>
  <c r="AC1141" i="5"/>
  <c r="AC1149" i="5"/>
  <c r="AC1157" i="5"/>
  <c r="AC1165" i="5"/>
  <c r="AC1173" i="5"/>
  <c r="AC1181" i="5"/>
  <c r="AC1189" i="5"/>
  <c r="AC1197" i="5"/>
  <c r="AC1205" i="5"/>
  <c r="AC1213" i="5"/>
  <c r="AC1221" i="5"/>
  <c r="AC1229" i="5"/>
  <c r="AC1237" i="5"/>
  <c r="AC1245" i="5"/>
  <c r="AC686" i="5"/>
  <c r="AC694" i="5"/>
  <c r="AC702" i="5"/>
  <c r="AC710" i="5"/>
  <c r="AC718" i="5"/>
  <c r="AC726" i="5"/>
  <c r="AC734" i="5"/>
  <c r="AC742" i="5"/>
  <c r="AC750" i="5"/>
  <c r="AC758" i="5"/>
  <c r="AC766" i="5"/>
  <c r="AC774" i="5"/>
  <c r="AC782" i="5"/>
  <c r="AC790" i="5"/>
  <c r="AC798" i="5"/>
  <c r="AC806" i="5"/>
  <c r="AC814" i="5"/>
  <c r="AC822" i="5"/>
  <c r="AC830" i="5"/>
  <c r="AC838" i="5"/>
  <c r="AC846" i="5"/>
  <c r="AC854" i="5"/>
  <c r="AC862" i="5"/>
  <c r="AC870" i="5"/>
  <c r="AC878" i="5"/>
  <c r="AC886" i="5"/>
  <c r="AC894" i="5"/>
  <c r="AC902" i="5"/>
  <c r="AC910" i="5"/>
  <c r="AC918" i="5"/>
  <c r="AC926" i="5"/>
  <c r="AC934" i="5"/>
  <c r="AC942" i="5"/>
  <c r="AC950" i="5"/>
  <c r="AC958" i="5"/>
  <c r="AC966" i="5"/>
  <c r="AC974" i="5"/>
  <c r="AC982" i="5"/>
  <c r="AC990" i="5"/>
  <c r="AC998" i="5"/>
  <c r="AC1006" i="5"/>
  <c r="AC1014" i="5"/>
  <c r="AC1022" i="5"/>
  <c r="AC1030" i="5"/>
  <c r="AC1038" i="5"/>
  <c r="AC1046" i="5"/>
  <c r="AC1054" i="5"/>
  <c r="AC1062" i="5"/>
  <c r="AC1070" i="5"/>
  <c r="AC1078" i="5"/>
  <c r="AC1086" i="5"/>
  <c r="AC1094" i="5"/>
  <c r="AC1102" i="5"/>
  <c r="AC1110" i="5"/>
  <c r="AC1118" i="5"/>
  <c r="AC1126" i="5"/>
  <c r="AC1134" i="5"/>
  <c r="AC1142" i="5"/>
  <c r="AC1150" i="5"/>
  <c r="AC1158" i="5"/>
  <c r="AC1166" i="5"/>
  <c r="AC1174" i="5"/>
  <c r="AC1182" i="5"/>
  <c r="AC1190" i="5"/>
  <c r="AC1198" i="5"/>
  <c r="AC1206" i="5"/>
  <c r="AC1214" i="5"/>
  <c r="AC1222" i="5"/>
  <c r="AC1230" i="5"/>
  <c r="AC1238" i="5"/>
  <c r="AC1246" i="5"/>
  <c r="AC687" i="5"/>
  <c r="AC695" i="5"/>
  <c r="AC703" i="5"/>
  <c r="AC711" i="5"/>
  <c r="AC719" i="5"/>
  <c r="AC727" i="5"/>
  <c r="AC735" i="5"/>
  <c r="AC743" i="5"/>
  <c r="AC688" i="5"/>
  <c r="AC696" i="5"/>
  <c r="AC704" i="5"/>
  <c r="AC712" i="5"/>
  <c r="AC720" i="5"/>
  <c r="AC728" i="5"/>
  <c r="AC736" i="5"/>
  <c r="AC744" i="5"/>
  <c r="AC752" i="5"/>
  <c r="AC760" i="5"/>
  <c r="AC768" i="5"/>
  <c r="AC776" i="5"/>
  <c r="AC784" i="5"/>
  <c r="AC792" i="5"/>
  <c r="AC800" i="5"/>
  <c r="AC808" i="5"/>
  <c r="AC816" i="5"/>
  <c r="AC824" i="5"/>
  <c r="AC832" i="5"/>
  <c r="AC840" i="5"/>
  <c r="AC848" i="5"/>
  <c r="AC856" i="5"/>
  <c r="AC864" i="5"/>
  <c r="AC872" i="5"/>
  <c r="AC880" i="5"/>
  <c r="AC888" i="5"/>
  <c r="AC896" i="5"/>
  <c r="AC904" i="5"/>
  <c r="AC912" i="5"/>
  <c r="AC920" i="5"/>
  <c r="AC928" i="5"/>
  <c r="AC936" i="5"/>
  <c r="AC944" i="5"/>
  <c r="AC952" i="5"/>
  <c r="AC960" i="5"/>
  <c r="AC968" i="5"/>
  <c r="AC976" i="5"/>
  <c r="AC984" i="5"/>
  <c r="AC992" i="5"/>
  <c r="AC689" i="5"/>
  <c r="AC697" i="5"/>
  <c r="AC705" i="5"/>
  <c r="AC713" i="5"/>
  <c r="AC721" i="5"/>
  <c r="AC729" i="5"/>
  <c r="AC737" i="5"/>
  <c r="AC745" i="5"/>
  <c r="AC753" i="5"/>
  <c r="AC761" i="5"/>
  <c r="AC769" i="5"/>
  <c r="AC777" i="5"/>
  <c r="AC785" i="5"/>
  <c r="AC793" i="5"/>
  <c r="AC801" i="5"/>
  <c r="AC809" i="5"/>
  <c r="AC817" i="5"/>
  <c r="AC825" i="5"/>
  <c r="AC833" i="5"/>
  <c r="AC841" i="5"/>
  <c r="AC849" i="5"/>
  <c r="AC857" i="5"/>
  <c r="AC865" i="5"/>
  <c r="AC873" i="5"/>
  <c r="AC881" i="5"/>
  <c r="AC889" i="5"/>
  <c r="AC897" i="5"/>
  <c r="AC905" i="5"/>
  <c r="AC913" i="5"/>
  <c r="AC921" i="5"/>
  <c r="AC929" i="5"/>
  <c r="AC937" i="5"/>
  <c r="AC945" i="5"/>
  <c r="AC953" i="5"/>
  <c r="AC961" i="5"/>
  <c r="AC969" i="5"/>
  <c r="AC977" i="5"/>
  <c r="AC985" i="5"/>
  <c r="AC993" i="5"/>
  <c r="AC1001" i="5"/>
  <c r="AC1009" i="5"/>
  <c r="AC1017" i="5"/>
  <c r="AC1025" i="5"/>
  <c r="AC1033" i="5"/>
  <c r="AC1041" i="5"/>
  <c r="AC1049" i="5"/>
  <c r="AC1057" i="5"/>
  <c r="AC1065" i="5"/>
  <c r="AC1073" i="5"/>
  <c r="AC1081" i="5"/>
  <c r="AC1089" i="5"/>
  <c r="AC1097" i="5"/>
  <c r="AC1105" i="5"/>
  <c r="AC1113" i="5"/>
  <c r="AC1121" i="5"/>
  <c r="AC1129" i="5"/>
  <c r="AC1137" i="5"/>
  <c r="AC1145" i="5"/>
  <c r="AC1153" i="5"/>
  <c r="AC1161" i="5"/>
  <c r="AC1169" i="5"/>
  <c r="AC1177" i="5"/>
  <c r="AC1185" i="5"/>
  <c r="AC1193" i="5"/>
  <c r="AC1201" i="5"/>
  <c r="AC1209" i="5"/>
  <c r="AC1217" i="5"/>
  <c r="AC1225" i="5"/>
  <c r="AC1233" i="5"/>
  <c r="AC1241" i="5"/>
  <c r="AC1249" i="5"/>
  <c r="AC691" i="5"/>
  <c r="AC699" i="5"/>
  <c r="AC707" i="5"/>
  <c r="AC715" i="5"/>
  <c r="AC723" i="5"/>
  <c r="AC731" i="5"/>
  <c r="AC739" i="5"/>
  <c r="AC747" i="5"/>
  <c r="AC755" i="5"/>
  <c r="AC763" i="5"/>
  <c r="AC771" i="5"/>
  <c r="AC779" i="5"/>
  <c r="AC787" i="5"/>
  <c r="AC795" i="5"/>
  <c r="AC803" i="5"/>
  <c r="AC811" i="5"/>
  <c r="AC819" i="5"/>
  <c r="AC827" i="5"/>
  <c r="AC835" i="5"/>
  <c r="AC843" i="5"/>
  <c r="AC851" i="5"/>
  <c r="AC859" i="5"/>
  <c r="AC867" i="5"/>
  <c r="AC875" i="5"/>
  <c r="AC883" i="5"/>
  <c r="AC891" i="5"/>
  <c r="AC899" i="5"/>
  <c r="AC907" i="5"/>
  <c r="AC915" i="5"/>
  <c r="AC923" i="5"/>
  <c r="AC931" i="5"/>
  <c r="AC939" i="5"/>
  <c r="AC947" i="5"/>
  <c r="AC955" i="5"/>
  <c r="AC963" i="5"/>
  <c r="AC971" i="5"/>
  <c r="AC979" i="5"/>
  <c r="AC987" i="5"/>
  <c r="AC995" i="5"/>
  <c r="AC684" i="5"/>
  <c r="AC716" i="5"/>
  <c r="AC748" i="5"/>
  <c r="AC770" i="5"/>
  <c r="AC791" i="5"/>
  <c r="AC812" i="5"/>
  <c r="AC834" i="5"/>
  <c r="AC855" i="5"/>
  <c r="AC876" i="5"/>
  <c r="AC898" i="5"/>
  <c r="AC919" i="5"/>
  <c r="AC940" i="5"/>
  <c r="AC962" i="5"/>
  <c r="AC983" i="5"/>
  <c r="AC1002" i="5"/>
  <c r="AC1015" i="5"/>
  <c r="AC1027" i="5"/>
  <c r="AC1040" i="5"/>
  <c r="AC1052" i="5"/>
  <c r="AC1066" i="5"/>
  <c r="AC1079" i="5"/>
  <c r="AC1091" i="5"/>
  <c r="AC1104" i="5"/>
  <c r="AC1116" i="5"/>
  <c r="AC1130" i="5"/>
  <c r="AC1143" i="5"/>
  <c r="AC1155" i="5"/>
  <c r="AC1168" i="5"/>
  <c r="AC1180" i="5"/>
  <c r="AC1194" i="5"/>
  <c r="AC1207" i="5"/>
  <c r="AC1219" i="5"/>
  <c r="AC1232" i="5"/>
  <c r="AC1244" i="5"/>
  <c r="AC690" i="5"/>
  <c r="AC722" i="5"/>
  <c r="AC751" i="5"/>
  <c r="AC772" i="5"/>
  <c r="AC794" i="5"/>
  <c r="AC815" i="5"/>
  <c r="AC836" i="5"/>
  <c r="AC858" i="5"/>
  <c r="AC879" i="5"/>
  <c r="AC900" i="5"/>
  <c r="AC922" i="5"/>
  <c r="AC943" i="5"/>
  <c r="AC964" i="5"/>
  <c r="AC986" i="5"/>
  <c r="AC1003" i="5"/>
  <c r="AC1016" i="5"/>
  <c r="AC1028" i="5"/>
  <c r="AC1042" i="5"/>
  <c r="AC1055" i="5"/>
  <c r="AC1067" i="5"/>
  <c r="AC1080" i="5"/>
  <c r="AC1092" i="5"/>
  <c r="AC1106" i="5"/>
  <c r="AC1119" i="5"/>
  <c r="AC1131" i="5"/>
  <c r="AC1144" i="5"/>
  <c r="AC1156" i="5"/>
  <c r="AC1170" i="5"/>
  <c r="AC1183" i="5"/>
  <c r="AC1195" i="5"/>
  <c r="AC1208" i="5"/>
  <c r="AC1220" i="5"/>
  <c r="AC1234" i="5"/>
  <c r="AC1247" i="5"/>
  <c r="AC692" i="5"/>
  <c r="AC724" i="5"/>
  <c r="AC754" i="5"/>
  <c r="AC775" i="5"/>
  <c r="AC796" i="5"/>
  <c r="AC818" i="5"/>
  <c r="AC839" i="5"/>
  <c r="AC860" i="5"/>
  <c r="AC882" i="5"/>
  <c r="AC903" i="5"/>
  <c r="AC924" i="5"/>
  <c r="AC946" i="5"/>
  <c r="AC967" i="5"/>
  <c r="AC988" i="5"/>
  <c r="AC1004" i="5"/>
  <c r="AC1018" i="5"/>
  <c r="AC1031" i="5"/>
  <c r="AC1043" i="5"/>
  <c r="AC1056" i="5"/>
  <c r="AC1068" i="5"/>
  <c r="AC1082" i="5"/>
  <c r="AC1095" i="5"/>
  <c r="AC1107" i="5"/>
  <c r="AC1120" i="5"/>
  <c r="AC1132" i="5"/>
  <c r="AC1146" i="5"/>
  <c r="AC1159" i="5"/>
  <c r="AC1171" i="5"/>
  <c r="AC1184" i="5"/>
  <c r="AC1196" i="5"/>
  <c r="AC1210" i="5"/>
  <c r="AC1223" i="5"/>
  <c r="AC1235" i="5"/>
  <c r="AC1248" i="5"/>
  <c r="AC698" i="5"/>
  <c r="AC730" i="5"/>
  <c r="AC756" i="5"/>
  <c r="AC778" i="5"/>
  <c r="AC799" i="5"/>
  <c r="AC820" i="5"/>
  <c r="AC842" i="5"/>
  <c r="AC863" i="5"/>
  <c r="AC884" i="5"/>
  <c r="AC906" i="5"/>
  <c r="AC927" i="5"/>
  <c r="AC948" i="5"/>
  <c r="AC970" i="5"/>
  <c r="AC991" i="5"/>
  <c r="AC1007" i="5"/>
  <c r="AC1019" i="5"/>
  <c r="AC1032" i="5"/>
  <c r="AC1044" i="5"/>
  <c r="AC1058" i="5"/>
  <c r="AC1071" i="5"/>
  <c r="AC1083" i="5"/>
  <c r="AC1096" i="5"/>
  <c r="AC1108" i="5"/>
  <c r="AC1122" i="5"/>
  <c r="AC1135" i="5"/>
  <c r="AC1147" i="5"/>
  <c r="AC1160" i="5"/>
  <c r="AC1172" i="5"/>
  <c r="AC1186" i="5"/>
  <c r="AC1199" i="5"/>
  <c r="AC1211" i="5"/>
  <c r="AC1224" i="5"/>
  <c r="AC1236" i="5"/>
  <c r="AC1250" i="5"/>
  <c r="AC700" i="5"/>
  <c r="AC732" i="5"/>
  <c r="AC759" i="5"/>
  <c r="AC780" i="5"/>
  <c r="AC802" i="5"/>
  <c r="AC823" i="5"/>
  <c r="AC844" i="5"/>
  <c r="AC866" i="5"/>
  <c r="AC887" i="5"/>
  <c r="AC908" i="5"/>
  <c r="AC930" i="5"/>
  <c r="AC951" i="5"/>
  <c r="AC972" i="5"/>
  <c r="AC994" i="5"/>
  <c r="AC1008" i="5"/>
  <c r="AC1020" i="5"/>
  <c r="AC1034" i="5"/>
  <c r="AC1047" i="5"/>
  <c r="AC1059" i="5"/>
  <c r="AC1072" i="5"/>
  <c r="AC1084" i="5"/>
  <c r="AC1098" i="5"/>
  <c r="AC1111" i="5"/>
  <c r="AC1123" i="5"/>
  <c r="AC1136" i="5"/>
  <c r="AC1148" i="5"/>
  <c r="AC1162" i="5"/>
  <c r="AC1175" i="5"/>
  <c r="AC1187" i="5"/>
  <c r="AC1200" i="5"/>
  <c r="AC1212" i="5"/>
  <c r="AC1226" i="5"/>
  <c r="AC1239" i="5"/>
  <c r="AC1251" i="5"/>
  <c r="AC706" i="5"/>
  <c r="AC738" i="5"/>
  <c r="AC762" i="5"/>
  <c r="AC783" i="5"/>
  <c r="AC804" i="5"/>
  <c r="AC826" i="5"/>
  <c r="AC847" i="5"/>
  <c r="AC868" i="5"/>
  <c r="AC890" i="5"/>
  <c r="AC911" i="5"/>
  <c r="AC932" i="5"/>
  <c r="AC954" i="5"/>
  <c r="AC975" i="5"/>
  <c r="AC996" i="5"/>
  <c r="AC1010" i="5"/>
  <c r="AC1023" i="5"/>
  <c r="AC1035" i="5"/>
  <c r="AC1048" i="5"/>
  <c r="AC1060" i="5"/>
  <c r="AC1074" i="5"/>
  <c r="AC1087" i="5"/>
  <c r="AC1099" i="5"/>
  <c r="AC1112" i="5"/>
  <c r="AC1124" i="5"/>
  <c r="AC1138" i="5"/>
  <c r="AC1151" i="5"/>
  <c r="AC1163" i="5"/>
  <c r="AC1176" i="5"/>
  <c r="AC1188" i="5"/>
  <c r="AC1202" i="5"/>
  <c r="AC1215" i="5"/>
  <c r="AC1227" i="5"/>
  <c r="AC1240" i="5"/>
  <c r="AC714" i="5"/>
  <c r="AC746" i="5"/>
  <c r="AC767" i="5"/>
  <c r="AC788" i="5"/>
  <c r="AC810" i="5"/>
  <c r="AC831" i="5"/>
  <c r="AC852" i="5"/>
  <c r="AC874" i="5"/>
  <c r="AC895" i="5"/>
  <c r="AC916" i="5"/>
  <c r="AC938" i="5"/>
  <c r="AC959" i="5"/>
  <c r="AC980" i="5"/>
  <c r="AC1000" i="5"/>
  <c r="AC1012" i="5"/>
  <c r="AC1026" i="5"/>
  <c r="AC1039" i="5"/>
  <c r="AC1051" i="5"/>
  <c r="AC1064" i="5"/>
  <c r="AC1076" i="5"/>
  <c r="AC1090" i="5"/>
  <c r="AC1103" i="5"/>
  <c r="AC1115" i="5"/>
  <c r="AC1128" i="5"/>
  <c r="AC1140" i="5"/>
  <c r="AC1154" i="5"/>
  <c r="AC1167" i="5"/>
  <c r="AC1179" i="5"/>
  <c r="AC1192" i="5"/>
  <c r="AC1204" i="5"/>
  <c r="AC1218" i="5"/>
  <c r="AC1231" i="5"/>
  <c r="AC1243" i="5"/>
  <c r="AC786" i="5"/>
  <c r="AC956" i="5"/>
  <c r="AC1075" i="5"/>
  <c r="AC1178" i="5"/>
  <c r="AC828" i="5"/>
  <c r="AC999" i="5"/>
  <c r="AC1100" i="5"/>
  <c r="AC1203" i="5"/>
  <c r="AC871" i="5"/>
  <c r="AC1024" i="5"/>
  <c r="AC1127" i="5"/>
  <c r="AC1228" i="5"/>
  <c r="AC708" i="5"/>
  <c r="AC978" i="5"/>
  <c r="AC1152" i="5"/>
  <c r="AC740" i="5"/>
  <c r="AC1011" i="5"/>
  <c r="AC1164" i="5"/>
  <c r="AC764" i="5"/>
  <c r="AC1036" i="5"/>
  <c r="AC1191" i="5"/>
  <c r="AC1088" i="5"/>
  <c r="AC807" i="5"/>
  <c r="AC1050" i="5"/>
  <c r="AC1216" i="5"/>
  <c r="AC892" i="5"/>
  <c r="AC1114" i="5"/>
  <c r="AC850" i="5"/>
  <c r="AC1063" i="5"/>
  <c r="AC1242" i="5"/>
  <c r="AC935" i="5"/>
  <c r="AC1139" i="5"/>
  <c r="AC914" i="5"/>
  <c r="AD274" i="5"/>
  <c r="AD282" i="5"/>
  <c r="AD290" i="5"/>
  <c r="AD298" i="5"/>
  <c r="AD306" i="5"/>
  <c r="AD314" i="5"/>
  <c r="AD322" i="5"/>
  <c r="AD330" i="5"/>
  <c r="AD338" i="5"/>
  <c r="AD346" i="5"/>
  <c r="AD354" i="5"/>
  <c r="AD362" i="5"/>
  <c r="AD370" i="5"/>
  <c r="AD378" i="5"/>
  <c r="AD386" i="5"/>
  <c r="AD394" i="5"/>
  <c r="AD402" i="5"/>
  <c r="AD410" i="5"/>
  <c r="AD418" i="5"/>
  <c r="AD426" i="5"/>
  <c r="AD434" i="5"/>
  <c r="AD442" i="5"/>
  <c r="AD450" i="5"/>
  <c r="AD458" i="5"/>
  <c r="AD466" i="5"/>
  <c r="AD474" i="5"/>
  <c r="AD482" i="5"/>
  <c r="AD490" i="5"/>
  <c r="AD498" i="5"/>
  <c r="AD506" i="5"/>
  <c r="AD514" i="5"/>
  <c r="AD522" i="5"/>
  <c r="AD530" i="5"/>
  <c r="AD276" i="5"/>
  <c r="AD284" i="5"/>
  <c r="AD292" i="5"/>
  <c r="AD300" i="5"/>
  <c r="AD308" i="5"/>
  <c r="AD316" i="5"/>
  <c r="AD324" i="5"/>
  <c r="AD332" i="5"/>
  <c r="AD340" i="5"/>
  <c r="AD348" i="5"/>
  <c r="AD356" i="5"/>
  <c r="AD364" i="5"/>
  <c r="AD372" i="5"/>
  <c r="AD380" i="5"/>
  <c r="AD388" i="5"/>
  <c r="AD396" i="5"/>
  <c r="AD404" i="5"/>
  <c r="AD412" i="5"/>
  <c r="AD420" i="5"/>
  <c r="AD428" i="5"/>
  <c r="AD436" i="5"/>
  <c r="AD444" i="5"/>
  <c r="AD452" i="5"/>
  <c r="AD460" i="5"/>
  <c r="AD468" i="5"/>
  <c r="AD476" i="5"/>
  <c r="AD484" i="5"/>
  <c r="AD492" i="5"/>
  <c r="AD500" i="5"/>
  <c r="AD508" i="5"/>
  <c r="AD516" i="5"/>
  <c r="AD278" i="5"/>
  <c r="AD286" i="5"/>
  <c r="AD294" i="5"/>
  <c r="AD302" i="5"/>
  <c r="AD310" i="5"/>
  <c r="AD318" i="5"/>
  <c r="AD326" i="5"/>
  <c r="AD334" i="5"/>
  <c r="AD342" i="5"/>
  <c r="AD350" i="5"/>
  <c r="AD358" i="5"/>
  <c r="AD366" i="5"/>
  <c r="AD374" i="5"/>
  <c r="AD382" i="5"/>
  <c r="AD390" i="5"/>
  <c r="AD398" i="5"/>
  <c r="AD406" i="5"/>
  <c r="AD414" i="5"/>
  <c r="AD422" i="5"/>
  <c r="AD430" i="5"/>
  <c r="AD438" i="5"/>
  <c r="AD446" i="5"/>
  <c r="AD454" i="5"/>
  <c r="AD462" i="5"/>
  <c r="AD470" i="5"/>
  <c r="AD478" i="5"/>
  <c r="AD486" i="5"/>
  <c r="AD494" i="5"/>
  <c r="AD502" i="5"/>
  <c r="AD510" i="5"/>
  <c r="AD518" i="5"/>
  <c r="AD526" i="5"/>
  <c r="AD534" i="5"/>
  <c r="AD279" i="5"/>
  <c r="AD287" i="5"/>
  <c r="AD295" i="5"/>
  <c r="AD303" i="5"/>
  <c r="AD311" i="5"/>
  <c r="AD319" i="5"/>
  <c r="AD327" i="5"/>
  <c r="AD288" i="5"/>
  <c r="AD304" i="5"/>
  <c r="AD320" i="5"/>
  <c r="AD335" i="5"/>
  <c r="AD347" i="5"/>
  <c r="AD360" i="5"/>
  <c r="AD373" i="5"/>
  <c r="AD385" i="5"/>
  <c r="AD399" i="5"/>
  <c r="AD411" i="5"/>
  <c r="AD424" i="5"/>
  <c r="AD437" i="5"/>
  <c r="AD449" i="5"/>
  <c r="AD463" i="5"/>
  <c r="AD475" i="5"/>
  <c r="AD488" i="5"/>
  <c r="AD501" i="5"/>
  <c r="AD513" i="5"/>
  <c r="AD525" i="5"/>
  <c r="AD536" i="5"/>
  <c r="AD544" i="5"/>
  <c r="AD552" i="5"/>
  <c r="AD560" i="5"/>
  <c r="AD568" i="5"/>
  <c r="AD576" i="5"/>
  <c r="AD584" i="5"/>
  <c r="AD592" i="5"/>
  <c r="AD600" i="5"/>
  <c r="AD608" i="5"/>
  <c r="AD616" i="5"/>
  <c r="AD624" i="5"/>
  <c r="AD632" i="5"/>
  <c r="AD640" i="5"/>
  <c r="AD648" i="5"/>
  <c r="AD656" i="5"/>
  <c r="AD664" i="5"/>
  <c r="AD672" i="5"/>
  <c r="AD680" i="5"/>
  <c r="AD328" i="5"/>
  <c r="AD379" i="5"/>
  <c r="AD431" i="5"/>
  <c r="AD495" i="5"/>
  <c r="AD540" i="5"/>
  <c r="AD564" i="5"/>
  <c r="AD604" i="5"/>
  <c r="AD636" i="5"/>
  <c r="AD668" i="5"/>
  <c r="AD273" i="5"/>
  <c r="AD289" i="5"/>
  <c r="AD305" i="5"/>
  <c r="AD321" i="5"/>
  <c r="AD336" i="5"/>
  <c r="AD349" i="5"/>
  <c r="AD361" i="5"/>
  <c r="AD375" i="5"/>
  <c r="AD387" i="5"/>
  <c r="AD400" i="5"/>
  <c r="AD413" i="5"/>
  <c r="AD425" i="5"/>
  <c r="AD439" i="5"/>
  <c r="AD451" i="5"/>
  <c r="AD464" i="5"/>
  <c r="AD477" i="5"/>
  <c r="AD489" i="5"/>
  <c r="AD503" i="5"/>
  <c r="AD515" i="5"/>
  <c r="AD527" i="5"/>
  <c r="AD537" i="5"/>
  <c r="AD545" i="5"/>
  <c r="AD553" i="5"/>
  <c r="AD561" i="5"/>
  <c r="AD569" i="5"/>
  <c r="AD577" i="5"/>
  <c r="AD585" i="5"/>
  <c r="AD593" i="5"/>
  <c r="AD601" i="5"/>
  <c r="AD609" i="5"/>
  <c r="AD617" i="5"/>
  <c r="AD625" i="5"/>
  <c r="AD633" i="5"/>
  <c r="AD641" i="5"/>
  <c r="AD649" i="5"/>
  <c r="AD657" i="5"/>
  <c r="AD665" i="5"/>
  <c r="AD673" i="5"/>
  <c r="AD681" i="5"/>
  <c r="AD296" i="5"/>
  <c r="AD353" i="5"/>
  <c r="AD405" i="5"/>
  <c r="AD456" i="5"/>
  <c r="AD507" i="5"/>
  <c r="AD548" i="5"/>
  <c r="AD572" i="5"/>
  <c r="AD588" i="5"/>
  <c r="AD620" i="5"/>
  <c r="AD644" i="5"/>
  <c r="AD676" i="5"/>
  <c r="AD275" i="5"/>
  <c r="AD291" i="5"/>
  <c r="AD307" i="5"/>
  <c r="AD323" i="5"/>
  <c r="AD337" i="5"/>
  <c r="AD351" i="5"/>
  <c r="AD363" i="5"/>
  <c r="AD376" i="5"/>
  <c r="AD389" i="5"/>
  <c r="AD401" i="5"/>
  <c r="AD415" i="5"/>
  <c r="AD427" i="5"/>
  <c r="AD440" i="5"/>
  <c r="AD453" i="5"/>
  <c r="AD465" i="5"/>
  <c r="AD479" i="5"/>
  <c r="AD491" i="5"/>
  <c r="AD504" i="5"/>
  <c r="AD517" i="5"/>
  <c r="AD528" i="5"/>
  <c r="AD538" i="5"/>
  <c r="AD546" i="5"/>
  <c r="AD554" i="5"/>
  <c r="AD562" i="5"/>
  <c r="AD570" i="5"/>
  <c r="AD578" i="5"/>
  <c r="AD586" i="5"/>
  <c r="AD594" i="5"/>
  <c r="AD602" i="5"/>
  <c r="AD610" i="5"/>
  <c r="AD618" i="5"/>
  <c r="AD626" i="5"/>
  <c r="AD634" i="5"/>
  <c r="AD642" i="5"/>
  <c r="AD650" i="5"/>
  <c r="AD658" i="5"/>
  <c r="AD666" i="5"/>
  <c r="AD674" i="5"/>
  <c r="AD682" i="5"/>
  <c r="AD312" i="5"/>
  <c r="AD367" i="5"/>
  <c r="AD417" i="5"/>
  <c r="AD469" i="5"/>
  <c r="AD520" i="5"/>
  <c r="AD580" i="5"/>
  <c r="AD612" i="5"/>
  <c r="AD652" i="5"/>
  <c r="AD277" i="5"/>
  <c r="AD293" i="5"/>
  <c r="AD309" i="5"/>
  <c r="AD325" i="5"/>
  <c r="AD339" i="5"/>
  <c r="AD352" i="5"/>
  <c r="AD365" i="5"/>
  <c r="AD377" i="5"/>
  <c r="AD391" i="5"/>
  <c r="AD403" i="5"/>
  <c r="AD416" i="5"/>
  <c r="AD429" i="5"/>
  <c r="AD441" i="5"/>
  <c r="AD455" i="5"/>
  <c r="AD467" i="5"/>
  <c r="AD480" i="5"/>
  <c r="AD493" i="5"/>
  <c r="AD505" i="5"/>
  <c r="AD519" i="5"/>
  <c r="AD529" i="5"/>
  <c r="AD539" i="5"/>
  <c r="AD547" i="5"/>
  <c r="AD555" i="5"/>
  <c r="AD563" i="5"/>
  <c r="AD571" i="5"/>
  <c r="AD579" i="5"/>
  <c r="AD587" i="5"/>
  <c r="AD595" i="5"/>
  <c r="AD603" i="5"/>
  <c r="AD611" i="5"/>
  <c r="AD619" i="5"/>
  <c r="AD627" i="5"/>
  <c r="AD635" i="5"/>
  <c r="AD643" i="5"/>
  <c r="AD651" i="5"/>
  <c r="AD659" i="5"/>
  <c r="AD667" i="5"/>
  <c r="AD675" i="5"/>
  <c r="AD683" i="5"/>
  <c r="AD280" i="5"/>
  <c r="AD341" i="5"/>
  <c r="AD392" i="5"/>
  <c r="AD443" i="5"/>
  <c r="AD481" i="5"/>
  <c r="AD531" i="5"/>
  <c r="AD556" i="5"/>
  <c r="AD596" i="5"/>
  <c r="AD628" i="5"/>
  <c r="AD660" i="5"/>
  <c r="AD281" i="5"/>
  <c r="AD297" i="5"/>
  <c r="AD313" i="5"/>
  <c r="AD329" i="5"/>
  <c r="AD343" i="5"/>
  <c r="AD355" i="5"/>
  <c r="AD368" i="5"/>
  <c r="AD381" i="5"/>
  <c r="AD393" i="5"/>
  <c r="AD407" i="5"/>
  <c r="AD419" i="5"/>
  <c r="AD432" i="5"/>
  <c r="AD445" i="5"/>
  <c r="AD457" i="5"/>
  <c r="AD471" i="5"/>
  <c r="AD483" i="5"/>
  <c r="AD496" i="5"/>
  <c r="AD509" i="5"/>
  <c r="AD521" i="5"/>
  <c r="AD532" i="5"/>
  <c r="AD541" i="5"/>
  <c r="AD549" i="5"/>
  <c r="AD557" i="5"/>
  <c r="AD565" i="5"/>
  <c r="AD573" i="5"/>
  <c r="AD581" i="5"/>
  <c r="AD589" i="5"/>
  <c r="AD597" i="5"/>
  <c r="AD605" i="5"/>
  <c r="AD613" i="5"/>
  <c r="AD621" i="5"/>
  <c r="AD629" i="5"/>
  <c r="AD637" i="5"/>
  <c r="AD645" i="5"/>
  <c r="AD653" i="5"/>
  <c r="AD661" i="5"/>
  <c r="AD669" i="5"/>
  <c r="AD677" i="5"/>
  <c r="AD301" i="5"/>
  <c r="AD345" i="5"/>
  <c r="AD371" i="5"/>
  <c r="AD397" i="5"/>
  <c r="AD423" i="5"/>
  <c r="AD448" i="5"/>
  <c r="AD473" i="5"/>
  <c r="AD512" i="5"/>
  <c r="AD535" i="5"/>
  <c r="AD551" i="5"/>
  <c r="AD567" i="5"/>
  <c r="AD583" i="5"/>
  <c r="AD599" i="5"/>
  <c r="AD615" i="5"/>
  <c r="AD631" i="5"/>
  <c r="AD647" i="5"/>
  <c r="AD671" i="5"/>
  <c r="AD283" i="5"/>
  <c r="AD299" i="5"/>
  <c r="AD315" i="5"/>
  <c r="AD331" i="5"/>
  <c r="AD344" i="5"/>
  <c r="AD357" i="5"/>
  <c r="AD369" i="5"/>
  <c r="AD383" i="5"/>
  <c r="AD395" i="5"/>
  <c r="AD408" i="5"/>
  <c r="AD421" i="5"/>
  <c r="AD433" i="5"/>
  <c r="AD447" i="5"/>
  <c r="AD459" i="5"/>
  <c r="AD472" i="5"/>
  <c r="AD485" i="5"/>
  <c r="AD497" i="5"/>
  <c r="AD511" i="5"/>
  <c r="AD523" i="5"/>
  <c r="AD533" i="5"/>
  <c r="AD542" i="5"/>
  <c r="AD550" i="5"/>
  <c r="AD558" i="5"/>
  <c r="AD566" i="5"/>
  <c r="AD574" i="5"/>
  <c r="AD582" i="5"/>
  <c r="AD590" i="5"/>
  <c r="AD598" i="5"/>
  <c r="AD606" i="5"/>
  <c r="AD614" i="5"/>
  <c r="AD622" i="5"/>
  <c r="AD630" i="5"/>
  <c r="AD638" i="5"/>
  <c r="AD646" i="5"/>
  <c r="AD654" i="5"/>
  <c r="AD662" i="5"/>
  <c r="AD670" i="5"/>
  <c r="AD678" i="5"/>
  <c r="AD285" i="5"/>
  <c r="AD317" i="5"/>
  <c r="AD333" i="5"/>
  <c r="AD359" i="5"/>
  <c r="AD384" i="5"/>
  <c r="AD409" i="5"/>
  <c r="AD435" i="5"/>
  <c r="AD461" i="5"/>
  <c r="AD487" i="5"/>
  <c r="AD499" i="5"/>
  <c r="AD524" i="5"/>
  <c r="AD543" i="5"/>
  <c r="AD559" i="5"/>
  <c r="AD575" i="5"/>
  <c r="AD591" i="5"/>
  <c r="AD607" i="5"/>
  <c r="AD623" i="5"/>
  <c r="AD639" i="5"/>
  <c r="AD655" i="5"/>
  <c r="AD663" i="5"/>
  <c r="AD679" i="5"/>
  <c r="AC276" i="5"/>
  <c r="AC284" i="5"/>
  <c r="AC292" i="5"/>
  <c r="AC300" i="5"/>
  <c r="AC308" i="5"/>
  <c r="AC316" i="5"/>
  <c r="AC324" i="5"/>
  <c r="AC332" i="5"/>
  <c r="AC340" i="5"/>
  <c r="AC348" i="5"/>
  <c r="AC356" i="5"/>
  <c r="AC364" i="5"/>
  <c r="AC372" i="5"/>
  <c r="AC380" i="5"/>
  <c r="AC388" i="5"/>
  <c r="AC396" i="5"/>
  <c r="AC404" i="5"/>
  <c r="AC412" i="5"/>
  <c r="AC420" i="5"/>
  <c r="AC428" i="5"/>
  <c r="AC436" i="5"/>
  <c r="AC444" i="5"/>
  <c r="AC452" i="5"/>
  <c r="AC460" i="5"/>
  <c r="AC468" i="5"/>
  <c r="AC476" i="5"/>
  <c r="AC484" i="5"/>
  <c r="AC492" i="5"/>
  <c r="AC500" i="5"/>
  <c r="AC508" i="5"/>
  <c r="AC516" i="5"/>
  <c r="AC277" i="5"/>
  <c r="AC285" i="5"/>
  <c r="AC293" i="5"/>
  <c r="AC301" i="5"/>
  <c r="AC309" i="5"/>
  <c r="AC317" i="5"/>
  <c r="AC325" i="5"/>
  <c r="AC333" i="5"/>
  <c r="AC341" i="5"/>
  <c r="AC349" i="5"/>
  <c r="AC357" i="5"/>
  <c r="AC365" i="5"/>
  <c r="AC373" i="5"/>
  <c r="AC381" i="5"/>
  <c r="AC389" i="5"/>
  <c r="AC397" i="5"/>
  <c r="AC405" i="5"/>
  <c r="AC413" i="5"/>
  <c r="AC421" i="5"/>
  <c r="AC429" i="5"/>
  <c r="AC437" i="5"/>
  <c r="AC445" i="5"/>
  <c r="AC453" i="5"/>
  <c r="AC461" i="5"/>
  <c r="AC469" i="5"/>
  <c r="AC477" i="5"/>
  <c r="AC485" i="5"/>
  <c r="AC493" i="5"/>
  <c r="AC501" i="5"/>
  <c r="AC509" i="5"/>
  <c r="AC517" i="5"/>
  <c r="AC525" i="5"/>
  <c r="AC533" i="5"/>
  <c r="AC541" i="5"/>
  <c r="AC549" i="5"/>
  <c r="AC557" i="5"/>
  <c r="AC565" i="5"/>
  <c r="AC573" i="5"/>
  <c r="AC581" i="5"/>
  <c r="AC589" i="5"/>
  <c r="AC597" i="5"/>
  <c r="AC605" i="5"/>
  <c r="AC613" i="5"/>
  <c r="AC621" i="5"/>
  <c r="AC629" i="5"/>
  <c r="AC637" i="5"/>
  <c r="AC645" i="5"/>
  <c r="AC653" i="5"/>
  <c r="AC661" i="5"/>
  <c r="AC669" i="5"/>
  <c r="AC677" i="5"/>
  <c r="AC278" i="5"/>
  <c r="AC286" i="5"/>
  <c r="AC294" i="5"/>
  <c r="AC302" i="5"/>
  <c r="AC310" i="5"/>
  <c r="AC318" i="5"/>
  <c r="AC326" i="5"/>
  <c r="AC334" i="5"/>
  <c r="AC342" i="5"/>
  <c r="AC350" i="5"/>
  <c r="AC358" i="5"/>
  <c r="AC366" i="5"/>
  <c r="AC374" i="5"/>
  <c r="AC382" i="5"/>
  <c r="AC390" i="5"/>
  <c r="AC398" i="5"/>
  <c r="AC406" i="5"/>
  <c r="AC414" i="5"/>
  <c r="AC422" i="5"/>
  <c r="AC430" i="5"/>
  <c r="AC438" i="5"/>
  <c r="AC446" i="5"/>
  <c r="AC454" i="5"/>
  <c r="AC462" i="5"/>
  <c r="AC470" i="5"/>
  <c r="AC478" i="5"/>
  <c r="AC486" i="5"/>
  <c r="AC494" i="5"/>
  <c r="AC502" i="5"/>
  <c r="AC510" i="5"/>
  <c r="AC518" i="5"/>
  <c r="AC526" i="5"/>
  <c r="AC534" i="5"/>
  <c r="AC542" i="5"/>
  <c r="AC279" i="5"/>
  <c r="AC287" i="5"/>
  <c r="AC295" i="5"/>
  <c r="AC303" i="5"/>
  <c r="AC311" i="5"/>
  <c r="AC319" i="5"/>
  <c r="AC327" i="5"/>
  <c r="AC335" i="5"/>
  <c r="AC343" i="5"/>
  <c r="AC351" i="5"/>
  <c r="AC359" i="5"/>
  <c r="AC367" i="5"/>
  <c r="AC375" i="5"/>
  <c r="AC383" i="5"/>
  <c r="AC391" i="5"/>
  <c r="AC399" i="5"/>
  <c r="AC407" i="5"/>
  <c r="AC415" i="5"/>
  <c r="AC423" i="5"/>
  <c r="AC431" i="5"/>
  <c r="AC439" i="5"/>
  <c r="AC447" i="5"/>
  <c r="AC455" i="5"/>
  <c r="AC463" i="5"/>
  <c r="AC471" i="5"/>
  <c r="AC479" i="5"/>
  <c r="AC487" i="5"/>
  <c r="AC495" i="5"/>
  <c r="AC503" i="5"/>
  <c r="AC511" i="5"/>
  <c r="AC519" i="5"/>
  <c r="AC527" i="5"/>
  <c r="AC535" i="5"/>
  <c r="AC543" i="5"/>
  <c r="AC551" i="5"/>
  <c r="AC559" i="5"/>
  <c r="AC567" i="5"/>
  <c r="AC575" i="5"/>
  <c r="AC583" i="5"/>
  <c r="AC591" i="5"/>
  <c r="AC599" i="5"/>
  <c r="AC607" i="5"/>
  <c r="AC615" i="5"/>
  <c r="AC623" i="5"/>
  <c r="AC631" i="5"/>
  <c r="AC639" i="5"/>
  <c r="AC647" i="5"/>
  <c r="AC655" i="5"/>
  <c r="AC663" i="5"/>
  <c r="AC671" i="5"/>
  <c r="AC679" i="5"/>
  <c r="AC273" i="5"/>
  <c r="AC281" i="5"/>
  <c r="AC289" i="5"/>
  <c r="AC297" i="5"/>
  <c r="AC305" i="5"/>
  <c r="AC313" i="5"/>
  <c r="AC321" i="5"/>
  <c r="AC329" i="5"/>
  <c r="AC337" i="5"/>
  <c r="AC345" i="5"/>
  <c r="AC353" i="5"/>
  <c r="AC361" i="5"/>
  <c r="AC369" i="5"/>
  <c r="AC377" i="5"/>
  <c r="AC385" i="5"/>
  <c r="AC393" i="5"/>
  <c r="AC401" i="5"/>
  <c r="AC409" i="5"/>
  <c r="AC417" i="5"/>
  <c r="AC425" i="5"/>
  <c r="AC433" i="5"/>
  <c r="AC441" i="5"/>
  <c r="AC449" i="5"/>
  <c r="AC457" i="5"/>
  <c r="AC465" i="5"/>
  <c r="AC473" i="5"/>
  <c r="AC481" i="5"/>
  <c r="AC489" i="5"/>
  <c r="AC497" i="5"/>
  <c r="AC505" i="5"/>
  <c r="AC513" i="5"/>
  <c r="AC521" i="5"/>
  <c r="AC529" i="5"/>
  <c r="AC537" i="5"/>
  <c r="AC545" i="5"/>
  <c r="AC553" i="5"/>
  <c r="AC561" i="5"/>
  <c r="AC569" i="5"/>
  <c r="AC577" i="5"/>
  <c r="AC585" i="5"/>
  <c r="AC593" i="5"/>
  <c r="AC601" i="5"/>
  <c r="AC609" i="5"/>
  <c r="AC617" i="5"/>
  <c r="AC625" i="5"/>
  <c r="AC633" i="5"/>
  <c r="AC641" i="5"/>
  <c r="AC649" i="5"/>
  <c r="AC657" i="5"/>
  <c r="AC665" i="5"/>
  <c r="AC673" i="5"/>
  <c r="AC681" i="5"/>
  <c r="AC274" i="5"/>
  <c r="AC282" i="5"/>
  <c r="AC290" i="5"/>
  <c r="AC298" i="5"/>
  <c r="AC306" i="5"/>
  <c r="AC314" i="5"/>
  <c r="AC322" i="5"/>
  <c r="AC330" i="5"/>
  <c r="AC338" i="5"/>
  <c r="AC346" i="5"/>
  <c r="AC354" i="5"/>
  <c r="AC362" i="5"/>
  <c r="AC370" i="5"/>
  <c r="AC378" i="5"/>
  <c r="AC386" i="5"/>
  <c r="AC394" i="5"/>
  <c r="AC402" i="5"/>
  <c r="AC410" i="5"/>
  <c r="AC418" i="5"/>
  <c r="AC426" i="5"/>
  <c r="AC434" i="5"/>
  <c r="AC442" i="5"/>
  <c r="AC450" i="5"/>
  <c r="AC458" i="5"/>
  <c r="AC466" i="5"/>
  <c r="AC474" i="5"/>
  <c r="AC482" i="5"/>
  <c r="AC490" i="5"/>
  <c r="AC498" i="5"/>
  <c r="AC506" i="5"/>
  <c r="AC514" i="5"/>
  <c r="AC522" i="5"/>
  <c r="AC530" i="5"/>
  <c r="AC538" i="5"/>
  <c r="AC546" i="5"/>
  <c r="AC554" i="5"/>
  <c r="AC562" i="5"/>
  <c r="AC570" i="5"/>
  <c r="AC578" i="5"/>
  <c r="AC586" i="5"/>
  <c r="AC594" i="5"/>
  <c r="AC602" i="5"/>
  <c r="AC610" i="5"/>
  <c r="AC618" i="5"/>
  <c r="AC626" i="5"/>
  <c r="AC634" i="5"/>
  <c r="AC642" i="5"/>
  <c r="AC650" i="5"/>
  <c r="AC658" i="5"/>
  <c r="AC666" i="5"/>
  <c r="AC674" i="5"/>
  <c r="AC682" i="5"/>
  <c r="AC288" i="5"/>
  <c r="AC320" i="5"/>
  <c r="AC352" i="5"/>
  <c r="AC384" i="5"/>
  <c r="AC416" i="5"/>
  <c r="AC448" i="5"/>
  <c r="AC480" i="5"/>
  <c r="AC512" i="5"/>
  <c r="AC536" i="5"/>
  <c r="AC555" i="5"/>
  <c r="AC571" i="5"/>
  <c r="AC587" i="5"/>
  <c r="AC603" i="5"/>
  <c r="AC619" i="5"/>
  <c r="AC635" i="5"/>
  <c r="AC651" i="5"/>
  <c r="AC667" i="5"/>
  <c r="AC683" i="5"/>
  <c r="AC336" i="5"/>
  <c r="AC595" i="5"/>
  <c r="AC675" i="5"/>
  <c r="AC291" i="5"/>
  <c r="AC323" i="5"/>
  <c r="AC355" i="5"/>
  <c r="AC387" i="5"/>
  <c r="AC419" i="5"/>
  <c r="AC451" i="5"/>
  <c r="AC483" i="5"/>
  <c r="AC515" i="5"/>
  <c r="AC539" i="5"/>
  <c r="AC556" i="5"/>
  <c r="AC572" i="5"/>
  <c r="AC588" i="5"/>
  <c r="AC604" i="5"/>
  <c r="AC620" i="5"/>
  <c r="AC636" i="5"/>
  <c r="AC652" i="5"/>
  <c r="AC668" i="5"/>
  <c r="AC400" i="5"/>
  <c r="AC464" i="5"/>
  <c r="AC563" i="5"/>
  <c r="AC643" i="5"/>
  <c r="AC296" i="5"/>
  <c r="AC328" i="5"/>
  <c r="AC360" i="5"/>
  <c r="AC392" i="5"/>
  <c r="AC424" i="5"/>
  <c r="AC456" i="5"/>
  <c r="AC488" i="5"/>
  <c r="AC520" i="5"/>
  <c r="AC540" i="5"/>
  <c r="AC558" i="5"/>
  <c r="AC574" i="5"/>
  <c r="AC590" i="5"/>
  <c r="AC606" i="5"/>
  <c r="AC622" i="5"/>
  <c r="AC638" i="5"/>
  <c r="AC654" i="5"/>
  <c r="AC670" i="5"/>
  <c r="AC368" i="5"/>
  <c r="AC432" i="5"/>
  <c r="AC496" i="5"/>
  <c r="AC524" i="5"/>
  <c r="AC611" i="5"/>
  <c r="AC659" i="5"/>
  <c r="AC299" i="5"/>
  <c r="AC331" i="5"/>
  <c r="AC363" i="5"/>
  <c r="AC395" i="5"/>
  <c r="AC427" i="5"/>
  <c r="AC459" i="5"/>
  <c r="AC491" i="5"/>
  <c r="AC523" i="5"/>
  <c r="AC544" i="5"/>
  <c r="AC560" i="5"/>
  <c r="AC576" i="5"/>
  <c r="AC592" i="5"/>
  <c r="AC608" i="5"/>
  <c r="AC624" i="5"/>
  <c r="AC640" i="5"/>
  <c r="AC656" i="5"/>
  <c r="AC672" i="5"/>
  <c r="AC304" i="5"/>
  <c r="AC547" i="5"/>
  <c r="AC579" i="5"/>
  <c r="AC627" i="5"/>
  <c r="AC275" i="5"/>
  <c r="AC307" i="5"/>
  <c r="AC339" i="5"/>
  <c r="AC371" i="5"/>
  <c r="AC403" i="5"/>
  <c r="AC435" i="5"/>
  <c r="AC467" i="5"/>
  <c r="AC499" i="5"/>
  <c r="AC528" i="5"/>
  <c r="AC548" i="5"/>
  <c r="AC564" i="5"/>
  <c r="AC580" i="5"/>
  <c r="AC596" i="5"/>
  <c r="AC612" i="5"/>
  <c r="AC628" i="5"/>
  <c r="AC644" i="5"/>
  <c r="AC660" i="5"/>
  <c r="AC676" i="5"/>
  <c r="AC283" i="5"/>
  <c r="AC379" i="5"/>
  <c r="AC443" i="5"/>
  <c r="AC507" i="5"/>
  <c r="AC552" i="5"/>
  <c r="AC584" i="5"/>
  <c r="AC616" i="5"/>
  <c r="AC648" i="5"/>
  <c r="AC680" i="5"/>
  <c r="AC280" i="5"/>
  <c r="AC312" i="5"/>
  <c r="AC344" i="5"/>
  <c r="AC376" i="5"/>
  <c r="AC408" i="5"/>
  <c r="AC440" i="5"/>
  <c r="AC472" i="5"/>
  <c r="AC504" i="5"/>
  <c r="AC531" i="5"/>
  <c r="AC550" i="5"/>
  <c r="AC566" i="5"/>
  <c r="AC582" i="5"/>
  <c r="AC598" i="5"/>
  <c r="AC614" i="5"/>
  <c r="AC630" i="5"/>
  <c r="AC646" i="5"/>
  <c r="AC662" i="5"/>
  <c r="AC678" i="5"/>
  <c r="AC315" i="5"/>
  <c r="AC347" i="5"/>
  <c r="AC411" i="5"/>
  <c r="AC475" i="5"/>
  <c r="AC532" i="5"/>
  <c r="AC568" i="5"/>
  <c r="AC600" i="5"/>
  <c r="AC632" i="5"/>
  <c r="AC664" i="5"/>
  <c r="AC225" i="5"/>
  <c r="AC241" i="5"/>
  <c r="AC257" i="5"/>
  <c r="AC226" i="5"/>
  <c r="AC242" i="5"/>
  <c r="AC258" i="5"/>
  <c r="AC227" i="5"/>
  <c r="AC243" i="5"/>
  <c r="AC259" i="5"/>
  <c r="AC255" i="5"/>
  <c r="AC228" i="5"/>
  <c r="AC244" i="5"/>
  <c r="AC260" i="5"/>
  <c r="AC223" i="5"/>
  <c r="AC213" i="5"/>
  <c r="AC229" i="5"/>
  <c r="AC245" i="5"/>
  <c r="AC261" i="5"/>
  <c r="AC214" i="5"/>
  <c r="AC230" i="5"/>
  <c r="AC246" i="5"/>
  <c r="AC262" i="5"/>
  <c r="AC215" i="5"/>
  <c r="AC231" i="5"/>
  <c r="AC247" i="5"/>
  <c r="AC263" i="5"/>
  <c r="AC268" i="5"/>
  <c r="AC272" i="5"/>
  <c r="AC216" i="5"/>
  <c r="AC232" i="5"/>
  <c r="AC248" i="5"/>
  <c r="AC264" i="5"/>
  <c r="AC220" i="5"/>
  <c r="AC256" i="5"/>
  <c r="AC217" i="5"/>
  <c r="AC233" i="5"/>
  <c r="AC249" i="5"/>
  <c r="AC265" i="5"/>
  <c r="AC218" i="5"/>
  <c r="AC234" i="5"/>
  <c r="AC250" i="5"/>
  <c r="AC266" i="5"/>
  <c r="AC236" i="5"/>
  <c r="AC271" i="5"/>
  <c r="AC219" i="5"/>
  <c r="AC235" i="5"/>
  <c r="AC251" i="5"/>
  <c r="AC267" i="5"/>
  <c r="AC252" i="5"/>
  <c r="AC239" i="5"/>
  <c r="AC221" i="5"/>
  <c r="AC237" i="5"/>
  <c r="AC253" i="5"/>
  <c r="AC269" i="5"/>
  <c r="AC254" i="5"/>
  <c r="AC240" i="5"/>
  <c r="AC222" i="5"/>
  <c r="AC238" i="5"/>
  <c r="AC270" i="5"/>
  <c r="AC224" i="5"/>
  <c r="AD213" i="5"/>
  <c r="AD229" i="5"/>
  <c r="AD245" i="5"/>
  <c r="AD261" i="5"/>
  <c r="AD244" i="5"/>
  <c r="AD214" i="5"/>
  <c r="AD230" i="5"/>
  <c r="AD246" i="5"/>
  <c r="AD262" i="5"/>
  <c r="AD242" i="5"/>
  <c r="AD215" i="5"/>
  <c r="AD231" i="5"/>
  <c r="AD247" i="5"/>
  <c r="AD263" i="5"/>
  <c r="AD272" i="5"/>
  <c r="AD216" i="5"/>
  <c r="AD232" i="5"/>
  <c r="AD248" i="5"/>
  <c r="AD264" i="5"/>
  <c r="AD224" i="5"/>
  <c r="AD217" i="5"/>
  <c r="AD233" i="5"/>
  <c r="AD249" i="5"/>
  <c r="AD265" i="5"/>
  <c r="AD240" i="5"/>
  <c r="AD259" i="5"/>
  <c r="AD218" i="5"/>
  <c r="AD234" i="5"/>
  <c r="AD250" i="5"/>
  <c r="AD266" i="5"/>
  <c r="AD256" i="5"/>
  <c r="AD228" i="5"/>
  <c r="AD219" i="5"/>
  <c r="AD235" i="5"/>
  <c r="AD251" i="5"/>
  <c r="AD267" i="5"/>
  <c r="AD220" i="5"/>
  <c r="AD236" i="5"/>
  <c r="AD252" i="5"/>
  <c r="AD268" i="5"/>
  <c r="AD243" i="5"/>
  <c r="AD221" i="5"/>
  <c r="AD237" i="5"/>
  <c r="AD253" i="5"/>
  <c r="AD269" i="5"/>
  <c r="AD227" i="5"/>
  <c r="AD260" i="5"/>
  <c r="AD222" i="5"/>
  <c r="AD238" i="5"/>
  <c r="AD254" i="5"/>
  <c r="AD270" i="5"/>
  <c r="AD223" i="5"/>
  <c r="AD239" i="5"/>
  <c r="AD255" i="5"/>
  <c r="AD271" i="5"/>
  <c r="AD225" i="5"/>
  <c r="AD241" i="5"/>
  <c r="AD257" i="5"/>
  <c r="AD258" i="5"/>
  <c r="AD226" i="5"/>
  <c r="AC199" i="5"/>
  <c r="AC200" i="5"/>
  <c r="AC201" i="5"/>
  <c r="AC202" i="5"/>
  <c r="AC203" i="5"/>
  <c r="AC204" i="5"/>
  <c r="AC195" i="5"/>
  <c r="AC205" i="5"/>
  <c r="AC197" i="5"/>
  <c r="AC198" i="5"/>
  <c r="AC206" i="5"/>
  <c r="AC211" i="5"/>
  <c r="AC207" i="5"/>
  <c r="AC208" i="5"/>
  <c r="AC209" i="5"/>
  <c r="AC210" i="5"/>
  <c r="AC196" i="5"/>
  <c r="AC212" i="5"/>
  <c r="AD197" i="5"/>
  <c r="AD198" i="5"/>
  <c r="AD199" i="5"/>
  <c r="AD196" i="5"/>
  <c r="AD200" i="5"/>
  <c r="AD206" i="5"/>
  <c r="AD201" i="5"/>
  <c r="AD202" i="5"/>
  <c r="AD203" i="5"/>
  <c r="AD211" i="5"/>
  <c r="AD204" i="5"/>
  <c r="AD205" i="5"/>
  <c r="AD207" i="5"/>
  <c r="AD209" i="5"/>
  <c r="AD208" i="5"/>
  <c r="AD210" i="5"/>
  <c r="AD195" i="5"/>
  <c r="AD212" i="5"/>
  <c r="AD180" i="5"/>
  <c r="AD188" i="5"/>
  <c r="AD190" i="5"/>
  <c r="AD181" i="5"/>
  <c r="AD189" i="5"/>
  <c r="AD182" i="5"/>
  <c r="AD183" i="5"/>
  <c r="AD192" i="5"/>
  <c r="AD185" i="5"/>
  <c r="AD193" i="5"/>
  <c r="AD178" i="5"/>
  <c r="AD186" i="5"/>
  <c r="AD194" i="5"/>
  <c r="AD179" i="5"/>
  <c r="AD187" i="5"/>
  <c r="AD191" i="5"/>
  <c r="AD184" i="5"/>
  <c r="AC181" i="5"/>
  <c r="AC189" i="5"/>
  <c r="AC191" i="5"/>
  <c r="AC192" i="5"/>
  <c r="AC182" i="5"/>
  <c r="AC190" i="5"/>
  <c r="AC183" i="5"/>
  <c r="AC184" i="5"/>
  <c r="AC185" i="5"/>
  <c r="AC186" i="5"/>
  <c r="AC179" i="5"/>
  <c r="AC187" i="5"/>
  <c r="AC180" i="5"/>
  <c r="AC188" i="5"/>
  <c r="AC193" i="5"/>
  <c r="AC178" i="5"/>
  <c r="AC194" i="5"/>
  <c r="AC132" i="5"/>
  <c r="AC140" i="5"/>
  <c r="AC148" i="5"/>
  <c r="AC156" i="5"/>
  <c r="AC164" i="5"/>
  <c r="AC172" i="5"/>
  <c r="AC133" i="5"/>
  <c r="AC141" i="5"/>
  <c r="AC149" i="5"/>
  <c r="AC157" i="5"/>
  <c r="AC165" i="5"/>
  <c r="AC173" i="5"/>
  <c r="AC144" i="5"/>
  <c r="AC160" i="5"/>
  <c r="AC137" i="5"/>
  <c r="AC161" i="5"/>
  <c r="AC138" i="5"/>
  <c r="AC162" i="5"/>
  <c r="AC134" i="5"/>
  <c r="AC142" i="5"/>
  <c r="AC150" i="5"/>
  <c r="AC158" i="5"/>
  <c r="AC166" i="5"/>
  <c r="AC174" i="5"/>
  <c r="AC135" i="5"/>
  <c r="AC143" i="5"/>
  <c r="AC151" i="5"/>
  <c r="AC159" i="5"/>
  <c r="AC167" i="5"/>
  <c r="AC175" i="5"/>
  <c r="AC136" i="5"/>
  <c r="AC168" i="5"/>
  <c r="AC129" i="5"/>
  <c r="AC169" i="5"/>
  <c r="AC130" i="5"/>
  <c r="AC170" i="5"/>
  <c r="AC128" i="5"/>
  <c r="AC153" i="5"/>
  <c r="AC146" i="5"/>
  <c r="AC131" i="5"/>
  <c r="AC139" i="5"/>
  <c r="AC147" i="5"/>
  <c r="AC155" i="5"/>
  <c r="AC163" i="5"/>
  <c r="AC171" i="5"/>
  <c r="AC152" i="5"/>
  <c r="AC176" i="5"/>
  <c r="AC145" i="5"/>
  <c r="AC177" i="5"/>
  <c r="AC154" i="5"/>
  <c r="AD130" i="5"/>
  <c r="AD138" i="5"/>
  <c r="AD146" i="5"/>
  <c r="AD154" i="5"/>
  <c r="AD162" i="5"/>
  <c r="AD170" i="5"/>
  <c r="AD131" i="5"/>
  <c r="AD139" i="5"/>
  <c r="AD147" i="5"/>
  <c r="AD155" i="5"/>
  <c r="AD163" i="5"/>
  <c r="AD171" i="5"/>
  <c r="AD134" i="5"/>
  <c r="AD158" i="5"/>
  <c r="AD143" i="5"/>
  <c r="AD175" i="5"/>
  <c r="AD144" i="5"/>
  <c r="AD176" i="5"/>
  <c r="AD132" i="5"/>
  <c r="AD140" i="5"/>
  <c r="AD148" i="5"/>
  <c r="AD156" i="5"/>
  <c r="AD164" i="5"/>
  <c r="AD172" i="5"/>
  <c r="AD133" i="5"/>
  <c r="AD141" i="5"/>
  <c r="AD149" i="5"/>
  <c r="AD157" i="5"/>
  <c r="AD165" i="5"/>
  <c r="AD173" i="5"/>
  <c r="AD142" i="5"/>
  <c r="AD166" i="5"/>
  <c r="AD151" i="5"/>
  <c r="AD152" i="5"/>
  <c r="AD174" i="5"/>
  <c r="AD135" i="5"/>
  <c r="AD167" i="5"/>
  <c r="AD136" i="5"/>
  <c r="AD168" i="5"/>
  <c r="AD129" i="5"/>
  <c r="AD137" i="5"/>
  <c r="AD145" i="5"/>
  <c r="AD153" i="5"/>
  <c r="AD161" i="5"/>
  <c r="AD169" i="5"/>
  <c r="AD177" i="5"/>
  <c r="AD150" i="5"/>
  <c r="AD159" i="5"/>
  <c r="AD128" i="5"/>
  <c r="AD160" i="5"/>
  <c r="AC94" i="5"/>
  <c r="AC102" i="5"/>
  <c r="AC110" i="5"/>
  <c r="AC118" i="5"/>
  <c r="AC126" i="5"/>
  <c r="AC95" i="5"/>
  <c r="AC103" i="5"/>
  <c r="AC111" i="5"/>
  <c r="AC119" i="5"/>
  <c r="AC127" i="5"/>
  <c r="AC96" i="5"/>
  <c r="AC104" i="5"/>
  <c r="AC112" i="5"/>
  <c r="AC120" i="5"/>
  <c r="AC116" i="5"/>
  <c r="AC101" i="5"/>
  <c r="AC109" i="5"/>
  <c r="AC125" i="5"/>
  <c r="AC97" i="5"/>
  <c r="AC105" i="5"/>
  <c r="AC113" i="5"/>
  <c r="AC121" i="5"/>
  <c r="AC98" i="5"/>
  <c r="AC106" i="5"/>
  <c r="AC114" i="5"/>
  <c r="AC122" i="5"/>
  <c r="AC99" i="5"/>
  <c r="AC107" i="5"/>
  <c r="AC115" i="5"/>
  <c r="AC123" i="5"/>
  <c r="AC100" i="5"/>
  <c r="AC108" i="5"/>
  <c r="AC124" i="5"/>
  <c r="AC93" i="5"/>
  <c r="AC117" i="5"/>
  <c r="AD99" i="5"/>
  <c r="AD107" i="5"/>
  <c r="AD115" i="5"/>
  <c r="AD123" i="5"/>
  <c r="AD100" i="5"/>
  <c r="AD108" i="5"/>
  <c r="AD116" i="5"/>
  <c r="AD124" i="5"/>
  <c r="AD93" i="5"/>
  <c r="AD101" i="5"/>
  <c r="AD109" i="5"/>
  <c r="AD117" i="5"/>
  <c r="AD125" i="5"/>
  <c r="AD105" i="5"/>
  <c r="AD121" i="5"/>
  <c r="AD106" i="5"/>
  <c r="AD122" i="5"/>
  <c r="AD94" i="5"/>
  <c r="AD102" i="5"/>
  <c r="AD110" i="5"/>
  <c r="AD118" i="5"/>
  <c r="AD126" i="5"/>
  <c r="AD95" i="5"/>
  <c r="AD103" i="5"/>
  <c r="AD111" i="5"/>
  <c r="AD119" i="5"/>
  <c r="AD127" i="5"/>
  <c r="AD96" i="5"/>
  <c r="AD104" i="5"/>
  <c r="AD112" i="5"/>
  <c r="AD120" i="5"/>
  <c r="AD97" i="5"/>
  <c r="AD113" i="5"/>
  <c r="AD98" i="5"/>
  <c r="AD114" i="5"/>
  <c r="AG87" i="5"/>
  <c r="AF87" i="5"/>
  <c r="AF56" i="5"/>
  <c r="AG56" i="5"/>
  <c r="AF89" i="5"/>
  <c r="AG89" i="5"/>
  <c r="AF27" i="5"/>
  <c r="AG27" i="5"/>
  <c r="AG60" i="5"/>
  <c r="AF60" i="5"/>
  <c r="AG14" i="5"/>
  <c r="AF14" i="5"/>
  <c r="AG31" i="5"/>
  <c r="AF31" i="5"/>
  <c r="AF48" i="5"/>
  <c r="AG48" i="5"/>
  <c r="AF65" i="5"/>
  <c r="AG65" i="5"/>
  <c r="AG22" i="5"/>
  <c r="AF22" i="5"/>
  <c r="AG54" i="5"/>
  <c r="AF54" i="5"/>
  <c r="AG23" i="5"/>
  <c r="AF23" i="5"/>
  <c r="AG6" i="5"/>
  <c r="AF6" i="5"/>
  <c r="AG39" i="5"/>
  <c r="AF39" i="5"/>
  <c r="AF72" i="5"/>
  <c r="AG72" i="5"/>
  <c r="AF10" i="5"/>
  <c r="AG10" i="5"/>
  <c r="AF43" i="5"/>
  <c r="AG43" i="5"/>
  <c r="AG76" i="5"/>
  <c r="AF76" i="5"/>
  <c r="AG30" i="5"/>
  <c r="AF30" i="5"/>
  <c r="AF26" i="5"/>
  <c r="AG26" i="5"/>
  <c r="AF59" i="5"/>
  <c r="AG59" i="5"/>
  <c r="AG92" i="5"/>
  <c r="AF92" i="5"/>
  <c r="AG46" i="5"/>
  <c r="AF46" i="5"/>
  <c r="AF32" i="5"/>
  <c r="AG32" i="5"/>
  <c r="AF49" i="5"/>
  <c r="AG49" i="5"/>
  <c r="AG79" i="5"/>
  <c r="AF79" i="5"/>
  <c r="AG38" i="5"/>
  <c r="AF38" i="5"/>
  <c r="AG71" i="5"/>
  <c r="AF71" i="5"/>
  <c r="AF75" i="5"/>
  <c r="AG75" i="5"/>
  <c r="AG13" i="5"/>
  <c r="AF13" i="5"/>
  <c r="AG62" i="5"/>
  <c r="AF62" i="5"/>
  <c r="AG15" i="5"/>
  <c r="AF15" i="5"/>
  <c r="AF80" i="5"/>
  <c r="AG80" i="5"/>
  <c r="AF42" i="5"/>
  <c r="AG42" i="5"/>
  <c r="AF91" i="5"/>
  <c r="AG91" i="5"/>
  <c r="AG29" i="5"/>
  <c r="AF29" i="5"/>
  <c r="AG78" i="5"/>
  <c r="AF78" i="5"/>
  <c r="AF16" i="5"/>
  <c r="AG16" i="5"/>
  <c r="AF33" i="5"/>
  <c r="AG33" i="5"/>
  <c r="AG63" i="5"/>
  <c r="AF63" i="5"/>
  <c r="AF9" i="5"/>
  <c r="AG9" i="5"/>
  <c r="AG70" i="5"/>
  <c r="AF70" i="5"/>
  <c r="AF8" i="5"/>
  <c r="AG8" i="5"/>
  <c r="AF41" i="5"/>
  <c r="AG41" i="5"/>
  <c r="AF74" i="5"/>
  <c r="AG74" i="5"/>
  <c r="AG12" i="5"/>
  <c r="AF12" i="5"/>
  <c r="AG45" i="5"/>
  <c r="AF45" i="5"/>
  <c r="AF81" i="5"/>
  <c r="AG81" i="5"/>
  <c r="AG55" i="5"/>
  <c r="AF55" i="5"/>
  <c r="AF25" i="5"/>
  <c r="AG25" i="5"/>
  <c r="AG86" i="5"/>
  <c r="AF86" i="5"/>
  <c r="AF24" i="5"/>
  <c r="AG24" i="5"/>
  <c r="AF57" i="5"/>
  <c r="AG57" i="5"/>
  <c r="AF90" i="5"/>
  <c r="AG90" i="5"/>
  <c r="AG28" i="5"/>
  <c r="AF28" i="5"/>
  <c r="AG61" i="5"/>
  <c r="AF61" i="5"/>
  <c r="AF17" i="5"/>
  <c r="AG17" i="5"/>
  <c r="AG47" i="5"/>
  <c r="AF47" i="5"/>
  <c r="AF64" i="5"/>
  <c r="AG64" i="5"/>
  <c r="AF88" i="5"/>
  <c r="AG88" i="5"/>
  <c r="AF58" i="5"/>
  <c r="AG58" i="5"/>
  <c r="AG7" i="5"/>
  <c r="AF7" i="5"/>
  <c r="AF40" i="5"/>
  <c r="AG40" i="5"/>
  <c r="AF73" i="5"/>
  <c r="AG73" i="5"/>
  <c r="AF11" i="5"/>
  <c r="AG11" i="5"/>
  <c r="AG44" i="5"/>
  <c r="AF44" i="5"/>
  <c r="AG77" i="5"/>
  <c r="AF77" i="5"/>
  <c r="AD15" i="5"/>
  <c r="AD31" i="5"/>
  <c r="AD47" i="5"/>
  <c r="AD63" i="5"/>
  <c r="AD79" i="5"/>
  <c r="AD16" i="5"/>
  <c r="AD32" i="5"/>
  <c r="AD48" i="5"/>
  <c r="AD64" i="5"/>
  <c r="AD80" i="5"/>
  <c r="AD78" i="5"/>
  <c r="AD17" i="5"/>
  <c r="AD33" i="5"/>
  <c r="AD49" i="5"/>
  <c r="AD65" i="5"/>
  <c r="AD81" i="5"/>
  <c r="AD2" i="5"/>
  <c r="AD18" i="5"/>
  <c r="AD34" i="5"/>
  <c r="AD50" i="5"/>
  <c r="AD66" i="5"/>
  <c r="AD82" i="5"/>
  <c r="AD21" i="5"/>
  <c r="AD69" i="5"/>
  <c r="AD3" i="5"/>
  <c r="AD19" i="5"/>
  <c r="AD35" i="5"/>
  <c r="AD51" i="5"/>
  <c r="AD67" i="5"/>
  <c r="AD83" i="5"/>
  <c r="AD37" i="5"/>
  <c r="AD85" i="5"/>
  <c r="AD4" i="5"/>
  <c r="AD20" i="5"/>
  <c r="AD36" i="5"/>
  <c r="AD52" i="5"/>
  <c r="AD68" i="5"/>
  <c r="AD84" i="5"/>
  <c r="AD53" i="5"/>
  <c r="AD5" i="5"/>
  <c r="AD6" i="5"/>
  <c r="AD22" i="5"/>
  <c r="AD38" i="5"/>
  <c r="AD54" i="5"/>
  <c r="AD70" i="5"/>
  <c r="AD86" i="5"/>
  <c r="AD87" i="5"/>
  <c r="AD7" i="5"/>
  <c r="AD23" i="5"/>
  <c r="AD39" i="5"/>
  <c r="AD55" i="5"/>
  <c r="AD71" i="5"/>
  <c r="AD8" i="5"/>
  <c r="AD24" i="5"/>
  <c r="AD40" i="5"/>
  <c r="AD56" i="5"/>
  <c r="AD72" i="5"/>
  <c r="AD88" i="5"/>
  <c r="AD46" i="5"/>
  <c r="AD9" i="5"/>
  <c r="AD25" i="5"/>
  <c r="AD41" i="5"/>
  <c r="AD57" i="5"/>
  <c r="AD73" i="5"/>
  <c r="AD89" i="5"/>
  <c r="AD62" i="5"/>
  <c r="AD10" i="5"/>
  <c r="AD26" i="5"/>
  <c r="AD42" i="5"/>
  <c r="AD58" i="5"/>
  <c r="AD74" i="5"/>
  <c r="AD90" i="5"/>
  <c r="AD13" i="5"/>
  <c r="AD30" i="5"/>
  <c r="AD11" i="5"/>
  <c r="AD27" i="5"/>
  <c r="AD43" i="5"/>
  <c r="AD59" i="5"/>
  <c r="AD75" i="5"/>
  <c r="AD91" i="5"/>
  <c r="AD45" i="5"/>
  <c r="AD77" i="5"/>
  <c r="AD14" i="5"/>
  <c r="AD12" i="5"/>
  <c r="AD28" i="5"/>
  <c r="AD44" i="5"/>
  <c r="AD60" i="5"/>
  <c r="AD76" i="5"/>
  <c r="AD92" i="5"/>
  <c r="AD29" i="5"/>
  <c r="AD61" i="5"/>
  <c r="AC3" i="5"/>
  <c r="AC19" i="5"/>
  <c r="AC35" i="5"/>
  <c r="AC51" i="5"/>
  <c r="AC67" i="5"/>
  <c r="AC83" i="5"/>
  <c r="AC52" i="5"/>
  <c r="AC84" i="5"/>
  <c r="AC21" i="5"/>
  <c r="AC69" i="5"/>
  <c r="AC85" i="5"/>
  <c r="AC60" i="5"/>
  <c r="AC82" i="5"/>
  <c r="AC4" i="5"/>
  <c r="AC20" i="5"/>
  <c r="AC36" i="5"/>
  <c r="AC68" i="5"/>
  <c r="AC5" i="5"/>
  <c r="AC53" i="5"/>
  <c r="AC73" i="5"/>
  <c r="AC37" i="5"/>
  <c r="AC6" i="5"/>
  <c r="AC22" i="5"/>
  <c r="AC38" i="5"/>
  <c r="AC54" i="5"/>
  <c r="AC70" i="5"/>
  <c r="AC86" i="5"/>
  <c r="AC25" i="5"/>
  <c r="AC89" i="5"/>
  <c r="AC7" i="5"/>
  <c r="AC23" i="5"/>
  <c r="AC39" i="5"/>
  <c r="AC55" i="5"/>
  <c r="AC71" i="5"/>
  <c r="AC87" i="5"/>
  <c r="AC57" i="5"/>
  <c r="AC92" i="5"/>
  <c r="AC2" i="5"/>
  <c r="AC8" i="5"/>
  <c r="AC24" i="5"/>
  <c r="AC40" i="5"/>
  <c r="AC56" i="5"/>
  <c r="AC72" i="5"/>
  <c r="AC88" i="5"/>
  <c r="AC9" i="5"/>
  <c r="AC41" i="5"/>
  <c r="AC76" i="5"/>
  <c r="AC34" i="5"/>
  <c r="AC10" i="5"/>
  <c r="AC26" i="5"/>
  <c r="AC42" i="5"/>
  <c r="AC58" i="5"/>
  <c r="AC74" i="5"/>
  <c r="AC90" i="5"/>
  <c r="AC27" i="5"/>
  <c r="AC43" i="5"/>
  <c r="AC75" i="5"/>
  <c r="AC44" i="5"/>
  <c r="AC66" i="5"/>
  <c r="AC11" i="5"/>
  <c r="AC59" i="5"/>
  <c r="AC91" i="5"/>
  <c r="AC12" i="5"/>
  <c r="AC28" i="5"/>
  <c r="AC13" i="5"/>
  <c r="AC29" i="5"/>
  <c r="AC45" i="5"/>
  <c r="AC61" i="5"/>
  <c r="AC77" i="5"/>
  <c r="AC49" i="5"/>
  <c r="AC14" i="5"/>
  <c r="AC30" i="5"/>
  <c r="AC46" i="5"/>
  <c r="AC62" i="5"/>
  <c r="AC78" i="5"/>
  <c r="AC65" i="5"/>
  <c r="AC50" i="5"/>
  <c r="AC15" i="5"/>
  <c r="AC31" i="5"/>
  <c r="AC47" i="5"/>
  <c r="AC63" i="5"/>
  <c r="AC79" i="5"/>
  <c r="AC33" i="5"/>
  <c r="AC16" i="5"/>
  <c r="AC32" i="5"/>
  <c r="AC48" i="5"/>
  <c r="AC64" i="5"/>
  <c r="AC80" i="5"/>
  <c r="AC17" i="5"/>
  <c r="AC81" i="5"/>
  <c r="AC18" i="5"/>
  <c r="D55" i="2"/>
</calcChain>
</file>

<file path=xl/sharedStrings.xml><?xml version="1.0" encoding="utf-8"?>
<sst xmlns="http://schemas.openxmlformats.org/spreadsheetml/2006/main" count="46721" uniqueCount="3015">
  <si>
    <t>Vendedor</t>
  </si>
  <si>
    <t>UF Cliente</t>
  </si>
  <si>
    <t>Cliente</t>
  </si>
  <si>
    <t>Data</t>
  </si>
  <si>
    <t>Semana</t>
  </si>
  <si>
    <t>Grupo Produto</t>
  </si>
  <si>
    <t>Categoria</t>
  </si>
  <si>
    <t>Produto</t>
  </si>
  <si>
    <t>UM</t>
  </si>
  <si>
    <t>Qtd Nota</t>
  </si>
  <si>
    <t>Qtd Devolvida Kg</t>
  </si>
  <si>
    <t>Vlr Devolução</t>
  </si>
  <si>
    <t>Motivo Devoluçao</t>
  </si>
  <si>
    <t>Vinicius</t>
  </si>
  <si>
    <t>BA</t>
  </si>
  <si>
    <t>Rmix Comercio De Generos Alimenticios Ltda (000186 - 06)</t>
  </si>
  <si>
    <t>4/2025</t>
  </si>
  <si>
    <t>Manga</t>
  </si>
  <si>
    <t>Manga Tommy</t>
  </si>
  <si>
    <t>MANGA TOMMY EXTRA CAL P CX 18 KG (005.014)</t>
  </si>
  <si>
    <t>CX</t>
  </si>
  <si>
    <t>Falta De Peso</t>
  </si>
  <si>
    <t>Rmix Comercio De Generos Alimenticios Ltda (000186 - 07)</t>
  </si>
  <si>
    <t>Manga Palmer</t>
  </si>
  <si>
    <t>MANGA PALMER EXTRA CAL M CX 18KG (005.023)</t>
  </si>
  <si>
    <t>Nixon</t>
  </si>
  <si>
    <t>Sendas Distribuidora S/A (001899 - 74)</t>
  </si>
  <si>
    <t>Maca</t>
  </si>
  <si>
    <t>Maca Red Imp</t>
  </si>
  <si>
    <t>MACA RED IMP ELEG CAL 88-113 CX 18KG (043.066)</t>
  </si>
  <si>
    <t>MANGA TOMMY EXTRA CAL M CX 18 KG (005.015)</t>
  </si>
  <si>
    <t>Pitaya</t>
  </si>
  <si>
    <t>PITAYA VERMELHA DOCE MEL EX CX 4.0KG (009.006)</t>
  </si>
  <si>
    <t>Sendas Distribuidora S/A (001899 - 39)</t>
  </si>
  <si>
    <t>Tangerina</t>
  </si>
  <si>
    <t>Tangerina Imp</t>
  </si>
  <si>
    <t>TANGERINA IMP ELEG CAL 1XX/1XXX CX 9KG (033.053)</t>
  </si>
  <si>
    <t>Sendas Distribuidora S/A (001899 - 53)</t>
  </si>
  <si>
    <t>Raizes/Tuberculos</t>
  </si>
  <si>
    <t>Gengibre</t>
  </si>
  <si>
    <t>GENGIBRE EXTRA CX 14KG (077.016)</t>
  </si>
  <si>
    <t>Kiwi</t>
  </si>
  <si>
    <t>Kiwi Imp</t>
  </si>
  <si>
    <t>KIWI HAYWARD IMP ELEG CAL 30 CX 9KG (041.018)</t>
  </si>
  <si>
    <t>Atakarejo Distribuidor De Alimentos E Bebidas S.A (000213 - 19)</t>
  </si>
  <si>
    <t>Melao</t>
  </si>
  <si>
    <t>Melao Espanhol</t>
  </si>
  <si>
    <t>MELAO ESPANHOL DOCE MEL EXTRA TIPO 7-10 CX 15KG (003.016)</t>
  </si>
  <si>
    <t>Perini Comercial De Alimentos Ltda (000069 - 05)</t>
  </si>
  <si>
    <t>Melao Portugues</t>
  </si>
  <si>
    <t>MELAO PORTUGUES DOCE MEL EXTRA TIPO 7-10 CX 15KG (003.040)</t>
  </si>
  <si>
    <t>Sendas Distribuidora S/A (001899 - 52)</t>
  </si>
  <si>
    <t>Atakarejo Distribuidor De Alimentos E Bebidas S.A (000213 - 07)</t>
  </si>
  <si>
    <t>Limao</t>
  </si>
  <si>
    <t>Limao Siciliano</t>
  </si>
  <si>
    <t>Limao Imp</t>
  </si>
  <si>
    <t>LIMAO SICILIANO IMP ELEG CAL 1 CX 15KG (032.004)</t>
  </si>
  <si>
    <t>Ameixa</t>
  </si>
  <si>
    <t>AMEIXA FRESCA NAC CAL P/M CX 6KG (051.016)</t>
  </si>
  <si>
    <t>Atakarejo Dist De Alimentos E Bebidas Ei (000213 - 02)</t>
  </si>
  <si>
    <t>Sendas Distribuidora S/A (001899 - 51)</t>
  </si>
  <si>
    <t>Sendas Distribuidora S/A (001899 - 36)</t>
  </si>
  <si>
    <t>Laranja</t>
  </si>
  <si>
    <t>Laranja Imp</t>
  </si>
  <si>
    <t>LARANJA NAVELENA IMP ELEG CAL 1 CX 15KG (031.015)</t>
  </si>
  <si>
    <t>Pera</t>
  </si>
  <si>
    <t>Pera D'Anjou Imp</t>
  </si>
  <si>
    <t>PERA IMP D'ANJOU COM CAL 80-110 CX 18KG (042.008)</t>
  </si>
  <si>
    <t>Antonio</t>
  </si>
  <si>
    <t>Sendas Distribuidora S/A (001899 - 80)</t>
  </si>
  <si>
    <t>TANGERINA IMP ELEG CAL 1XX - 1XXX CX 10KG (033.015)</t>
  </si>
  <si>
    <t>Sendas Distribuidora S/A (001899 - 81)</t>
  </si>
  <si>
    <t>Maca Granny Imp</t>
  </si>
  <si>
    <t>MACA GRANNY SMITH IMP ELEG CAL 72-113 CX 19KG (043.017)</t>
  </si>
  <si>
    <t>Atakarejo Distribuidor De Alimentos E Bebidas S.A (000213 - 14)</t>
  </si>
  <si>
    <t>Nectarina</t>
  </si>
  <si>
    <t>NECTARINA FRESCA NACIONAL CX 6KG (053.004)</t>
  </si>
  <si>
    <t>Sendas Distribuidora S/A (001899 - 38)</t>
  </si>
  <si>
    <t>SE</t>
  </si>
  <si>
    <t>Atakarejo Distribuidor De Alimentos E Bebidas S.A (000213 - 21)</t>
  </si>
  <si>
    <t>3/2025</t>
  </si>
  <si>
    <t>Cencosud Brasil Comercial S.A (000082 - 68)</t>
  </si>
  <si>
    <t>Walmart Brasil Ltda (000047 - 05)</t>
  </si>
  <si>
    <t>Multicom Atacado E Varejo S/A (006049 - 01)</t>
  </si>
  <si>
    <t>Maca Gala Imp</t>
  </si>
  <si>
    <t>MACA ROYAL GALA IMP ELEG CAL 150 CX 18 KG (043.075)</t>
  </si>
  <si>
    <t>KIWI HAYWARD IMP ELEG CAL 33 CX 9KG (041.020)</t>
  </si>
  <si>
    <t>Limao Tahiti</t>
  </si>
  <si>
    <t>LIMAO TAITI CAT 2 CAL G/50-60MM CX PAPELAO 14KG (032.022)</t>
  </si>
  <si>
    <t>Abobora</t>
  </si>
  <si>
    <t>Abobora Moranga</t>
  </si>
  <si>
    <t>ABOBORA MORANGA CAT 1 SC 20KG (073.003)</t>
  </si>
  <si>
    <t>SC</t>
  </si>
  <si>
    <t>Verduras</t>
  </si>
  <si>
    <t>Brocolis</t>
  </si>
  <si>
    <t>BROCOLIS NINJA R. GOURMET CX 4,5KG / 15 X 300G (075.002)</t>
  </si>
  <si>
    <t>UN</t>
  </si>
  <si>
    <t>Rmix Comercio De Generos Alimenticios Ltda (000186 - 09)</t>
  </si>
  <si>
    <t>Abacaxi</t>
  </si>
  <si>
    <t>Abacaxi Perola 1ª</t>
  </si>
  <si>
    <t>ABACAXI PEROLA 1 CX EUROBOX 9 UND (002.039)</t>
  </si>
  <si>
    <t>Sendas Distribuidora S/A (001899 - 67)</t>
  </si>
  <si>
    <t>Maca Gala Imp Pick &amp; Nicky</t>
  </si>
  <si>
    <t>MACA GALA PICK &amp; NICK IMP PCT 850GR CX 22 UND (043.130)</t>
  </si>
  <si>
    <t>LIMAO SICILIANO IMP ELEG CAL 2 CX 15KG (032.007)</t>
  </si>
  <si>
    <t>KIWI HAYWARD IMP ELEG CAL 30 CX 10KG (041.017)</t>
  </si>
  <si>
    <t>Hiperideal Empreendimentos Ltda (002613 - 08)</t>
  </si>
  <si>
    <t>Wmb Supermercados Do Brasil Ltda. (000047 - 12)</t>
  </si>
  <si>
    <t>PITAYA DOCE MEL CAT 1 CX 4,5KG (009.004)</t>
  </si>
  <si>
    <t>TANGERINA CAT 1 CAL 1XXX/1XX CX 15KG (033.005)</t>
  </si>
  <si>
    <t>Multicom Atacado E Varejo S/A (006049 - 02)</t>
  </si>
  <si>
    <t>LIMAO TAITI CAT 1 CAL G/50-60MM CX EUROBOX 14KG (032.020)</t>
  </si>
  <si>
    <t>Atakarejo Distribuidor De Alimentos E Bebidas S.A (000213 - 18)</t>
  </si>
  <si>
    <t>Sendas Distribuidora S/A (001899 - 35)</t>
  </si>
  <si>
    <t>PERA IMP D'ANJOU ELEG CAL 135 CX 18KG (042.010)</t>
  </si>
  <si>
    <t>2/2025</t>
  </si>
  <si>
    <t>MELAO ESPANHOL EXTRA TIPO 6-9 CX 13 KG (003.018)</t>
  </si>
  <si>
    <t>Abobora Japonesa</t>
  </si>
  <si>
    <t>ABOBORA JAPONESA CAT 1 SC 20KG (073.002)</t>
  </si>
  <si>
    <t>LIMÃO SICILIANO CX 15KG (032.001)</t>
  </si>
  <si>
    <t>Wmb Supermercados Do Brasil Ltda (000047 - 10)</t>
  </si>
  <si>
    <t>Gran Realizacoes Ltda (002821 - 01)</t>
  </si>
  <si>
    <t>Rmix Comerc De Generos Alimenticios Ltda (000186 - 01)</t>
  </si>
  <si>
    <t>Abobora Bata</t>
  </si>
  <si>
    <t>ABOBORA CREMOSA BATA CAT EXTRA CX 11KG (073.001)</t>
  </si>
  <si>
    <t>PE</t>
  </si>
  <si>
    <t>Sendas Distribuidora S/A (001899 - 79)</t>
  </si>
  <si>
    <t>BROCOLIS NINJA BDJ CX 4,5KG / 15 X 300G (075.013)</t>
  </si>
  <si>
    <t>Deli E Cia Delicatessen Ltda (000218 - 01)</t>
  </si>
  <si>
    <t>Pessego</t>
  </si>
  <si>
    <t>PESSEGO FRESCO NAC CAL G CX 6KG (052.004)</t>
  </si>
  <si>
    <t>Cencosud Brasil Comercial Sa (000082 - 09)</t>
  </si>
  <si>
    <t>MACA GRANNY SMITH IMP ELEG CAL 80-113 CX 18KG (043.016)</t>
  </si>
  <si>
    <t>PESSEGO FRESCO NAC CAL P/M CX 6KG (052.005)</t>
  </si>
  <si>
    <t>Atakarejo Itacimirim (000213 - 16)</t>
  </si>
  <si>
    <t>LARANJA NAVELENA IMP ELEG CAL 1 CX 14KG (031.014)</t>
  </si>
  <si>
    <t>MANGA PALMER EXTRA CAL P CX 18 KG (005.032)</t>
  </si>
  <si>
    <t>TANGERINA CAT 1 CAL 1/1X CX 15KG (033.002)</t>
  </si>
  <si>
    <t>Atakarejo Distribuidor De Alimentos E Bebidas S.A (000213 - 17)</t>
  </si>
  <si>
    <t>1/2025</t>
  </si>
  <si>
    <t>MACA ROYAL GALA IMP COM CAL 135 CX 18KG (043.071)</t>
  </si>
  <si>
    <t>PERA IMP D'ANJOU ELEG CAL 120 CX 18KG (042.009)</t>
  </si>
  <si>
    <t>Wms Supermercados Do Brasil Ltda. (000048 - 17)</t>
  </si>
  <si>
    <t>AMEIXA FRESCA NACIONAL CX 9KG (051.017)</t>
  </si>
  <si>
    <t>Cencosud Brasil Comercial S.A. (000082 - 70)</t>
  </si>
  <si>
    <t>Cencosud Brasil Comercial Sa (000082 - 48)</t>
  </si>
  <si>
    <t>BROCOLIS NINJA BDJ CX 7,2 KG / 24 X 300G (075.016)</t>
  </si>
  <si>
    <t>Melancia</t>
  </si>
  <si>
    <t>Melancia Turma Da Monica</t>
  </si>
  <si>
    <t>MELANCIA MAGALI TURMA DA MONICA CX 14KG (004.008)</t>
  </si>
  <si>
    <t>Pimentao</t>
  </si>
  <si>
    <t>Pimentao Rei Vermelho</t>
  </si>
  <si>
    <t>PIMENTÃO REI VERMELHO CX 4,5KG / 30 X 150G (071.009)</t>
  </si>
  <si>
    <t>Melao Amarelo Rei</t>
  </si>
  <si>
    <t>MELAO AMARELO REI TIPO 5-8 CX 10KG (003.006)</t>
  </si>
  <si>
    <t>Pimentao Rei Laranja</t>
  </si>
  <si>
    <t>PIMENTAO REI LARANJA CX 4,5KG / 30 X 150G (071.006)</t>
  </si>
  <si>
    <t>MELANCIA MAGALI TURMA DA MONICA TIPO 4-6 CX 10KG (004.002)</t>
  </si>
  <si>
    <t>Cencosud Brasil Comercial Sa (000082 - 49)</t>
  </si>
  <si>
    <t>Mamao</t>
  </si>
  <si>
    <t>Papaya Extra</t>
  </si>
  <si>
    <t>MAMAO PAPAYA GOLDEN DOCE MEL EXTRA CX 12 KG (001.021)</t>
  </si>
  <si>
    <t>Formosa Extra</t>
  </si>
  <si>
    <t>MAMAO FORMOSA PREMIUM CX 10 KG (001.056)</t>
  </si>
  <si>
    <t>Cencosud Brasil Comercial S.A. (000082 - 74)</t>
  </si>
  <si>
    <t>Abacaxi Perola Premium</t>
  </si>
  <si>
    <t>ABACAXI PEROLA DOCE MEL PREMIUM TIPO 7 CX 10KG (002.023)</t>
  </si>
  <si>
    <t>Lwa Comercial Ltda (002652 - 01)</t>
  </si>
  <si>
    <t>Sendas Distribuidora S/A (001899 - 37)</t>
  </si>
  <si>
    <t>Pera Portuguesa Imp</t>
  </si>
  <si>
    <t>PERA PORTUGUESA IMP ELEG CAL 60-65 CX 10KG (042.028)</t>
  </si>
  <si>
    <t>PERA PORTUGUESA IMP ELEG CAL 55-60 CX 10KG (042.027)</t>
  </si>
  <si>
    <t>Pera Portuguesa Imp Pick &amp; Nicky</t>
  </si>
  <si>
    <t>PERA PORTUGUESA PICK &amp; NICKY IMP PCT 1KG CX 14 UND (042.030)</t>
  </si>
  <si>
    <t>Lwa Comercial Ltda (002652 - 03)</t>
  </si>
  <si>
    <t>Hiperideal Empreendimentos Ltda (002613 - 12)</t>
  </si>
  <si>
    <t>Frutas Exoticas</t>
  </si>
  <si>
    <t>Roma Imp</t>
  </si>
  <si>
    <t>ROMA IMPORTADA ELEG CX 4KG (019.029)</t>
  </si>
  <si>
    <t>Hiperideal Empreendimentos Ltda (002613 - 25)</t>
  </si>
  <si>
    <t>Manga Rosa</t>
  </si>
  <si>
    <t>MANGA ROSA CX 18 KG (005.005)</t>
  </si>
  <si>
    <t>Total Geral</t>
  </si>
  <si>
    <t>Fantasia</t>
  </si>
  <si>
    <t>Atakarejo Lauro</t>
  </si>
  <si>
    <t>Atakarejo Boca do Rio</t>
  </si>
  <si>
    <t>Atakarejo Aracaju</t>
  </si>
  <si>
    <t>Atakarejo Itacimirim</t>
  </si>
  <si>
    <t>Atakarejo Conquista</t>
  </si>
  <si>
    <t>Atakarejo Feira de S.</t>
  </si>
  <si>
    <t>Atakarejo Ilha</t>
  </si>
  <si>
    <t>Atakarejo Paralela</t>
  </si>
  <si>
    <t>Gbarbosa Costa Azul</t>
  </si>
  <si>
    <t>Gbarbosa Guarajuba</t>
  </si>
  <si>
    <t>Gbarbosa Bella Vista</t>
  </si>
  <si>
    <t>Gbarbosa Sul</t>
  </si>
  <si>
    <t>Gbarbosa Jardins</t>
  </si>
  <si>
    <t>Gbarbosa S. Cristovão</t>
  </si>
  <si>
    <t>Gran Realizações</t>
  </si>
  <si>
    <t>Delicia Graça</t>
  </si>
  <si>
    <t>Hiperideal Pituba</t>
  </si>
  <si>
    <t>Hiperideal Buraquinho</t>
  </si>
  <si>
    <t>Hiperideal Cam Arvores</t>
  </si>
  <si>
    <t>Lwa Luzia</t>
  </si>
  <si>
    <t>Lwa Barra</t>
  </si>
  <si>
    <t>Economart Feira de S.</t>
  </si>
  <si>
    <t>Economart Conquista</t>
  </si>
  <si>
    <t>Perini Pituba</t>
  </si>
  <si>
    <t>Redemix Pitubinha</t>
  </si>
  <si>
    <t>Redemix Ondina</t>
  </si>
  <si>
    <t>Redemix Amazonas</t>
  </si>
  <si>
    <t>Redemix Buraquinho</t>
  </si>
  <si>
    <t>Assai Paripe</t>
  </si>
  <si>
    <t>Assai Camaçari</t>
  </si>
  <si>
    <t>Assai Mussurunga</t>
  </si>
  <si>
    <t>Assai Pau da Lima</t>
  </si>
  <si>
    <t>Assai Calçada</t>
  </si>
  <si>
    <t>Assai Barris</t>
  </si>
  <si>
    <t>Assai Cabula</t>
  </si>
  <si>
    <t>Assai Vasco</t>
  </si>
  <si>
    <t>Assai Rotula</t>
  </si>
  <si>
    <t>Assai Paralela</t>
  </si>
  <si>
    <t>Assai Petrolina</t>
  </si>
  <si>
    <t>Assai Sr do Bonfim</t>
  </si>
  <si>
    <t>Assai Juazeiro</t>
  </si>
  <si>
    <t>Sams Pituba</t>
  </si>
  <si>
    <t>Atacadão Camaçari</t>
  </si>
  <si>
    <t>Sams Feira de S.</t>
  </si>
  <si>
    <t>Sams Bonoco</t>
  </si>
  <si>
    <t>Estado</t>
  </si>
  <si>
    <t>Clientes</t>
  </si>
  <si>
    <t>Familia</t>
  </si>
  <si>
    <t>Total R$</t>
  </si>
  <si>
    <t>Total KG</t>
  </si>
  <si>
    <t>Total CX</t>
  </si>
  <si>
    <t>Motivo</t>
  </si>
  <si>
    <t>Valor Total R$</t>
  </si>
  <si>
    <t>Total em KG</t>
  </si>
  <si>
    <t>Total em CX</t>
  </si>
  <si>
    <t>(Vários itens)</t>
  </si>
  <si>
    <t>Produtos</t>
  </si>
  <si>
    <t>Rede Assai</t>
  </si>
  <si>
    <t>Rede Atakarejo</t>
  </si>
  <si>
    <t>Rede Sams Club</t>
  </si>
  <si>
    <t>Rede Rmix</t>
  </si>
  <si>
    <t>Rede Cencosud</t>
  </si>
  <si>
    <t>Rede Economart</t>
  </si>
  <si>
    <t>Outras Redes</t>
  </si>
  <si>
    <t>TOP 10</t>
  </si>
  <si>
    <t>TOP 5</t>
  </si>
  <si>
    <t>TOP 20</t>
  </si>
  <si>
    <t>Assai</t>
  </si>
  <si>
    <t>Atakarejo</t>
  </si>
  <si>
    <t>Cencosud</t>
  </si>
  <si>
    <t>Outros</t>
  </si>
  <si>
    <t>Economart</t>
  </si>
  <si>
    <t>Rmix</t>
  </si>
  <si>
    <t>Sams</t>
  </si>
  <si>
    <t>Rede</t>
  </si>
  <si>
    <t>Ricardo</t>
  </si>
  <si>
    <t>Rótulos de Linha</t>
  </si>
  <si>
    <t>Soma de Qtd Devolvida Kg</t>
  </si>
  <si>
    <t>Masani Com De Generos Alimenticios Ltda (000209 - 01)</t>
  </si>
  <si>
    <t>Cencosud Brasil Comercial Sa (000082 - 11)</t>
  </si>
  <si>
    <t>MACA RED IMP ELEG CAL 125 CX 18KG (043.059)</t>
  </si>
  <si>
    <t>Rmix Comercio De Generos Alimenticios Ltda (000186 - 10)</t>
  </si>
  <si>
    <t>5/2025</t>
  </si>
  <si>
    <t>KIWI HAYWARD IMP ELEG CAL 36 CX 9KG (041.022)</t>
  </si>
  <si>
    <t>MACA ROYAL GALA IMP ELEG CAL 135-138 CX 18KG (043.074)</t>
  </si>
  <si>
    <t>Rmix Comercio Generos Alimenticios Ltda (000186 - 04)</t>
  </si>
  <si>
    <t>Armazem Mateus S.A. (001456 - 12)</t>
  </si>
  <si>
    <t>Rmix Comercio De Generos Alimenticios Ltda (000186 - 08)</t>
  </si>
  <si>
    <t>Rmix Comercio De Generos Alimenticios Lt (000186 - 02)</t>
  </si>
  <si>
    <t>Cencosud Brasil Comercial Sa (000082 - 15)</t>
  </si>
  <si>
    <t>Ameixa Imp</t>
  </si>
  <si>
    <t>AMEIXA FRESCA BLACK IMP ELEG CAL 55-60 CX 9KG (051.004)</t>
  </si>
  <si>
    <t>AMEIXA FRESCA BLACK IMP ELEG CAL 50-55 CX 9KG (051.003)</t>
  </si>
  <si>
    <t>Mateus CD Feira</t>
  </si>
  <si>
    <t>Gbarbosa Lauro</t>
  </si>
  <si>
    <t>Gbarbosa Feira1</t>
  </si>
  <si>
    <t>Masani Pituba</t>
  </si>
  <si>
    <t>Redemix Imbui</t>
  </si>
  <si>
    <t>Redemix Horto</t>
  </si>
  <si>
    <t>Redemix Vitoria</t>
  </si>
  <si>
    <t>Redemix Alphaville</t>
  </si>
  <si>
    <t>Filial</t>
  </si>
  <si>
    <t>Supervisor</t>
  </si>
  <si>
    <t>Cidade Cliente</t>
  </si>
  <si>
    <t>Tipo Produto</t>
  </si>
  <si>
    <t>Família</t>
  </si>
  <si>
    <t>Marca</t>
  </si>
  <si>
    <t>Fabricante</t>
  </si>
  <si>
    <t>Nota Entrada</t>
  </si>
  <si>
    <t>Item</t>
  </si>
  <si>
    <t>Armazém</t>
  </si>
  <si>
    <t>Tipo Motivo Devoluçao</t>
  </si>
  <si>
    <t>Nota Origem</t>
  </si>
  <si>
    <t>MERCADORIA IMPORTADA</t>
  </si>
  <si>
    <t>Sem Marca</t>
  </si>
  <si>
    <t>Sem Fabricante</t>
  </si>
  <si>
    <t>0001</t>
  </si>
  <si>
    <t>03|93</t>
  </si>
  <si>
    <t>Logistica</t>
  </si>
  <si>
    <t>MERCADORIA PARA REVENDA</t>
  </si>
  <si>
    <t>Bata</t>
  </si>
  <si>
    <t>03|90</t>
  </si>
  <si>
    <t>Ameixa Importada</t>
  </si>
  <si>
    <t>0004</t>
  </si>
  <si>
    <t>0002</t>
  </si>
  <si>
    <t>0003</t>
  </si>
  <si>
    <t>Kiwi Hayward</t>
  </si>
  <si>
    <t>Doce Mel</t>
  </si>
  <si>
    <t>Pera Danjou</t>
  </si>
  <si>
    <t>Uva</t>
  </si>
  <si>
    <t>Frutana</t>
  </si>
  <si>
    <t>03|01</t>
  </si>
  <si>
    <t>Erro De Separacao</t>
  </si>
  <si>
    <t>0007</t>
  </si>
  <si>
    <t>Maca Granny</t>
  </si>
  <si>
    <t>0005</t>
  </si>
  <si>
    <t>Maca Red</t>
  </si>
  <si>
    <t>Uva Da Hora</t>
  </si>
  <si>
    <t>Da Hora</t>
  </si>
  <si>
    <t>UVA DA HORA CX 20 UND C/250G (006.013)</t>
  </si>
  <si>
    <t>Uva Vitoria</t>
  </si>
  <si>
    <t>Levissa</t>
  </si>
  <si>
    <t>UVA VITORIA LEVISSA CX 10 UND C/500G (006.041)</t>
  </si>
  <si>
    <t>0006</t>
  </si>
  <si>
    <t>Uva Pick Nick</t>
  </si>
  <si>
    <t>Uva Pick &amp; Nicky</t>
  </si>
  <si>
    <t>Pick Nick</t>
  </si>
  <si>
    <t>UVA PICK &amp; NICKY CX 20 UND C/250G (006.047)</t>
  </si>
  <si>
    <t>0008</t>
  </si>
  <si>
    <t>Reserva Gourmet</t>
  </si>
  <si>
    <t>Nectarina Nacional</t>
  </si>
  <si>
    <t>Falta Da Mercadoria</t>
  </si>
  <si>
    <t>Itaueira</t>
  </si>
  <si>
    <t>Pimentao Blocky Vermelho</t>
  </si>
  <si>
    <t>Rei</t>
  </si>
  <si>
    <t>Mamao Papaya</t>
  </si>
  <si>
    <t>Mamao Formosa</t>
  </si>
  <si>
    <t>Cooperfrutas</t>
  </si>
  <si>
    <t>Pick &amp; Nicky</t>
  </si>
  <si>
    <t>Bollo</t>
  </si>
  <si>
    <t>Boa Fruta</t>
  </si>
  <si>
    <t>Soma de Vlr Devolução</t>
  </si>
  <si>
    <t>(Tudo)</t>
  </si>
  <si>
    <t>ASSAI</t>
  </si>
  <si>
    <t>CENCOSUD</t>
  </si>
  <si>
    <t>OUTROS</t>
  </si>
  <si>
    <t>%</t>
  </si>
  <si>
    <t>Soma de %</t>
  </si>
  <si>
    <t>% KG</t>
  </si>
  <si>
    <t>Contagem de Nota Entrada</t>
  </si>
  <si>
    <t>Soma de % KG</t>
  </si>
  <si>
    <t>Ricardo Santos</t>
  </si>
  <si>
    <t>Papaya Pp</t>
  </si>
  <si>
    <t>6/2025</t>
  </si>
  <si>
    <t>Abacaxi Gold</t>
  </si>
  <si>
    <t>Abacaxi Gold Extra</t>
  </si>
  <si>
    <t>Tangerina Imp Pick &amp; Nicky</t>
  </si>
  <si>
    <t>Goma De Tapioca</t>
  </si>
  <si>
    <t>Tamara</t>
  </si>
  <si>
    <t>Tamara C/ Semente</t>
  </si>
  <si>
    <t>Tamara Imp</t>
  </si>
  <si>
    <t>Uva Thompson</t>
  </si>
  <si>
    <t>Kiwi Imp Pick &amp; Nicky</t>
  </si>
  <si>
    <t>Ameixa Pick &amp; Nicky</t>
  </si>
  <si>
    <t>Qualidade</t>
  </si>
  <si>
    <t>Div. Padrao Qualidade</t>
  </si>
  <si>
    <t>Vendas</t>
  </si>
  <si>
    <t>Acordo Comercial</t>
  </si>
  <si>
    <t>Compras</t>
  </si>
  <si>
    <t>Compra Nao Conforme</t>
  </si>
  <si>
    <t>MAMAO PAPAYA GOLDEN PP CAL G CX 12KG (001.059)</t>
  </si>
  <si>
    <t>UVA VITORIA FRUTANA CX 10 UND C/500G (006.046)</t>
  </si>
  <si>
    <t>ABACAXI GOLD DOCE MEL EX CX 8 UNID 1.5KG (002.010)</t>
  </si>
  <si>
    <t>ABACAXI GOLD DOCE MEL EX CX 6 UNID 2.0KG (002.008)</t>
  </si>
  <si>
    <t>TANGERINA IMPORTADA PICK &amp; NICKY 500G CX 10 UND (033.032)</t>
  </si>
  <si>
    <t>Produto Em Desacordo Com O Pedido</t>
  </si>
  <si>
    <t>Serrana</t>
  </si>
  <si>
    <t>GOMA TAPIOCA DOCE MEL FD 20 UN / PC 1KG (080.001)</t>
  </si>
  <si>
    <t>FD</t>
  </si>
  <si>
    <t>TAMARA COM CAROCO IMP RESERVA GOURMET CX 24 UND X 200G (066.005)</t>
  </si>
  <si>
    <t>UVA THOMPSON RESERVA GOURMET CX 12 UND C/400G (006.040)</t>
  </si>
  <si>
    <t>UVA VITORIA RESERVA GOURMET CX 12 UND C/400G (006.042)</t>
  </si>
  <si>
    <t>KIWI PICK &amp; NICKY IMP 600G CX 10 UND (041.037)</t>
  </si>
  <si>
    <t>AMEIXA PICK &amp; NICKY 500G X 10 UND (051.033)</t>
  </si>
  <si>
    <t>Mateus</t>
  </si>
  <si>
    <t>SAMS</t>
  </si>
  <si>
    <t>direita</t>
  </si>
  <si>
    <t>Coluna1</t>
  </si>
  <si>
    <t>RetornCodigo</t>
  </si>
  <si>
    <t>Vendedor Cliente</t>
  </si>
  <si>
    <t>Cidade</t>
  </si>
  <si>
    <t>-</t>
  </si>
  <si>
    <t>Atacadao</t>
  </si>
  <si>
    <t>Claudio</t>
  </si>
  <si>
    <t>Coluna2</t>
  </si>
  <si>
    <t>Top Redes Devoluções em KG</t>
  </si>
  <si>
    <t>Top Produtos devoluções - Redes</t>
  </si>
  <si>
    <t>Total Devolução</t>
  </si>
  <si>
    <t>Total Venda</t>
  </si>
  <si>
    <t>% Dev</t>
  </si>
  <si>
    <t>Vlr Venda Bruta</t>
  </si>
  <si>
    <t>000039229</t>
  </si>
  <si>
    <t>Falha Na Producao/Repasse: (Selecao Incorreta Dos Fruto</t>
  </si>
  <si>
    <t>Pimentao Blocky Amarelo</t>
  </si>
  <si>
    <t>Pimentao Rei Amarelo</t>
  </si>
  <si>
    <t>PIMENTAO REI AMARELO CX 4,5KG / 30 X 150G (071.004)</t>
  </si>
  <si>
    <t>Kiwi Sungold</t>
  </si>
  <si>
    <t>Zespri</t>
  </si>
  <si>
    <t>Uva Red Globe</t>
  </si>
  <si>
    <t>UVA RED GLOBE RESERVA GOURMET CX 10 UND C/500G (006.030)</t>
  </si>
  <si>
    <t>Uva Crimson</t>
  </si>
  <si>
    <t>Melancia S/ Semente</t>
  </si>
  <si>
    <t>Turma Da Monica</t>
  </si>
  <si>
    <t>Melao Amarelo</t>
  </si>
  <si>
    <t>Abacaxi Perola</t>
  </si>
  <si>
    <t>ABACAXI GOLD DOCE MEL EX CX 9 UNID 1.3KG (002.011)</t>
  </si>
  <si>
    <t>%Vlr Devolução</t>
  </si>
  <si>
    <t>%Vlr Total</t>
  </si>
  <si>
    <t>Venda Bruta Kg</t>
  </si>
  <si>
    <t>Devolução Kg</t>
  </si>
  <si>
    <t>%Devolução Kg</t>
  </si>
  <si>
    <t>%Total Kg</t>
  </si>
  <si>
    <t>Totais</t>
  </si>
  <si>
    <t/>
  </si>
  <si>
    <t>0102 - Trielo CD S.F BA</t>
  </si>
  <si>
    <t>Ameixa Nacional</t>
  </si>
  <si>
    <t>7/2025</t>
  </si>
  <si>
    <t>UVA THOMPSON FRUTANA CX 10 UND C/500G (006.036)</t>
  </si>
  <si>
    <t>Tomate</t>
  </si>
  <si>
    <t>Tomate Grape</t>
  </si>
  <si>
    <t>0009</t>
  </si>
  <si>
    <t>%Vlr Venda</t>
  </si>
  <si>
    <t>%Venda Kg</t>
  </si>
  <si>
    <t>Média Entrada</t>
  </si>
  <si>
    <t>Média Emissão</t>
  </si>
  <si>
    <t>Filial Contabil</t>
  </si>
  <si>
    <t>Soma de %Vlr Venda</t>
  </si>
  <si>
    <t>Média de % Dev</t>
  </si>
  <si>
    <t>Wmb Engenheiro Luciano Cavalcante (000047 - 11)</t>
  </si>
  <si>
    <t>Assai Jardim America (001899 - 68)</t>
  </si>
  <si>
    <t>Assai Edson Queiroz (001899 - 11)</t>
  </si>
  <si>
    <t>Mateus Parque Sao Joao (002459 - 50)</t>
  </si>
  <si>
    <t>Mateus Parque Da Alvorada (002459 - 55)</t>
  </si>
  <si>
    <t>Assai Picos (001899 - 30)</t>
  </si>
  <si>
    <t>Assai Maracanau (001899 - 18)</t>
  </si>
  <si>
    <t>Atac Serrinha (000002 - 24)</t>
  </si>
  <si>
    <t>Assai Sao Bernardo (001899 - 73)</t>
  </si>
  <si>
    <t>Sams Papicu (000047 - 04)</t>
  </si>
  <si>
    <t>G B-196 Parreao (000082 - 03)</t>
  </si>
  <si>
    <t>Atacadao Parreao (000048 - 36)</t>
  </si>
  <si>
    <t>Assai Joquei Clube (001899 - 61)</t>
  </si>
  <si>
    <t>Mateus Itapipoca (002459 - 43)</t>
  </si>
  <si>
    <t>Assai Caucaia (001899 - 08)</t>
  </si>
  <si>
    <t>Atac Ilhotas (000002 - 58)</t>
  </si>
  <si>
    <t>Cbd-Caucaia (000011 - 20)</t>
  </si>
  <si>
    <t>Atac Bela Vista (000002 - 40)</t>
  </si>
  <si>
    <t>Assai Sao Raimundo (001899 - 24)</t>
  </si>
  <si>
    <t>Assai Parnaiba (001899 - 29)</t>
  </si>
  <si>
    <t>Assai Novo Angelim (001899 - 72)</t>
  </si>
  <si>
    <t>Assai Parangaba (001899 - 27)</t>
  </si>
  <si>
    <t>Gerardos Dist Alto A (000132 - 02)</t>
  </si>
  <si>
    <t>Atac Primavera (000002 - 11)</t>
  </si>
  <si>
    <t>Assai Ininga (001899 - 40)</t>
  </si>
  <si>
    <t>Atac Sobral (000002 - 39)</t>
  </si>
  <si>
    <t>Mateus Quixeramobim (002459 - 48)</t>
  </si>
  <si>
    <t>Atac Carlito Pamplona (000002 - 60)</t>
  </si>
  <si>
    <t>Mateus Parnaiba (001456 - 05)</t>
  </si>
  <si>
    <t>Assai Sao Cristovao (001899 - 60)</t>
  </si>
  <si>
    <t>Atacadao Maraponga (000048 - 37)</t>
  </si>
  <si>
    <t>Assai Turu (001899 - 71)</t>
  </si>
  <si>
    <t>Mix Mateus Mondubim (002459 - 79)</t>
  </si>
  <si>
    <t>Atac Eusebio (000002 - 37)</t>
  </si>
  <si>
    <t>Assai Cais Do Porto (001899 - 69)</t>
  </si>
  <si>
    <t>Assai Coacu (001899 - 46)</t>
  </si>
  <si>
    <t>Assai Iguatu (001899 - 33)</t>
  </si>
  <si>
    <t>Assai Juazeiro Do Norte (001899 - 17)</t>
  </si>
  <si>
    <t>Assai Messejena (001899 - 26)</t>
  </si>
  <si>
    <t>Assai Padre Andrade (001899 - 64)</t>
  </si>
  <si>
    <t>Assai Presidente Kennedy (001899 - 47)</t>
  </si>
  <si>
    <t>Assai Sao Geraldo (001899 - 14)</t>
  </si>
  <si>
    <t>Atac Canindezinho (000002 - 42)</t>
  </si>
  <si>
    <t>Atac Dias Macedo (000002 - 57)</t>
  </si>
  <si>
    <t>Atac Distrito Industrial I (000048 - 13)</t>
  </si>
  <si>
    <t>Atac Itambe (000002 - 22)</t>
  </si>
  <si>
    <t>Atac Juazeiro Norte (000002 - 23)</t>
  </si>
  <si>
    <t>Atac Papicu (000048 - 18)</t>
  </si>
  <si>
    <t>Atac Picos (000002 - 53)</t>
  </si>
  <si>
    <t>Atac Teresina (000048 - 19)</t>
  </si>
  <si>
    <t>Atac Triangulo (000048 - 12)</t>
  </si>
  <si>
    <t>Atac Vila Peri (000048 - 14)</t>
  </si>
  <si>
    <t>B. Vizinh Paupina Cd (000179 - 13)</t>
  </si>
  <si>
    <t>Carvalho Cd (000008 - 04)</t>
  </si>
  <si>
    <t>Carvalho Lagoa Seca (000008 - 30)</t>
  </si>
  <si>
    <t>Carvalho Santa Tereza (000008 - 33)</t>
  </si>
  <si>
    <t>Carvalho Tiradentes (000008 - 36)</t>
  </si>
  <si>
    <t>Cd Rede Integrada (002388 - 01)</t>
  </si>
  <si>
    <t>Cometa  Centro Fortaleza (000167 - 42)</t>
  </si>
  <si>
    <t>Cometa 01 Ildefonso Albano 2260 (000167 - 02)</t>
  </si>
  <si>
    <t>Cometa 03 Oliveira Paiva 1881 (000167 - 01)</t>
  </si>
  <si>
    <t>Cometa 05 Pref Jose Walter (000167 - 05)</t>
  </si>
  <si>
    <t>Cometa 06 Pinto Madeira 1340 (000167 - 03)</t>
  </si>
  <si>
    <t>Cometa 08 Vila Velha (000167 - 08)</t>
  </si>
  <si>
    <t>Cometa 10 Julio Lima 676 (000167 - 09)</t>
  </si>
  <si>
    <t>Cometa 12 Pres Castelo Branco (000167 - 31)</t>
  </si>
  <si>
    <t>Cometa 13 J Da Penha 709 (000167 - 20)</t>
  </si>
  <si>
    <t>Cometa 14 Treze De Maio (000167 - 22)</t>
  </si>
  <si>
    <t>Cometa 18 Novo Mondubim (000167 - 12)</t>
  </si>
  <si>
    <t>Cometa 20 Jose Leon (000167 - 38)</t>
  </si>
  <si>
    <t>Cometa 22 Antonio Sales (000167 - 23)</t>
  </si>
  <si>
    <t>Cometa 24 Eng Santana Junior (000167 - 24)</t>
  </si>
  <si>
    <t>Cometa 26 Padre Antonio Tomas (000167 - 25)</t>
  </si>
  <si>
    <t>Cometa 27 Tiburcio Cavalcante (000167 - 14)</t>
  </si>
  <si>
    <t>Cometa 29 Dep Oswaldo Studart (000167 - 27)</t>
  </si>
  <si>
    <t>Cometa 30 Sen Virgilio Tavora 2201 (000167 - 13)</t>
  </si>
  <si>
    <t>Cometa 32 Maraponga (000167 - 28)</t>
  </si>
  <si>
    <t>Cometa 35 Francisco Sa (000167 - 37)</t>
  </si>
  <si>
    <t>Cometa 36 Eusebio De Queiroz (000167 - 30)</t>
  </si>
  <si>
    <t>Cometa Cidade Dos Funcionarios (000167 - 47)</t>
  </si>
  <si>
    <t>Diniz Betolandia (002131 - 05)</t>
  </si>
  <si>
    <t>Diniz Bom Jardim (002131 - 07)</t>
  </si>
  <si>
    <t>Diniz Centro (002131 - 03)</t>
  </si>
  <si>
    <t>Diniz Distribuidora De Alimentos Ltda (003016 - 02)</t>
  </si>
  <si>
    <t>Diniz Jose Geraldo Da Cruz (002131 - 06)</t>
  </si>
  <si>
    <t>Diniz Ossean Araripe (002131 - 04)</t>
  </si>
  <si>
    <t>Diniz Pedrinhas (002131 - 02)</t>
  </si>
  <si>
    <t>Diniz Santa Tereza (002131 - 01)</t>
  </si>
  <si>
    <t>Diniz Supermercados - Salesianos (002131 - 08)</t>
  </si>
  <si>
    <t>Diniz Supermercados (003016 - 01)</t>
  </si>
  <si>
    <t>Diniz Supermercados Jardim Gonzaga (002849 - 01)</t>
  </si>
  <si>
    <t>Economico (002135 - 01)</t>
  </si>
  <si>
    <t>Fazendinha Abolicao (000165 - 02)</t>
  </si>
  <si>
    <t>Fazendinha Coite (000165 - 03)</t>
  </si>
  <si>
    <t>Fazendinha Vicente Linhares (000165 - 01)</t>
  </si>
  <si>
    <t>Ferreira - Lourival Parente (003000 - 02)</t>
  </si>
  <si>
    <t>Ferreira - Santa Isabel (003000 - 01)</t>
  </si>
  <si>
    <t>Fontenele Supermercado (004473 - 01)</t>
  </si>
  <si>
    <t>Fribal Cd Sao Luis (002566 - 01)</t>
  </si>
  <si>
    <t>Fribal Cd Teresina (002566 - 02)</t>
  </si>
  <si>
    <t>G B-141 Pres Kennedy (000082 - 02)</t>
  </si>
  <si>
    <t>G B-185 Edson Queiroz (000082 - 05)</t>
  </si>
  <si>
    <t>G B-186 Alagadico (000082 - 04)</t>
  </si>
  <si>
    <t>G B-198 Aldeota (000082 - 01)</t>
  </si>
  <si>
    <t>G Barbosa Parangaba (000082 - 13)</t>
  </si>
  <si>
    <t>Lagoa Aldeota (000176 - 09)</t>
  </si>
  <si>
    <t>Lagoa Areias (000176 - 10)</t>
  </si>
  <si>
    <t>Lagoa Barra (000176 - 06)</t>
  </si>
  <si>
    <t>Lagoa Campo Dos Velhos (000176 - 12)</t>
  </si>
  <si>
    <t>Lagoa Cd (000176 - 01)</t>
  </si>
  <si>
    <t>Lagoa Derby Clube (000176 - 11)</t>
  </si>
  <si>
    <t>Lagoa Lago Jacarei (000176 - 08)</t>
  </si>
  <si>
    <t>Mateus Caninde (002459 - 56)</t>
  </si>
  <si>
    <t>Mateus Caxias (002459 - 61)</t>
  </si>
  <si>
    <t>Mateus Crateus (002459 - 44)</t>
  </si>
  <si>
    <t>Mateus Dom Lustosa (002459 - 57)</t>
  </si>
  <si>
    <t>Mateus Juazeiro Do Norte (002459 - 59)</t>
  </si>
  <si>
    <t>Mateus Maracanau (002459 - 54)</t>
  </si>
  <si>
    <t>Mateus Maranguape (002459 - 58)</t>
  </si>
  <si>
    <t>Mateus Sobral (002459 - 36)</t>
  </si>
  <si>
    <t>Mateus Tiangua Seminario (002459 - 38)</t>
  </si>
  <si>
    <t>Mateus Uruguai (001456 - 04)</t>
  </si>
  <si>
    <t>Mateus Varzea Da Matriz - Aracati (002459 - 62)</t>
  </si>
  <si>
    <t>Mateus Vila Ramalho - Russas (002459 - 76)</t>
  </si>
  <si>
    <t>Mercadinho Vfl (000173 - 01)</t>
  </si>
  <si>
    <t>Mercado Dos Graos (004215 - 01)</t>
  </si>
  <si>
    <t>Mix Mateus Guadalajara (002459 - 80)</t>
  </si>
  <si>
    <t>Mwn - Centro (000176 - 07)</t>
  </si>
  <si>
    <t>Padaria Ideal Meireles (001921 - 01)</t>
  </si>
  <si>
    <t>Paulo Belo Coqueiro (001624 - 01)</t>
  </si>
  <si>
    <t>Paulo Belo Fazendinha (001624 - 02)</t>
  </si>
  <si>
    <t>Plaza (000142 - 01)</t>
  </si>
  <si>
    <t>S. Do Povo Serrinha (000153 - 03)</t>
  </si>
  <si>
    <t>Sams Teresina  - Sao Critovao (000047 - 08)</t>
  </si>
  <si>
    <t>Sup Sao Luiz Paupina (000129 - 01)</t>
  </si>
  <si>
    <t>Super Portugal Mons Salazar (001734 - 08)</t>
  </si>
  <si>
    <t>Superdeli Meireles (001748 - 01)</t>
  </si>
  <si>
    <t>Supermercado Cometa Fatima (000167 - 46)</t>
  </si>
  <si>
    <t>Supermercado Supribem (002762 - 01)</t>
  </si>
  <si>
    <t>Supermercados Elizeu Martins (002042 - 02)</t>
  </si>
  <si>
    <t>Telefrango Granja Portugal (001541 - 01)</t>
  </si>
  <si>
    <t>Telefrango Joao Xxiii (001541 - 03)</t>
  </si>
  <si>
    <t>Telefrango Passare (001541 - 05)</t>
  </si>
  <si>
    <t>Uniforca Itaitinga (002142 - 03)</t>
  </si>
  <si>
    <t>Vanguarda Beira Rio (000008 - 05)</t>
  </si>
  <si>
    <t>Vanguarda Homero (000008 - 26)</t>
  </si>
  <si>
    <t>Vanguarda Joquei (000008 - 18)</t>
  </si>
  <si>
    <t>Vanguarda Nossa Sra Fatima (000008 - 20)</t>
  </si>
  <si>
    <t>Assai Sobral (001899 - 21)</t>
  </si>
  <si>
    <t>Carnauba - Porto Das Dunas (002315 - 05)</t>
  </si>
  <si>
    <t>Carvalho Crato (000008 - 32)</t>
  </si>
  <si>
    <t>Carvalho Limoeiro (000008 - 31)</t>
  </si>
  <si>
    <t>Carvalho Triangulo (000008 - 34)</t>
  </si>
  <si>
    <t>Cometa 02 Parajana (000167 - 07)</t>
  </si>
  <si>
    <t>Cometa 04 Genibau (000167 - 06)</t>
  </si>
  <si>
    <t>Cometa 09 Maracanau (000167 - 04)</t>
  </si>
  <si>
    <t>Cometa 11 Sen Virgilio Tavora 847 (000167 - 10)</t>
  </si>
  <si>
    <t>Cometa 15 Gen Osorio Paiva 6554 (000167 - 11)</t>
  </si>
  <si>
    <t>Cometa 16 Frei Cirilo (000167 - 32)</t>
  </si>
  <si>
    <t>Cometa 17 Joaquim Felicio (000167 - 33)</t>
  </si>
  <si>
    <t>Cometa 19 Gov Joao Carlos (000167 - 34)</t>
  </si>
  <si>
    <t>Cometa 21 Cel Matos Dourado (000167 - 35)</t>
  </si>
  <si>
    <t>Cometa 23 Gen Osorio Paiva 2951 (000167 - 36)</t>
  </si>
  <si>
    <t>Cometa 28 Jovita Feitosa (000167 - 26)</t>
  </si>
  <si>
    <t>Cometa 33 Presidente Kennedy (000167 - 40)</t>
  </si>
  <si>
    <t>Cometa 34 Edilson Brasil Soares (000167 - 29)</t>
  </si>
  <si>
    <t>Cometa 37 Passare (000167 - 39)</t>
  </si>
  <si>
    <t>Cometa 40 Damas (000167 - 41)</t>
  </si>
  <si>
    <t>Distribuicao De Alimentos Vanguarda S/A (000008 - 38)</t>
  </si>
  <si>
    <t>Distribuidora De Alimentos Fl Ltda (002850 - 01)</t>
  </si>
  <si>
    <t>Emporio Ferreira  Teresina (003000 - 04)</t>
  </si>
  <si>
    <t>Ferreira Atacacarejo (003000 - 03)</t>
  </si>
  <si>
    <t>Frangolandia (000151 - 01)</t>
  </si>
  <si>
    <t>Frigotil Dom Severino (004135 - 01)</t>
  </si>
  <si>
    <t>Joao Marcos Primo De Oliveira (004196 - 01)</t>
  </si>
  <si>
    <t>Lago Atacado (000176 - 13)</t>
  </si>
  <si>
    <t>Lagoa Cidade 2000 (000176 - 03)</t>
  </si>
  <si>
    <t>Lagoa Messejana (000176 - 04)</t>
  </si>
  <si>
    <t>M.J Albuquerque (001383 - 01)</t>
  </si>
  <si>
    <t>Mateus - Morro Da Saudade (002459 - 39)</t>
  </si>
  <si>
    <t>Mateus Davinopolis (001456 - 02)</t>
  </si>
  <si>
    <t>Mateus Floriano (002459 - 60)</t>
  </si>
  <si>
    <t>Mateus Nova Maraba (001456 - 10)</t>
  </si>
  <si>
    <t>Mateus Pedrinhas (001456 - 09)</t>
  </si>
  <si>
    <t>Mateus Santa Isabel Do Para (001456 - 11)</t>
  </si>
  <si>
    <t>Merc Japones (001312 - 01)</t>
  </si>
  <si>
    <t>Mercantil Economico (004465 - 01)</t>
  </si>
  <si>
    <t>Mix Mateus Centro - Timon (002459 - 23)</t>
  </si>
  <si>
    <t>Passeaki Caucaia (004466 - 01)</t>
  </si>
  <si>
    <t>Prosa E Queijos (002897 - 01)</t>
  </si>
  <si>
    <t>Rede Super Opcao Bela Vista (002773 - 03)</t>
  </si>
  <si>
    <t>Sup Brasileiro Rodolfo Teofilo (002781 - 01)</t>
  </si>
  <si>
    <t>Sup Opcao Centro Barbalha (002773 - 01)</t>
  </si>
  <si>
    <t>Sup Opcao Franciscanos Juazeiro (002773 - 02)</t>
  </si>
  <si>
    <t>Super Mercadinhos Sao Luiz  Mondubim (000129 - 27)</t>
  </si>
  <si>
    <t>Super Portugal Braganca (001734 - 07)</t>
  </si>
  <si>
    <t>Super Portugal Cd Sousa Carvalho (001734 - 06)</t>
  </si>
  <si>
    <t>Super Portugal Jose Leon (001734 - 01)</t>
  </si>
  <si>
    <t>Super Portugal Sapiranga (001734 - 10)</t>
  </si>
  <si>
    <t>Supermercado Cometa Joquei Clube (000167 - 45)</t>
  </si>
  <si>
    <t>Supermercado Cometa Ltda (000167 - 44)</t>
  </si>
  <si>
    <t>Supermercado Cometa Messejana (000167 - 43)</t>
  </si>
  <si>
    <t>Thais Amaral Lucena (006028 - 01)</t>
  </si>
  <si>
    <t>Uniforca (002142 - 02)</t>
  </si>
  <si>
    <t>Vanguarda Frei Serafim (000008 - 15)</t>
  </si>
  <si>
    <t>Vanguarda Joaquim Nelson - Ideal (000008 - 22)</t>
  </si>
  <si>
    <t>Vanguarda Noivos (000008 - 19)</t>
  </si>
  <si>
    <t>G Barbosa</t>
  </si>
  <si>
    <t>Cbd</t>
  </si>
  <si>
    <t>Centerbox</t>
  </si>
  <si>
    <t>Bom Vizinho</t>
  </si>
  <si>
    <t>Carvalho</t>
  </si>
  <si>
    <t>Rede Integrada</t>
  </si>
  <si>
    <t>Cometa</t>
  </si>
  <si>
    <t>Diniz</t>
  </si>
  <si>
    <t>Super Economico</t>
  </si>
  <si>
    <t>Yohanne</t>
  </si>
  <si>
    <t>Fazendinha</t>
  </si>
  <si>
    <t>Ferreira</t>
  </si>
  <si>
    <t>Comcarne Comercial De Carne Lt</t>
  </si>
  <si>
    <t>Lagoa</t>
  </si>
  <si>
    <t>J Neto &amp; Cia Ltda</t>
  </si>
  <si>
    <t>Sup Paulo Belo</t>
  </si>
  <si>
    <t>Supermercado Do Povo</t>
  </si>
  <si>
    <t>Sao Luiz</t>
  </si>
  <si>
    <t>Super Portugal</t>
  </si>
  <si>
    <t>Eliseu Martins</t>
  </si>
  <si>
    <t>Telefrango</t>
  </si>
  <si>
    <t>Rede Uniforca</t>
  </si>
  <si>
    <t>Vanguarda</t>
  </si>
  <si>
    <t>Carnauba</t>
  </si>
  <si>
    <t>Rede Opcao</t>
  </si>
  <si>
    <t>Frangolandia</t>
  </si>
  <si>
    <t>Super Brasileiro</t>
  </si>
  <si>
    <t>Fortaleza</t>
  </si>
  <si>
    <t>Teresina</t>
  </si>
  <si>
    <t>Timon</t>
  </si>
  <si>
    <t>Picos</t>
  </si>
  <si>
    <t>Maracanau</t>
  </si>
  <si>
    <t>Sao Luis</t>
  </si>
  <si>
    <t>Itapipoca</t>
  </si>
  <si>
    <t>Caucaia</t>
  </si>
  <si>
    <t>Parnaiba</t>
  </si>
  <si>
    <t>Sobral</t>
  </si>
  <si>
    <t>Quixeramobim</t>
  </si>
  <si>
    <t>Eusebio</t>
  </si>
  <si>
    <t>Iguatu</t>
  </si>
  <si>
    <t>Juazeiro Do Norte</t>
  </si>
  <si>
    <t>Pacatuba</t>
  </si>
  <si>
    <t>Crato</t>
  </si>
  <si>
    <t>Missao Velha</t>
  </si>
  <si>
    <t>Barbalha</t>
  </si>
  <si>
    <t>Cocal</t>
  </si>
  <si>
    <t>Caninde</t>
  </si>
  <si>
    <t>Caxias</t>
  </si>
  <si>
    <t>Crateus</t>
  </si>
  <si>
    <t>Maranguape</t>
  </si>
  <si>
    <t>Tiangua</t>
  </si>
  <si>
    <t>Aracati</t>
  </si>
  <si>
    <t>Russas</t>
  </si>
  <si>
    <t>Itaitinga</t>
  </si>
  <si>
    <t>Aquiraz</t>
  </si>
  <si>
    <t>Granja</t>
  </si>
  <si>
    <t>Piripiri</t>
  </si>
  <si>
    <t>Davinopolis</t>
  </si>
  <si>
    <t>Floriano</t>
  </si>
  <si>
    <t>Maraba</t>
  </si>
  <si>
    <t>Santa Isabel Do Para</t>
  </si>
  <si>
    <t>Luis Correia</t>
  </si>
  <si>
    <t xml:space="preserve">Wmb Engenheiro Luciano Cavalcante   </t>
  </si>
  <si>
    <t xml:space="preserve">Assai Jardim America   </t>
  </si>
  <si>
    <t xml:space="preserve">Assai Edson Queiroz   </t>
  </si>
  <si>
    <t xml:space="preserve">Mateus Parque Sao Joao   </t>
  </si>
  <si>
    <t xml:space="preserve">Mateus Parque Da Alvorada   </t>
  </si>
  <si>
    <t xml:space="preserve">Assai Picos   </t>
  </si>
  <si>
    <t xml:space="preserve">Assai Maracanau   </t>
  </si>
  <si>
    <t xml:space="preserve">Atac Serrinha   </t>
  </si>
  <si>
    <t xml:space="preserve">Assai Sao Bernardo   </t>
  </si>
  <si>
    <t xml:space="preserve">Sams Papicu   </t>
  </si>
  <si>
    <t xml:space="preserve">G B Parreao   </t>
  </si>
  <si>
    <t xml:space="preserve">Atacadao Parreao   </t>
  </si>
  <si>
    <t xml:space="preserve">Assai Joquei Clube   </t>
  </si>
  <si>
    <t xml:space="preserve">Mateus Itapipoca   </t>
  </si>
  <si>
    <t xml:space="preserve">Assai Caucaia   </t>
  </si>
  <si>
    <t xml:space="preserve">Atac Ilhotas   </t>
  </si>
  <si>
    <t xml:space="preserve">CbdCaucaia   </t>
  </si>
  <si>
    <t xml:space="preserve">Atac Bela Vista   </t>
  </si>
  <si>
    <t xml:space="preserve">Assai Sao Raimundo   </t>
  </si>
  <si>
    <t xml:space="preserve">Assai Parnaiba   </t>
  </si>
  <si>
    <t xml:space="preserve">Assai Novo Angelim   </t>
  </si>
  <si>
    <t xml:space="preserve">Assai Parangaba   </t>
  </si>
  <si>
    <t xml:space="preserve">Gerardos Dist Alto A   </t>
  </si>
  <si>
    <t xml:space="preserve">Atac Primavera   </t>
  </si>
  <si>
    <t xml:space="preserve">Assai Ininga   </t>
  </si>
  <si>
    <t xml:space="preserve">Atac Sobral   </t>
  </si>
  <si>
    <t xml:space="preserve">Mateus Quixeramobim   </t>
  </si>
  <si>
    <t xml:space="preserve">Atac Carlito Pamplona   </t>
  </si>
  <si>
    <t xml:space="preserve">Mateus Parnaiba   </t>
  </si>
  <si>
    <t xml:space="preserve">Assai Sao Cristovao   </t>
  </si>
  <si>
    <t xml:space="preserve">Atacadao Maraponga   </t>
  </si>
  <si>
    <t xml:space="preserve">Assai Turu   </t>
  </si>
  <si>
    <t xml:space="preserve">Mix Mateus Mondubim   </t>
  </si>
  <si>
    <t xml:space="preserve">Atac Eusebio   </t>
  </si>
  <si>
    <t xml:space="preserve">Assai Cais Do Porto   </t>
  </si>
  <si>
    <t xml:space="preserve">Assai Coacu   </t>
  </si>
  <si>
    <t xml:space="preserve">Assai Iguatu   </t>
  </si>
  <si>
    <t xml:space="preserve">Assai Juazeiro Do Norte   </t>
  </si>
  <si>
    <t xml:space="preserve">Assai Messejena   </t>
  </si>
  <si>
    <t xml:space="preserve">Assai Padre Andrade   </t>
  </si>
  <si>
    <t xml:space="preserve">Assai Presidente Kennedy   </t>
  </si>
  <si>
    <t xml:space="preserve">Assai Sao Geraldo   </t>
  </si>
  <si>
    <t xml:space="preserve">Atac Canindezinho   </t>
  </si>
  <si>
    <t xml:space="preserve">Atac Dias Macedo   </t>
  </si>
  <si>
    <t xml:space="preserve">Atac Distrito Industrial I   </t>
  </si>
  <si>
    <t xml:space="preserve">Atac Itambe   </t>
  </si>
  <si>
    <t xml:space="preserve">Atac Juazeiro Norte   </t>
  </si>
  <si>
    <t xml:space="preserve">Atac Papicu   </t>
  </si>
  <si>
    <t xml:space="preserve">Atac Picos   </t>
  </si>
  <si>
    <t xml:space="preserve">Atac Teresina   </t>
  </si>
  <si>
    <t xml:space="preserve">Atac Triangulo   </t>
  </si>
  <si>
    <t xml:space="preserve">Atac Vila Peri   </t>
  </si>
  <si>
    <t xml:space="preserve">B. Vizinh Paupina Cd   </t>
  </si>
  <si>
    <t xml:space="preserve">Carvalho Cd   </t>
  </si>
  <si>
    <t xml:space="preserve">Carvalho Lagoa Seca   </t>
  </si>
  <si>
    <t xml:space="preserve">Carvalho Santa Tereza   </t>
  </si>
  <si>
    <t xml:space="preserve">Carvalho Tiradentes   </t>
  </si>
  <si>
    <t xml:space="preserve">Cd Rede Integrada   </t>
  </si>
  <si>
    <t xml:space="preserve">Cometa  Centro Fortaleza   </t>
  </si>
  <si>
    <t xml:space="preserve">Cometa  Ildefonso Albano    </t>
  </si>
  <si>
    <t xml:space="preserve">Cometa  Oliveira Paiva    </t>
  </si>
  <si>
    <t xml:space="preserve">Cometa  Pref Jose Walter   </t>
  </si>
  <si>
    <t xml:space="preserve">Cometa  Pinto Madeira    </t>
  </si>
  <si>
    <t xml:space="preserve">Cometa  Vila Velha   </t>
  </si>
  <si>
    <t xml:space="preserve">Cometa  Julio Lima    </t>
  </si>
  <si>
    <t xml:space="preserve">Cometa  Pres Castelo Branco   </t>
  </si>
  <si>
    <t xml:space="preserve">Cometa  J Da Penha    </t>
  </si>
  <si>
    <t xml:space="preserve">Cometa  Treze De Maio   </t>
  </si>
  <si>
    <t xml:space="preserve">Cometa  Novo Mondubim   </t>
  </si>
  <si>
    <t xml:space="preserve">Cometa  Jose Leon   </t>
  </si>
  <si>
    <t xml:space="preserve">Cometa  Antonio Sales   </t>
  </si>
  <si>
    <t xml:space="preserve">Cometa  Eng Santana Junior   </t>
  </si>
  <si>
    <t xml:space="preserve">Cometa  Padre Antonio Tomas   </t>
  </si>
  <si>
    <t xml:space="preserve">Cometa  Tiburcio Cavalcante   </t>
  </si>
  <si>
    <t xml:space="preserve">Cometa  Dep Oswaldo Studart   </t>
  </si>
  <si>
    <t xml:space="preserve">Cometa  Sen Virgilio Tavora    </t>
  </si>
  <si>
    <t xml:space="preserve">Cometa  Maraponga   </t>
  </si>
  <si>
    <t xml:space="preserve">Cometa  Francisco Sa   </t>
  </si>
  <si>
    <t xml:space="preserve">Cometa  Eusebio De Queiroz   </t>
  </si>
  <si>
    <t xml:space="preserve">Cometa Cidade Dos Funcionarios   </t>
  </si>
  <si>
    <t xml:space="preserve">Diniz Betolandia   </t>
  </si>
  <si>
    <t xml:space="preserve">Diniz Bom Jardim   </t>
  </si>
  <si>
    <t xml:space="preserve">Diniz Centro   </t>
  </si>
  <si>
    <t xml:space="preserve">Diniz Distribuidora De Alimentos Ltda   </t>
  </si>
  <si>
    <t xml:space="preserve">Diniz Jose Geraldo Da Cruz   </t>
  </si>
  <si>
    <t xml:space="preserve">Diniz Ossean Araripe   </t>
  </si>
  <si>
    <t xml:space="preserve">Diniz Pedrinhas   </t>
  </si>
  <si>
    <t xml:space="preserve">Diniz Santa Tereza   </t>
  </si>
  <si>
    <t xml:space="preserve">Diniz Supermercados  Salesianos   </t>
  </si>
  <si>
    <t xml:space="preserve">Diniz Supermercados   </t>
  </si>
  <si>
    <t xml:space="preserve">Diniz Supermercados Jardim Gonzaga   </t>
  </si>
  <si>
    <t xml:space="preserve">Economico   </t>
  </si>
  <si>
    <t xml:space="preserve">Fazendinha Abolicao   </t>
  </si>
  <si>
    <t xml:space="preserve">Fazendinha Coite   </t>
  </si>
  <si>
    <t xml:space="preserve">Fazendinha Vicente Linhares   </t>
  </si>
  <si>
    <t xml:space="preserve">Ferreira  Lourival Parente   </t>
  </si>
  <si>
    <t xml:space="preserve">Ferreira  Santa Isabel   </t>
  </si>
  <si>
    <t xml:space="preserve">Fontenele Supermercado   </t>
  </si>
  <si>
    <t xml:space="preserve">Fribal Cd Sao Luis   </t>
  </si>
  <si>
    <t xml:space="preserve">Fribal Cd Teresina   </t>
  </si>
  <si>
    <t xml:space="preserve">G B Pres Kennedy   </t>
  </si>
  <si>
    <t xml:space="preserve">G B Edson Queiroz   </t>
  </si>
  <si>
    <t xml:space="preserve">G B Alagadico   </t>
  </si>
  <si>
    <t xml:space="preserve">G B Aldeota   </t>
  </si>
  <si>
    <t xml:space="preserve">G Barbosa Parangaba   </t>
  </si>
  <si>
    <t xml:space="preserve">Lagoa Aldeota   </t>
  </si>
  <si>
    <t xml:space="preserve">Lagoa Areias   </t>
  </si>
  <si>
    <t xml:space="preserve">Lagoa Barra   </t>
  </si>
  <si>
    <t xml:space="preserve">Lagoa Campo Dos Velhos   </t>
  </si>
  <si>
    <t xml:space="preserve">Lagoa Cd   </t>
  </si>
  <si>
    <t xml:space="preserve">Lagoa Derby Clube   </t>
  </si>
  <si>
    <t xml:space="preserve">Lagoa Lago Jacarei   </t>
  </si>
  <si>
    <t xml:space="preserve">Mateus Caninde   </t>
  </si>
  <si>
    <t xml:space="preserve">Mateus Caxias   </t>
  </si>
  <si>
    <t xml:space="preserve">Mateus Crateus   </t>
  </si>
  <si>
    <t xml:space="preserve">Mateus Dom Lustosa   </t>
  </si>
  <si>
    <t xml:space="preserve">Mateus Juazeiro Do Norte   </t>
  </si>
  <si>
    <t xml:space="preserve">Mateus Maracanau   </t>
  </si>
  <si>
    <t xml:space="preserve">Mateus Maranguape   </t>
  </si>
  <si>
    <t xml:space="preserve">Mateus Sobral   </t>
  </si>
  <si>
    <t xml:space="preserve">Mateus Tiangua Seminario   </t>
  </si>
  <si>
    <t xml:space="preserve">Mateus Uruguai   </t>
  </si>
  <si>
    <t xml:space="preserve">Mateus Varzea Da Matriz  Aracati   </t>
  </si>
  <si>
    <t xml:space="preserve">Mateus Vila Ramalho  Russas   </t>
  </si>
  <si>
    <t xml:space="preserve">Mercadinho Vfl   </t>
  </si>
  <si>
    <t xml:space="preserve">Mercado Dos Graos   </t>
  </si>
  <si>
    <t xml:space="preserve">Mix Mateus Guadalajara   </t>
  </si>
  <si>
    <t xml:space="preserve">Mwn  Centro   </t>
  </si>
  <si>
    <t xml:space="preserve">Padaria Ideal Meireles   </t>
  </si>
  <si>
    <t xml:space="preserve">Paulo Belo Coqueiro   </t>
  </si>
  <si>
    <t xml:space="preserve">Paulo Belo Fazendinha   </t>
  </si>
  <si>
    <t xml:space="preserve">Plaza   </t>
  </si>
  <si>
    <t xml:space="preserve">S. Do Povo Serrinha   </t>
  </si>
  <si>
    <t xml:space="preserve">Sams Teresina   Sao Critovao   </t>
  </si>
  <si>
    <t xml:space="preserve">Sup Sao Luiz Paupina   </t>
  </si>
  <si>
    <t xml:space="preserve">Super Portugal Mons Salazar   </t>
  </si>
  <si>
    <t xml:space="preserve">Superdeli Meireles   </t>
  </si>
  <si>
    <t xml:space="preserve">Supermercado Cometa Fatima   </t>
  </si>
  <si>
    <t xml:space="preserve">Supermercado Supribem   </t>
  </si>
  <si>
    <t xml:space="preserve">Supermercados Elizeu Martins   </t>
  </si>
  <si>
    <t xml:space="preserve">Telefrango Granja Portugal   </t>
  </si>
  <si>
    <t xml:space="preserve">Telefrango Joao Xxiii   </t>
  </si>
  <si>
    <t xml:space="preserve">Telefrango Passare   </t>
  </si>
  <si>
    <t xml:space="preserve">Uniforca Itaitinga   </t>
  </si>
  <si>
    <t xml:space="preserve">Vanguarda Beira Rio   </t>
  </si>
  <si>
    <t xml:space="preserve">Vanguarda Homero   </t>
  </si>
  <si>
    <t xml:space="preserve">Vanguarda Joquei   </t>
  </si>
  <si>
    <t xml:space="preserve">Vanguarda Nossa Sra Fatima   </t>
  </si>
  <si>
    <t xml:space="preserve">Assai Sobral   </t>
  </si>
  <si>
    <t xml:space="preserve">Carnauba  Porto Das Dunas   </t>
  </si>
  <si>
    <t xml:space="preserve">Carvalho Crato   </t>
  </si>
  <si>
    <t xml:space="preserve">Carvalho Limoeiro   </t>
  </si>
  <si>
    <t xml:space="preserve">Carvalho Triangulo   </t>
  </si>
  <si>
    <t xml:space="preserve">Cometa  Parajana   </t>
  </si>
  <si>
    <t xml:space="preserve">Cometa  Genibau   </t>
  </si>
  <si>
    <t xml:space="preserve">Cometa  Maracanau   </t>
  </si>
  <si>
    <t xml:space="preserve">Cometa  Gen Osorio Paiva    </t>
  </si>
  <si>
    <t xml:space="preserve">Cometa  Frei Cirilo   </t>
  </si>
  <si>
    <t xml:space="preserve">Cometa  Joaquim Felicio   </t>
  </si>
  <si>
    <t xml:space="preserve">Cometa  Gov Joao Carlos   </t>
  </si>
  <si>
    <t xml:space="preserve">Cometa  Cel Matos Dourado   </t>
  </si>
  <si>
    <t xml:space="preserve">Cometa  Jovita Feitosa   </t>
  </si>
  <si>
    <t xml:space="preserve">Cometa  Presidente Kennedy   </t>
  </si>
  <si>
    <t xml:space="preserve">Cometa  Edilson Brasil Soares   </t>
  </si>
  <si>
    <t xml:space="preserve">Cometa  Passare   </t>
  </si>
  <si>
    <t xml:space="preserve">Cometa  Damas   </t>
  </si>
  <si>
    <t xml:space="preserve">Distribuicao De Alimentos Vanguarda S/A   </t>
  </si>
  <si>
    <t xml:space="preserve">Distribuidora De Alimentos Fl Ltda   </t>
  </si>
  <si>
    <t xml:space="preserve">Emporio Ferreira  Teresina   </t>
  </si>
  <si>
    <t xml:space="preserve">Ferreira Atacacarejo   </t>
  </si>
  <si>
    <t xml:space="preserve">Frangolandia   </t>
  </si>
  <si>
    <t xml:space="preserve">Frigotil Dom Severino   </t>
  </si>
  <si>
    <t xml:space="preserve">Joao Marcos Primo De Oliveira   </t>
  </si>
  <si>
    <t xml:space="preserve">Lago Atacado   </t>
  </si>
  <si>
    <t xml:space="preserve">Lagoa Cidade    </t>
  </si>
  <si>
    <t xml:space="preserve">Lagoa Messejana   </t>
  </si>
  <si>
    <t xml:space="preserve">M.J Albuquerque   </t>
  </si>
  <si>
    <t xml:space="preserve">Mateus  Morro Da Saudade   </t>
  </si>
  <si>
    <t xml:space="preserve">Mateus Davinopolis   </t>
  </si>
  <si>
    <t xml:space="preserve">Mateus Floriano   </t>
  </si>
  <si>
    <t xml:space="preserve">Mateus Nova Maraba   </t>
  </si>
  <si>
    <t xml:space="preserve">Mateus Pedrinhas   </t>
  </si>
  <si>
    <t xml:space="preserve">Mateus Santa Isabel Do Para   </t>
  </si>
  <si>
    <t xml:space="preserve">Merc Japones   </t>
  </si>
  <si>
    <t xml:space="preserve">Mercantil Economico   </t>
  </si>
  <si>
    <t xml:space="preserve">Mix Mateus Centro  Timon   </t>
  </si>
  <si>
    <t xml:space="preserve">Passeaki Caucaia   </t>
  </si>
  <si>
    <t xml:space="preserve">Prosa E Queijos   </t>
  </si>
  <si>
    <t xml:space="preserve">Rede Super Opcao Bela Vista   </t>
  </si>
  <si>
    <t xml:space="preserve">Sup Brasileiro Rodolfo Teofilo   </t>
  </si>
  <si>
    <t xml:space="preserve">Sup Opcao Centro Barbalha   </t>
  </si>
  <si>
    <t xml:space="preserve">Sup Opcao Franciscanos Juazeiro   </t>
  </si>
  <si>
    <t xml:space="preserve">Super Mercadinhos Sao Luiz  Mondubim   </t>
  </si>
  <si>
    <t xml:space="preserve">Super Portugal Braganca   </t>
  </si>
  <si>
    <t xml:space="preserve">Super Portugal Cd Sousa Carvalho   </t>
  </si>
  <si>
    <t xml:space="preserve">Super Portugal Jose Leon   </t>
  </si>
  <si>
    <t xml:space="preserve">Super Portugal Sapiranga   </t>
  </si>
  <si>
    <t xml:space="preserve">Supermercado Cometa Joquei Clube   </t>
  </si>
  <si>
    <t xml:space="preserve">Supermercado Cometa Ltda   </t>
  </si>
  <si>
    <t xml:space="preserve">Supermercado Cometa Messejana   </t>
  </si>
  <si>
    <t xml:space="preserve">Thais Amaral Lucena   </t>
  </si>
  <si>
    <t xml:space="preserve">Uniforca   </t>
  </si>
  <si>
    <t xml:space="preserve">Vanguarda Frei Serafim   </t>
  </si>
  <si>
    <t xml:space="preserve">Vanguarda Joaquim Nelson  Ideal   </t>
  </si>
  <si>
    <t xml:space="preserve">Vanguarda Noivos   </t>
  </si>
  <si>
    <t>Gean</t>
  </si>
  <si>
    <t>Marcilio</t>
  </si>
  <si>
    <t>Wilton</t>
  </si>
  <si>
    <t>Ancelmo</t>
  </si>
  <si>
    <t>Bruno</t>
  </si>
  <si>
    <t>Alberth</t>
  </si>
  <si>
    <t>Paula</t>
  </si>
  <si>
    <t>Veridiano</t>
  </si>
  <si>
    <t>Josinaldo</t>
  </si>
  <si>
    <t>Elton</t>
  </si>
  <si>
    <t>0047 - 11)</t>
  </si>
  <si>
    <t>1899 - 68)</t>
  </si>
  <si>
    <t>1899 - 11)</t>
  </si>
  <si>
    <t>2459 - 50)</t>
  </si>
  <si>
    <t>2459 - 55)</t>
  </si>
  <si>
    <t>1899 - 30)</t>
  </si>
  <si>
    <t>1899 - 18)</t>
  </si>
  <si>
    <t>0002 - 24)</t>
  </si>
  <si>
    <t>1899 - 73)</t>
  </si>
  <si>
    <t>0047 - 04)</t>
  </si>
  <si>
    <t>0082 - 03)</t>
  </si>
  <si>
    <t>0048 - 36)</t>
  </si>
  <si>
    <t>1899 - 61)</t>
  </si>
  <si>
    <t>2459 - 43)</t>
  </si>
  <si>
    <t>1899 - 08)</t>
  </si>
  <si>
    <t>0002 - 58)</t>
  </si>
  <si>
    <t>0011 - 20)</t>
  </si>
  <si>
    <t>0002 - 40)</t>
  </si>
  <si>
    <t>1899 - 24)</t>
  </si>
  <si>
    <t>1899 - 29)</t>
  </si>
  <si>
    <t>1899 - 72)</t>
  </si>
  <si>
    <t>1899 - 27)</t>
  </si>
  <si>
    <t>0132 - 02)</t>
  </si>
  <si>
    <t>0002 - 11)</t>
  </si>
  <si>
    <t>1899 - 40)</t>
  </si>
  <si>
    <t>0002 - 39)</t>
  </si>
  <si>
    <t>2459 - 48)</t>
  </si>
  <si>
    <t>0002 - 60)</t>
  </si>
  <si>
    <t>1456 - 05)</t>
  </si>
  <si>
    <t>1899 - 60)</t>
  </si>
  <si>
    <t>0048 - 37)</t>
  </si>
  <si>
    <t>1899 - 71)</t>
  </si>
  <si>
    <t>2459 - 79)</t>
  </si>
  <si>
    <t>0002 - 37)</t>
  </si>
  <si>
    <t>1899 - 69)</t>
  </si>
  <si>
    <t>1899 - 46)</t>
  </si>
  <si>
    <t>1899 - 33)</t>
  </si>
  <si>
    <t>1899 - 17)</t>
  </si>
  <si>
    <t>1899 - 26)</t>
  </si>
  <si>
    <t>1899 - 64)</t>
  </si>
  <si>
    <t>1899 - 47)</t>
  </si>
  <si>
    <t>1899 - 14)</t>
  </si>
  <si>
    <t>0002 - 42)</t>
  </si>
  <si>
    <t>0002 - 57)</t>
  </si>
  <si>
    <t>0048 - 13)</t>
  </si>
  <si>
    <t>0002 - 22)</t>
  </si>
  <si>
    <t>0002 - 23)</t>
  </si>
  <si>
    <t>0048 - 18)</t>
  </si>
  <si>
    <t>0002 - 53)</t>
  </si>
  <si>
    <t>0048 - 19)</t>
  </si>
  <si>
    <t>0048 - 12)</t>
  </si>
  <si>
    <t>0048 - 14)</t>
  </si>
  <si>
    <t>0179 - 13)</t>
  </si>
  <si>
    <t>0008 - 04)</t>
  </si>
  <si>
    <t>0008 - 30)</t>
  </si>
  <si>
    <t>0008 - 33)</t>
  </si>
  <si>
    <t>0008 - 36)</t>
  </si>
  <si>
    <t>2388 - 01)</t>
  </si>
  <si>
    <t>0167 - 42)</t>
  </si>
  <si>
    <t>0167 - 02)</t>
  </si>
  <si>
    <t>0167 - 01)</t>
  </si>
  <si>
    <t>0167 - 05)</t>
  </si>
  <si>
    <t>0167 - 03)</t>
  </si>
  <si>
    <t>0167 - 08)</t>
  </si>
  <si>
    <t>0167 - 09)</t>
  </si>
  <si>
    <t>0167 - 31)</t>
  </si>
  <si>
    <t>0167 - 20)</t>
  </si>
  <si>
    <t>0167 - 22)</t>
  </si>
  <si>
    <t>0167 - 12)</t>
  </si>
  <si>
    <t>0167 - 38)</t>
  </si>
  <si>
    <t>0167 - 23)</t>
  </si>
  <si>
    <t>0167 - 24)</t>
  </si>
  <si>
    <t>0167 - 25)</t>
  </si>
  <si>
    <t>0167 - 14)</t>
  </si>
  <si>
    <t>0167 - 27)</t>
  </si>
  <si>
    <t>0167 - 13)</t>
  </si>
  <si>
    <t>0167 - 28)</t>
  </si>
  <si>
    <t>0167 - 37)</t>
  </si>
  <si>
    <t>0167 - 30)</t>
  </si>
  <si>
    <t>0167 - 47)</t>
  </si>
  <si>
    <t>2131 - 05)</t>
  </si>
  <si>
    <t>2131 - 07)</t>
  </si>
  <si>
    <t>2131 - 03)</t>
  </si>
  <si>
    <t>3016 - 02)</t>
  </si>
  <si>
    <t>2131 - 06)</t>
  </si>
  <si>
    <t>2131 - 04)</t>
  </si>
  <si>
    <t>2131 - 02)</t>
  </si>
  <si>
    <t>2131 - 01)</t>
  </si>
  <si>
    <t>2131 - 08)</t>
  </si>
  <si>
    <t>3016 - 01)</t>
  </si>
  <si>
    <t>2849 - 01)</t>
  </si>
  <si>
    <t>2135 - 01)</t>
  </si>
  <si>
    <t>0165 - 02)</t>
  </si>
  <si>
    <t>0165 - 03)</t>
  </si>
  <si>
    <t>0165 - 01)</t>
  </si>
  <si>
    <t>3000 - 02)</t>
  </si>
  <si>
    <t>3000 - 01)</t>
  </si>
  <si>
    <t>4473 - 01)</t>
  </si>
  <si>
    <t>2566 - 01)</t>
  </si>
  <si>
    <t>2566 - 02)</t>
  </si>
  <si>
    <t>0082 - 02)</t>
  </si>
  <si>
    <t>0082 - 05)</t>
  </si>
  <si>
    <t>0082 - 04)</t>
  </si>
  <si>
    <t>0082 - 01)</t>
  </si>
  <si>
    <t>0082 - 13)</t>
  </si>
  <si>
    <t>0176 - 09)</t>
  </si>
  <si>
    <t>0176 - 10)</t>
  </si>
  <si>
    <t>0176 - 06)</t>
  </si>
  <si>
    <t>0176 - 12)</t>
  </si>
  <si>
    <t>0176 - 01)</t>
  </si>
  <si>
    <t>0176 - 11)</t>
  </si>
  <si>
    <t>0176 - 08)</t>
  </si>
  <si>
    <t>2459 - 56)</t>
  </si>
  <si>
    <t>2459 - 61)</t>
  </si>
  <si>
    <t>2459 - 44)</t>
  </si>
  <si>
    <t>2459 - 57)</t>
  </si>
  <si>
    <t>2459 - 59)</t>
  </si>
  <si>
    <t>2459 - 54)</t>
  </si>
  <si>
    <t>2459 - 58)</t>
  </si>
  <si>
    <t>2459 - 36)</t>
  </si>
  <si>
    <t>2459 - 38)</t>
  </si>
  <si>
    <t>1456 - 04)</t>
  </si>
  <si>
    <t>2459 - 62)</t>
  </si>
  <si>
    <t>2459 - 76)</t>
  </si>
  <si>
    <t>0173 - 01)</t>
  </si>
  <si>
    <t>4215 - 01)</t>
  </si>
  <si>
    <t>2459 - 80)</t>
  </si>
  <si>
    <t>0176 - 07)</t>
  </si>
  <si>
    <t>1921 - 01)</t>
  </si>
  <si>
    <t>1624 - 01)</t>
  </si>
  <si>
    <t>1624 - 02)</t>
  </si>
  <si>
    <t>0142 - 01)</t>
  </si>
  <si>
    <t>0153 - 03)</t>
  </si>
  <si>
    <t>0047 - 08)</t>
  </si>
  <si>
    <t>0129 - 01)</t>
  </si>
  <si>
    <t>1734 - 08)</t>
  </si>
  <si>
    <t>1748 - 01)</t>
  </si>
  <si>
    <t>0167 - 46)</t>
  </si>
  <si>
    <t>2762 - 01)</t>
  </si>
  <si>
    <t>2042 - 02)</t>
  </si>
  <si>
    <t>1541 - 01)</t>
  </si>
  <si>
    <t>1541 - 03)</t>
  </si>
  <si>
    <t>1541 - 05)</t>
  </si>
  <si>
    <t>2142 - 03)</t>
  </si>
  <si>
    <t>0008 - 05)</t>
  </si>
  <si>
    <t>0008 - 26)</t>
  </si>
  <si>
    <t>0008 - 18)</t>
  </si>
  <si>
    <t>0008 - 20)</t>
  </si>
  <si>
    <t>1899 - 21)</t>
  </si>
  <si>
    <t>2315 - 05)</t>
  </si>
  <si>
    <t>0008 - 32)</t>
  </si>
  <si>
    <t>0008 - 31)</t>
  </si>
  <si>
    <t>0008 - 34)</t>
  </si>
  <si>
    <t>0167 - 07)</t>
  </si>
  <si>
    <t>0167 - 06)</t>
  </si>
  <si>
    <t>0167 - 04)</t>
  </si>
  <si>
    <t>0167 - 10)</t>
  </si>
  <si>
    <t>0167 - 11)</t>
  </si>
  <si>
    <t>0167 - 32)</t>
  </si>
  <si>
    <t>0167 - 33)</t>
  </si>
  <si>
    <t>0167 - 34)</t>
  </si>
  <si>
    <t>0167 - 35)</t>
  </si>
  <si>
    <t>0167 - 36)</t>
  </si>
  <si>
    <t>0167 - 26)</t>
  </si>
  <si>
    <t>0167 - 40)</t>
  </si>
  <si>
    <t>0167 - 29)</t>
  </si>
  <si>
    <t>0167 - 39)</t>
  </si>
  <si>
    <t>0167 - 41)</t>
  </si>
  <si>
    <t>0008 - 38)</t>
  </si>
  <si>
    <t>2850 - 01)</t>
  </si>
  <si>
    <t>3000 - 04)</t>
  </si>
  <si>
    <t>3000 - 03)</t>
  </si>
  <si>
    <t>0151 - 01)</t>
  </si>
  <si>
    <t>4135 - 01)</t>
  </si>
  <si>
    <t>4196 - 01)</t>
  </si>
  <si>
    <t>0176 - 13)</t>
  </si>
  <si>
    <t>0176 - 03)</t>
  </si>
  <si>
    <t>0176 - 04)</t>
  </si>
  <si>
    <t>1383 - 01)</t>
  </si>
  <si>
    <t>2459 - 39)</t>
  </si>
  <si>
    <t>1456 - 02)</t>
  </si>
  <si>
    <t>2459 - 60)</t>
  </si>
  <si>
    <t>1456 - 10)</t>
  </si>
  <si>
    <t>1456 - 09)</t>
  </si>
  <si>
    <t>1456 - 11)</t>
  </si>
  <si>
    <t>1312 - 01)</t>
  </si>
  <si>
    <t>4465 - 01)</t>
  </si>
  <si>
    <t>2459 - 23)</t>
  </si>
  <si>
    <t>4466 - 01)</t>
  </si>
  <si>
    <t>2897 - 01)</t>
  </si>
  <si>
    <t>2773 - 03)</t>
  </si>
  <si>
    <t>2781 - 01)</t>
  </si>
  <si>
    <t>2773 - 01)</t>
  </si>
  <si>
    <t>2773 - 02)</t>
  </si>
  <si>
    <t>0129 - 27)</t>
  </si>
  <si>
    <t>1734 - 07)</t>
  </si>
  <si>
    <t>1734 - 06)</t>
  </si>
  <si>
    <t>1734 - 01)</t>
  </si>
  <si>
    <t>1734 - 10)</t>
  </si>
  <si>
    <t>0167 - 45)</t>
  </si>
  <si>
    <t>0167 - 44)</t>
  </si>
  <si>
    <t>0167 - 43)</t>
  </si>
  <si>
    <t>6028 - 01)</t>
  </si>
  <si>
    <t>2142 - 02)</t>
  </si>
  <si>
    <t>0008 - 15)</t>
  </si>
  <si>
    <t>0008 - 22)</t>
  </si>
  <si>
    <t>0008 - 19)</t>
  </si>
  <si>
    <t>0104 - Trielo Itaitinga CE</t>
  </si>
  <si>
    <t>Supervisor Atacado CE</t>
  </si>
  <si>
    <t>CE</t>
  </si>
  <si>
    <t>Atacadao S.A. (000002 - 60)</t>
  </si>
  <si>
    <t>000057947</t>
  </si>
  <si>
    <t>KIWI SUNGOLD ZESPRI IMP CAL 36 CX 5,5KG (041.029)</t>
  </si>
  <si>
    <t>03|0104|000058134|1</t>
  </si>
  <si>
    <t>Supervisor MA, PA e PI</t>
  </si>
  <si>
    <t>PI</t>
  </si>
  <si>
    <t>Sendas Distribuidora Sa (001899 - 40)</t>
  </si>
  <si>
    <t>000113890</t>
  </si>
  <si>
    <t>Sem Devolutiva Comercial</t>
  </si>
  <si>
    <t>03|0104|000058398|1</t>
  </si>
  <si>
    <t>Supervisor Varejo CE</t>
  </si>
  <si>
    <t>Cencosud Brasil Comercial Sa (000082 - 03)</t>
  </si>
  <si>
    <t>Melao Orange</t>
  </si>
  <si>
    <t>000141376</t>
  </si>
  <si>
    <t>MELAO ORANGE FRESH LEVISSA EXTRA CX 15KG (003.034)</t>
  </si>
  <si>
    <t>03|0104|000060599|1</t>
  </si>
  <si>
    <t>Companhia Brasileira De Distribuicao (000011 - 20)</t>
  </si>
  <si>
    <t>000241592</t>
  </si>
  <si>
    <t>03|0104|000060571|1</t>
  </si>
  <si>
    <t>Sendas Distribuidora Sa (001899 - 64)</t>
  </si>
  <si>
    <t>000052730</t>
  </si>
  <si>
    <t>03|0104|000060525|1</t>
  </si>
  <si>
    <t>Mateus Supermercados S.A. (002459 - 54)</t>
  </si>
  <si>
    <t>Melancia Pick &amp; Nicky</t>
  </si>
  <si>
    <t>000029652</t>
  </si>
  <si>
    <t>MELANCIA PICK &amp; NICKY EXTRA TIPO 6-10 CX 18KG (004.018)</t>
  </si>
  <si>
    <t>03|0104|000060520|1</t>
  </si>
  <si>
    <t>Sendas Distribuidora (001899 - 18)</t>
  </si>
  <si>
    <t>000179305</t>
  </si>
  <si>
    <t>03|0104|000060519|1</t>
  </si>
  <si>
    <t>Supermercados Do Povo Ltda (000153 - 03)</t>
  </si>
  <si>
    <t>000438728</t>
  </si>
  <si>
    <t>TOMATE BOMBOM 500G CX 20 UND (072.018)</t>
  </si>
  <si>
    <t>03|0104|000060516|1</t>
  </si>
  <si>
    <t>Sendas Distribuidora S/A (001899 - 46)</t>
  </si>
  <si>
    <t>000083714</t>
  </si>
  <si>
    <t>03|0104|000060513|1</t>
  </si>
  <si>
    <t>Sendas Distribuidora S/A (001899 - 61)</t>
  </si>
  <si>
    <t>000057337</t>
  </si>
  <si>
    <t>03|0104|000060508|1</t>
  </si>
  <si>
    <t>Cencosud Brasil Comercial Sa (000082 - 13)</t>
  </si>
  <si>
    <t>000115291</t>
  </si>
  <si>
    <t>03|0104|000060507|1</t>
  </si>
  <si>
    <t>Sendas Distribuidora S/A (001899 - 69)</t>
  </si>
  <si>
    <t>000038729</t>
  </si>
  <si>
    <t>MELAO ESPANHOL DOCE MEL 1 TIPO 6 A 11 CX 16KG (003.055)</t>
  </si>
  <si>
    <t>03|0104|000060478|1</t>
  </si>
  <si>
    <t>000114277</t>
  </si>
  <si>
    <t>03|0104|000060462|1</t>
  </si>
  <si>
    <t>000114278</t>
  </si>
  <si>
    <t>PERA IMP D'ANJOU ELEG CAL 150 CX 18KG (042.011)</t>
  </si>
  <si>
    <t>03|0104|000060460|1</t>
  </si>
  <si>
    <t>Pitaya Vermelha</t>
  </si>
  <si>
    <t>Sendas Distribuidora S/A (001899 - 60)</t>
  </si>
  <si>
    <t>000073799</t>
  </si>
  <si>
    <t>03|0104|000060450|1</t>
  </si>
  <si>
    <t>000179230</t>
  </si>
  <si>
    <t>03|0104|000060446|1</t>
  </si>
  <si>
    <t>Sendas Distribuidora S/A (001899 - 47)</t>
  </si>
  <si>
    <t>000077687</t>
  </si>
  <si>
    <t>03|0104|000060421|1</t>
  </si>
  <si>
    <t>Wms Supermercados Do Brasil Ltda. (000048 - 18)</t>
  </si>
  <si>
    <t>000049674</t>
  </si>
  <si>
    <t>03|0104|000060413|1</t>
  </si>
  <si>
    <t>Distribuidora De Alimentos Fartura S/A (000129 - 01)</t>
  </si>
  <si>
    <t>004184414</t>
  </si>
  <si>
    <t>KIWI HAYWARD IMP ELEG CAL 27 CX 9KG (041.016)</t>
  </si>
  <si>
    <t>03|0104|000060392|1</t>
  </si>
  <si>
    <t>Mwn Comercial De Alimentos Ltda (000176 - 01)</t>
  </si>
  <si>
    <t>000873490</t>
  </si>
  <si>
    <t>03|0104|000060391|1</t>
  </si>
  <si>
    <t>Sendas Distribuidora (001899 - 11)</t>
  </si>
  <si>
    <t>000148758</t>
  </si>
  <si>
    <t>03|0104|000060389|1</t>
  </si>
  <si>
    <t>Sendas Distribuidora (001899 - 08)</t>
  </si>
  <si>
    <t>000142755</t>
  </si>
  <si>
    <t>03|0104|000060376|1</t>
  </si>
  <si>
    <t>Wms Supermercados Do Brasil Ltda (000048 - 14)</t>
  </si>
  <si>
    <t>000030889</t>
  </si>
  <si>
    <t>03|0104|000060367|1</t>
  </si>
  <si>
    <t>Atacadao S.A. (000002 - 42)</t>
  </si>
  <si>
    <t>000101916</t>
  </si>
  <si>
    <t>03|0104|000060364|1</t>
  </si>
  <si>
    <t>Sendas Distribuidora S/A (001899 - 26)</t>
  </si>
  <si>
    <t>Formosa 1ª</t>
  </si>
  <si>
    <t>000221769</t>
  </si>
  <si>
    <t>MAMAO FORMOSA DOCE MEL 1 CX PLASTICA 14KG (001.051)</t>
  </si>
  <si>
    <t>03|0104|000060354|1</t>
  </si>
  <si>
    <t>Atacadao S.A. (000002 - 57)</t>
  </si>
  <si>
    <t>000090457</t>
  </si>
  <si>
    <t>03|0104|000060351|1</t>
  </si>
  <si>
    <t>000141335</t>
  </si>
  <si>
    <t>03|0104|000060347|1</t>
  </si>
  <si>
    <t>Sendas Distribuidora (001899 - 17)</t>
  </si>
  <si>
    <t>000193700</t>
  </si>
  <si>
    <t>03|0104|000060346|1</t>
  </si>
  <si>
    <t>Sendas Distribuidora S/A (001899 - 33)</t>
  </si>
  <si>
    <t>000067000</t>
  </si>
  <si>
    <t>03|0104|000060344|1</t>
  </si>
  <si>
    <t>000178965</t>
  </si>
  <si>
    <t>03|0104|000060320|1</t>
  </si>
  <si>
    <t>Jubaia Comercial De Produtos Alimenticios Ltda (000165 - 03)</t>
  </si>
  <si>
    <t>000006819</t>
  </si>
  <si>
    <t>03|0104|000060308|1</t>
  </si>
  <si>
    <t>004183493</t>
  </si>
  <si>
    <t>03|0104|000060300|1</t>
  </si>
  <si>
    <t>000873070</t>
  </si>
  <si>
    <t>03|0104|000060297|1</t>
  </si>
  <si>
    <t>000030858</t>
  </si>
  <si>
    <t>03|0104|000060290|1</t>
  </si>
  <si>
    <t>MELAO ESPANHOL PP (003.019)</t>
  </si>
  <si>
    <t>KG</t>
  </si>
  <si>
    <t>Gerardos Distribuidora Ltda (000132 - 02)</t>
  </si>
  <si>
    <t>000191922</t>
  </si>
  <si>
    <t>03|0104|000060289|1</t>
  </si>
  <si>
    <t>000221531</t>
  </si>
  <si>
    <t>03|0104|000060276|1</t>
  </si>
  <si>
    <t>Cencosud Brasil Comercial Sa (000082 - 04)</t>
  </si>
  <si>
    <t>000140827</t>
  </si>
  <si>
    <t>03|0104|000060274|1</t>
  </si>
  <si>
    <t>000049584</t>
  </si>
  <si>
    <t>03|0104|000060261|1</t>
  </si>
  <si>
    <t>Wms Supermercados Do Brasil Ltda. (000048 - 36)</t>
  </si>
  <si>
    <t>000010388</t>
  </si>
  <si>
    <t>03|0104|000060260|1</t>
  </si>
  <si>
    <t>000010387</t>
  </si>
  <si>
    <t>000090418</t>
  </si>
  <si>
    <t>03|0104|000060259|1</t>
  </si>
  <si>
    <t>Atacadao S.A (000002 - 24)</t>
  </si>
  <si>
    <t>000627469</t>
  </si>
  <si>
    <t>03|0104|000060256|1</t>
  </si>
  <si>
    <t>000627470</t>
  </si>
  <si>
    <t>000077584</t>
  </si>
  <si>
    <t>03|0104|000060252|1</t>
  </si>
  <si>
    <t>000142688</t>
  </si>
  <si>
    <t>03|0104|000060251|1</t>
  </si>
  <si>
    <t>000058298</t>
  </si>
  <si>
    <t>03|0104|000060241|1</t>
  </si>
  <si>
    <t>000058348</t>
  </si>
  <si>
    <t>Sendas Distribuidora S/A (001899 - 24)</t>
  </si>
  <si>
    <t>000176286</t>
  </si>
  <si>
    <t>MACA ROYAL GALA IMP COM CAL 165-175 CX 18KG (043.091)</t>
  </si>
  <si>
    <t>03|0104|000060231|1</t>
  </si>
  <si>
    <t>000073501</t>
  </si>
  <si>
    <t>03|0104|000060226|1</t>
  </si>
  <si>
    <t>000073500</t>
  </si>
  <si>
    <t>03|0104|000060225|1</t>
  </si>
  <si>
    <t>000073680</t>
  </si>
  <si>
    <t>MA</t>
  </si>
  <si>
    <t>Sendas Distribuidora S/A (001899 - 72)</t>
  </si>
  <si>
    <t>000038696</t>
  </si>
  <si>
    <t>03|0104|000060221|1</t>
  </si>
  <si>
    <t>Sendas Distribuidora S/A (001899 - 71)</t>
  </si>
  <si>
    <t>000120863</t>
  </si>
  <si>
    <t>03|0104|000060220|1</t>
  </si>
  <si>
    <t>Distribuicao De Alimentos Vanguarda S/A (000008 - 05)</t>
  </si>
  <si>
    <t>000397324</t>
  </si>
  <si>
    <t>03|0104|000060218|1</t>
  </si>
  <si>
    <t>000052401</t>
  </si>
  <si>
    <t>03|0104|000060213|1</t>
  </si>
  <si>
    <t>000058224</t>
  </si>
  <si>
    <t>AMEIXA PICK &amp; NICKY 500G X 22 UND (051.024)</t>
  </si>
  <si>
    <t>03|0104|000060211|1</t>
  </si>
  <si>
    <t>000148571</t>
  </si>
  <si>
    <t>03|0104|000060202|1</t>
  </si>
  <si>
    <t>000030814</t>
  </si>
  <si>
    <t>03|0104|000060200|1</t>
  </si>
  <si>
    <t>000030815</t>
  </si>
  <si>
    <t>000191754</t>
  </si>
  <si>
    <t>03|0104|000060198|1</t>
  </si>
  <si>
    <t>000101807</t>
  </si>
  <si>
    <t>MELANCIA PICK &amp; NICKY TIPO 4-8 CX PLASTICA 18KG (004.014)</t>
  </si>
  <si>
    <t>03|0104|000060196|1</t>
  </si>
  <si>
    <t>000010423</t>
  </si>
  <si>
    <t>03|0104|000060193|1</t>
  </si>
  <si>
    <t>000178893</t>
  </si>
  <si>
    <t>03|0104|000060189|1</t>
  </si>
  <si>
    <t>Wms Supermercados Do Brasil Ltda. (000048 - 37)</t>
  </si>
  <si>
    <t>000014170</t>
  </si>
  <si>
    <t>03|0104|000060188|1</t>
  </si>
  <si>
    <t>Atacadao Distribuicao Comercio E Industr (000002 - 39)</t>
  </si>
  <si>
    <t>000144708</t>
  </si>
  <si>
    <t>03|0104|000060179|1</t>
  </si>
  <si>
    <t>000144709</t>
  </si>
  <si>
    <t>000627389</t>
  </si>
  <si>
    <t>03|0104|000060176|1</t>
  </si>
  <si>
    <t>000627390</t>
  </si>
  <si>
    <t>000627488</t>
  </si>
  <si>
    <t>Mwn Comercial De Alimentos Ltda (000176 - 07)</t>
  </si>
  <si>
    <t>000067030</t>
  </si>
  <si>
    <t>03|0104|000060166|1</t>
  </si>
  <si>
    <t>Mwn Comercial De Alimentos Ltda (000176 - 10)</t>
  </si>
  <si>
    <t>000082465</t>
  </si>
  <si>
    <t>03|0104|000060164|1</t>
  </si>
  <si>
    <t>Atacadao S.A (000002 - 23)</t>
  </si>
  <si>
    <t>000499874</t>
  </si>
  <si>
    <t>03|0104|000060154|1</t>
  </si>
  <si>
    <t>000499875</t>
  </si>
  <si>
    <t>000193727</t>
  </si>
  <si>
    <t>03|0104|000060153|1</t>
  </si>
  <si>
    <t>Mateus Supermercados S.A. (002459 - 50)</t>
  </si>
  <si>
    <t>000055647</t>
  </si>
  <si>
    <t>03|0104|000060143|1</t>
  </si>
  <si>
    <t>Mwn Comercial De Alimentos Ltda (000176 - 09)</t>
  </si>
  <si>
    <t>000031693</t>
  </si>
  <si>
    <t>03|0104|000060132|1</t>
  </si>
  <si>
    <t>Cencosud Brasil Comercial Sa (000082 - 01)</t>
  </si>
  <si>
    <t>000196692</t>
  </si>
  <si>
    <t>03|0104|000060129|1</t>
  </si>
  <si>
    <t>Mateus Supermercados S.A. (002459 - 58)</t>
  </si>
  <si>
    <t>000019127</t>
  </si>
  <si>
    <t>03|0104|000060119|1</t>
  </si>
  <si>
    <t>000241219</t>
  </si>
  <si>
    <t>03|0104|000060105|1</t>
  </si>
  <si>
    <t>Mateus Supermercados S.A. (002459 - 79)</t>
  </si>
  <si>
    <t>000007342</t>
  </si>
  <si>
    <t>03|0104|000060101|1</t>
  </si>
  <si>
    <t>000029437</t>
  </si>
  <si>
    <t>03|0104|000060096|1</t>
  </si>
  <si>
    <t>000141274</t>
  </si>
  <si>
    <t>03|0104|000060089|1</t>
  </si>
  <si>
    <t>Bom Vizinho Dist  De Alimentos Ltda (000179 - 13)</t>
  </si>
  <si>
    <t>000594490</t>
  </si>
  <si>
    <t>03|0104|000060085|1</t>
  </si>
  <si>
    <t>000140757</t>
  </si>
  <si>
    <t>03|0104|000060079|1</t>
  </si>
  <si>
    <t>004181069</t>
  </si>
  <si>
    <t>03|0104|000060078|1</t>
  </si>
  <si>
    <t>Mateus Supermercados S.A. (002459 - 76)</t>
  </si>
  <si>
    <t>000003506</t>
  </si>
  <si>
    <t>03|0104|000060072|1</t>
  </si>
  <si>
    <t>Mateus Supermercados S.A. (002459 - 62)</t>
  </si>
  <si>
    <t>000010253</t>
  </si>
  <si>
    <t>03|0104|000060071|1</t>
  </si>
  <si>
    <t>000010273</t>
  </si>
  <si>
    <t>Mateus Supermercados S.A. (002459 - 59)</t>
  </si>
  <si>
    <t>000017095</t>
  </si>
  <si>
    <t>03|0104|000060069|1</t>
  </si>
  <si>
    <t>Mateus Supermercados S.A. (002459 - 23)</t>
  </si>
  <si>
    <t>000092219</t>
  </si>
  <si>
    <t>03|0104|000060068|1</t>
  </si>
  <si>
    <t>000083263</t>
  </si>
  <si>
    <t>03|0104|000060054|1</t>
  </si>
  <si>
    <t>000148404</t>
  </si>
  <si>
    <t>KIWI HAYWARD IMP ELEG CAL 20-23 CX 9KG (041.052)</t>
  </si>
  <si>
    <t>03|0104|000060047|1</t>
  </si>
  <si>
    <t>000030706</t>
  </si>
  <si>
    <t>03|0104|000060037|1</t>
  </si>
  <si>
    <t>000030707</t>
  </si>
  <si>
    <t>000178759</t>
  </si>
  <si>
    <t>03|0104|000060036|1</t>
  </si>
  <si>
    <t>000101722</t>
  </si>
  <si>
    <t>03|0104|000060035|1</t>
  </si>
  <si>
    <t>000101724</t>
  </si>
  <si>
    <t>000101909</t>
  </si>
  <si>
    <t>000049219</t>
  </si>
  <si>
    <t>03|0104|000060033|1</t>
  </si>
  <si>
    <t>000221229</t>
  </si>
  <si>
    <t>03|0104|000060028|1</t>
  </si>
  <si>
    <t>000142525</t>
  </si>
  <si>
    <t>03|0104|000060022|1</t>
  </si>
  <si>
    <t>004180202</t>
  </si>
  <si>
    <t>03|0104|000060014|1</t>
  </si>
  <si>
    <t>000872190</t>
  </si>
  <si>
    <t>03|0104|000060013|1</t>
  </si>
  <si>
    <t>Mateus Supermercados S.A. (002459 - 38)</t>
  </si>
  <si>
    <t>000039140</t>
  </si>
  <si>
    <t>03|0104|000060012|1</t>
  </si>
  <si>
    <t>Mateus Supermercados S.A. (002459 - 36)</t>
  </si>
  <si>
    <t>000044725</t>
  </si>
  <si>
    <t>03|0104|000060011|1</t>
  </si>
  <si>
    <t>Supermercado Cosmos Ltda (000144 - 01)</t>
  </si>
  <si>
    <t>000089532</t>
  </si>
  <si>
    <t>03|0104|000060010|1</t>
  </si>
  <si>
    <t>Mateus Supermercados S.A. (002459 - 48)</t>
  </si>
  <si>
    <t>000016201</t>
  </si>
  <si>
    <t>03|0104|000060008|1</t>
  </si>
  <si>
    <t>Mateus Supermercados S.A. (002459 - 44)</t>
  </si>
  <si>
    <t>000014607</t>
  </si>
  <si>
    <t>03|0104|000060007|1</t>
  </si>
  <si>
    <t>Supermercado Paulo Belo Ltda (001624 - 01)</t>
  </si>
  <si>
    <t>000054316</t>
  </si>
  <si>
    <t>UVA THOMPSON LEVISSA CX 10 UND C/500G (006.038)</t>
  </si>
  <si>
    <t>03|0104|000060005|1</t>
  </si>
  <si>
    <t>Mateus Supermercados S.A. (002459 - 43)</t>
  </si>
  <si>
    <t>000028179</t>
  </si>
  <si>
    <t>03|0104|000060004|1</t>
  </si>
  <si>
    <t>000028213</t>
  </si>
  <si>
    <t>000028267</t>
  </si>
  <si>
    <t>000016196</t>
  </si>
  <si>
    <t>03|0104|000060003|1</t>
  </si>
  <si>
    <t>000396577</t>
  </si>
  <si>
    <t>03|0104|000060001|1</t>
  </si>
  <si>
    <t>TANGERINA IMP ELEG CAL 1XX/1XXX CX 9,5KG (033.044)</t>
  </si>
  <si>
    <t>000066772</t>
  </si>
  <si>
    <t>03|0104|000059996|1</t>
  </si>
  <si>
    <t>Atacadao S.A. (000002 - 53)</t>
  </si>
  <si>
    <t>000036860</t>
  </si>
  <si>
    <t>03|0104|000059994|1</t>
  </si>
  <si>
    <t>Distribuicao De Alimentos Vanguarda S/A (000008 - 26)</t>
  </si>
  <si>
    <t>000049126</t>
  </si>
  <si>
    <t>03|0104|000059992|1</t>
  </si>
  <si>
    <t>000049143</t>
  </si>
  <si>
    <t>Sendas Distribuidora S/A (001899 - 73)</t>
  </si>
  <si>
    <t>000088265</t>
  </si>
  <si>
    <t>03|0104|000059991|1</t>
  </si>
  <si>
    <t>000038328</t>
  </si>
  <si>
    <t>03|0104|000059990|1</t>
  </si>
  <si>
    <t>000120397</t>
  </si>
  <si>
    <t>03|0104|000059988|1</t>
  </si>
  <si>
    <t>000120569</t>
  </si>
  <si>
    <t>Distribuicao De Alimentos Vanguarda S/A (000008 - 20)</t>
  </si>
  <si>
    <t>000043273</t>
  </si>
  <si>
    <t>03|0104|000059980|1</t>
  </si>
  <si>
    <t>Mateus Supermercados S.A. (001456 - 05)</t>
  </si>
  <si>
    <t>000044406</t>
  </si>
  <si>
    <t>03|0104|000059978|1</t>
  </si>
  <si>
    <t>000044446</t>
  </si>
  <si>
    <t>000044519</t>
  </si>
  <si>
    <t>Sendas Distribuidora S/A (001899 - 29)</t>
  </si>
  <si>
    <t>000085502</t>
  </si>
  <si>
    <t>03|0104|000059976|1</t>
  </si>
  <si>
    <t>000085562</t>
  </si>
  <si>
    <t>000085501</t>
  </si>
  <si>
    <t>03|0104|000059975|1</t>
  </si>
  <si>
    <t>000085534</t>
  </si>
  <si>
    <t>000085535</t>
  </si>
  <si>
    <t>000085563</t>
  </si>
  <si>
    <t>000073159</t>
  </si>
  <si>
    <t>03|0104|000059973|1</t>
  </si>
  <si>
    <t>Wms Supermercados Do Brasil Ltda. (000048 - 19)</t>
  </si>
  <si>
    <t>000025788</t>
  </si>
  <si>
    <t>03|0104|000059970|1</t>
  </si>
  <si>
    <t>Atacadao S.A. (000002 - 58)</t>
  </si>
  <si>
    <t>000056887</t>
  </si>
  <si>
    <t>03|0104|000059969|1</t>
  </si>
  <si>
    <t>000056984</t>
  </si>
  <si>
    <t>Atacadao Distribuicao Comercio E Industr (000002 - 40)</t>
  </si>
  <si>
    <t>000203651</t>
  </si>
  <si>
    <t>03|0104|000059968|1</t>
  </si>
  <si>
    <t>000203652</t>
  </si>
  <si>
    <t>000203719</t>
  </si>
  <si>
    <t>000203780</t>
  </si>
  <si>
    <t>Atacadao S.A (000002 - 11)</t>
  </si>
  <si>
    <t>000619343</t>
  </si>
  <si>
    <t>03|0104|000059966|1</t>
  </si>
  <si>
    <t>Cencosud Brasil Comercial Sa (000082 - 02)</t>
  </si>
  <si>
    <t>000165234</t>
  </si>
  <si>
    <t>03|0104|000059954|1</t>
  </si>
  <si>
    <t>Sendas Distribuidora (001899 - 14)</t>
  </si>
  <si>
    <t>000200848</t>
  </si>
  <si>
    <t>03|0104|000059953|1</t>
  </si>
  <si>
    <t>000115154</t>
  </si>
  <si>
    <t>03|0104|000059944|1</t>
  </si>
  <si>
    <t>000196607</t>
  </si>
  <si>
    <t>03|0104|000059940|1</t>
  </si>
  <si>
    <t>000142398</t>
  </si>
  <si>
    <t>03|0104|000059938|1</t>
  </si>
  <si>
    <t>000178667</t>
  </si>
  <si>
    <t>03|0104|000059923|1</t>
  </si>
  <si>
    <t>000191418</t>
  </si>
  <si>
    <t>03|0104|000059921|1</t>
  </si>
  <si>
    <t>000029324</t>
  </si>
  <si>
    <t>03|0104|000059908|1</t>
  </si>
  <si>
    <t>004179283</t>
  </si>
  <si>
    <t>03|0104|000059906|1</t>
  </si>
  <si>
    <t>000113600</t>
  </si>
  <si>
    <t>03|0104|000059901|1</t>
  </si>
  <si>
    <t>000113891</t>
  </si>
  <si>
    <t>000175861</t>
  </si>
  <si>
    <t>03|0104|000059899|1</t>
  </si>
  <si>
    <t>000176099</t>
  </si>
  <si>
    <t>000176400</t>
  </si>
  <si>
    <t>000019090</t>
  </si>
  <si>
    <t>03|0104|000059892|1</t>
  </si>
  <si>
    <t>000029325</t>
  </si>
  <si>
    <t>03|0104|000059891|1</t>
  </si>
  <si>
    <t>Mateus Supermercados S.A. (002459 - 80)</t>
  </si>
  <si>
    <t>000004612</t>
  </si>
  <si>
    <t>03|0104|000059888|1</t>
  </si>
  <si>
    <t>Uniforca Distribuidora, Importadora E Exportadora De Mercadorias Em Ge (002142 - 03)</t>
  </si>
  <si>
    <t>000147610</t>
  </si>
  <si>
    <t>03|0104|000059882|1</t>
  </si>
  <si>
    <t>000007187</t>
  </si>
  <si>
    <t>03|0104|000059879|1</t>
  </si>
  <si>
    <t>000007452</t>
  </si>
  <si>
    <t>Atacadao S.A (000002 - 37)</t>
  </si>
  <si>
    <t>000308845</t>
  </si>
  <si>
    <t>03|0104|000059758|1</t>
  </si>
  <si>
    <t>000309043</t>
  </si>
  <si>
    <t>000396189</t>
  </si>
  <si>
    <t>03|0104|000059736|1</t>
  </si>
  <si>
    <t>000396188</t>
  </si>
  <si>
    <t>03|0104|000059735|1</t>
  </si>
  <si>
    <t>000396187</t>
  </si>
  <si>
    <t>03|0104|000059734|1</t>
  </si>
  <si>
    <t>000038117</t>
  </si>
  <si>
    <t>03|0104|000059731|1</t>
  </si>
  <si>
    <t>000038267</t>
  </si>
  <si>
    <t>Melao Galia</t>
  </si>
  <si>
    <t>Melao Galia Cepi</t>
  </si>
  <si>
    <t>000057949</t>
  </si>
  <si>
    <t>MELAO GALIA CEPI TIPO 9-12 CX 7KG (003.062)</t>
  </si>
  <si>
    <t>03|0104|000059710|1</t>
  </si>
  <si>
    <t>000058193</t>
  </si>
  <si>
    <t>000013822</t>
  </si>
  <si>
    <t>03|0104|000059702|1</t>
  </si>
  <si>
    <t>000014027</t>
  </si>
  <si>
    <t>000090353</t>
  </si>
  <si>
    <t>03|0104|000059676|1</t>
  </si>
  <si>
    <t>000101788</t>
  </si>
  <si>
    <t>03|0104|000059671|1</t>
  </si>
  <si>
    <t>Atacadao S.A (000002 - 22)</t>
  </si>
  <si>
    <t>000297526</t>
  </si>
  <si>
    <t>03|0104|000059665|1</t>
  </si>
  <si>
    <t>000627485</t>
  </si>
  <si>
    <t>03|0104|000059661|1</t>
  </si>
  <si>
    <t>000144701</t>
  </si>
  <si>
    <t>03|0104|000059658|1</t>
  </si>
  <si>
    <t>Wms Supermercados Do Brasil Ltda (000048 - 12)</t>
  </si>
  <si>
    <t>000034379</t>
  </si>
  <si>
    <t>03|0104|000059644|1</t>
  </si>
  <si>
    <t>000007188</t>
  </si>
  <si>
    <t>03|0104|000059628|1</t>
  </si>
  <si>
    <t>000010277</t>
  </si>
  <si>
    <t>03|0104|000059571|1</t>
  </si>
  <si>
    <t>000010274</t>
  </si>
  <si>
    <t>03|0104|000059570|1</t>
  </si>
  <si>
    <t>000025479</t>
  </si>
  <si>
    <t>03|0104|000059566|1</t>
  </si>
  <si>
    <t>Wmb Supermercados Do Brasil Ltda. (000047 - 08)</t>
  </si>
  <si>
    <t>000002800</t>
  </si>
  <si>
    <t>03|0104|000059564|1</t>
  </si>
  <si>
    <t>000178920</t>
  </si>
  <si>
    <t>03|0104|000059546|1</t>
  </si>
  <si>
    <t>000016235</t>
  </si>
  <si>
    <t>03|0104|000059507|1</t>
  </si>
  <si>
    <t>000002785</t>
  </si>
  <si>
    <t>03|0104|000059491|1</t>
  </si>
  <si>
    <t>000002790</t>
  </si>
  <si>
    <t>000036882</t>
  </si>
  <si>
    <t>03|0104|000059490|1</t>
  </si>
  <si>
    <t>Sendas Distribuidora S/A (001899 - 30)</t>
  </si>
  <si>
    <t>000054149</t>
  </si>
  <si>
    <t>03|0104|000059489|1</t>
  </si>
  <si>
    <t>000113465</t>
  </si>
  <si>
    <t>03|0104|000059487|1</t>
  </si>
  <si>
    <t>000203530</t>
  </si>
  <si>
    <t>03|0104|000059485|1</t>
  </si>
  <si>
    <t>UVA CRIMSON LEVISSA CX 10 UND C/500G (006.010)</t>
  </si>
  <si>
    <t>000203660</t>
  </si>
  <si>
    <t>000044518</t>
  </si>
  <si>
    <t>03|0104|000059477|1</t>
  </si>
  <si>
    <t>000618793</t>
  </si>
  <si>
    <t>03|0104|000059471|1</t>
  </si>
  <si>
    <t>000619299</t>
  </si>
  <si>
    <t>000120568</t>
  </si>
  <si>
    <t>03|0104|000059467|1</t>
  </si>
  <si>
    <t>000120733</t>
  </si>
  <si>
    <t>000120875</t>
  </si>
  <si>
    <t>000088221</t>
  </si>
  <si>
    <t>03|0104|000059465|1</t>
  </si>
  <si>
    <t>000002773</t>
  </si>
  <si>
    <t>03|0104|000059241|1</t>
  </si>
  <si>
    <t>000038265</t>
  </si>
  <si>
    <t>03|0104|000059233|1</t>
  </si>
  <si>
    <t>000038262</t>
  </si>
  <si>
    <t>03|0104|000059232|1</t>
  </si>
  <si>
    <t>000038268</t>
  </si>
  <si>
    <t>000038264</t>
  </si>
  <si>
    <t>03|0104|000059230|1</t>
  </si>
  <si>
    <t>000120876</t>
  </si>
  <si>
    <t>03|0104|000059229|1</t>
  </si>
  <si>
    <t>000120258</t>
  </si>
  <si>
    <t>03|0104|000059228|1</t>
  </si>
  <si>
    <t>000120471</t>
  </si>
  <si>
    <t>000193034</t>
  </si>
  <si>
    <t>03|0104|000059141|1</t>
  </si>
  <si>
    <t>000193058</t>
  </si>
  <si>
    <t>000193293</t>
  </si>
  <si>
    <t>000499388</t>
  </si>
  <si>
    <t>03|0104|000059136|1</t>
  </si>
  <si>
    <t>000499554</t>
  </si>
  <si>
    <t>Mateus Supermercados S.A. (001456 - 04)</t>
  </si>
  <si>
    <t>000080017</t>
  </si>
  <si>
    <t>03|0104|000058972|1</t>
  </si>
  <si>
    <t>Uva Midnight</t>
  </si>
  <si>
    <t>UVA MIDNIGHT RESERVA GOURMET CX 12 UND C/400G (006.019)</t>
  </si>
  <si>
    <t>000080018</t>
  </si>
  <si>
    <t>03|0104|000058971|1</t>
  </si>
  <si>
    <t>000203659</t>
  </si>
  <si>
    <t>03|0104|000058966|1</t>
  </si>
  <si>
    <t>000203658</t>
  </si>
  <si>
    <t>03|0104|000058965|1</t>
  </si>
  <si>
    <t>000055369</t>
  </si>
  <si>
    <t>03|0104|000058949|1</t>
  </si>
  <si>
    <t>000055368</t>
  </si>
  <si>
    <t>03|0104|000058948|1</t>
  </si>
  <si>
    <t>000038266</t>
  </si>
  <si>
    <t>03|0104|000058933|1</t>
  </si>
  <si>
    <t>000120259</t>
  </si>
  <si>
    <t>03|0104|000058929|1</t>
  </si>
  <si>
    <t>000049080</t>
  </si>
  <si>
    <t>03|0104|000058847|1</t>
  </si>
  <si>
    <t>000088224</t>
  </si>
  <si>
    <t>03|0104|000058705|1</t>
  </si>
  <si>
    <t>000088266</t>
  </si>
  <si>
    <t>000120735</t>
  </si>
  <si>
    <t>03|0104|000058703|1</t>
  </si>
  <si>
    <t>000120878</t>
  </si>
  <si>
    <t>000090001</t>
  </si>
  <si>
    <t>03|0104|000058660|1</t>
  </si>
  <si>
    <t>000297530</t>
  </si>
  <si>
    <t>03|0104|000058644|1</t>
  </si>
  <si>
    <t>000049079</t>
  </si>
  <si>
    <t>03|0104|000058637|1</t>
  </si>
  <si>
    <t>Papaya 1ª</t>
  </si>
  <si>
    <t>000016168</t>
  </si>
  <si>
    <t>MAMAO PAPAYA GOLDEN DOCE MEL 1 CX PLAST 20KG (001.050)</t>
  </si>
  <si>
    <t>03|0104|000058444|1</t>
  </si>
  <si>
    <t>000019079</t>
  </si>
  <si>
    <t>03|0104|000058370|1</t>
  </si>
  <si>
    <t>000073266</t>
  </si>
  <si>
    <t>03|0104|000058152|1</t>
  </si>
  <si>
    <t>000088223</t>
  </si>
  <si>
    <t>03|0104|000058147|1</t>
  </si>
  <si>
    <t>000088264</t>
  </si>
  <si>
    <t>000038269</t>
  </si>
  <si>
    <t>03|0104|000058146|1</t>
  </si>
  <si>
    <t>000308272</t>
  </si>
  <si>
    <t>03|0104|000058129|1</t>
  </si>
  <si>
    <t>000007473</t>
  </si>
  <si>
    <t>03|0104|000058039|1</t>
  </si>
  <si>
    <t>000007474</t>
  </si>
  <si>
    <t>03|0104|000057890|1</t>
  </si>
  <si>
    <t>000038270</t>
  </si>
  <si>
    <t>03|0104|000057724|1</t>
  </si>
  <si>
    <t>000120472</t>
  </si>
  <si>
    <t>03|0104|000057722|1</t>
  </si>
  <si>
    <t>000054037</t>
  </si>
  <si>
    <t>03|0104|000057649|1</t>
  </si>
  <si>
    <t>000054148</t>
  </si>
  <si>
    <t>000054214</t>
  </si>
  <si>
    <t>PERA IMP D'ANJOU COM CAL 135-150 CX 18KG (042.006)</t>
  </si>
  <si>
    <t>Mateus Supermercados S.A. (002459 - 55)</t>
  </si>
  <si>
    <t>000024294</t>
  </si>
  <si>
    <t>03|0104|000057481|1</t>
  </si>
  <si>
    <t>000618506</t>
  </si>
  <si>
    <t>03|0104|000057267|1</t>
  </si>
  <si>
    <t>000017202</t>
  </si>
  <si>
    <t>03|0104|000057025|1</t>
  </si>
  <si>
    <t>000203378</t>
  </si>
  <si>
    <t>03|0104|000056786|1</t>
  </si>
  <si>
    <t>000203656</t>
  </si>
  <si>
    <t>000034545</t>
  </si>
  <si>
    <t>03|0104|000056091|1</t>
  </si>
  <si>
    <t>000034548</t>
  </si>
  <si>
    <t>000034550</t>
  </si>
  <si>
    <t>000034768</t>
  </si>
  <si>
    <t>000034824</t>
  </si>
  <si>
    <t>000007190</t>
  </si>
  <si>
    <t>03|0104|000056064|1</t>
  </si>
  <si>
    <t>000120372</t>
  </si>
  <si>
    <t>PERA IMP D ANJOU COM CAL 120 CX 18KG (042.005)</t>
  </si>
  <si>
    <t>03|0104|000055875|1</t>
  </si>
  <si>
    <t>000120470</t>
  </si>
  <si>
    <t>000019080</t>
  </si>
  <si>
    <t>03|0104|000055848|1</t>
  </si>
  <si>
    <t>Damasco</t>
  </si>
  <si>
    <t>000594631</t>
  </si>
  <si>
    <t>DAMASCO TURCO SECO IMP RESERVA GOURMET CX 24 UND X 120G (068.004)</t>
  </si>
  <si>
    <t>03|0104|000055497|1</t>
  </si>
  <si>
    <t>Castanha</t>
  </si>
  <si>
    <t>Castanha-Do-Para</t>
  </si>
  <si>
    <t>Castanha Do Para</t>
  </si>
  <si>
    <t>CASTANHA DO PARA RESERVA GOURMET CX 24 UND C/120G (069.006)</t>
  </si>
  <si>
    <t>Frutas Cristalizada</t>
  </si>
  <si>
    <t>Frutas Cristalizadas</t>
  </si>
  <si>
    <t>FRUTAS CRISTALIZADAS RESERVA GOURMET CX 24 UND X 150G (063.008)</t>
  </si>
  <si>
    <t>Amendoa</t>
  </si>
  <si>
    <t>Amendoa S/ Casca</t>
  </si>
  <si>
    <t>000871130</t>
  </si>
  <si>
    <t>AMENDOAS SEM CASCA IMP RESERVA GOURMET CX 24 UND X 150G (062.008)</t>
  </si>
  <si>
    <t>03|0104|000052469|1</t>
  </si>
  <si>
    <t>Noz</t>
  </si>
  <si>
    <t>Amendoa C/ Casca</t>
  </si>
  <si>
    <t>NOZES</t>
  </si>
  <si>
    <t>NOZES MARIPOSA IMP R. GOURMET CX 24 UND X 100G (065.005)</t>
  </si>
  <si>
    <t>Ameixa Seca</t>
  </si>
  <si>
    <t>Ameixa Seca S/ Caroco</t>
  </si>
  <si>
    <t>000017201</t>
  </si>
  <si>
    <t>AMEIXA SECA S/ CAROCO IMP RESERVA GOURMET CX 24 UND C/150G (060.002)</t>
  </si>
  <si>
    <t>03|0104|000052391|1</t>
  </si>
  <si>
    <t>Uva Passa</t>
  </si>
  <si>
    <t>Uva Passa Preta</t>
  </si>
  <si>
    <t>Uva Passa Escura</t>
  </si>
  <si>
    <t>UVA PASSA PRETA S/ SEMENTE IMP RESERVA GOURMET CX 24 UND C/150G (061.007)</t>
  </si>
  <si>
    <t>Mateus Supermercados S.A. (002459 - 56)</t>
  </si>
  <si>
    <t>000014459</t>
  </si>
  <si>
    <t>03|0104|000051812|1</t>
  </si>
  <si>
    <t>000016236</t>
  </si>
  <si>
    <t>03|0104|000051810|1</t>
  </si>
  <si>
    <t>03|0104|000048910|1</t>
  </si>
  <si>
    <t>000010421</t>
  </si>
  <si>
    <t>03|0104|000047269|1</t>
  </si>
  <si>
    <t>000057946</t>
  </si>
  <si>
    <t>03|0104|000045562|1</t>
  </si>
  <si>
    <t>000144699</t>
  </si>
  <si>
    <t>03|0104|000042130|1</t>
  </si>
  <si>
    <t>004184415</t>
  </si>
  <si>
    <t>03|0104|000060393|1</t>
  </si>
  <si>
    <t>000090326</t>
  </si>
  <si>
    <t>03|0104|000060187|1</t>
  </si>
  <si>
    <t>PIMENTAO REI VERMELHO CX 4,5KG / 30 X 150G (071.009)</t>
  </si>
  <si>
    <t>Pimentao Blocky Laranja</t>
  </si>
  <si>
    <t>000016100</t>
  </si>
  <si>
    <t>03|0104|000059742|1</t>
  </si>
  <si>
    <t>000221416</t>
  </si>
  <si>
    <t>03|0104|000059623|1</t>
  </si>
  <si>
    <t>Pimentao Blocky Duo</t>
  </si>
  <si>
    <t>Pimentao Rei Duo</t>
  </si>
  <si>
    <t>PIMENTAO REI DUO 250G CX 4,5 KG / 18 X 250G (071.005)</t>
  </si>
  <si>
    <t>000627484</t>
  </si>
  <si>
    <t>MELAO AMARELO REI TIPO 4 CX 10KG (003.005)</t>
  </si>
  <si>
    <t>03|0104|000059350|1</t>
  </si>
  <si>
    <t>000627257</t>
  </si>
  <si>
    <t>03|0104|000058861|1</t>
  </si>
  <si>
    <t>Cepi</t>
  </si>
  <si>
    <t>000010176</t>
  </si>
  <si>
    <t>MELAO GALIA CEPI TIPO 8-12 CX 8KG (003.023)</t>
  </si>
  <si>
    <t>03|0104|000058659|1</t>
  </si>
  <si>
    <t>000297525</t>
  </si>
  <si>
    <t>Rede Integrada Comercio De Produtos Alimenticios Ltda (002388 - 01)</t>
  </si>
  <si>
    <t>000341881</t>
  </si>
  <si>
    <t>03|0104|000058286|1</t>
  </si>
  <si>
    <t>000043216</t>
  </si>
  <si>
    <t>03|0104|000057933|1</t>
  </si>
  <si>
    <t>000044444</t>
  </si>
  <si>
    <t>03|0104|000057931|1</t>
  </si>
  <si>
    <t>Maca Gala</t>
  </si>
  <si>
    <t>Maca Monica</t>
  </si>
  <si>
    <t>Fischer</t>
  </si>
  <si>
    <t>MACA TURMA DA MONICA CX 18KG (043.080)</t>
  </si>
  <si>
    <t>004182180</t>
  </si>
  <si>
    <t>03|0104|000060184|1</t>
  </si>
  <si>
    <t>000191650</t>
  </si>
  <si>
    <t>03|0104|000060118|1</t>
  </si>
  <si>
    <t>000499729</t>
  </si>
  <si>
    <t>03|0104|000059998|1</t>
  </si>
  <si>
    <t>Elizeu Martins Supermercados Ltda (002042 - 02)</t>
  </si>
  <si>
    <t>001050520</t>
  </si>
  <si>
    <t>03|0104|000059984|1</t>
  </si>
  <si>
    <t>000221105</t>
  </si>
  <si>
    <t>03|0104|000058898|1</t>
  </si>
  <si>
    <t>000221415</t>
  </si>
  <si>
    <t>03|0104|000058667|1</t>
  </si>
  <si>
    <t>MAMAO PAPAYA GOLDEN PP CAL M CX 12KG (001.060)</t>
  </si>
  <si>
    <t>Sendas Distribuidora S/A (001899 - 27)</t>
  </si>
  <si>
    <t>000147476</t>
  </si>
  <si>
    <t>ABACAXI PEROLA DOCE MEL 1 CX PLAST 10 UNID (002.019)</t>
  </si>
  <si>
    <t>03|0104|000060506|1</t>
  </si>
  <si>
    <t>000627545</t>
  </si>
  <si>
    <t>03|0104|000060404|1</t>
  </si>
  <si>
    <t>000438595</t>
  </si>
  <si>
    <t>MAMAO PAPAYA GOLDEN LEVISSA 1 CAL G CX 12KG (001.058)</t>
  </si>
  <si>
    <t>03|0104|000060399|1</t>
  </si>
  <si>
    <t>ABACAXI GOLD DOCE MEL EX CX 7 UNID 1.7KG (002.009)</t>
  </si>
  <si>
    <t>000221770</t>
  </si>
  <si>
    <t>03|0104|000060355|1</t>
  </si>
  <si>
    <t>000179073</t>
  </si>
  <si>
    <t>000148625</t>
  </si>
  <si>
    <t>03|0104|000060304|1</t>
  </si>
  <si>
    <t>000057062</t>
  </si>
  <si>
    <t>03|0104|000060255|1</t>
  </si>
  <si>
    <t>000147315</t>
  </si>
  <si>
    <t>03|0104|000060253|1</t>
  </si>
  <si>
    <t>Formosa Pp</t>
  </si>
  <si>
    <t>MAMAO FORMOSA PP CX 12KG (001.012)</t>
  </si>
  <si>
    <t>MAMAO FORMOSA PREMIUM CX 12KG (001.007)</t>
  </si>
  <si>
    <t>000049459</t>
  </si>
  <si>
    <t>03|0104|000060209|1</t>
  </si>
  <si>
    <t>Wmb Supermercados Do Brasil Ltda. (000047 - 11)</t>
  </si>
  <si>
    <t>000000644</t>
  </si>
  <si>
    <t>03|0104|000060203|1</t>
  </si>
  <si>
    <t>000101910</t>
  </si>
  <si>
    <t>03|0104|000060195|1</t>
  </si>
  <si>
    <t>Sendas Distribuidora S/A (001899 - 68)</t>
  </si>
  <si>
    <t>000047199</t>
  </si>
  <si>
    <t>03|0104|000060191|1</t>
  </si>
  <si>
    <t>000090325</t>
  </si>
  <si>
    <t>ABACAXI PEROLA 1 UND EMB BIM (002.017)</t>
  </si>
  <si>
    <t>000090328</t>
  </si>
  <si>
    <t>000144710</t>
  </si>
  <si>
    <t>000627486</t>
  </si>
  <si>
    <t>03|0104|000060175|1</t>
  </si>
  <si>
    <t>000082496</t>
  </si>
  <si>
    <t>000193557</t>
  </si>
  <si>
    <t>000024471</t>
  </si>
  <si>
    <t>Devolucao Por Refaturamento Comercial</t>
  </si>
  <si>
    <t>03|0104|000060144|1</t>
  </si>
  <si>
    <t>000000642</t>
  </si>
  <si>
    <t>03|0104|000060074|1</t>
  </si>
  <si>
    <t>000056874</t>
  </si>
  <si>
    <t>03|0104|000060057|1</t>
  </si>
  <si>
    <t>000147080</t>
  </si>
  <si>
    <t>03|0104|000060056|1</t>
  </si>
  <si>
    <t>000142459</t>
  </si>
  <si>
    <t>000014372</t>
  </si>
  <si>
    <t>03|0104|000060009|1</t>
  </si>
  <si>
    <t>000016237</t>
  </si>
  <si>
    <t>000014618</t>
  </si>
  <si>
    <t>000028296</t>
  </si>
  <si>
    <t>000036858</t>
  </si>
  <si>
    <t>000088203</t>
  </si>
  <si>
    <t>000088222</t>
  </si>
  <si>
    <t>000085536</t>
  </si>
  <si>
    <t>000073383</t>
  </si>
  <si>
    <t>03|0104|000059974|1</t>
  </si>
  <si>
    <t>000073449</t>
  </si>
  <si>
    <t>000000643</t>
  </si>
  <si>
    <t>03|0104|000059965|1</t>
  </si>
  <si>
    <t>000148287</t>
  </si>
  <si>
    <t>03|0104|000059960|1</t>
  </si>
  <si>
    <t>000046913</t>
  </si>
  <si>
    <t>03|0104|000059958|1</t>
  </si>
  <si>
    <t>000056724</t>
  </si>
  <si>
    <t>03|0104|000059957|1</t>
  </si>
  <si>
    <t>000146979</t>
  </si>
  <si>
    <t>03|0104|000059943|1</t>
  </si>
  <si>
    <t>000142444</t>
  </si>
  <si>
    <t>000113882</t>
  </si>
  <si>
    <t>000176389</t>
  </si>
  <si>
    <t>03|0104|000059900|1</t>
  </si>
  <si>
    <t>000101789</t>
  </si>
  <si>
    <t>03|0104|000059867|1</t>
  </si>
  <si>
    <t>000004608</t>
  </si>
  <si>
    <t>03|0104|000059845|1</t>
  </si>
  <si>
    <t>Mateus Supermercados S.A. (002459 - 57)</t>
  </si>
  <si>
    <t>000021094</t>
  </si>
  <si>
    <t>03|0104|000059843|1</t>
  </si>
  <si>
    <t>000146900</t>
  </si>
  <si>
    <t>03|0104|000059841|1</t>
  </si>
  <si>
    <t>000010422</t>
  </si>
  <si>
    <t>03|0104|000059823|1</t>
  </si>
  <si>
    <t>000049392</t>
  </si>
  <si>
    <t>03|0104|000059784|1</t>
  </si>
  <si>
    <t>000073265</t>
  </si>
  <si>
    <t>03|0104|000059650|1</t>
  </si>
  <si>
    <t>000113464</t>
  </si>
  <si>
    <t>03|0104|000059649|1</t>
  </si>
  <si>
    <t>000176399</t>
  </si>
  <si>
    <t>03|0104|000059648|1</t>
  </si>
  <si>
    <t>000034544</t>
  </si>
  <si>
    <t>000034546</t>
  </si>
  <si>
    <t>000034549</t>
  </si>
  <si>
    <t>03|0104|000059504|1</t>
  </si>
  <si>
    <t>000017016</t>
  </si>
  <si>
    <t>03|0104|000059497|1</t>
  </si>
  <si>
    <t>000056792</t>
  </si>
  <si>
    <t>03|0104|000059486|1</t>
  </si>
  <si>
    <t>000618502</t>
  </si>
  <si>
    <t>000618792</t>
  </si>
  <si>
    <t>000058225</t>
  </si>
  <si>
    <t>03|0104|000059375|1</t>
  </si>
  <si>
    <t>000000637</t>
  </si>
  <si>
    <t>03|0104|000059273|1</t>
  </si>
  <si>
    <t>000057948</t>
  </si>
  <si>
    <t>03|0104|000059191|1</t>
  </si>
  <si>
    <t>000090002</t>
  </si>
  <si>
    <t>03|0104|000059188|1</t>
  </si>
  <si>
    <t>000144700</t>
  </si>
  <si>
    <t>03|0104|000059163|1</t>
  </si>
  <si>
    <t>000029343</t>
  </si>
  <si>
    <t>03|0104|000059097|1</t>
  </si>
  <si>
    <t>000007439</t>
  </si>
  <si>
    <t>03|0104|000059095|1</t>
  </si>
  <si>
    <t>ABACAXI PEROLA DOCE MEL PREMIUM TIPO 8 CX 10 KG (002.024)</t>
  </si>
  <si>
    <t>000090000</t>
  </si>
  <si>
    <t>03|0104|000057408|1</t>
  </si>
  <si>
    <t>000003462</t>
  </si>
  <si>
    <t>03|0104|000038874|1</t>
  </si>
  <si>
    <t xml:space="preserve">03|    |         |   </t>
  </si>
  <si>
    <t>PERA PORTUGUESA IMP ELEG CAL 50-55 CX 10KG (042.026)</t>
  </si>
  <si>
    <t>000176100</t>
  </si>
  <si>
    <t>03|0104|000058943|1</t>
  </si>
  <si>
    <t>000148810</t>
  </si>
  <si>
    <t>03|0104|000060472|1</t>
  </si>
  <si>
    <t>000595466</t>
  </si>
  <si>
    <t>03|0104|000060463|1</t>
  </si>
  <si>
    <t>000154903</t>
  </si>
  <si>
    <t>03|0104|000060441|1</t>
  </si>
  <si>
    <t>000002782</t>
  </si>
  <si>
    <t>03|0104|000059059|1</t>
  </si>
  <si>
    <t>000176098</t>
  </si>
  <si>
    <t>03|0104|000058944|1</t>
  </si>
  <si>
    <t>000077863</t>
  </si>
  <si>
    <t>03|0104|000060605|1</t>
  </si>
  <si>
    <t>000221959</t>
  </si>
  <si>
    <t>03|0104|000060470|1</t>
  </si>
  <si>
    <t>000073798</t>
  </si>
  <si>
    <t>03|0104|000060453|1</t>
  </si>
  <si>
    <t>Wms Supermercados Do Brasil Ltda (000048 - 13)</t>
  </si>
  <si>
    <t>000020100</t>
  </si>
  <si>
    <t>03|0104|000060190|1</t>
  </si>
  <si>
    <t>000308849</t>
  </si>
  <si>
    <t>03|0104|000060178|1</t>
  </si>
  <si>
    <t>03|0104|000060116|1</t>
  </si>
  <si>
    <t>000594491</t>
  </si>
  <si>
    <t>03|0104|000060086|1</t>
  </si>
  <si>
    <t>000047053</t>
  </si>
  <si>
    <t>03|0104|000060048|1</t>
  </si>
  <si>
    <t>000077353</t>
  </si>
  <si>
    <t>03|0104|000060043|1</t>
  </si>
  <si>
    <t>000619342</t>
  </si>
  <si>
    <t>03|0104|000059967|1</t>
  </si>
  <si>
    <t>000083160</t>
  </si>
  <si>
    <t>03|0104|000059959|1</t>
  </si>
  <si>
    <t>000077223</t>
  </si>
  <si>
    <t>03|0104|000059955|1</t>
  </si>
  <si>
    <t>000221108</t>
  </si>
  <si>
    <t>03|0104|000059952|1</t>
  </si>
  <si>
    <t>000046793</t>
  </si>
  <si>
    <t>03|0104|000059825|1</t>
  </si>
  <si>
    <t>000049391</t>
  </si>
  <si>
    <t>03|0104|000059717|1</t>
  </si>
  <si>
    <t>000014028</t>
  </si>
  <si>
    <t>000090193</t>
  </si>
  <si>
    <t>000030797</t>
  </si>
  <si>
    <t>03|0104|000059674|1</t>
  </si>
  <si>
    <t>000101623</t>
  </si>
  <si>
    <t>000101704</t>
  </si>
  <si>
    <t>000010175</t>
  </si>
  <si>
    <t>03|0104|000053896|1</t>
  </si>
  <si>
    <t>Trielo Itaitinga CE</t>
  </si>
  <si>
    <t>Maikon</t>
  </si>
  <si>
    <t>Jonathan</t>
  </si>
  <si>
    <t>MATEUS</t>
  </si>
  <si>
    <t>ATACADAO</t>
  </si>
  <si>
    <t>Supermercado Cosmos Ltda</t>
  </si>
  <si>
    <t>Felipe Lopes</t>
  </si>
  <si>
    <t>Carlindo</t>
  </si>
  <si>
    <t>Devolucao Indevida</t>
  </si>
  <si>
    <t>Excesso Mercadoria</t>
  </si>
  <si>
    <t>Devolucao Por Refaturamento Operacional</t>
  </si>
  <si>
    <t>Falha No Transporte</t>
  </si>
  <si>
    <t>Falha Operacional</t>
  </si>
  <si>
    <t>8/2025</t>
  </si>
  <si>
    <t>000596794</t>
  </si>
  <si>
    <t>AMEIXA FRESCA BLACK IMP ELEG CAL 60-65 CX 9KG (051.005)</t>
  </si>
  <si>
    <t>03|0104|000061017|1</t>
  </si>
  <si>
    <t>Supermercado Cometa Eireli (000167 - 38)</t>
  </si>
  <si>
    <t>000024310</t>
  </si>
  <si>
    <t>03|0104|000061014|1</t>
  </si>
  <si>
    <t>000439317</t>
  </si>
  <si>
    <t>AMEIXA FRESCA BLACK IMP ELEG CAL 65-70 CX 9KG (051.006)</t>
  </si>
  <si>
    <t>03|0104|000060990|1</t>
  </si>
  <si>
    <t>000115400</t>
  </si>
  <si>
    <t>03|0104|000060988|1</t>
  </si>
  <si>
    <t>000196933</t>
  </si>
  <si>
    <t>03|0104|000060981|1</t>
  </si>
  <si>
    <t>000029882</t>
  </si>
  <si>
    <t>03|0104|000060975|1</t>
  </si>
  <si>
    <t>000141478</t>
  </si>
  <si>
    <t>03|0104|000060964|1</t>
  </si>
  <si>
    <t>000084166</t>
  </si>
  <si>
    <t>03|0104|000060955|1</t>
  </si>
  <si>
    <t>000222620</t>
  </si>
  <si>
    <t>03|0104|000060947|1</t>
  </si>
  <si>
    <t>000078169</t>
  </si>
  <si>
    <t>03|0104|000060933|1</t>
  </si>
  <si>
    <t>000031229</t>
  </si>
  <si>
    <t>03|0104|000060931|1</t>
  </si>
  <si>
    <t>000179779</t>
  </si>
  <si>
    <t>03|0104|000060928|1</t>
  </si>
  <si>
    <t>UVA CRIMSON FRUTANA CX 10 UND C/500G (006.003)</t>
  </si>
  <si>
    <t>000875225</t>
  </si>
  <si>
    <t>03|0104|000060923|1</t>
  </si>
  <si>
    <t>000057773</t>
  </si>
  <si>
    <t>03|0104|000060918|1</t>
  </si>
  <si>
    <t>000143177</t>
  </si>
  <si>
    <t>MANGA PALMER CAT 1/CAL M CX PLAST 20KG (005.043)</t>
  </si>
  <si>
    <t>03|0104|000060898|1</t>
  </si>
  <si>
    <t>000241963</t>
  </si>
  <si>
    <t>03|0104|000060891|1</t>
  </si>
  <si>
    <t>000222469</t>
  </si>
  <si>
    <t>03|0104|000060875|1</t>
  </si>
  <si>
    <t>000039078</t>
  </si>
  <si>
    <t>03|0104|000060864|1</t>
  </si>
  <si>
    <t>000179637</t>
  </si>
  <si>
    <t>03|0104|000060858|1</t>
  </si>
  <si>
    <t>000084039</t>
  </si>
  <si>
    <t>03|0104|000060849|1</t>
  </si>
  <si>
    <t>000439048</t>
  </si>
  <si>
    <t>03|0104|000060845|1</t>
  </si>
  <si>
    <t>F J Feijo De Albuquerque (001734 - 07)</t>
  </si>
  <si>
    <t>000076981</t>
  </si>
  <si>
    <t>03|0104|000060837|1</t>
  </si>
  <si>
    <t>000874955</t>
  </si>
  <si>
    <t>03|0104|000060830|1</t>
  </si>
  <si>
    <t>PERA IMP D'ANJOU ELEG CAL 80-110 CX 18KG (042.015)</t>
  </si>
  <si>
    <t>000010638</t>
  </si>
  <si>
    <t>03|0104|000060776|1</t>
  </si>
  <si>
    <t>000047971</t>
  </si>
  <si>
    <t>03|0104|000060775|1</t>
  </si>
  <si>
    <t>000048057</t>
  </si>
  <si>
    <t>000031087</t>
  </si>
  <si>
    <t>03|0104|000060774|1</t>
  </si>
  <si>
    <t>000031088</t>
  </si>
  <si>
    <t>000102109</t>
  </si>
  <si>
    <t>03|0104|000060773|1</t>
  </si>
  <si>
    <t>000078018</t>
  </si>
  <si>
    <t>03|0104|000060771|1</t>
  </si>
  <si>
    <t>000058802</t>
  </si>
  <si>
    <t>03|0104|000060770|1</t>
  </si>
  <si>
    <t>000052958</t>
  </si>
  <si>
    <t>03|0104|000060769|1</t>
  </si>
  <si>
    <t>000090807</t>
  </si>
  <si>
    <t>03|0104|000060767|1</t>
  </si>
  <si>
    <t>000628000</t>
  </si>
  <si>
    <t>03|0104|000060766|1</t>
  </si>
  <si>
    <t>000050061</t>
  </si>
  <si>
    <t>03|0104|000060765|1</t>
  </si>
  <si>
    <t>000147709</t>
  </si>
  <si>
    <t>03|0104|000060762|1</t>
  </si>
  <si>
    <t>000057618</t>
  </si>
  <si>
    <t>03|0104|000060759|1</t>
  </si>
  <si>
    <t>000222337</t>
  </si>
  <si>
    <t>03|0104|000060758|1</t>
  </si>
  <si>
    <t>000179575</t>
  </si>
  <si>
    <t>03|0104|000060739|1</t>
  </si>
  <si>
    <t>004188202</t>
  </si>
  <si>
    <t>03|0104|000060738|1</t>
  </si>
  <si>
    <t>000143043</t>
  </si>
  <si>
    <t>03|0104|000060732|1</t>
  </si>
  <si>
    <t>000149034</t>
  </si>
  <si>
    <t>03|0104|000060723|1</t>
  </si>
  <si>
    <t>000083969</t>
  </si>
  <si>
    <t>03|0104|000060722|1</t>
  </si>
  <si>
    <t>000145069</t>
  </si>
  <si>
    <t>03|0104|000060719|1</t>
  </si>
  <si>
    <t>000035084</t>
  </si>
  <si>
    <t>03|0104|000060697|1</t>
  </si>
  <si>
    <t>000500322</t>
  </si>
  <si>
    <t>03|0104|000060696|1</t>
  </si>
  <si>
    <t>000158433</t>
  </si>
  <si>
    <t>03|0104|000060681|1</t>
  </si>
  <si>
    <t>000141388</t>
  </si>
  <si>
    <t>03|0104|000060664|1</t>
  </si>
  <si>
    <t>000007721</t>
  </si>
  <si>
    <t>03|0104|000060661|1</t>
  </si>
  <si>
    <t>000874441</t>
  </si>
  <si>
    <t>03|0104|000060656|1</t>
  </si>
  <si>
    <t>000004847</t>
  </si>
  <si>
    <t>03|0104|000060647|1</t>
  </si>
  <si>
    <t>000004848</t>
  </si>
  <si>
    <t>MACA ROYAL GALA IMP COM CAL 150 CX 18KG (043.072)</t>
  </si>
  <si>
    <t>03|0104|000060646|1</t>
  </si>
  <si>
    <t>000241695</t>
  </si>
  <si>
    <t>03|0104|000060629|1</t>
  </si>
  <si>
    <t>Cencosud Brasil Comercial Sa (000082 - 05)</t>
  </si>
  <si>
    <t>000110228</t>
  </si>
  <si>
    <t>03|0104|000060626|1</t>
  </si>
  <si>
    <t>000003603</t>
  </si>
  <si>
    <t>03|0104|000060624|1</t>
  </si>
  <si>
    <t>000010389</t>
  </si>
  <si>
    <t>03|0104|000060623|1</t>
  </si>
  <si>
    <t>000080476</t>
  </si>
  <si>
    <t>03|0104|000060616|1</t>
  </si>
  <si>
    <t>000204225</t>
  </si>
  <si>
    <t>03|0104|000060614|1</t>
  </si>
  <si>
    <t>000204227</t>
  </si>
  <si>
    <t>000179379</t>
  </si>
  <si>
    <t>03|0104|000060601|1</t>
  </si>
  <si>
    <t>000048055</t>
  </si>
  <si>
    <t>03|0104|000060600|1</t>
  </si>
  <si>
    <t>000140929</t>
  </si>
  <si>
    <t>03|0104|000060595|1</t>
  </si>
  <si>
    <t>000147625</t>
  </si>
  <si>
    <t>03|0104|000060594|1</t>
  </si>
  <si>
    <t>000222094</t>
  </si>
  <si>
    <t>03|0104|000060589|1</t>
  </si>
  <si>
    <t>000089775</t>
  </si>
  <si>
    <t>03|0104|000060569|1</t>
  </si>
  <si>
    <t>000016316</t>
  </si>
  <si>
    <t>03|0104|000060567|1</t>
  </si>
  <si>
    <t>000014705</t>
  </si>
  <si>
    <t>03|0104|000060566|1</t>
  </si>
  <si>
    <t>004186361</t>
  </si>
  <si>
    <t>03|0104|000060565|1</t>
  </si>
  <si>
    <t>000874153</t>
  </si>
  <si>
    <t>TANGERINA BOLLO IMP CAL 1XX/1XXX CX 9,5KG (033.055)</t>
  </si>
  <si>
    <t>03|0104|000060564|1</t>
  </si>
  <si>
    <t>Supermercado Paulo Belo Ltda (001624 - 02)</t>
  </si>
  <si>
    <t>000027253</t>
  </si>
  <si>
    <t>03|0104|000060562|1</t>
  </si>
  <si>
    <t>000028368</t>
  </si>
  <si>
    <t>03|0104|000060560|1</t>
  </si>
  <si>
    <t>000193905</t>
  </si>
  <si>
    <t>03|0104|000060556|1</t>
  </si>
  <si>
    <t>000194069</t>
  </si>
  <si>
    <t>000017345</t>
  </si>
  <si>
    <t>03|0104|000060554|1</t>
  </si>
  <si>
    <t>000067123</t>
  </si>
  <si>
    <t>03|0104|000060553|1</t>
  </si>
  <si>
    <t>000044579</t>
  </si>
  <si>
    <t>03|0104|000060549|1</t>
  </si>
  <si>
    <t>000044578</t>
  </si>
  <si>
    <t>03|0104|000060548|1</t>
  </si>
  <si>
    <t>000085971</t>
  </si>
  <si>
    <t>03|0104|000060546|1</t>
  </si>
  <si>
    <t>000085966</t>
  </si>
  <si>
    <t>03|0104|000060545|1</t>
  </si>
  <si>
    <t>000086085</t>
  </si>
  <si>
    <t>000085965</t>
  </si>
  <si>
    <t>03|0104|000060544|1</t>
  </si>
  <si>
    <t>000036998</t>
  </si>
  <si>
    <t>03|0104|000060543|1</t>
  </si>
  <si>
    <t>000036999</t>
  </si>
  <si>
    <t>000054539</t>
  </si>
  <si>
    <t>03|0104|000060542|1</t>
  </si>
  <si>
    <t>0010</t>
  </si>
  <si>
    <t>000049279</t>
  </si>
  <si>
    <t>03|0104|000060541|1</t>
  </si>
  <si>
    <t>000092424</t>
  </si>
  <si>
    <t>03|0104|000060540|1</t>
  </si>
  <si>
    <t>000620148</t>
  </si>
  <si>
    <t>03|0104|000060539|1</t>
  </si>
  <si>
    <t>000620198</t>
  </si>
  <si>
    <t>000620326</t>
  </si>
  <si>
    <t>000057109</t>
  </si>
  <si>
    <t>03|0104|000060536|1</t>
  </si>
  <si>
    <t>000397934</t>
  </si>
  <si>
    <t>03|0104|000060535|1</t>
  </si>
  <si>
    <t>000397952</t>
  </si>
  <si>
    <t>000038886</t>
  </si>
  <si>
    <t>03|0104|000060531|1</t>
  </si>
  <si>
    <t>000121112</t>
  </si>
  <si>
    <t>03|0104|000060529|1</t>
  </si>
  <si>
    <t>000088827</t>
  </si>
  <si>
    <t>03|0104|000060528|1</t>
  </si>
  <si>
    <t>000088689</t>
  </si>
  <si>
    <t>03|0104|000060527|1</t>
  </si>
  <si>
    <t>000179406</t>
  </si>
  <si>
    <t>Supermercado Telefrango Ltda (001541 - 05)</t>
  </si>
  <si>
    <t>000015560</t>
  </si>
  <si>
    <t>03|0104|000060514|1</t>
  </si>
  <si>
    <t>000004809</t>
  </si>
  <si>
    <t>03|0104|000060504|1</t>
  </si>
  <si>
    <t>004185400</t>
  </si>
  <si>
    <t>03|0104|000060494|1</t>
  </si>
  <si>
    <t>000060784</t>
  </si>
  <si>
    <t>03|0104|000060490|1</t>
  </si>
  <si>
    <t>000873800</t>
  </si>
  <si>
    <t>03|0104|000060487|1</t>
  </si>
  <si>
    <t>000176475</t>
  </si>
  <si>
    <t>03|0104|000060455|1</t>
  </si>
  <si>
    <t>000176474</t>
  </si>
  <si>
    <t>03|0104|000060454|1</t>
  </si>
  <si>
    <t>000176686</t>
  </si>
  <si>
    <t>000165412</t>
  </si>
  <si>
    <t>03|0104|000060418|1</t>
  </si>
  <si>
    <t>000595303</t>
  </si>
  <si>
    <t>03|0104|000060380|1</t>
  </si>
  <si>
    <t>000066999</t>
  </si>
  <si>
    <t>03|0104|000060343|1</t>
  </si>
  <si>
    <t>000017273</t>
  </si>
  <si>
    <t>03|0104|000060342|1</t>
  </si>
  <si>
    <t>000038728</t>
  </si>
  <si>
    <t>03|0104|000060324|1</t>
  </si>
  <si>
    <t>000298259</t>
  </si>
  <si>
    <t>03|0104|000060312|1</t>
  </si>
  <si>
    <t>000309727</t>
  </si>
  <si>
    <t>03|0104|000060310|1</t>
  </si>
  <si>
    <t>000309874</t>
  </si>
  <si>
    <t>000083516</t>
  </si>
  <si>
    <t>03|0104|000060303|1</t>
  </si>
  <si>
    <t>000083724</t>
  </si>
  <si>
    <t>000031060</t>
  </si>
  <si>
    <t>000102103</t>
  </si>
  <si>
    <t>03|0104|000060288|1</t>
  </si>
  <si>
    <t>000048052</t>
  </si>
  <si>
    <t>03|0104|000060254|1</t>
  </si>
  <si>
    <t>000114059</t>
  </si>
  <si>
    <t>03|0104|000060236|1</t>
  </si>
  <si>
    <t>000176660</t>
  </si>
  <si>
    <t>000002840</t>
  </si>
  <si>
    <t>03|0104|000060229|1</t>
  </si>
  <si>
    <t>000038966</t>
  </si>
  <si>
    <t>000088621</t>
  </si>
  <si>
    <t>03|0104|000060219|1</t>
  </si>
  <si>
    <t>000058559</t>
  </si>
  <si>
    <t>000058801</t>
  </si>
  <si>
    <t>000298258</t>
  </si>
  <si>
    <t>03|0104|000060206|1</t>
  </si>
  <si>
    <t>000031059</t>
  </si>
  <si>
    <t>000192336</t>
  </si>
  <si>
    <t>UVA CRIMSON RESERVA GOURMET CX 12 UND C/400G (006.012)</t>
  </si>
  <si>
    <t>000014391</t>
  </si>
  <si>
    <t>000090769</t>
  </si>
  <si>
    <t>000145075</t>
  </si>
  <si>
    <t>000309725</t>
  </si>
  <si>
    <t>000309873</t>
  </si>
  <si>
    <t>000627924</t>
  </si>
  <si>
    <t>000034931</t>
  </si>
  <si>
    <t>03|0104|000060165|1</t>
  </si>
  <si>
    <t>000034932</t>
  </si>
  <si>
    <t>000035042</t>
  </si>
  <si>
    <t>000035043</t>
  </si>
  <si>
    <t>000035123</t>
  </si>
  <si>
    <t>000082605</t>
  </si>
  <si>
    <t>000500068</t>
  </si>
  <si>
    <t>000004685</t>
  </si>
  <si>
    <t>03|0104|000060114|1</t>
  </si>
  <si>
    <t>000165317</t>
  </si>
  <si>
    <t>03|0104|000060090|1</t>
  </si>
  <si>
    <t>000017315</t>
  </si>
  <si>
    <t>Mateus Supermercados S.A. (002459 - 61)</t>
  </si>
  <si>
    <t>000038554</t>
  </si>
  <si>
    <t>03|0104|000060067|1</t>
  </si>
  <si>
    <t>000057545</t>
  </si>
  <si>
    <t>Mateus Supermercados S.A. (002459 - 60)</t>
  </si>
  <si>
    <t>000029546</t>
  </si>
  <si>
    <t>03|0104|000059995|1</t>
  </si>
  <si>
    <t>UVA RED GLOBE LEVISSA CX 10 UND C/500G (006.028)</t>
  </si>
  <si>
    <t>000054200</t>
  </si>
  <si>
    <t>03|0104|000059993|1</t>
  </si>
  <si>
    <t>0012</t>
  </si>
  <si>
    <t>0013</t>
  </si>
  <si>
    <t>000038793</t>
  </si>
  <si>
    <t>000038964</t>
  </si>
  <si>
    <t>000120734</t>
  </si>
  <si>
    <t>000120877</t>
  </si>
  <si>
    <t>000120975</t>
  </si>
  <si>
    <t>000121087</t>
  </si>
  <si>
    <t>000086084</t>
  </si>
  <si>
    <t>000056889</t>
  </si>
  <si>
    <t>000057285</t>
  </si>
  <si>
    <t>000057288</t>
  </si>
  <si>
    <t>000204097</t>
  </si>
  <si>
    <t>000204152</t>
  </si>
  <si>
    <t>000204228</t>
  </si>
  <si>
    <t>000619161</t>
  </si>
  <si>
    <t>000619169</t>
  </si>
  <si>
    <t>000620196</t>
  </si>
  <si>
    <t>000620272</t>
  </si>
  <si>
    <t>000620195</t>
  </si>
  <si>
    <t>000620327</t>
  </si>
  <si>
    <t>000057766</t>
  </si>
  <si>
    <t>000343230</t>
  </si>
  <si>
    <t>03|0104|000059929|1</t>
  </si>
  <si>
    <t>03|0104|000059925|1</t>
  </si>
  <si>
    <t>000114523</t>
  </si>
  <si>
    <t>000176458</t>
  </si>
  <si>
    <t>000309171</t>
  </si>
  <si>
    <t>000309256</t>
  </si>
  <si>
    <t>000309574</t>
  </si>
  <si>
    <t>000309591</t>
  </si>
  <si>
    <t>000049983</t>
  </si>
  <si>
    <t>000309255</t>
  </si>
  <si>
    <t>03|0104|000059713|1</t>
  </si>
  <si>
    <t>000058558</t>
  </si>
  <si>
    <t>000058800</t>
  </si>
  <si>
    <t>000090768</t>
  </si>
  <si>
    <t>000102018</t>
  </si>
  <si>
    <t>000176780</t>
  </si>
  <si>
    <t>03|0104|000059593|1</t>
  </si>
  <si>
    <t>000048056</t>
  </si>
  <si>
    <t>03|0104|000059533|1</t>
  </si>
  <si>
    <t>000203949</t>
  </si>
  <si>
    <t>000203952</t>
  </si>
  <si>
    <t>000203953</t>
  </si>
  <si>
    <t>000085970</t>
  </si>
  <si>
    <t>03|0104|000059476|1</t>
  </si>
  <si>
    <t>000085975</t>
  </si>
  <si>
    <t>03|0104|000059475|1</t>
  </si>
  <si>
    <t>000619170</t>
  </si>
  <si>
    <t>000038792</t>
  </si>
  <si>
    <t>03|0104|000059469|1</t>
  </si>
  <si>
    <t>000120974</t>
  </si>
  <si>
    <t>000121086</t>
  </si>
  <si>
    <t>000038965</t>
  </si>
  <si>
    <t>000038962</t>
  </si>
  <si>
    <t>000058557</t>
  </si>
  <si>
    <t>000309590</t>
  </si>
  <si>
    <t>03|0104|000059153|1</t>
  </si>
  <si>
    <t>000038968</t>
  </si>
  <si>
    <t>000120976</t>
  </si>
  <si>
    <t>000121088</t>
  </si>
  <si>
    <t>000121262</t>
  </si>
  <si>
    <t>000297985</t>
  </si>
  <si>
    <t>000038963</t>
  </si>
  <si>
    <t>03|0104|000057896|1</t>
  </si>
  <si>
    <t>000054612</t>
  </si>
  <si>
    <t>000203948</t>
  </si>
  <si>
    <t>000203951</t>
  </si>
  <si>
    <t>000058532</t>
  </si>
  <si>
    <t>03|0104|000056168|1</t>
  </si>
  <si>
    <t>000025960</t>
  </si>
  <si>
    <t>03|0104|000054117|1</t>
  </si>
  <si>
    <t>03|0104|000052951|1</t>
  </si>
  <si>
    <t>Jubaia Comercial De Produtos Alimenticios Ltda (000165 - 02)</t>
  </si>
  <si>
    <t>000017856</t>
  </si>
  <si>
    <t>03|0104|000048866|1</t>
  </si>
  <si>
    <t>000145073</t>
  </si>
  <si>
    <t>03|0104|000047001|1</t>
  </si>
  <si>
    <t>000058556</t>
  </si>
  <si>
    <t>Maca Gala Pick &amp; Nicky</t>
  </si>
  <si>
    <t>Schio</t>
  </si>
  <si>
    <t>000627926</t>
  </si>
  <si>
    <t>MACA PICK &amp; NICKY NAC PCT 850G CX 24 UND (043.115)</t>
  </si>
  <si>
    <t>03|0104|000024931|1</t>
  </si>
  <si>
    <t>000058799</t>
  </si>
  <si>
    <t>03|0104|000024915|1</t>
  </si>
  <si>
    <t>004190988</t>
  </si>
  <si>
    <t>03|0104|000061011|1</t>
  </si>
  <si>
    <t>000875520</t>
  </si>
  <si>
    <t>03|0104|000061009|1</t>
  </si>
  <si>
    <t>000242043</t>
  </si>
  <si>
    <t>03|0104|000060998|1</t>
  </si>
  <si>
    <t>000596219</t>
  </si>
  <si>
    <t>03|0104|000060746|1</t>
  </si>
  <si>
    <t>004187185</t>
  </si>
  <si>
    <t>03|0104|000060655|1</t>
  </si>
  <si>
    <t>000057286</t>
  </si>
  <si>
    <t>000165452</t>
  </si>
  <si>
    <t>03|0104|000060523|1</t>
  </si>
  <si>
    <t>Rmc Comercio De Alimentos Ltda (000008 - 04)</t>
  </si>
  <si>
    <t>000503444</t>
  </si>
  <si>
    <t>03|0104|000060139|1</t>
  </si>
  <si>
    <t>000085974</t>
  </si>
  <si>
    <t>000222151</t>
  </si>
  <si>
    <t>000222460</t>
  </si>
  <si>
    <t>000308844</t>
  </si>
  <si>
    <t>Armazem Mateus S.A (001456 - 09)</t>
  </si>
  <si>
    <t>Melao Amarelo Cepi</t>
  </si>
  <si>
    <t>008419168</t>
  </si>
  <si>
    <t>MELAO AMARELO CEPI TIPO 4-7 CX 10KG (003.001)</t>
  </si>
  <si>
    <t>03|0104|000059138|1</t>
  </si>
  <si>
    <t>000627923</t>
  </si>
  <si>
    <t>Walmart Brasil Ltda (000047 - 04)</t>
  </si>
  <si>
    <t>000005263</t>
  </si>
  <si>
    <t>03|0104|000057525|1</t>
  </si>
  <si>
    <t>004190987</t>
  </si>
  <si>
    <t>03|0104|000061010|1</t>
  </si>
  <si>
    <t>000143260</t>
  </si>
  <si>
    <t>03|0104|000061003|1</t>
  </si>
  <si>
    <t>000192794</t>
  </si>
  <si>
    <t>03|0104|000060977|1</t>
  </si>
  <si>
    <t>000149202</t>
  </si>
  <si>
    <t>03|0104|000060949|1</t>
  </si>
  <si>
    <t>000091032</t>
  </si>
  <si>
    <t>03|0104|000060945|1</t>
  </si>
  <si>
    <t>000091031</t>
  </si>
  <si>
    <t>000031228</t>
  </si>
  <si>
    <t>000179828</t>
  </si>
  <si>
    <t>000057772</t>
  </si>
  <si>
    <t>03|0104|000060919|1</t>
  </si>
  <si>
    <t>004190051</t>
  </si>
  <si>
    <t>03|0104|000060913|1</t>
  </si>
  <si>
    <t>000298583</t>
  </si>
  <si>
    <t>03|0104|000060897|1</t>
  </si>
  <si>
    <t>000031143</t>
  </si>
  <si>
    <t>03|0104|000060836|1</t>
  </si>
  <si>
    <t>000143108</t>
  </si>
  <si>
    <t>03|0104|000060803|1</t>
  </si>
  <si>
    <t>000298440</t>
  </si>
  <si>
    <t>03|0104|000060802|1</t>
  </si>
  <si>
    <t>000038975</t>
  </si>
  <si>
    <t>03|0104|000060772|1</t>
  </si>
  <si>
    <t>000090808</t>
  </si>
  <si>
    <t>004188201</t>
  </si>
  <si>
    <t>03|0104|000060737|1</t>
  </si>
  <si>
    <t>000145068</t>
  </si>
  <si>
    <t>004187183</t>
  </si>
  <si>
    <t>03|0104|000060654|1</t>
  </si>
  <si>
    <t>ABACAXI PEROLA DOCE MEL 1 CX IFCO 10 UNID (002.037)</t>
  </si>
  <si>
    <t>000142892</t>
  </si>
  <si>
    <t>03|0104|000060602|1</t>
  </si>
  <si>
    <t>000147540</t>
  </si>
  <si>
    <t>000054354</t>
  </si>
  <si>
    <t>03|0104|000060561|1</t>
  </si>
  <si>
    <t>000043426</t>
  </si>
  <si>
    <t>03|0104|000060550|1</t>
  </si>
  <si>
    <t>000085972</t>
  </si>
  <si>
    <t>000086038</t>
  </si>
  <si>
    <t>000620197</t>
  </si>
  <si>
    <t>000620328</t>
  </si>
  <si>
    <t>000055920</t>
  </si>
  <si>
    <t>03|0104|000060537|1</t>
  </si>
  <si>
    <t>000121393</t>
  </si>
  <si>
    <t>000142827</t>
  </si>
  <si>
    <t>03|0104|000060503|1</t>
  </si>
  <si>
    <t>000031793</t>
  </si>
  <si>
    <t>03|0104|000060477|1</t>
  </si>
  <si>
    <t>000114522</t>
  </si>
  <si>
    <t>000114719</t>
  </si>
  <si>
    <t>03|0104|000060459|1</t>
  </si>
  <si>
    <t>000074338</t>
  </si>
  <si>
    <t>000002856</t>
  </si>
  <si>
    <t>03|0104|000060445|1</t>
  </si>
  <si>
    <t>000005287</t>
  </si>
  <si>
    <t>03|0104|000060411|1</t>
  </si>
  <si>
    <t>000147404</t>
  </si>
  <si>
    <t>03|0104|000060405|1</t>
  </si>
  <si>
    <t>000083705</t>
  </si>
  <si>
    <t>03|0104|000060401|1</t>
  </si>
  <si>
    <t>000000659</t>
  </si>
  <si>
    <t>03|0104|000060309|1</t>
  </si>
  <si>
    <t>000114561</t>
  </si>
  <si>
    <t>03|0104|000060234|1</t>
  </si>
  <si>
    <t>000176782</t>
  </si>
  <si>
    <t>000002834</t>
  </si>
  <si>
    <t>000055789</t>
  </si>
  <si>
    <t>03|0104|000060228|1</t>
  </si>
  <si>
    <t>000049984</t>
  </si>
  <si>
    <t>000298257</t>
  </si>
  <si>
    <t>03|0104|000060205|1</t>
  </si>
  <si>
    <t>000102019</t>
  </si>
  <si>
    <t>000020099</t>
  </si>
  <si>
    <t>000010393</t>
  </si>
  <si>
    <t>000619226</t>
  </si>
  <si>
    <t>Supermercado Msb Eireli (002762 - 01)</t>
  </si>
  <si>
    <t>000006840</t>
  </si>
  <si>
    <t>03|0104|000059942|1</t>
  </si>
  <si>
    <t>000017316</t>
  </si>
  <si>
    <t>000085969</t>
  </si>
  <si>
    <t>000085973</t>
  </si>
  <si>
    <t>03|0104|000000320|1</t>
  </si>
  <si>
    <t>000298330</t>
  </si>
  <si>
    <t>03|0104|000060777|1</t>
  </si>
  <si>
    <t>000088828</t>
  </si>
  <si>
    <t>000086087</t>
  </si>
  <si>
    <t>03|0104|000058954|1</t>
  </si>
  <si>
    <t>000038967</t>
  </si>
  <si>
    <t>000006832</t>
  </si>
  <si>
    <t>000002839</t>
  </si>
  <si>
    <t>03|0104|000060065|1</t>
  </si>
  <si>
    <t>0011</t>
  </si>
  <si>
    <t>000088263</t>
  </si>
  <si>
    <t>03|0104|000059225|1</t>
  </si>
  <si>
    <t>000086086</t>
  </si>
  <si>
    <t>000309652</t>
  </si>
  <si>
    <t>03|0104|000060718|1</t>
  </si>
  <si>
    <t>000500328</t>
  </si>
  <si>
    <t>000309170</t>
  </si>
  <si>
    <t>000309572</t>
  </si>
  <si>
    <t>(vazio)</t>
  </si>
  <si>
    <t>000177034</t>
  </si>
  <si>
    <t>03|0104|000060698|1</t>
  </si>
  <si>
    <t>9/2025</t>
  </si>
  <si>
    <t>000031617</t>
  </si>
  <si>
    <t>03|0104|000061546|1</t>
  </si>
  <si>
    <t>000078775</t>
  </si>
  <si>
    <t>03|0104|000061492|1</t>
  </si>
  <si>
    <t>000143638</t>
  </si>
  <si>
    <t>03|0104|000061491|1</t>
  </si>
  <si>
    <t>000008157</t>
  </si>
  <si>
    <t>03|0104|000061478|1</t>
  </si>
  <si>
    <t>000193351</t>
  </si>
  <si>
    <t>03|0104|000061476|1</t>
  </si>
  <si>
    <t>000084775</t>
  </si>
  <si>
    <t>03|0104|000061452|1</t>
  </si>
  <si>
    <t>000061590</t>
  </si>
  <si>
    <t>03|0104|000061449|1</t>
  </si>
  <si>
    <t>000078694</t>
  </si>
  <si>
    <t>03|0104|000061430|1</t>
  </si>
  <si>
    <t>000059172</t>
  </si>
  <si>
    <t>03|0104|000061429|1</t>
  </si>
  <si>
    <t>000011114</t>
  </si>
  <si>
    <t>03|0104|000061424|1</t>
  </si>
  <si>
    <t>000149637</t>
  </si>
  <si>
    <t>03|0104|000061407|1</t>
  </si>
  <si>
    <t>000148351</t>
  </si>
  <si>
    <t>03|0104|000061388|1</t>
  </si>
  <si>
    <t>000141205</t>
  </si>
  <si>
    <t>03|0104|000061376|1</t>
  </si>
  <si>
    <t>000439620</t>
  </si>
  <si>
    <t>03|0104|000061355|1</t>
  </si>
  <si>
    <t>000149583</t>
  </si>
  <si>
    <t>03|0104|000061350|1</t>
  </si>
  <si>
    <t>004194693</t>
  </si>
  <si>
    <t>03|0104|000061344|1</t>
  </si>
  <si>
    <t>000597671</t>
  </si>
  <si>
    <t>03|0104|000061324|1</t>
  </si>
  <si>
    <t>000058226</t>
  </si>
  <si>
    <t>03|0104|000061320|1</t>
  </si>
  <si>
    <t>000053532</t>
  </si>
  <si>
    <t>03|0104|000061319|1</t>
  </si>
  <si>
    <t>000148179</t>
  </si>
  <si>
    <t>03|0104|000061291|1</t>
  </si>
  <si>
    <t>000058161</t>
  </si>
  <si>
    <t>03|0104|000061290|1</t>
  </si>
  <si>
    <t>000180145</t>
  </si>
  <si>
    <t>03|0104|000061289|1</t>
  </si>
  <si>
    <t>000078539</t>
  </si>
  <si>
    <t>03|0104|000061288|1</t>
  </si>
  <si>
    <t>000048675</t>
  </si>
  <si>
    <t>03|0104|000061285|1</t>
  </si>
  <si>
    <t>000202160</t>
  </si>
  <si>
    <t>03|0104|000061281|1</t>
  </si>
  <si>
    <t>000149507</t>
  </si>
  <si>
    <t>03|0104|000061280|1</t>
  </si>
  <si>
    <t>000091313</t>
  </si>
  <si>
    <t>03|0104|000061277|1</t>
  </si>
  <si>
    <t>000628588</t>
  </si>
  <si>
    <t>03|0104|000061275|1</t>
  </si>
  <si>
    <t>000628589</t>
  </si>
  <si>
    <t>000059063</t>
  </si>
  <si>
    <t>03|0104|000061273|1</t>
  </si>
  <si>
    <t>000031422</t>
  </si>
  <si>
    <t>03|0104|000061267|1</t>
  </si>
  <si>
    <t>000031423</t>
  </si>
  <si>
    <t>000102403</t>
  </si>
  <si>
    <t>03|0104|000061265|1</t>
  </si>
  <si>
    <t>000102483</t>
  </si>
  <si>
    <t>000145402</t>
  </si>
  <si>
    <t>AMEIXA IMPORTADA PICK &amp; NICKY 500G X 10UND (051.023)</t>
  </si>
  <si>
    <t>03|0104|000061257|1</t>
  </si>
  <si>
    <t>000145403</t>
  </si>
  <si>
    <t>000344413</t>
  </si>
  <si>
    <t>03|0104|000061244|1</t>
  </si>
  <si>
    <t>000344414</t>
  </si>
  <si>
    <t>03|0104|000061243|1</t>
  </si>
  <si>
    <t>004194031</t>
  </si>
  <si>
    <t>03|0104|000061240|1</t>
  </si>
  <si>
    <t>000011020</t>
  </si>
  <si>
    <t>03|0104|000061237|1</t>
  </si>
  <si>
    <t>000014924</t>
  </si>
  <si>
    <t>03|0104|000061233|1</t>
  </si>
  <si>
    <t>000194866</t>
  </si>
  <si>
    <t>03|0104|000061231|1</t>
  </si>
  <si>
    <t>000067634</t>
  </si>
  <si>
    <t>03|0104|000061230|1</t>
  </si>
  <si>
    <t>000310332</t>
  </si>
  <si>
    <t>03|0104|000061229|1</t>
  </si>
  <si>
    <t>000050658</t>
  </si>
  <si>
    <t>03|0104|000061228|1</t>
  </si>
  <si>
    <t>000050659</t>
  </si>
  <si>
    <t>000074871</t>
  </si>
  <si>
    <t>03|0104|000061227|1</t>
  </si>
  <si>
    <t>000115288</t>
  </si>
  <si>
    <t>03|0104|000061226|1</t>
  </si>
  <si>
    <t>000115292</t>
  </si>
  <si>
    <t>000177426</t>
  </si>
  <si>
    <t>03|0104|000061225|1</t>
  </si>
  <si>
    <t>000057558</t>
  </si>
  <si>
    <t>03|0104|000061223|1</t>
  </si>
  <si>
    <t>000035515</t>
  </si>
  <si>
    <t>03|0104|000061221|1</t>
  </si>
  <si>
    <t>000035541</t>
  </si>
  <si>
    <t>000500757</t>
  </si>
  <si>
    <t>03|0104|000061220|1</t>
  </si>
  <si>
    <t>000500756</t>
  </si>
  <si>
    <t>000500835</t>
  </si>
  <si>
    <t>Diniz Supermercados Limitada (002131 - 07)</t>
  </si>
  <si>
    <t>000006704</t>
  </si>
  <si>
    <t>03|0104|000061193|1</t>
  </si>
  <si>
    <t>000029953</t>
  </si>
  <si>
    <t>03|0104|000061187|1</t>
  </si>
  <si>
    <t>000000707</t>
  </si>
  <si>
    <t>03|0104|000061185|1</t>
  </si>
  <si>
    <t>000004972</t>
  </si>
  <si>
    <t>03|0104|000061165|1</t>
  </si>
  <si>
    <t>000192987</t>
  </si>
  <si>
    <t>03|0104|000061164|1</t>
  </si>
  <si>
    <t>000039511</t>
  </si>
  <si>
    <t>03|0104|000061157|1</t>
  </si>
  <si>
    <t>000003691</t>
  </si>
  <si>
    <t>03|0104|000061151|1</t>
  </si>
  <si>
    <t>000141540</t>
  </si>
  <si>
    <t>03|0104|000061146|1</t>
  </si>
  <si>
    <t>Diniz Supermercados Limitada (002131 - 02)</t>
  </si>
  <si>
    <t>000035781</t>
  </si>
  <si>
    <t>03|0104|000061145|1</t>
  </si>
  <si>
    <t>Diniz Supermercados Limitada (002131 - 08)</t>
  </si>
  <si>
    <t>000001590</t>
  </si>
  <si>
    <t>03|0104|000061143|1</t>
  </si>
  <si>
    <t>Diniz Distribuidora De Alimentos Ltda (003016 - 01)</t>
  </si>
  <si>
    <t>000013034</t>
  </si>
  <si>
    <t>03|0104|000061137|1</t>
  </si>
  <si>
    <t>Diniz Supermercados Limitada (002131 - 06)</t>
  </si>
  <si>
    <t>000025987</t>
  </si>
  <si>
    <t>03|0104|000061136|1</t>
  </si>
  <si>
    <t>Economico Supermercados Ltda (002135 - 01)</t>
  </si>
  <si>
    <t>000011292</t>
  </si>
  <si>
    <t>03|0104|000061134|1</t>
  </si>
  <si>
    <t>Diniz Supermercados Limitada (002131 - 01)</t>
  </si>
  <si>
    <t>000039667</t>
  </si>
  <si>
    <t>03|0104|000061133|1</t>
  </si>
  <si>
    <t>Diniz Supermercados Limitada (002131 - 04)</t>
  </si>
  <si>
    <t>000018156</t>
  </si>
  <si>
    <t>03|0104|000061132|1</t>
  </si>
  <si>
    <t>000092651</t>
  </si>
  <si>
    <t>03|0104|000061122|1</t>
  </si>
  <si>
    <t>000621248</t>
  </si>
  <si>
    <t>03|0104|000061118|1</t>
  </si>
  <si>
    <t>000875864</t>
  </si>
  <si>
    <t>03|0104|000061107|1</t>
  </si>
  <si>
    <t>000078338</t>
  </si>
  <si>
    <t>03|0104|000061103|1</t>
  </si>
  <si>
    <t>000058912</t>
  </si>
  <si>
    <t>03|0104|000061102|1</t>
  </si>
  <si>
    <t>000048486</t>
  </si>
  <si>
    <t>03|0104|000061100|1</t>
  </si>
  <si>
    <t>000057954</t>
  </si>
  <si>
    <t>03|0104|000061099|1</t>
  </si>
  <si>
    <t>000091195</t>
  </si>
  <si>
    <t>03|0104|000061098|1</t>
  </si>
  <si>
    <t>000091196</t>
  </si>
  <si>
    <t>000091263</t>
  </si>
  <si>
    <t>000039380</t>
  </si>
  <si>
    <t>03|0104|000061094|1</t>
  </si>
  <si>
    <t>000143292</t>
  </si>
  <si>
    <t>03|0104|000061092|1</t>
  </si>
  <si>
    <t>000222837</t>
  </si>
  <si>
    <t>03|0104|000061085|1</t>
  </si>
  <si>
    <t>000086384</t>
  </si>
  <si>
    <t>03|0104|000061073|1</t>
  </si>
  <si>
    <t>000086383</t>
  </si>
  <si>
    <t>03|0104|000061072|1</t>
  </si>
  <si>
    <t>000037149</t>
  </si>
  <si>
    <t>03|0104|000061070|1</t>
  </si>
  <si>
    <t>000054806</t>
  </si>
  <si>
    <t>03|0104|000061067|1</t>
  </si>
  <si>
    <t>000031308</t>
  </si>
  <si>
    <t>03|0104|000061062|1</t>
  </si>
  <si>
    <t>000031309</t>
  </si>
  <si>
    <t>000014794</t>
  </si>
  <si>
    <t>03|0104|000061061|1</t>
  </si>
  <si>
    <t>000439338</t>
  </si>
  <si>
    <t>03|0104|000061059|1</t>
  </si>
  <si>
    <t>000017588</t>
  </si>
  <si>
    <t>03|0104|000061056|1</t>
  </si>
  <si>
    <t>000500609</t>
  </si>
  <si>
    <t>03|0104|000061054|1</t>
  </si>
  <si>
    <t>000500685</t>
  </si>
  <si>
    <t>000194626</t>
  </si>
  <si>
    <t>03|0104|000061053|1</t>
  </si>
  <si>
    <t>000067499</t>
  </si>
  <si>
    <t>03|0104|000061052|1</t>
  </si>
  <si>
    <t>000054401</t>
  </si>
  <si>
    <t>03|0104|000061050|1</t>
  </si>
  <si>
    <t>000054403</t>
  </si>
  <si>
    <t>000028513</t>
  </si>
  <si>
    <t>03|0104|000061049|1</t>
  </si>
  <si>
    <t>000026326</t>
  </si>
  <si>
    <t>03|0104|000061047|1</t>
  </si>
  <si>
    <t>000026366</t>
  </si>
  <si>
    <t>000177088</t>
  </si>
  <si>
    <t>03|0104|000061044|1</t>
  </si>
  <si>
    <t>03|0104|000061040|1</t>
  </si>
  <si>
    <t>000014652</t>
  </si>
  <si>
    <t>03|0104|000061039|1</t>
  </si>
  <si>
    <t>000014650</t>
  </si>
  <si>
    <t>03|0104|000061038|1</t>
  </si>
  <si>
    <t>000016417</t>
  </si>
  <si>
    <t>03|0104|000061036|1</t>
  </si>
  <si>
    <t>000014795</t>
  </si>
  <si>
    <t>03|0104|000061034|1</t>
  </si>
  <si>
    <t>000399145</t>
  </si>
  <si>
    <t>03|0104|000061033|1</t>
  </si>
  <si>
    <t>000399216</t>
  </si>
  <si>
    <t>000399218</t>
  </si>
  <si>
    <t>000399676</t>
  </si>
  <si>
    <t>000039410</t>
  </si>
  <si>
    <t>03|0104|000061032|1</t>
  </si>
  <si>
    <t>000039552</t>
  </si>
  <si>
    <t>000121720</t>
  </si>
  <si>
    <t>03|0104|000061031|1</t>
  </si>
  <si>
    <t>000121764</t>
  </si>
  <si>
    <t>000121854</t>
  </si>
  <si>
    <t>000121946</t>
  </si>
  <si>
    <t>000089211</t>
  </si>
  <si>
    <t>03|0104|000061030|1</t>
  </si>
  <si>
    <t>000089460</t>
  </si>
  <si>
    <t>000057814</t>
  </si>
  <si>
    <t>03|0104|000061026|1</t>
  </si>
  <si>
    <t>000057813</t>
  </si>
  <si>
    <t>03|0104|000061025|1</t>
  </si>
  <si>
    <t>000222745</t>
  </si>
  <si>
    <t>03|0104|000061024|1</t>
  </si>
  <si>
    <t>000000701</t>
  </si>
  <si>
    <t>03|0104|000061008|1</t>
  </si>
  <si>
    <t>000143259</t>
  </si>
  <si>
    <t>03|0104|000061002|1</t>
  </si>
  <si>
    <t>000078293</t>
  </si>
  <si>
    <t>03|0104|000060993|1</t>
  </si>
  <si>
    <t>000165613</t>
  </si>
  <si>
    <t>03|0104|000060992|1</t>
  </si>
  <si>
    <t>000201856</t>
  </si>
  <si>
    <t>03|0104|000060991|1</t>
  </si>
  <si>
    <t>000074527</t>
  </si>
  <si>
    <t>03|0104|000060971|1</t>
  </si>
  <si>
    <t>000074594</t>
  </si>
  <si>
    <t>000074820</t>
  </si>
  <si>
    <t>000016540</t>
  </si>
  <si>
    <t>03|0104|000060969|1</t>
  </si>
  <si>
    <t>000114987</t>
  </si>
  <si>
    <t>03|0104|000060967|1</t>
  </si>
  <si>
    <t>000115069</t>
  </si>
  <si>
    <t>000115193</t>
  </si>
  <si>
    <t>000048487</t>
  </si>
  <si>
    <t>03|0104|000060946|1</t>
  </si>
  <si>
    <t>000014667</t>
  </si>
  <si>
    <t>03|0104|000060927|1</t>
  </si>
  <si>
    <t>000596586</t>
  </si>
  <si>
    <t>03|0104|000060908|1</t>
  </si>
  <si>
    <t>000596585</t>
  </si>
  <si>
    <t>03|0104|000060902|1</t>
  </si>
  <si>
    <t>000067379</t>
  </si>
  <si>
    <t>03|0104|000060889|1</t>
  </si>
  <si>
    <t>000222846</t>
  </si>
  <si>
    <t>000201664</t>
  </si>
  <si>
    <t>03|0104|000060862|1</t>
  </si>
  <si>
    <t>000147787</t>
  </si>
  <si>
    <t>03|0104|000060852|1</t>
  </si>
  <si>
    <t>000002868</t>
  </si>
  <si>
    <t>03|0104|000060807|1</t>
  </si>
  <si>
    <t>000074395</t>
  </si>
  <si>
    <t>03|0104|000060806|1</t>
  </si>
  <si>
    <t>000114885</t>
  </si>
  <si>
    <t>03|0104|000060805|1</t>
  </si>
  <si>
    <t>000121474</t>
  </si>
  <si>
    <t>03|0104|000060795|1</t>
  </si>
  <si>
    <t>000089463</t>
  </si>
  <si>
    <t>03|0104|000060793|1</t>
  </si>
  <si>
    <t>000176919</t>
  </si>
  <si>
    <t>03|0104|000060792|1</t>
  </si>
  <si>
    <t>000177219</t>
  </si>
  <si>
    <t>000039245</t>
  </si>
  <si>
    <t>03|0104|000060791|1</t>
  </si>
  <si>
    <t>000102307</t>
  </si>
  <si>
    <t>000059042</t>
  </si>
  <si>
    <t>000145394</t>
  </si>
  <si>
    <t>000194223</t>
  </si>
  <si>
    <t>03|0104|000060712|1</t>
  </si>
  <si>
    <t>000067283</t>
  </si>
  <si>
    <t>03|0104|000060709|1</t>
  </si>
  <si>
    <t>000002884</t>
  </si>
  <si>
    <t>03|0104|000060708|1</t>
  </si>
  <si>
    <t>Distribuicao De Alimentos Vanguarda S/A (000008 - 22)</t>
  </si>
  <si>
    <t>000036495</t>
  </si>
  <si>
    <t>03|0104|000060701|1</t>
  </si>
  <si>
    <t>Armazem Mateus S.A. (001456 - 02)</t>
  </si>
  <si>
    <t>009549705</t>
  </si>
  <si>
    <t>03|0104|000060620|1</t>
  </si>
  <si>
    <t>000026094</t>
  </si>
  <si>
    <t>03|0104|000060617|1</t>
  </si>
  <si>
    <t>000080690</t>
  </si>
  <si>
    <t>000204375</t>
  </si>
  <si>
    <t>000204499</t>
  </si>
  <si>
    <t>000016401</t>
  </si>
  <si>
    <t>000194443</t>
  </si>
  <si>
    <t>000194455</t>
  </si>
  <si>
    <t>Dma Distribuidora S/A (002682 - 08)</t>
  </si>
  <si>
    <t>000008087</t>
  </si>
  <si>
    <t>03|0104|000060555|1</t>
  </si>
  <si>
    <t>000017557</t>
  </si>
  <si>
    <t>000044696</t>
  </si>
  <si>
    <t>000086244</t>
  </si>
  <si>
    <t>000086245</t>
  </si>
  <si>
    <t>000092544</t>
  </si>
  <si>
    <t>000621179</t>
  </si>
  <si>
    <t>000621453</t>
  </si>
  <si>
    <t>000038686</t>
  </si>
  <si>
    <t>03|0104|000060538|1</t>
  </si>
  <si>
    <t>000039553</t>
  </si>
  <si>
    <t>000089464</t>
  </si>
  <si>
    <t>000088919</t>
  </si>
  <si>
    <t>000115070</t>
  </si>
  <si>
    <t>000058959</t>
  </si>
  <si>
    <t>03|0104|000060419|1</t>
  </si>
  <si>
    <t>000102302</t>
  </si>
  <si>
    <t>03|0104|000060363|1</t>
  </si>
  <si>
    <t>000310122</t>
  </si>
  <si>
    <t>000310174</t>
  </si>
  <si>
    <t>000031332</t>
  </si>
  <si>
    <t>000091412</t>
  </si>
  <si>
    <t>000080687</t>
  </si>
  <si>
    <t>03|0104|000060238|1</t>
  </si>
  <si>
    <t>000114060</t>
  </si>
  <si>
    <t>000036412</t>
  </si>
  <si>
    <t>03|0104|000060222|1</t>
  </si>
  <si>
    <t>000089102</t>
  </si>
  <si>
    <t>000089459</t>
  </si>
  <si>
    <t>000059041</t>
  </si>
  <si>
    <t>000298772</t>
  </si>
  <si>
    <t>000031266</t>
  </si>
  <si>
    <t>000031331</t>
  </si>
  <si>
    <t>000102306</t>
  </si>
  <si>
    <t>000010776</t>
  </si>
  <si>
    <t>000011087</t>
  </si>
  <si>
    <t>000015002</t>
  </si>
  <si>
    <t>000091265</t>
  </si>
  <si>
    <t>000091328</t>
  </si>
  <si>
    <t>000091411</t>
  </si>
  <si>
    <t>000145414</t>
  </si>
  <si>
    <t>000310121</t>
  </si>
  <si>
    <t>000628609</t>
  </si>
  <si>
    <t>000035074</t>
  </si>
  <si>
    <t>000500523</t>
  </si>
  <si>
    <t>000500715</t>
  </si>
  <si>
    <t>000029917</t>
  </si>
  <si>
    <t>000080689</t>
  </si>
  <si>
    <t>03|0104|000060066|1</t>
  </si>
  <si>
    <t>000054814</t>
  </si>
  <si>
    <t>000121701</t>
  </si>
  <si>
    <t>000044703</t>
  </si>
  <si>
    <t>03|0104|000059979|1</t>
  </si>
  <si>
    <t>000025789</t>
  </si>
  <si>
    <t>0014</t>
  </si>
  <si>
    <t>0015</t>
  </si>
  <si>
    <t>000620997</t>
  </si>
  <si>
    <t>000621080</t>
  </si>
  <si>
    <t>000057815</t>
  </si>
  <si>
    <t>000344251</t>
  </si>
  <si>
    <t>000177038</t>
  </si>
  <si>
    <t>000010993</t>
  </si>
  <si>
    <t>000039742</t>
  </si>
  <si>
    <t>03|0104|000059688|1</t>
  </si>
  <si>
    <t>000035402</t>
  </si>
  <si>
    <t>000035414</t>
  </si>
  <si>
    <t>000035416</t>
  </si>
  <si>
    <t>Comcarne Comercial De Carne Ltda (002566 - 01)</t>
  </si>
  <si>
    <t>000207129</t>
  </si>
  <si>
    <t>03|0104|000059634|1</t>
  </si>
  <si>
    <t>03|0104|000059503|1</t>
  </si>
  <si>
    <t>000028463</t>
  </si>
  <si>
    <t>03|0104|000059501|1</t>
  </si>
  <si>
    <t>000017511</t>
  </si>
  <si>
    <t>000039554</t>
  </si>
  <si>
    <t>000058957</t>
  </si>
  <si>
    <t>000011086</t>
  </si>
  <si>
    <t>03|0104|000059187|1</t>
  </si>
  <si>
    <t>000121485</t>
  </si>
  <si>
    <t>000121579</t>
  </si>
  <si>
    <t>000121700</t>
  </si>
  <si>
    <t>000043674</t>
  </si>
  <si>
    <t>03|0104|000056808|1</t>
  </si>
  <si>
    <t>000082738</t>
  </si>
  <si>
    <t>03|0104|000055488|1</t>
  </si>
  <si>
    <t>000044728</t>
  </si>
  <si>
    <t>03|0104|000053672|1</t>
  </si>
  <si>
    <t>000014686</t>
  </si>
  <si>
    <t>000145391</t>
  </si>
  <si>
    <t>Natural Da Horta</t>
  </si>
  <si>
    <t>Mirante Vegetais</t>
  </si>
  <si>
    <t>TOMATE BOMBOM NATURAL DA HORTA CX 9KG / 50 X 180G (072.006)</t>
  </si>
  <si>
    <t>000439805</t>
  </si>
  <si>
    <t>03|0104|000061392|1</t>
  </si>
  <si>
    <t>004192804</t>
  </si>
  <si>
    <t>03|0104|000061176|1</t>
  </si>
  <si>
    <t>000876166</t>
  </si>
  <si>
    <t>03|0104|000061167|1</t>
  </si>
  <si>
    <t>000628611</t>
  </si>
  <si>
    <t>03|0104|000061106|1</t>
  </si>
  <si>
    <t>000050443</t>
  </si>
  <si>
    <t>03|0104|000061093|1</t>
  </si>
  <si>
    <t>000044702</t>
  </si>
  <si>
    <t>000223354</t>
  </si>
  <si>
    <t>000628348</t>
  </si>
  <si>
    <t>009520954</t>
  </si>
  <si>
    <t>03|0104|000059130|1</t>
  </si>
  <si>
    <t>009521082</t>
  </si>
  <si>
    <t>009521825</t>
  </si>
  <si>
    <t>009549540</t>
  </si>
  <si>
    <t>000628607</t>
  </si>
  <si>
    <t>000091264</t>
  </si>
  <si>
    <t>000029767</t>
  </si>
  <si>
    <t>03|0104|000054844|1</t>
  </si>
  <si>
    <t>000058395</t>
  </si>
  <si>
    <t>03|0104|000061483|1</t>
  </si>
  <si>
    <t>000876892</t>
  </si>
  <si>
    <t>03|0104|000061411|1</t>
  </si>
  <si>
    <t>000223503</t>
  </si>
  <si>
    <t>03|0104|000061405|1</t>
  </si>
  <si>
    <t>000053634</t>
  </si>
  <si>
    <t>03|0104|000061384|1</t>
  </si>
  <si>
    <t>000223269</t>
  </si>
  <si>
    <t>03|0104|000061328|1</t>
  </si>
  <si>
    <t>000048795</t>
  </si>
  <si>
    <t>03|0104|000061323|1</t>
  </si>
  <si>
    <t>000143503</t>
  </si>
  <si>
    <t>03|0104|000061316|1</t>
  </si>
  <si>
    <t>000148271</t>
  </si>
  <si>
    <t>000084537</t>
  </si>
  <si>
    <t>03|0104|000061286|1</t>
  </si>
  <si>
    <t>000057556</t>
  </si>
  <si>
    <t>000056302</t>
  </si>
  <si>
    <t>03|0104|000061128|1</t>
  </si>
  <si>
    <t>000024828</t>
  </si>
  <si>
    <t>03|0104|000061120|1</t>
  </si>
  <si>
    <t>000628401</t>
  </si>
  <si>
    <t>000078345</t>
  </si>
  <si>
    <t>000048448</t>
  </si>
  <si>
    <t>000043584</t>
  </si>
  <si>
    <t>03|0104|000061079|1</t>
  </si>
  <si>
    <t>000043599</t>
  </si>
  <si>
    <t>000037148</t>
  </si>
  <si>
    <t>000084333</t>
  </si>
  <si>
    <t>03|0104|000061064|1</t>
  </si>
  <si>
    <t>000035392</t>
  </si>
  <si>
    <t>03|0104|000061055|1</t>
  </si>
  <si>
    <t>000222742</t>
  </si>
  <si>
    <t>03|0104|000061023|1</t>
  </si>
  <si>
    <t>000596795</t>
  </si>
  <si>
    <t>03|0104|000061016|1</t>
  </si>
  <si>
    <t>000000700</t>
  </si>
  <si>
    <t>000147920</t>
  </si>
  <si>
    <t>03|0104|000060987|1</t>
  </si>
  <si>
    <t>000091329</t>
  </si>
  <si>
    <t>000058958</t>
  </si>
  <si>
    <t>03|0104|000060935|1</t>
  </si>
  <si>
    <t>000059043</t>
  </si>
  <si>
    <t>000102303</t>
  </si>
  <si>
    <t>03|0104|000060929|1</t>
  </si>
  <si>
    <t>000102348</t>
  </si>
  <si>
    <t>000102482</t>
  </si>
  <si>
    <t>000014813</t>
  </si>
  <si>
    <t>000015003</t>
  </si>
  <si>
    <t>000628610</t>
  </si>
  <si>
    <t>03|0104|000060900|1</t>
  </si>
  <si>
    <t>000298773</t>
  </si>
  <si>
    <t>000298963</t>
  </si>
  <si>
    <t>000299079</t>
  </si>
  <si>
    <t>Mwn Comercial De Alimentos Ltda (000176 - 08)</t>
  </si>
  <si>
    <t>000038306</t>
  </si>
  <si>
    <t>03|0104|000060832|1</t>
  </si>
  <si>
    <t>000074434</t>
  </si>
  <si>
    <t>000074519</t>
  </si>
  <si>
    <t>000089104</t>
  </si>
  <si>
    <t>000145396</t>
  </si>
  <si>
    <t>03|0104|000060720|1</t>
  </si>
  <si>
    <t>000035415</t>
  </si>
  <si>
    <t>000035498</t>
  </si>
  <si>
    <t>000024691</t>
  </si>
  <si>
    <t>03|0104|000060618|1</t>
  </si>
  <si>
    <t>000080691</t>
  </si>
  <si>
    <t>000049339</t>
  </si>
  <si>
    <t>000621046</t>
  </si>
  <si>
    <t>000121484</t>
  </si>
  <si>
    <t>000176662</t>
  </si>
  <si>
    <t>000177035</t>
  </si>
  <si>
    <t>000177137</t>
  </si>
  <si>
    <t>000049382</t>
  </si>
  <si>
    <t>03|0104|000060233|1</t>
  </si>
  <si>
    <t>000014671</t>
  </si>
  <si>
    <t>000014773</t>
  </si>
  <si>
    <t>000028464</t>
  </si>
  <si>
    <t>000177138</t>
  </si>
  <si>
    <t>000010991</t>
  </si>
  <si>
    <t>000011084</t>
  </si>
  <si>
    <t>000310120</t>
  </si>
  <si>
    <t>03|0104|000058614|1</t>
  </si>
  <si>
    <t>000310173</t>
  </si>
  <si>
    <t>000089461</t>
  </si>
  <si>
    <t>000058182</t>
  </si>
  <si>
    <t>000089103</t>
  </si>
  <si>
    <t>000092546</t>
  </si>
  <si>
    <t>03|0104|000059061|1</t>
  </si>
  <si>
    <t>000086508</t>
  </si>
  <si>
    <t>000207128</t>
  </si>
  <si>
    <t>03|0104|000060136|1</t>
  </si>
  <si>
    <t>000089462</t>
  </si>
  <si>
    <t>000078597</t>
  </si>
  <si>
    <t>03|0104|000061317|1</t>
  </si>
  <si>
    <t>000597430</t>
  </si>
  <si>
    <t>03|0104|000061260|1</t>
  </si>
  <si>
    <t>000074814</t>
  </si>
  <si>
    <t>03|0104|000061125|1</t>
  </si>
  <si>
    <t>000007978</t>
  </si>
  <si>
    <t>03|0104|000061109|1</t>
  </si>
  <si>
    <t>000102481</t>
  </si>
  <si>
    <t>Rio Grande Comercio De Carnes Ltda (004493 - 01)</t>
  </si>
  <si>
    <t>000001555</t>
  </si>
  <si>
    <t>03|0104|000060707|1</t>
  </si>
  <si>
    <t>000010994</t>
  </si>
  <si>
    <t>000028466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</si>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</sst>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0\ &quot;KG&quot;"/>
    <numFmt numFmtId="165" formatCode="0\ &quot;CX&quot;"/>
    <numFmt numFmtId="166" formatCode="&quot;R$&quot;\ #,##0.00"/>
    <numFmt numFmtId="167" formatCode="d/m/yy\ h:mm;@"/>
    <numFmt numFmtId="168" formatCode="#,##0.00%"/>
  </numFmts>
  <fonts count="12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</font>
    <font>
      <b/>
      <sz val="22"/>
      <color rgb="FFFF0000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B9FFD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14" fontId="3" fillId="0" borderId="0" xfId="0" applyNumberFormat="1" applyFont="1"/>
    <xf numFmtId="4" fontId="3" fillId="0" borderId="0" xfId="0" applyNumberFormat="1" applyFont="1"/>
    <xf numFmtId="0" fontId="3" fillId="0" borderId="0" xfId="0" applyFont="1" applyAlignment="1">
      <alignment horizontal="center"/>
    </xf>
    <xf numFmtId="164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0" fillId="2" borderId="0" xfId="0" applyFill="1"/>
    <xf numFmtId="0" fontId="5" fillId="2" borderId="0" xfId="0" applyFont="1" applyFill="1"/>
    <xf numFmtId="0" fontId="6" fillId="2" borderId="0" xfId="0" applyFont="1" applyFill="1"/>
    <xf numFmtId="9" fontId="3" fillId="0" borderId="0" xfId="1" applyFont="1"/>
    <xf numFmtId="9" fontId="3" fillId="0" borderId="0" xfId="1" applyFont="1" applyAlignment="1">
      <alignment horizontal="center"/>
    </xf>
    <xf numFmtId="2" fontId="3" fillId="0" borderId="0" xfId="1" applyNumberFormat="1" applyFont="1"/>
    <xf numFmtId="2" fontId="3" fillId="0" borderId="0" xfId="1" applyNumberFormat="1" applyFont="1" applyAlignment="1">
      <alignment horizontal="center"/>
    </xf>
    <xf numFmtId="44" fontId="3" fillId="0" borderId="0" xfId="2" applyFont="1"/>
    <xf numFmtId="0" fontId="0" fillId="3" borderId="0" xfId="0" applyFill="1"/>
    <xf numFmtId="9" fontId="0" fillId="0" borderId="0" xfId="1" applyFont="1"/>
    <xf numFmtId="44" fontId="0" fillId="0" borderId="0" xfId="2" applyFont="1"/>
    <xf numFmtId="44" fontId="0" fillId="0" borderId="0" xfId="0" applyNumberFormat="1"/>
    <xf numFmtId="2" fontId="0" fillId="0" borderId="0" xfId="0" applyNumberFormat="1"/>
    <xf numFmtId="0" fontId="0" fillId="4" borderId="0" xfId="0" applyFill="1"/>
    <xf numFmtId="166" fontId="0" fillId="0" borderId="0" xfId="0" applyNumberFormat="1"/>
    <xf numFmtId="10" fontId="0" fillId="0" borderId="0" xfId="1" applyNumberFormat="1" applyFont="1"/>
    <xf numFmtId="9" fontId="0" fillId="0" borderId="0" xfId="0" applyNumberFormat="1"/>
    <xf numFmtId="2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44" fontId="5" fillId="0" borderId="0" xfId="2" applyFont="1"/>
    <xf numFmtId="10" fontId="5" fillId="0" borderId="0" xfId="1" applyNumberFormat="1" applyFont="1"/>
    <xf numFmtId="0" fontId="5" fillId="0" borderId="0" xfId="0" applyFont="1"/>
    <xf numFmtId="9" fontId="0" fillId="0" borderId="0" xfId="1" applyFont="1" applyAlignment="1">
      <alignment horizontal="center"/>
    </xf>
    <xf numFmtId="44" fontId="0" fillId="0" borderId="0" xfId="1" applyNumberFormat="1" applyFont="1" applyAlignment="1">
      <alignment horizontal="center"/>
    </xf>
    <xf numFmtId="10" fontId="0" fillId="0" borderId="0" xfId="0" applyNumberFormat="1"/>
    <xf numFmtId="2" fontId="11" fillId="0" borderId="0" xfId="1" applyNumberFormat="1" applyFont="1" applyAlignment="1">
      <alignment horizontal="center"/>
    </xf>
    <xf numFmtId="9" fontId="11" fillId="0" borderId="0" xfId="1" applyFont="1" applyAlignment="1">
      <alignment horizontal="center"/>
    </xf>
    <xf numFmtId="4" fontId="0" fillId="5" borderId="0" xfId="0" applyNumberFormat="1" applyFill="1"/>
    <xf numFmtId="10" fontId="0" fillId="5" borderId="0" xfId="0" applyNumberFormat="1" applyFill="1"/>
    <xf numFmtId="3" fontId="0" fillId="0" borderId="0" xfId="0" applyNumberFormat="1"/>
    <xf numFmtId="168" fontId="0" fillId="0" borderId="0" xfId="0" applyNumberFormat="1"/>
    <xf numFmtId="0" fontId="8" fillId="0" borderId="0" xfId="0" applyFont="1" applyAlignment="1">
      <alignment horizontal="center"/>
    </xf>
    <xf numFmtId="14" fontId="0" fillId="0" borderId="0" xfId="0" applyNumberFormat="1"/>
    <xf numFmtId="4" fontId="0" fillId="0" borderId="0" xfId="0" applyNumberFormat="1"/>
    <xf numFmtId="10" fontId="0" fillId="6" borderId="0" xfId="0" applyNumberFormat="1" applyFill="1"/>
    <xf numFmtId="3" fontId="0" fillId="5" borderId="0" xfId="0" applyNumberFormat="1" applyFill="1"/>
    <xf numFmtId="10" fontId="0" fillId="0" borderId="0" xfId="1" applyNumberFormat="1" applyFont="1" applyAlignment="1">
      <alignment horizontal="center"/>
    </xf>
    <xf numFmtId="0" fontId="3" fillId="0" borderId="0" xfId="0" pivotButton="1" applyFont="1"/>
    <xf numFmtId="0" fontId="3" fillId="0" borderId="0" xfId="0" applyFont="1" applyAlignment="1">
      <alignment horizontal="left"/>
    </xf>
    <xf numFmtId="44" fontId="3" fillId="0" borderId="0" xfId="0" applyNumberFormat="1" applyFont="1"/>
    <xf numFmtId="44" fontId="3" fillId="0" borderId="0" xfId="0" applyNumberFormat="1" applyFont="1" applyAlignment="1">
      <alignment horizontal="center"/>
    </xf>
    <xf numFmtId="0" fontId="3" fillId="0" borderId="0" xfId="0" pivotButton="1" applyFont="1" applyAlignment="1">
      <alignment horizontal="center"/>
    </xf>
    <xf numFmtId="165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/>
    <xf numFmtId="14" fontId="3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 readingOrder="1"/>
    </xf>
    <xf numFmtId="0" fontId="8" fillId="0" borderId="0" xfId="0" applyFont="1" applyAlignment="1">
      <alignment horizontal="center"/>
    </xf>
    <xf numFmtId="167" fontId="10" fillId="2" borderId="0" xfId="0" applyNumberFormat="1" applyFont="1" applyFill="1" applyAlignment="1">
      <alignment horizontal="right" vertical="center"/>
    </xf>
  </cellXfs>
  <cellStyles count="3">
    <cellStyle name="Moeda" xfId="2" builtinId="4"/>
    <cellStyle name="Normal" xfId="0" builtinId="0"/>
    <cellStyle name="Porcentagem" xfId="1" builtinId="5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34" formatCode="_-&quot;R$&quot;\ * #,##0.00_-;\-&quot;R$&quot;\ * #,##0.00_-;_-&quot;R$&quot;\ * &quot;-&quot;??_-;_-@_-"/>
    </dxf>
    <dxf>
      <numFmt numFmtId="13" formatCode="0%"/>
    </dxf>
    <dxf>
      <numFmt numFmtId="13" formatCode="0%"/>
    </dxf>
    <dxf>
      <numFmt numFmtId="34" formatCode="_-&quot;R$&quot;\ * #,##0.00_-;\-&quot;R$&quot;\ * #,##0.00_-;_-&quot;R$&quot;\ * &quot;-&quot;??_-;_-@_-"/>
    </dxf>
    <dxf>
      <numFmt numFmtId="164" formatCode="0\ &quot;KG&quot;"/>
    </dxf>
    <dxf>
      <numFmt numFmtId="164" formatCode="0\ &quot;KG&quot;"/>
    </dxf>
    <dxf>
      <numFmt numFmtId="164" formatCode="0\ &quot;KG&quot;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64" formatCode="0\ &quot;KG&quot;"/>
    </dxf>
    <dxf>
      <numFmt numFmtId="34" formatCode="_-&quot;R$&quot;\ * #,##0.00_-;\-&quot;R$&quot;\ * #,##0.00_-;_-&quot;R$&quot;\ * &quot;-&quot;??_-;_-@_-"/>
    </dxf>
    <dxf>
      <numFmt numFmtId="166" formatCode="&quot;R$&quot;\ #,##0.00"/>
    </dxf>
    <dxf>
      <numFmt numFmtId="164" formatCode="0\ &quot;KG&quot;"/>
    </dxf>
    <dxf>
      <numFmt numFmtId="34" formatCode="_-&quot;R$&quot;\ * #,##0.00_-;\-&quot;R$&quot;\ * #,##0.00_-;_-&quot;R$&quot;\ * &quot;-&quot;??_-;_-@_-"/>
    </dxf>
    <dxf>
      <numFmt numFmtId="164" formatCode="0\ &quot;KG&quot;"/>
    </dxf>
    <dxf>
      <numFmt numFmtId="166" formatCode="&quot;R$&quot;\ #,##0.00"/>
    </dxf>
    <dxf>
      <numFmt numFmtId="13" formatCode="0%"/>
    </dxf>
    <dxf>
      <numFmt numFmtId="13" formatCode="0%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64" formatCode="0\ &quot;KG&quot;"/>
    </dxf>
    <dxf>
      <numFmt numFmtId="14" formatCode="0.00%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64" formatCode="0\ &quot;KG&quot;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solid">
          <fgColor indexed="64"/>
          <bgColor rgb="FFF0F0F0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solid">
          <fgColor indexed="64"/>
          <bgColor rgb="FFF5F5F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3" formatCode="#,##0"/>
      <fill>
        <patternFill patternType="solid">
          <fgColor indexed="64"/>
          <bgColor rgb="FFF5F5F5"/>
        </patternFill>
      </fill>
    </dxf>
    <dxf>
      <numFmt numFmtId="3" formatCode="#,##0"/>
      <fill>
        <patternFill patternType="solid">
          <fgColor indexed="64"/>
          <bgColor rgb="FFF5F5F5"/>
        </patternFill>
      </fill>
    </dxf>
    <dxf>
      <numFmt numFmtId="14" formatCode="0.00%"/>
    </dxf>
    <dxf>
      <numFmt numFmtId="168" formatCode="#,##0.00%"/>
    </dxf>
    <dxf>
      <numFmt numFmtId="3" formatCode="#,##0"/>
    </dxf>
    <dxf>
      <numFmt numFmtId="14" formatCode="0.00%"/>
      <fill>
        <patternFill patternType="solid">
          <fgColor indexed="64"/>
          <bgColor rgb="FFF0F0F0"/>
        </patternFill>
      </fill>
    </dxf>
    <dxf>
      <numFmt numFmtId="14" formatCode="0.00%"/>
      <fill>
        <patternFill patternType="solid">
          <fgColor indexed="64"/>
          <bgColor rgb="FFF5F5F5"/>
        </patternFill>
      </fill>
    </dxf>
    <dxf>
      <numFmt numFmtId="4" formatCode="#,##0.00"/>
      <fill>
        <patternFill patternType="solid">
          <fgColor indexed="64"/>
          <bgColor rgb="FFF5F5F5"/>
        </patternFill>
      </fill>
    </dxf>
    <dxf>
      <numFmt numFmtId="14" formatCode="0.00%"/>
    </dxf>
    <dxf>
      <numFmt numFmtId="14" formatCode="0.00%"/>
    </dxf>
    <dxf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numFmt numFmtId="14" formatCode="0.00%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FF99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\ &quot;KG&quot;"/>
    </dxf>
    <dxf>
      <numFmt numFmtId="164" formatCode="0\ &quot;KG&quot;"/>
    </dxf>
    <dxf>
      <numFmt numFmtId="164" formatCode="0\ &quot;KG&quot;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" formatCode="0.0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64" formatCode="0\ &quot;KG&quot;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\ &quot;KG&quot;"/>
    </dxf>
    <dxf>
      <numFmt numFmtId="2" formatCode="0.00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\ &quot;KG&quot;"/>
    </dxf>
    <dxf>
      <numFmt numFmtId="2" formatCode="0.00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65" formatCode="0\ &quot;CX&quot;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64" formatCode="0\ &quot;KG&quot;"/>
    </dxf>
    <dxf>
      <numFmt numFmtId="165" formatCode="0\ &quot;CX&quot;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\ &quot;KG&quot;"/>
    </dxf>
    <dxf>
      <numFmt numFmtId="2" formatCode="0.00"/>
    </dxf>
    <dxf>
      <numFmt numFmtId="164" formatCode="0\ &quot;KG&quot;"/>
    </dxf>
    <dxf>
      <numFmt numFmtId="164" formatCode="0\ &quot;KG&quot;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\ &quot;KG&quot;"/>
    </dxf>
    <dxf>
      <numFmt numFmtId="2" formatCode="0.00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64" formatCode="0\ &quot;KG&quot;"/>
    </dxf>
    <dxf>
      <numFmt numFmtId="2" formatCode="0.00"/>
    </dxf>
    <dxf>
      <numFmt numFmtId="164" formatCode="0\ &quot;KG&quot;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64" formatCode="0\ &quot;KG&quot;"/>
    </dxf>
    <dxf>
      <numFmt numFmtId="2" formatCode="0.00"/>
    </dxf>
    <dxf>
      <numFmt numFmtId="164" formatCode="0\ &quot;KG&quot;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64" formatCode="0\ &quot;KG&quot;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\ &quot;KG&quot;"/>
    </dxf>
    <dxf>
      <numFmt numFmtId="2" formatCode="0.00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64" formatCode="0\ &quot;KG&quot;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\ &quot;KG&quot;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0\ &quot;KG&quot;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5" formatCode="0\ &quot;CX&quot;"/>
    </dxf>
    <dxf>
      <alignment horizontal="center"/>
    </dxf>
    <dxf>
      <alignment horizontal="center"/>
    </dxf>
    <dxf>
      <alignment horizontal="right"/>
    </dxf>
    <dxf>
      <numFmt numFmtId="2" formatCode="0.00"/>
    </dxf>
    <dxf>
      <numFmt numFmtId="165" formatCode="0\ &quot;CX&quot;"/>
    </dxf>
    <dxf>
      <alignment horizontal="center"/>
    </dxf>
    <dxf>
      <alignment horizontal="center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4" formatCode="0\ &quot;KG&quot;"/>
    </dxf>
    <dxf>
      <numFmt numFmtId="1" formatCode="0"/>
    </dxf>
    <dxf>
      <numFmt numFmtId="2" formatCode="0.0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\ &quot;KG&quot;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z val="6"/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 style="thin">
          <color rgb="FF003300"/>
        </left>
        <right style="thin">
          <color rgb="FF003300"/>
        </right>
        <top style="thin">
          <color rgb="FF003300"/>
        </top>
        <bottom style="thin">
          <color rgb="FF003300"/>
        </bottom>
        <vertical/>
        <horizontal/>
      </border>
    </dxf>
  </dxfs>
  <tableStyles count="4" defaultTableStyle="TableStyleMedium2" defaultPivotStyle="PivotStyleLight16">
    <tableStyle name="SlicerStyleDark1 2" pivot="0" table="0" count="10" xr9:uid="{00000000-0011-0000-FFFF-FFFF00000000}">
      <tableStyleElement type="wholeTable" dxfId="349"/>
      <tableStyleElement type="headerRow" dxfId="348"/>
    </tableStyle>
    <tableStyle name="SlicerStyleDark1 2 2" pivot="0" table="0" count="10" xr9:uid="{00000000-0011-0000-FFFF-FFFF01000000}">
      <tableStyleElement type="wholeTable" dxfId="347"/>
      <tableStyleElement type="headerRow" dxfId="346"/>
    </tableStyle>
    <tableStyle name="SlicerStyleDark1 2 3" pivot="0" table="0" count="10" xr9:uid="{00000000-0011-0000-FFFF-FFFF02000000}">
      <tableStyleElement type="wholeTable" dxfId="345"/>
      <tableStyleElement type="headerRow" dxfId="344"/>
    </tableStyle>
    <tableStyle name="SlicerStyleDark1 2 3 2" pivot="0" table="0" count="10" xr9:uid="{00000000-0011-0000-FFFF-FFFF03000000}">
      <tableStyleElement type="wholeTable" dxfId="343"/>
      <tableStyleElement type="headerRow" dxfId="342"/>
    </tableStyle>
  </tableStyles>
  <colors>
    <mruColors>
      <color rgb="FF00FF99"/>
      <color rgb="FF99FFCC"/>
      <color rgb="FFB9FFDC"/>
      <color rgb="FF010B04"/>
      <color rgb="FF003300"/>
      <color rgb="FF061E00"/>
      <color rgb="FF031C02"/>
      <color rgb="FF006600"/>
      <color rgb="FF003E00"/>
      <color rgb="FFFFFF99"/>
    </mruColors>
  </color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patternFill patternType="none">
              <fgColor auto="1"/>
              <bgColor auto="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1"/>
          </font>
          <fill>
            <patternFill patternType="solid">
              <fgColor auto="1"/>
              <bgColor rgb="FFFFFF9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000000"/>
          </font>
          <fill>
            <gradientFill degree="90">
              <stop position="0">
                <color rgb="FFB9FFDC"/>
              </stop>
              <stop position="1">
                <color theme="1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none">
              <fgColor auto="1"/>
              <bgColor auto="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 val="0"/>
            <i val="0"/>
            <sz val="6"/>
            <color theme="0"/>
          </font>
          <fill>
            <gradientFill degree="90">
              <stop position="0">
                <color rgb="FF00FF99"/>
              </stop>
              <stop position="1">
                <color theme="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none">
              <fgColor indexed="64"/>
              <bgColor auto="1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1" tint="4.9989318521683403E-2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1"/>
          </font>
          <fill>
            <patternFill patternType="solid">
              <fgColor auto="1"/>
              <bgColor rgb="FFFFFF9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000000"/>
          </font>
          <fill>
            <gradientFill degree="90">
              <stop position="0">
                <color rgb="FFB9FFDC"/>
              </stop>
              <stop position="1">
                <color theme="1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none">
              <fgColor auto="1"/>
              <bgColor auto="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gradientFill degree="90">
              <stop position="0">
                <color rgb="FF00FF99"/>
              </stop>
              <stop position="1">
                <color theme="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none">
              <fgColor indexed="64"/>
              <bgColor auto="1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1" tint="4.9989318521683403E-2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1"/>
          </font>
          <fill>
            <patternFill patternType="solid">
              <fgColor auto="1"/>
              <bgColor rgb="FFFFFF9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000000"/>
          </font>
          <fill>
            <gradientFill degree="90">
              <stop position="0">
                <color rgb="FFB9FFDC"/>
              </stop>
              <stop position="1">
                <color theme="1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none">
              <fgColor auto="1"/>
              <bgColor auto="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gradientFill degree="90">
              <stop position="0">
                <color rgb="FF00FF99"/>
              </stop>
              <stop position="1">
                <color theme="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none">
              <fgColor indexed="64"/>
              <bgColor auto="1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1" tint="4.9989318521683403E-2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1"/>
          </font>
          <fill>
            <patternFill patternType="solid">
              <fgColor auto="1"/>
              <bgColor rgb="FFFFFF9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000000"/>
          </font>
          <fill>
            <gradientFill degree="90">
              <stop position="0">
                <color rgb="FFB9FFDC"/>
              </stop>
              <stop position="1">
                <color theme="1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none">
              <fgColor auto="1"/>
              <bgColor auto="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gradientFill degree="90">
              <stop position="0">
                <color rgb="FF00FF99"/>
              </stop>
              <stop position="1">
                <color theme="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none">
              <fgColor indexed="64"/>
              <bgColor auto="1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1" tint="4.9989318521683403E-2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Dark1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Dark1 2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1 2 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microsoft.com/office/2007/relationships/slicerCache" Target="slicerCaches/slicerCache5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7/relationships/slicerCache" Target="slicerCaches/slicerCache4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microsoft.com/office/2007/relationships/slicerCache" Target="slicerCaches/slicerCache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microsoft.com/office/2007/relationships/slicerCache" Target="slicerCaches/slicerCache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9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1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[Devoluções Lançadas 25-02 (1).xlsm]TAB_DINAMICAS!Tabela dinâmica14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Microsoft GothicNeo" panose="020B0500000101010101" pitchFamily="34" charset="-127"/>
                <a:cs typeface="Microsoft GothicNeo" panose="020B0500000101010101" pitchFamily="34" charset="-127"/>
              </a:defRPr>
            </a:pPr>
            <a:r>
              <a:rPr lang="pt-BR" sz="1200"/>
              <a:t>Top 5 Produtos - Rede Assai</a:t>
            </a:r>
          </a:p>
        </c:rich>
      </c:tx>
      <c:layout>
        <c:manualLayout>
          <c:xMode val="edge"/>
          <c:yMode val="edge"/>
          <c:x val="0.24868275155445144"/>
          <c:y val="1.66270846043670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200" b="1" i="0" u="none" strike="noStrike" kern="1200" baseline="0">
              <a:solidFill>
                <a:schemeClr val="bg1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516974540536988"/>
          <c:y val="0.21599499354554905"/>
          <c:w val="0.39291652254486442"/>
          <c:h val="0.76877435775073566"/>
        </c:manualLayout>
      </c:layout>
      <c:doughnutChart>
        <c:varyColors val="1"/>
        <c:ser>
          <c:idx val="0"/>
          <c:order val="0"/>
          <c:tx>
            <c:strRef>
              <c:f>TAB_DINAMICAS!$Y$5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E0-4F0F-8403-7E92C2FD560C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E0-4F0F-8403-7E92C2FD560C}"/>
              </c:ext>
            </c:extLst>
          </c:dPt>
          <c:dPt>
            <c:idx val="2"/>
            <c:bubble3D val="0"/>
            <c:spPr>
              <a:solidFill>
                <a:srgbClr val="003E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E0-4F0F-8403-7E92C2FD560C}"/>
              </c:ext>
            </c:extLst>
          </c:dPt>
          <c:dPt>
            <c:idx val="3"/>
            <c:bubble3D val="0"/>
            <c:spPr>
              <a:solidFill>
                <a:schemeClr val="tx2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E0-4F0F-8403-7E92C2FD56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E0-4F0F-8403-7E92C2FD560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E0-4F0F-8403-7E92C2FD560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CE0-4F0F-8403-7E92C2FD560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CE0-4F0F-8403-7E92C2FD560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CE0-4F0F-8403-7E92C2FD560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CE0-4F0F-8403-7E92C2FD560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CE0-4F0F-8403-7E92C2FD560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CE0-4F0F-8403-7E92C2FD560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CE0-4F0F-8403-7E92C2FD560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CE0-4F0F-8403-7E92C2FD560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CE0-4F0F-8403-7E92C2FD560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CE0-4F0F-8403-7E92C2FD560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CE0-4F0F-8403-7E92C2FD560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CE0-4F0F-8403-7E92C2FD560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CE0-4F0F-8403-7E92C2FD560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CE0-4F0F-8403-7E92C2FD560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CE0-4F0F-8403-7E92C2FD560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CE0-4F0F-8403-7E92C2FD560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CE0-4F0F-8403-7E92C2FD560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CE0-4F0F-8403-7E92C2FD560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CE0-4F0F-8403-7E92C2FD560C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CE0-4F0F-8403-7E92C2FD560C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CE0-4F0F-8403-7E92C2FD56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TAB_DINAMICAS!$X$6:$X$11</c:f>
              <c:strCache>
                <c:ptCount val="5"/>
                <c:pt idx="0">
                  <c:v>Formosa Extra</c:v>
                </c:pt>
                <c:pt idx="1">
                  <c:v>Manga Tommy</c:v>
                </c:pt>
                <c:pt idx="2">
                  <c:v>Pitaya</c:v>
                </c:pt>
                <c:pt idx="3">
                  <c:v>Papaya Extra</c:v>
                </c:pt>
                <c:pt idx="4">
                  <c:v>Tangerina Imp</c:v>
                </c:pt>
              </c:strCache>
            </c:strRef>
          </c:cat>
          <c:val>
            <c:numRef>
              <c:f>TAB_DINAMICAS!$Y$6:$Y$11</c:f>
              <c:numCache>
                <c:formatCode>0\ "KG"</c:formatCode>
                <c:ptCount val="5"/>
                <c:pt idx="0">
                  <c:v>418.75000000000011</c:v>
                </c:pt>
                <c:pt idx="1">
                  <c:v>172.58040000000003</c:v>
                </c:pt>
                <c:pt idx="2">
                  <c:v>116.88509999999999</c:v>
                </c:pt>
                <c:pt idx="3">
                  <c:v>112.84679999999997</c:v>
                </c:pt>
                <c:pt idx="4">
                  <c:v>97.539900000000003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CE0-4F0F-8403-7E92C2FD5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89865987998086"/>
          <c:y val="0.26262087366819675"/>
          <c:w val="0.31771444737657645"/>
          <c:h val="0.683556467935911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(1).xlsm]TAB_DINAMICAS!Tabela dinâmica15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" lastClr="FFFFFF"/>
                </a:solidFill>
                <a:latin typeface="+mn-lt"/>
                <a:ea typeface="Microsoft GothicNeo" panose="020B0500000101010101" pitchFamily="34" charset="-127"/>
                <a:cs typeface="Microsoft GothicNeo" panose="020B0500000101010101" pitchFamily="34" charset="-127"/>
              </a:defRPr>
            </a:pPr>
            <a:r>
              <a:rPr lang="pt-BR" sz="1200" b="1" i="0" u="none" strike="noStrike" kern="1200" baseline="0">
                <a:solidFill>
                  <a:sysClr val="window" lastClr="FFFFFF"/>
                </a:solidFill>
                <a:ea typeface="Microsoft GothicNeo" panose="020B0500000101010101" pitchFamily="34" charset="-127"/>
                <a:cs typeface="Microsoft GothicNeo" panose="020B0500000101010101" pitchFamily="34" charset="-127"/>
              </a:rPr>
              <a:t>Top 5 Produtos - Rede Atakarejo</a:t>
            </a:r>
          </a:p>
        </c:rich>
      </c:tx>
      <c:layout>
        <c:manualLayout>
          <c:xMode val="edge"/>
          <c:yMode val="edge"/>
          <c:x val="0.2130739228855911"/>
          <c:y val="1.66273542300009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baseline="0">
              <a:solidFill>
                <a:sysClr val="window" lastClr="FFFFFF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30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31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34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35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36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37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40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41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42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43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516974540536988"/>
          <c:y val="0.21599499354554905"/>
          <c:w val="0.39291652254486442"/>
          <c:h val="0.76877435775073566"/>
        </c:manualLayout>
      </c:layout>
      <c:doughnutChart>
        <c:varyColors val="1"/>
        <c:ser>
          <c:idx val="0"/>
          <c:order val="0"/>
          <c:tx>
            <c:strRef>
              <c:f>TAB_DINAMICAS!$AB$5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F8-4C77-9755-A5126F45706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F8-4C77-9755-A5126F457067}"/>
              </c:ext>
            </c:extLst>
          </c:dPt>
          <c:dPt>
            <c:idx val="2"/>
            <c:bubble3D val="0"/>
            <c:spPr>
              <a:solidFill>
                <a:srgbClr val="003E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F8-4C77-9755-A5126F4570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F8-4C77-9755-A5126F457067}"/>
              </c:ext>
            </c:extLst>
          </c:dPt>
          <c:dPt>
            <c:idx val="4"/>
            <c:bubble3D val="0"/>
            <c:spPr>
              <a:solidFill>
                <a:schemeClr val="tx2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F8-4C77-9755-A5126F45706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F8-4C77-9755-A5126F4570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F8-4C77-9755-A5126F4570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F8-4C77-9755-A5126F45706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F8-4C77-9755-A5126F45706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F8-4C77-9755-A5126F45706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8F8-4C77-9755-A5126F45706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8F8-4C77-9755-A5126F45706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8F8-4C77-9755-A5126F45706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8F8-4C77-9755-A5126F45706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8F8-4C77-9755-A5126F45706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8F8-4C77-9755-A5126F45706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8F8-4C77-9755-A5126F45706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8F8-4C77-9755-A5126F45706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8F8-4C77-9755-A5126F45706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8F8-4C77-9755-A5126F45706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8F8-4C77-9755-A5126F45706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8F8-4C77-9755-A5126F45706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8F8-4C77-9755-A5126F457067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8F8-4C77-9755-A5126F45706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8F8-4C77-9755-A5126F457067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8F8-4C77-9755-A5126F457067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8F8-4C77-9755-A5126F4570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TAB_DINAMICAS!$AA$6:$AA$11</c:f>
              <c:strCache>
                <c:ptCount val="5"/>
                <c:pt idx="0">
                  <c:v>Manga Palmer</c:v>
                </c:pt>
                <c:pt idx="1">
                  <c:v>Melao Espanhol</c:v>
                </c:pt>
                <c:pt idx="2">
                  <c:v>Manga Tommy</c:v>
                </c:pt>
                <c:pt idx="3">
                  <c:v>Formosa Extra</c:v>
                </c:pt>
                <c:pt idx="4">
                  <c:v>Limao Tahiti</c:v>
                </c:pt>
              </c:strCache>
            </c:strRef>
          </c:cat>
          <c:val>
            <c:numRef>
              <c:f>TAB_DINAMICAS!$AB$6:$AB$11</c:f>
              <c:numCache>
                <c:formatCode>0\ "KG"</c:formatCode>
                <c:ptCount val="5"/>
                <c:pt idx="0">
                  <c:v>103.3794</c:v>
                </c:pt>
                <c:pt idx="1">
                  <c:v>102.1305</c:v>
                </c:pt>
                <c:pt idx="2">
                  <c:v>77.898600000000002</c:v>
                </c:pt>
                <c:pt idx="3">
                  <c:v>53.84</c:v>
                </c:pt>
                <c:pt idx="4">
                  <c:v>37.519999999999996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C8F8-4C77-9755-A5126F457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89865987998086"/>
          <c:y val="0.2709005716636414"/>
          <c:w val="0.31771444737657645"/>
          <c:h val="0.675276448204732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(1).xlsm]TAB_DINAMICAS!Tabela dinâmica20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" lastClr="FFFFFF"/>
                </a:solidFill>
                <a:latin typeface="+mn-lt"/>
                <a:ea typeface="Microsoft GothicNeo" panose="020B0500000101010101" pitchFamily="34" charset="-127"/>
                <a:cs typeface="Microsoft GothicNeo" panose="020B0500000101010101" pitchFamily="34" charset="-127"/>
              </a:defRPr>
            </a:pPr>
            <a:r>
              <a:rPr lang="pt-BR" sz="1200" b="1" i="0" u="none" strike="noStrike" kern="1200" baseline="0">
                <a:solidFill>
                  <a:sysClr val="window" lastClr="FFFFFF"/>
                </a:solidFill>
                <a:ea typeface="Microsoft GothicNeo" panose="020B0500000101010101" pitchFamily="34" charset="-127"/>
                <a:cs typeface="Microsoft GothicNeo" panose="020B0500000101010101" pitchFamily="34" charset="-127"/>
              </a:rPr>
              <a:t>Top 5 Produtos - Rede Economart</a:t>
            </a:r>
          </a:p>
        </c:rich>
      </c:tx>
      <c:layout>
        <c:manualLayout>
          <c:xMode val="edge"/>
          <c:yMode val="edge"/>
          <c:x val="0.20590207160330509"/>
          <c:y val="2.48209974593187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baseline="0">
              <a:solidFill>
                <a:sysClr val="window" lastClr="FFFFFF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30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31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34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35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36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37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40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41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42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43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516974540536988"/>
          <c:y val="0.21599499354554905"/>
          <c:w val="0.39291652254486442"/>
          <c:h val="0.76877435775073566"/>
        </c:manualLayout>
      </c:layout>
      <c:doughnutChart>
        <c:varyColors val="1"/>
        <c:ser>
          <c:idx val="0"/>
          <c:order val="0"/>
          <c:tx>
            <c:strRef>
              <c:f>TAB_DINAMICAS!$AQ$5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00206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40-42EC-BFA0-88B059086E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40-42EC-BFA0-88B059086EB9}"/>
              </c:ext>
            </c:extLst>
          </c:dPt>
          <c:dPt>
            <c:idx val="2"/>
            <c:bubble3D val="0"/>
            <c:spPr>
              <a:solidFill>
                <a:srgbClr val="003E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40-42EC-BFA0-88B059086EB9}"/>
              </c:ext>
            </c:extLst>
          </c:dPt>
          <c:dPt>
            <c:idx val="3"/>
            <c:bubble3D val="0"/>
            <c:spPr>
              <a:solidFill>
                <a:schemeClr val="tx2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440-42EC-BFA0-88B059086EB9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440-42EC-BFA0-88B059086EB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440-42EC-BFA0-88B059086EB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440-42EC-BFA0-88B059086EB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440-42EC-BFA0-88B059086EB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440-42EC-BFA0-88B059086EB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440-42EC-BFA0-88B059086EB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440-42EC-BFA0-88B059086EB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440-42EC-BFA0-88B059086EB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440-42EC-BFA0-88B059086EB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440-42EC-BFA0-88B059086EB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440-42EC-BFA0-88B059086EB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440-42EC-BFA0-88B059086EB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440-42EC-BFA0-88B059086EB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440-42EC-BFA0-88B059086EB9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440-42EC-BFA0-88B059086EB9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440-42EC-BFA0-88B059086EB9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440-42EC-BFA0-88B059086EB9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440-42EC-BFA0-88B059086EB9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440-42EC-BFA0-88B059086EB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440-42EC-BFA0-88B059086EB9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440-42EC-BFA0-88B059086EB9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440-42EC-BFA0-88B059086EB9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440-42EC-BFA0-88B059086E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TAB_DINAMICAS!$AP$6:$AP$11</c:f>
              <c:strCache>
                <c:ptCount val="5"/>
                <c:pt idx="0">
                  <c:v>Maca Gala Imp</c:v>
                </c:pt>
                <c:pt idx="1">
                  <c:v>Pera D'Anjou Imp</c:v>
                </c:pt>
                <c:pt idx="2">
                  <c:v>Manga Tommy</c:v>
                </c:pt>
                <c:pt idx="3">
                  <c:v>Formosa Extra</c:v>
                </c:pt>
                <c:pt idx="4">
                  <c:v>Limao Tahiti</c:v>
                </c:pt>
              </c:strCache>
            </c:strRef>
          </c:cat>
          <c:val>
            <c:numRef>
              <c:f>TAB_DINAMICAS!$AQ$6:$AQ$11</c:f>
              <c:numCache>
                <c:formatCode>0\ "KG"</c:formatCode>
                <c:ptCount val="5"/>
                <c:pt idx="0">
                  <c:v>62.800199999999997</c:v>
                </c:pt>
                <c:pt idx="1">
                  <c:v>23.000399999999999</c:v>
                </c:pt>
                <c:pt idx="2">
                  <c:v>12.999600000000001</c:v>
                </c:pt>
                <c:pt idx="3">
                  <c:v>12</c:v>
                </c:pt>
                <c:pt idx="4">
                  <c:v>10.0002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7440-42EC-BFA0-88B059086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704001225880834"/>
          <c:y val="0.26258172578391575"/>
          <c:w val="0.34257329839125511"/>
          <c:h val="0.683596019648905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(1).xlsm]TAB_DINAMICAS!Tabela dinâmica19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" lastClr="FFFFFF"/>
                </a:solidFill>
                <a:latin typeface="+mn-lt"/>
                <a:ea typeface="Microsoft GothicNeo" panose="020B0500000101010101" pitchFamily="34" charset="-127"/>
                <a:cs typeface="Microsoft GothicNeo" panose="020B0500000101010101" pitchFamily="34" charset="-127"/>
              </a:defRPr>
            </a:pPr>
            <a:r>
              <a:rPr lang="pt-BR" sz="1200" b="1" i="0" u="none" strike="noStrike" kern="1200" baseline="0">
                <a:solidFill>
                  <a:sysClr val="window" lastClr="FFFFFF"/>
                </a:solidFill>
                <a:ea typeface="Microsoft GothicNeo" panose="020B0500000101010101" pitchFamily="34" charset="-127"/>
                <a:cs typeface="Microsoft GothicNeo" panose="020B0500000101010101" pitchFamily="34" charset="-127"/>
              </a:rPr>
              <a:t>Top 5 Produtos - Outras Redes</a:t>
            </a:r>
          </a:p>
        </c:rich>
      </c:tx>
      <c:layout>
        <c:manualLayout>
          <c:xMode val="edge"/>
          <c:yMode val="edge"/>
          <c:x val="0.23065895277679146"/>
          <c:y val="1.66270520532759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1" i="0" u="none" strike="noStrike" kern="1200" baseline="0">
              <a:solidFill>
                <a:sysClr val="window" lastClr="FFFFFF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30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31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34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35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36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37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40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41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42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43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516974540536988"/>
          <c:y val="0.21599499354554905"/>
          <c:w val="0.39291652254486442"/>
          <c:h val="0.76877435775073566"/>
        </c:manualLayout>
      </c:layout>
      <c:doughnutChart>
        <c:varyColors val="1"/>
        <c:ser>
          <c:idx val="0"/>
          <c:order val="0"/>
          <c:tx>
            <c:strRef>
              <c:f>TAB_DINAMICAS!$AN$5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E9-422C-9AC8-11E0A39EEC31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E9-422C-9AC8-11E0A39EEC31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E9-422C-9AC8-11E0A39EEC3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E9-422C-9AC8-11E0A39EEC3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E9-422C-9AC8-11E0A39EEC3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8E9-422C-9AC8-11E0A39EEC3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8E9-422C-9AC8-11E0A39EEC3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8E9-422C-9AC8-11E0A39EEC3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8E9-422C-9AC8-11E0A39EEC3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8E9-422C-9AC8-11E0A39EEC3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8E9-422C-9AC8-11E0A39EEC3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8E9-422C-9AC8-11E0A39EEC3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8E9-422C-9AC8-11E0A39EEC3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8E9-422C-9AC8-11E0A39EEC3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8E9-422C-9AC8-11E0A39EEC3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8E9-422C-9AC8-11E0A39EEC3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8E9-422C-9AC8-11E0A39EEC3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8E9-422C-9AC8-11E0A39EEC3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8E9-422C-9AC8-11E0A39EEC3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8E9-422C-9AC8-11E0A39EEC3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8E9-422C-9AC8-11E0A39EEC3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8E9-422C-9AC8-11E0A39EEC3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8E9-422C-9AC8-11E0A39EEC3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8E9-422C-9AC8-11E0A39EEC3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8E9-422C-9AC8-11E0A39EEC3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8E9-422C-9AC8-11E0A39EEC3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8E9-422C-9AC8-11E0A39EEC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TAB_DINAMICAS!$AM$6:$AM$11</c:f>
              <c:strCache>
                <c:ptCount val="5"/>
                <c:pt idx="0">
                  <c:v>Manga Tommy</c:v>
                </c:pt>
                <c:pt idx="1">
                  <c:v>Tangerina Imp</c:v>
                </c:pt>
                <c:pt idx="2">
                  <c:v>Laranja Imp</c:v>
                </c:pt>
                <c:pt idx="3">
                  <c:v>Abobora Bata</c:v>
                </c:pt>
                <c:pt idx="4">
                  <c:v>Pera D'Anjou Imp</c:v>
                </c:pt>
              </c:strCache>
            </c:strRef>
          </c:cat>
          <c:val>
            <c:numRef>
              <c:f>TAB_DINAMICAS!$AN$6:$AN$11</c:f>
              <c:numCache>
                <c:formatCode>0\ "KG"</c:formatCode>
                <c:ptCount val="5"/>
                <c:pt idx="0">
                  <c:v>46.301400000000001</c:v>
                </c:pt>
                <c:pt idx="1">
                  <c:v>36.85</c:v>
                </c:pt>
                <c:pt idx="2">
                  <c:v>20.200499999999998</c:v>
                </c:pt>
                <c:pt idx="3">
                  <c:v>15.299900000000001</c:v>
                </c:pt>
                <c:pt idx="4">
                  <c:v>14.700600000000001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78E9-422C-9AC8-11E0A39EE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89865987998086"/>
          <c:y val="0.27112632660047931"/>
          <c:w val="0.31771444737657645"/>
          <c:h val="0.67505127076506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[Devoluções Lançadas 25-02 (1).xlsm]TAB_DINAMICAS!Tabela dinâmica4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devolvido por Semana</a:t>
            </a:r>
            <a:endParaRPr lang="en-US"/>
          </a:p>
        </c:rich>
      </c:tx>
      <c:layout>
        <c:manualLayout>
          <c:xMode val="edge"/>
          <c:yMode val="edge"/>
          <c:x val="0.35775921746072581"/>
          <c:y val="1.859626747662104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5080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37566263172327335"/>
          <c:w val="1"/>
          <c:h val="0.42481842754730287"/>
        </c:manualLayout>
      </c:layout>
      <c:lineChart>
        <c:grouping val="standard"/>
        <c:varyColors val="0"/>
        <c:ser>
          <c:idx val="0"/>
          <c:order val="0"/>
          <c:tx>
            <c:strRef>
              <c:f>TAB_DINAMICAS!$B$36</c:f>
              <c:strCache>
                <c:ptCount val="1"/>
                <c:pt idx="0">
                  <c:v>Total</c:v>
                </c:pt>
              </c:strCache>
            </c:strRef>
          </c:tx>
          <c:spPr>
            <a:ln w="5080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TAB_DINAMICAS!$A$37:$A$42</c:f>
              <c:strCache>
                <c:ptCount val="5"/>
                <c:pt idx="0">
                  <c:v>1/2025</c:v>
                </c:pt>
                <c:pt idx="1">
                  <c:v>2/2025</c:v>
                </c:pt>
                <c:pt idx="2">
                  <c:v>3/2025</c:v>
                </c:pt>
                <c:pt idx="3">
                  <c:v>4/2025</c:v>
                </c:pt>
                <c:pt idx="4">
                  <c:v>5/2025</c:v>
                </c:pt>
              </c:strCache>
            </c:strRef>
          </c:cat>
          <c:val>
            <c:numRef>
              <c:f>TAB_DINAMICAS!$B$37:$B$42</c:f>
              <c:numCache>
                <c:formatCode>_("R$"* #,##0.00_);_("R$"* \(#,##0.00\);_("R$"* "-"??_);_(@_)</c:formatCode>
                <c:ptCount val="5"/>
                <c:pt idx="0">
                  <c:v>974.68000000000006</c:v>
                </c:pt>
                <c:pt idx="1">
                  <c:v>5230.5700000000006</c:v>
                </c:pt>
                <c:pt idx="2">
                  <c:v>3936.53</c:v>
                </c:pt>
                <c:pt idx="3">
                  <c:v>2968.0400000000009</c:v>
                </c:pt>
                <c:pt idx="4">
                  <c:v>5396.5000000000009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97-4362-B87C-28AC3CBB3E7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64295744"/>
        <c:axId val="1564296704"/>
      </c:lineChart>
      <c:catAx>
        <c:axId val="156429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4296704"/>
        <c:crosses val="autoZero"/>
        <c:auto val="1"/>
        <c:lblAlgn val="ctr"/>
        <c:lblOffset val="100"/>
        <c:noMultiLvlLbl val="0"/>
      </c:catAx>
      <c:valAx>
        <c:axId val="156429670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5642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[Devoluções Lançadas 25-02 (1).xlsm]TAB_DINAMICAS!Tabela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Devoluções por Data</a:t>
            </a:r>
          </a:p>
        </c:rich>
      </c:tx>
      <c:layout>
        <c:manualLayout>
          <c:xMode val="edge"/>
          <c:yMode val="edge"/>
          <c:x val="0.15192957339662685"/>
          <c:y val="7.901234567901234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2778673286053125E-2"/>
              <c:y val="7.3011231847393646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91117527148402"/>
                  <c:h val="5.7241501771006759E-2"/>
                </c:manualLayout>
              </c15:layout>
            </c:ext>
          </c:extLst>
        </c:dLbl>
      </c:pivotFmt>
      <c:pivotFmt>
        <c:idx val="1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1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1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1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1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7423762404992492E-2"/>
              <c:y val="1.3350974408434043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85089172736782"/>
                  <c:h val="5.7241501771006759E-2"/>
                </c:manualLayout>
              </c15:layout>
            </c:ext>
          </c:extLst>
        </c:dLbl>
      </c:pivotFmt>
      <c:pivotFmt>
        <c:idx val="1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1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1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2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3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3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3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3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  <c:pivotFmt>
        <c:idx val="3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1.87941644366066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609675755652"/>
                  <c:h val="6.1769944161677096E-2"/>
                </c:manualLayout>
              </c15:layout>
            </c:ext>
          </c:extLst>
        </c:dLbl>
      </c:pivotFmt>
      <c:pivotFmt>
        <c:idx val="3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5404940411156738"/>
          <c:y val="7.1079578321075684E-2"/>
          <c:w val="0.40374888545630361"/>
          <c:h val="0.8998198538526012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TAB_DINAMICAS!$T$8</c:f>
              <c:strCache>
                <c:ptCount val="1"/>
                <c:pt idx="0">
                  <c:v>Total R$</c:v>
                </c:pt>
              </c:strCache>
            </c:strRef>
          </c:tx>
          <c:spPr>
            <a:gradFill flip="none" rotWithShape="1">
              <a:gsLst>
                <a:gs pos="0">
                  <a:srgbClr val="00FF99">
                    <a:shade val="30000"/>
                    <a:satMod val="115000"/>
                  </a:srgbClr>
                </a:gs>
                <a:gs pos="50000">
                  <a:srgbClr val="00FF99">
                    <a:shade val="67500"/>
                    <a:satMod val="115000"/>
                  </a:srgbClr>
                </a:gs>
                <a:gs pos="100000">
                  <a:srgbClr val="00FF99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094B-4096-8B6D-6EDA7251EBB0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4B-4096-8B6D-6EDA7251EBB0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4B-4096-8B6D-6EDA7251EBB0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4B-4096-8B6D-6EDA7251EBB0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94B-4096-8B6D-6EDA7251EBB0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4B-4096-8B6D-6EDA7251EBB0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094B-4096-8B6D-6EDA7251EBB0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94B-4096-8B6D-6EDA7251EBB0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94B-4096-8B6D-6EDA7251EBB0}"/>
              </c:ext>
            </c:extLst>
          </c:dPt>
          <c:dPt>
            <c:idx val="9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4B-4096-8B6D-6EDA7251EBB0}"/>
              </c:ext>
            </c:extLst>
          </c:dPt>
          <c:dPt>
            <c:idx val="10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94B-4096-8B6D-6EDA7251EBB0}"/>
              </c:ext>
            </c:extLst>
          </c:dPt>
          <c:dPt>
            <c:idx val="11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94B-4096-8B6D-6EDA7251EBB0}"/>
              </c:ext>
            </c:extLst>
          </c:dPt>
          <c:dPt>
            <c:idx val="12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94B-4096-8B6D-6EDA7251EBB0}"/>
              </c:ext>
            </c:extLst>
          </c:dPt>
          <c:dPt>
            <c:idx val="13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094B-4096-8B6D-6EDA7251EBB0}"/>
              </c:ext>
            </c:extLst>
          </c:dPt>
          <c:dPt>
            <c:idx val="14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94B-4096-8B6D-6EDA7251EBB0}"/>
              </c:ext>
            </c:extLst>
          </c:dPt>
          <c:dPt>
            <c:idx val="15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94B-4096-8B6D-6EDA7251EBB0}"/>
              </c:ext>
            </c:extLst>
          </c:dPt>
          <c:dPt>
            <c:idx val="16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4B-4096-8B6D-6EDA7251EBB0}"/>
              </c:ext>
            </c:extLst>
          </c:dPt>
          <c:dPt>
            <c:idx val="17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94B-4096-8B6D-6EDA7251EBB0}"/>
              </c:ext>
            </c:extLst>
          </c:dPt>
          <c:dPt>
            <c:idx val="18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094B-4096-8B6D-6EDA7251EBB0}"/>
              </c:ext>
            </c:extLst>
          </c:dPt>
          <c:dPt>
            <c:idx val="19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891-48CA-BC66-83A69DE1FC5F}"/>
              </c:ext>
            </c:extLst>
          </c:dPt>
          <c:dPt>
            <c:idx val="20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891-48CA-BC66-83A69DE1FC5F}"/>
              </c:ext>
            </c:extLst>
          </c:dPt>
          <c:dPt>
            <c:idx val="21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891-48CA-BC66-83A69DE1FC5F}"/>
              </c:ext>
            </c:extLst>
          </c:dPt>
          <c:dPt>
            <c:idx val="22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891-48CA-BC66-83A69DE1FC5F}"/>
              </c:ext>
            </c:extLst>
          </c:dPt>
          <c:dPt>
            <c:idx val="23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891-48CA-BC66-83A69DE1FC5F}"/>
              </c:ext>
            </c:extLst>
          </c:dPt>
          <c:dPt>
            <c:idx val="24"/>
            <c:invertIfNegative val="0"/>
            <c:bubble3D val="0"/>
            <c:spPr>
              <a:gradFill flip="none" rotWithShape="1">
                <a:gsLst>
                  <a:gs pos="0">
                    <a:srgbClr val="00FF99">
                      <a:shade val="30000"/>
                      <a:satMod val="115000"/>
                    </a:srgbClr>
                  </a:gs>
                  <a:gs pos="50000">
                    <a:srgbClr val="00FF99">
                      <a:shade val="67500"/>
                      <a:satMod val="115000"/>
                    </a:srgbClr>
                  </a:gs>
                  <a:gs pos="100000">
                    <a:srgbClr val="00FF99">
                      <a:shade val="100000"/>
                      <a:satMod val="115000"/>
                    </a:srgbClr>
                  </a:gs>
                </a:gsLst>
                <a:lin ang="10800000" scaled="1"/>
                <a:tileRect/>
              </a:gra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891-48CA-BC66-83A69DE1FC5F}"/>
              </c:ext>
            </c:extLst>
          </c:dPt>
          <c:dLbls>
            <c:dLbl>
              <c:idx val="4"/>
              <c:layout>
                <c:manualLayout>
                  <c:x val="-4.7423762404992492E-2"/>
                  <c:y val="1.3350974408434043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85089172736782"/>
                      <c:h val="5.72415017710067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94B-4096-8B6D-6EDA7251EBB0}"/>
                </c:ext>
              </c:extLst>
            </c:dLbl>
            <c:dLbl>
              <c:idx val="10"/>
              <c:layout>
                <c:manualLayout>
                  <c:x val="-2.2778673286053125E-2"/>
                  <c:y val="7.3011231847393646E-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991117527148402"/>
                      <c:h val="5.72415017710067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94B-4096-8B6D-6EDA7251EBB0}"/>
                </c:ext>
              </c:extLst>
            </c:dLbl>
            <c:dLbl>
              <c:idx val="20"/>
              <c:layout>
                <c:manualLayout>
                  <c:x val="-1.879416443660669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544609675755652"/>
                      <c:h val="6.17699441616770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A-2891-48CA-BC66-83A69DE1FC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TAB_DINAMICAS!$S$9:$S$34</c:f>
              <c:strCache>
                <c:ptCount val="25"/>
                <c:pt idx="0">
                  <c:v>02/01/2025</c:v>
                </c:pt>
                <c:pt idx="1">
                  <c:v>03/01/2025</c:v>
                </c:pt>
                <c:pt idx="2">
                  <c:v>04/01/2025</c:v>
                </c:pt>
                <c:pt idx="3">
                  <c:v>06/01/2025</c:v>
                </c:pt>
                <c:pt idx="4">
                  <c:v>07/01/2025</c:v>
                </c:pt>
                <c:pt idx="5">
                  <c:v>08/01/2025</c:v>
                </c:pt>
                <c:pt idx="6">
                  <c:v>09/01/2025</c:v>
                </c:pt>
                <c:pt idx="7">
                  <c:v>10/01/2025</c:v>
                </c:pt>
                <c:pt idx="8">
                  <c:v>11/01/2025</c:v>
                </c:pt>
                <c:pt idx="9">
                  <c:v>13/01/2025</c:v>
                </c:pt>
                <c:pt idx="10">
                  <c:v>14/01/2025</c:v>
                </c:pt>
                <c:pt idx="11">
                  <c:v>15/01/2025</c:v>
                </c:pt>
                <c:pt idx="12">
                  <c:v>16/01/2025</c:v>
                </c:pt>
                <c:pt idx="13">
                  <c:v>17/01/2025</c:v>
                </c:pt>
                <c:pt idx="14">
                  <c:v>18/01/2025</c:v>
                </c:pt>
                <c:pt idx="15">
                  <c:v>20/01/2025</c:v>
                </c:pt>
                <c:pt idx="16">
                  <c:v>21/01/2025</c:v>
                </c:pt>
                <c:pt idx="17">
                  <c:v>22/01/2025</c:v>
                </c:pt>
                <c:pt idx="18">
                  <c:v>23/01/2025</c:v>
                </c:pt>
                <c:pt idx="19">
                  <c:v>24/01/2025</c:v>
                </c:pt>
                <c:pt idx="20">
                  <c:v>27/01/2025</c:v>
                </c:pt>
                <c:pt idx="21">
                  <c:v>28/01/2025</c:v>
                </c:pt>
                <c:pt idx="22">
                  <c:v>29/01/2025</c:v>
                </c:pt>
                <c:pt idx="23">
                  <c:v>30/01/2025</c:v>
                </c:pt>
                <c:pt idx="24">
                  <c:v>31/01/2025</c:v>
                </c:pt>
              </c:strCache>
            </c:strRef>
          </c:cat>
          <c:val>
            <c:numRef>
              <c:f>TAB_DINAMICAS!$T$9:$T$34</c:f>
              <c:numCache>
                <c:formatCode>_("R$"* #,##0.00_);_("R$"* \(#,##0.00\);_("R$"* "-"??_);_(@_)</c:formatCode>
                <c:ptCount val="25"/>
                <c:pt idx="0">
                  <c:v>6</c:v>
                </c:pt>
                <c:pt idx="1">
                  <c:v>665.53</c:v>
                </c:pt>
                <c:pt idx="2">
                  <c:v>303.14999999999998</c:v>
                </c:pt>
                <c:pt idx="3">
                  <c:v>1109.8699999999999</c:v>
                </c:pt>
                <c:pt idx="4">
                  <c:v>1803.5600000000002</c:v>
                </c:pt>
                <c:pt idx="5">
                  <c:v>809.59</c:v>
                </c:pt>
                <c:pt idx="6">
                  <c:v>582.80000000000007</c:v>
                </c:pt>
                <c:pt idx="7">
                  <c:v>25.2</c:v>
                </c:pt>
                <c:pt idx="8">
                  <c:v>899.55</c:v>
                </c:pt>
                <c:pt idx="9">
                  <c:v>698.66</c:v>
                </c:pt>
                <c:pt idx="10">
                  <c:v>1390.2499999999995</c:v>
                </c:pt>
                <c:pt idx="11">
                  <c:v>234</c:v>
                </c:pt>
                <c:pt idx="12">
                  <c:v>190.8</c:v>
                </c:pt>
                <c:pt idx="13">
                  <c:v>359.89</c:v>
                </c:pt>
                <c:pt idx="14">
                  <c:v>1062.93</c:v>
                </c:pt>
                <c:pt idx="15">
                  <c:v>241.69</c:v>
                </c:pt>
                <c:pt idx="16">
                  <c:v>1142.2499999999998</c:v>
                </c:pt>
                <c:pt idx="17">
                  <c:v>693.07</c:v>
                </c:pt>
                <c:pt idx="18">
                  <c:v>551.06000000000006</c:v>
                </c:pt>
                <c:pt idx="19">
                  <c:v>339.97</c:v>
                </c:pt>
                <c:pt idx="20">
                  <c:v>2458.33</c:v>
                </c:pt>
                <c:pt idx="21">
                  <c:v>223.72</c:v>
                </c:pt>
                <c:pt idx="22">
                  <c:v>796.18</c:v>
                </c:pt>
                <c:pt idx="23">
                  <c:v>541.73</c:v>
                </c:pt>
                <c:pt idx="24">
                  <c:v>1376.54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B-4096-8B6D-6EDA7251EBB0}"/>
            </c:ext>
          </c:extLst>
        </c:ser>
        <c:ser>
          <c:idx val="1"/>
          <c:order val="1"/>
          <c:tx>
            <c:strRef>
              <c:f>TAB_DINAMICAS!$U$8</c:f>
              <c:strCache>
                <c:ptCount val="1"/>
                <c:pt idx="0">
                  <c:v>Total KG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TAB_DINAMICAS!$S$9:$S$34</c:f>
              <c:strCache>
                <c:ptCount val="25"/>
                <c:pt idx="0">
                  <c:v>02/01/2025</c:v>
                </c:pt>
                <c:pt idx="1">
                  <c:v>03/01/2025</c:v>
                </c:pt>
                <c:pt idx="2">
                  <c:v>04/01/2025</c:v>
                </c:pt>
                <c:pt idx="3">
                  <c:v>06/01/2025</c:v>
                </c:pt>
                <c:pt idx="4">
                  <c:v>07/01/2025</c:v>
                </c:pt>
                <c:pt idx="5">
                  <c:v>08/01/2025</c:v>
                </c:pt>
                <c:pt idx="6">
                  <c:v>09/01/2025</c:v>
                </c:pt>
                <c:pt idx="7">
                  <c:v>10/01/2025</c:v>
                </c:pt>
                <c:pt idx="8">
                  <c:v>11/01/2025</c:v>
                </c:pt>
                <c:pt idx="9">
                  <c:v>13/01/2025</c:v>
                </c:pt>
                <c:pt idx="10">
                  <c:v>14/01/2025</c:v>
                </c:pt>
                <c:pt idx="11">
                  <c:v>15/01/2025</c:v>
                </c:pt>
                <c:pt idx="12">
                  <c:v>16/01/2025</c:v>
                </c:pt>
                <c:pt idx="13">
                  <c:v>17/01/2025</c:v>
                </c:pt>
                <c:pt idx="14">
                  <c:v>18/01/2025</c:v>
                </c:pt>
                <c:pt idx="15">
                  <c:v>20/01/2025</c:v>
                </c:pt>
                <c:pt idx="16">
                  <c:v>21/01/2025</c:v>
                </c:pt>
                <c:pt idx="17">
                  <c:v>22/01/2025</c:v>
                </c:pt>
                <c:pt idx="18">
                  <c:v>23/01/2025</c:v>
                </c:pt>
                <c:pt idx="19">
                  <c:v>24/01/2025</c:v>
                </c:pt>
                <c:pt idx="20">
                  <c:v>27/01/2025</c:v>
                </c:pt>
                <c:pt idx="21">
                  <c:v>28/01/2025</c:v>
                </c:pt>
                <c:pt idx="22">
                  <c:v>29/01/2025</c:v>
                </c:pt>
                <c:pt idx="23">
                  <c:v>30/01/2025</c:v>
                </c:pt>
                <c:pt idx="24">
                  <c:v>31/01/2025</c:v>
                </c:pt>
              </c:strCache>
            </c:strRef>
          </c:cat>
          <c:val>
            <c:numRef>
              <c:f>TAB_DINAMICAS!$U$9:$U$34</c:f>
              <c:numCache>
                <c:formatCode>0\ "KG"</c:formatCode>
                <c:ptCount val="25"/>
                <c:pt idx="0">
                  <c:v>0.4995</c:v>
                </c:pt>
                <c:pt idx="1">
                  <c:v>52.855999999999995</c:v>
                </c:pt>
                <c:pt idx="2">
                  <c:v>36.99989999999999</c:v>
                </c:pt>
                <c:pt idx="3">
                  <c:v>186.25087329999997</c:v>
                </c:pt>
                <c:pt idx="4">
                  <c:v>249.32179999999991</c:v>
                </c:pt>
                <c:pt idx="5">
                  <c:v>181.35214000000002</c:v>
                </c:pt>
                <c:pt idx="6">
                  <c:v>123.74535299999999</c:v>
                </c:pt>
                <c:pt idx="7">
                  <c:v>6.9991000000000003</c:v>
                </c:pt>
                <c:pt idx="8">
                  <c:v>74.215000000000003</c:v>
                </c:pt>
                <c:pt idx="9">
                  <c:v>49.706139999999998</c:v>
                </c:pt>
                <c:pt idx="10">
                  <c:v>121.94137499999999</c:v>
                </c:pt>
                <c:pt idx="11">
                  <c:v>90</c:v>
                </c:pt>
                <c:pt idx="12">
                  <c:v>31.487500000000001</c:v>
                </c:pt>
                <c:pt idx="13">
                  <c:v>38.5413</c:v>
                </c:pt>
                <c:pt idx="14">
                  <c:v>152.51902999999999</c:v>
                </c:pt>
                <c:pt idx="15">
                  <c:v>18.569799999999997</c:v>
                </c:pt>
                <c:pt idx="16">
                  <c:v>163.91759999999999</c:v>
                </c:pt>
                <c:pt idx="17">
                  <c:v>130.65459999999996</c:v>
                </c:pt>
                <c:pt idx="18">
                  <c:v>67.201999999999998</c:v>
                </c:pt>
                <c:pt idx="19">
                  <c:v>54.827299999999987</c:v>
                </c:pt>
                <c:pt idx="20">
                  <c:v>270.49489999999997</c:v>
                </c:pt>
                <c:pt idx="21">
                  <c:v>29.150600000000001</c:v>
                </c:pt>
                <c:pt idx="22">
                  <c:v>75.969099999999997</c:v>
                </c:pt>
                <c:pt idx="23">
                  <c:v>76.752399999999994</c:v>
                </c:pt>
                <c:pt idx="24">
                  <c:v>145.20386899999997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4B-4096-8B6D-6EDA7251EB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39362832"/>
        <c:axId val="1939362352"/>
      </c:barChart>
      <c:catAx>
        <c:axId val="193936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9362352"/>
        <c:crosses val="autoZero"/>
        <c:auto val="1"/>
        <c:lblAlgn val="ctr"/>
        <c:lblOffset val="100"/>
        <c:noMultiLvlLbl val="0"/>
      </c:catAx>
      <c:valAx>
        <c:axId val="1939362352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193936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[Devoluções Lançadas 25-02 (1).xlsm]TAB_DINAMICAS!Tabela dinâmica8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Top</a:t>
            </a:r>
            <a:r>
              <a:rPr lang="en-US" sz="1400" baseline="0"/>
              <a:t> 10 Produtos com Maiores Índices de Baixo Peso</a:t>
            </a:r>
            <a:endParaRPr lang="en-US" sz="1400"/>
          </a:p>
        </c:rich>
      </c:tx>
      <c:layout>
        <c:manualLayout>
          <c:xMode val="edge"/>
          <c:yMode val="edge"/>
          <c:x val="0.22977561660103576"/>
          <c:y val="1.6775279664298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877891124702052E-2"/>
          <c:y val="0.20908333333333337"/>
          <c:w val="0.96224421775059588"/>
          <c:h val="0.59759776902887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TAB_DINAMICAS!$K$3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00FF99">
                    <a:shade val="30000"/>
                    <a:satMod val="115000"/>
                  </a:srgbClr>
                </a:gs>
                <a:gs pos="50000">
                  <a:srgbClr val="00FF99">
                    <a:shade val="67500"/>
                    <a:satMod val="115000"/>
                  </a:srgbClr>
                </a:gs>
                <a:gs pos="100000">
                  <a:srgbClr val="00FF99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TAB_DINAMICAS!$J$4:$J$14</c:f>
              <c:strCache>
                <c:ptCount val="10"/>
                <c:pt idx="0">
                  <c:v>Laranja</c:v>
                </c:pt>
                <c:pt idx="1">
                  <c:v>Kiwi</c:v>
                </c:pt>
                <c:pt idx="2">
                  <c:v>Pera</c:v>
                </c:pt>
                <c:pt idx="3">
                  <c:v>Limao</c:v>
                </c:pt>
                <c:pt idx="4">
                  <c:v>Pitaya</c:v>
                </c:pt>
                <c:pt idx="5">
                  <c:v>Maca</c:v>
                </c:pt>
                <c:pt idx="6">
                  <c:v>Melao</c:v>
                </c:pt>
                <c:pt idx="7">
                  <c:v>Tangerina</c:v>
                </c:pt>
                <c:pt idx="8">
                  <c:v>Manga</c:v>
                </c:pt>
                <c:pt idx="9">
                  <c:v>Mamao</c:v>
                </c:pt>
              </c:strCache>
            </c:strRef>
          </c:cat>
          <c:val>
            <c:numRef>
              <c:f>TAB_DINAMICAS!$K$4:$K$14</c:f>
              <c:numCache>
                <c:formatCode>0\ "KG"</c:formatCode>
                <c:ptCount val="10"/>
                <c:pt idx="0">
                  <c:v>43.449600000000004</c:v>
                </c:pt>
                <c:pt idx="1">
                  <c:v>47.048300000000005</c:v>
                </c:pt>
                <c:pt idx="2">
                  <c:v>112.394262</c:v>
                </c:pt>
                <c:pt idx="3">
                  <c:v>114.99290000000001</c:v>
                </c:pt>
                <c:pt idx="4">
                  <c:v>129.95509999999999</c:v>
                </c:pt>
                <c:pt idx="5">
                  <c:v>188.20562999999999</c:v>
                </c:pt>
                <c:pt idx="6">
                  <c:v>225.55949999999999</c:v>
                </c:pt>
                <c:pt idx="7">
                  <c:v>266.60539999999997</c:v>
                </c:pt>
                <c:pt idx="8">
                  <c:v>518.22900000000016</c:v>
                </c:pt>
                <c:pt idx="9">
                  <c:v>632.36640000000011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C-4985-851C-5A9F91D5E4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86326480"/>
        <c:axId val="1586326000"/>
      </c:barChart>
      <c:catAx>
        <c:axId val="158632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6326000"/>
        <c:crosses val="autoZero"/>
        <c:auto val="1"/>
        <c:lblAlgn val="ctr"/>
        <c:lblOffset val="100"/>
        <c:noMultiLvlLbl val="0"/>
      </c:catAx>
      <c:valAx>
        <c:axId val="1586326000"/>
        <c:scaling>
          <c:orientation val="minMax"/>
        </c:scaling>
        <c:delete val="1"/>
        <c:axPos val="l"/>
        <c:numFmt formatCode="0\ &quot;KG&quot;" sourceLinked="1"/>
        <c:majorTickMark val="none"/>
        <c:minorTickMark val="none"/>
        <c:tickLblPos val="nextTo"/>
        <c:crossAx val="158632648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(1).xlsm]TAB_DINAMICAS!Tabela dinâmica7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Top 10 Clientes com</a:t>
            </a:r>
            <a:r>
              <a:rPr lang="pt-BR" baseline="0"/>
              <a:t> Maiores Índices de Baixo Peso</a:t>
            </a:r>
            <a:endParaRPr lang="pt-BR"/>
          </a:p>
        </c:rich>
      </c:tx>
      <c:layout>
        <c:manualLayout>
          <c:xMode val="edge"/>
          <c:yMode val="edge"/>
          <c:x val="0.23864502678048011"/>
          <c:y val="2.56322191949038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877891124702052E-2"/>
          <c:y val="0.20908333333333337"/>
          <c:w val="0.96224421775059588"/>
          <c:h val="0.59759776902887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TAB_DINAMICAS!$H$3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00FF99">
                    <a:shade val="30000"/>
                    <a:satMod val="115000"/>
                  </a:srgbClr>
                </a:gs>
                <a:gs pos="50000">
                  <a:srgbClr val="00FF99">
                    <a:shade val="67500"/>
                    <a:satMod val="115000"/>
                  </a:srgbClr>
                </a:gs>
                <a:gs pos="100000">
                  <a:srgbClr val="00FF99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TAB_DINAMICAS!$G$4:$G$14</c:f>
              <c:strCache>
                <c:ptCount val="10"/>
                <c:pt idx="0">
                  <c:v>Assai Cabula</c:v>
                </c:pt>
                <c:pt idx="1">
                  <c:v>Assai Pau da Lima</c:v>
                </c:pt>
                <c:pt idx="2">
                  <c:v>Atakarejo Conquista</c:v>
                </c:pt>
                <c:pt idx="3">
                  <c:v>Assai Juazeiro</c:v>
                </c:pt>
                <c:pt idx="4">
                  <c:v>Assai Calçada</c:v>
                </c:pt>
                <c:pt idx="5">
                  <c:v>Economart Feira de S.</c:v>
                </c:pt>
                <c:pt idx="6">
                  <c:v>Atakarejo Lauro</c:v>
                </c:pt>
                <c:pt idx="7">
                  <c:v>Assai Barris</c:v>
                </c:pt>
                <c:pt idx="8">
                  <c:v>Assai Paralela</c:v>
                </c:pt>
                <c:pt idx="9">
                  <c:v>Assai Vasco</c:v>
                </c:pt>
              </c:strCache>
            </c:strRef>
          </c:cat>
          <c:val>
            <c:numRef>
              <c:f>TAB_DINAMICAS!$H$4:$H$14</c:f>
              <c:numCache>
                <c:formatCode>0\ "KG"</c:formatCode>
                <c:ptCount val="10"/>
                <c:pt idx="0">
                  <c:v>74.272999999999996</c:v>
                </c:pt>
                <c:pt idx="1">
                  <c:v>83.754739999999998</c:v>
                </c:pt>
                <c:pt idx="2">
                  <c:v>94</c:v>
                </c:pt>
                <c:pt idx="3">
                  <c:v>108.05999999999999</c:v>
                </c:pt>
                <c:pt idx="4">
                  <c:v>120.65140000000001</c:v>
                </c:pt>
                <c:pt idx="5">
                  <c:v>128.79839999999999</c:v>
                </c:pt>
                <c:pt idx="6">
                  <c:v>148.60650000000001</c:v>
                </c:pt>
                <c:pt idx="7">
                  <c:v>159.69064999999998</c:v>
                </c:pt>
                <c:pt idx="8">
                  <c:v>281.52907629999999</c:v>
                </c:pt>
                <c:pt idx="9">
                  <c:v>494.02676000000014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3-4C52-AF0F-C7A41B420B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86326480"/>
        <c:axId val="1586326000"/>
      </c:barChart>
      <c:catAx>
        <c:axId val="158632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6326000"/>
        <c:crosses val="autoZero"/>
        <c:auto val="1"/>
        <c:lblAlgn val="ctr"/>
        <c:lblOffset val="100"/>
        <c:noMultiLvlLbl val="0"/>
      </c:catAx>
      <c:valAx>
        <c:axId val="1586326000"/>
        <c:scaling>
          <c:orientation val="minMax"/>
        </c:scaling>
        <c:delete val="1"/>
        <c:axPos val="l"/>
        <c:numFmt formatCode="0\ &quot;KG&quot;" sourceLinked="1"/>
        <c:majorTickMark val="none"/>
        <c:minorTickMark val="none"/>
        <c:tickLblPos val="nextTo"/>
        <c:crossAx val="158632648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(1).xlsm]TAB_DINAMICAS!Tabela dinâmica10</c:name>
    <c:fmtId val="24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gradFill flip="none" rotWithShape="1">
            <a:gsLst>
              <a:gs pos="0">
                <a:sysClr val="windowText" lastClr="000000"/>
              </a:gs>
              <a:gs pos="19000">
                <a:srgbClr val="FF0000">
                  <a:shade val="67500"/>
                  <a:satMod val="115000"/>
                </a:srgbClr>
              </a:gs>
              <a:gs pos="100000">
                <a:sysClr val="windowText" lastClr="000000"/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ysClr val="windowText" lastClr="000000"/>
              </a:gs>
              <a:gs pos="19000">
                <a:srgbClr val="FF0000">
                  <a:shade val="67500"/>
                  <a:satMod val="115000"/>
                </a:srgbClr>
              </a:gs>
              <a:gs pos="100000">
                <a:sysClr val="windowText" lastClr="000000"/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4406377828244214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10935688568143"/>
                  <c:h val="0.10073177709287212"/>
                </c:manualLayout>
              </c15:layout>
            </c:ext>
          </c:extLst>
        </c:dLbl>
      </c:pivotFmt>
      <c:pivotFmt>
        <c:idx val="4"/>
        <c:spPr>
          <a:gradFill flip="none" rotWithShape="1">
            <a:gsLst>
              <a:gs pos="0">
                <a:sysClr val="windowText" lastClr="000000"/>
              </a:gs>
              <a:gs pos="19000">
                <a:srgbClr val="FF0000">
                  <a:shade val="67500"/>
                  <a:satMod val="115000"/>
                </a:srgbClr>
              </a:gs>
              <a:gs pos="100000">
                <a:sysClr val="windowText" lastClr="000000"/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dLbl>
          <c:idx val="0"/>
          <c:layout>
            <c:manualLayout>
              <c:x val="-1.3205693789255657E-16"/>
              <c:y val="-1.68673437864822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634404698974764"/>
                  <c:h val="0.11422565212205794"/>
                </c:manualLayout>
              </c15:layout>
            </c:ext>
          </c:extLst>
        </c:dLbl>
      </c:pivotFmt>
      <c:pivotFmt>
        <c:idx val="5"/>
        <c:spPr>
          <a:gradFill flip="none" rotWithShape="1">
            <a:gsLst>
              <a:gs pos="0">
                <a:sysClr val="windowText" lastClr="000000"/>
              </a:gs>
              <a:gs pos="19000">
                <a:srgbClr val="FF0000">
                  <a:shade val="67500"/>
                  <a:satMod val="115000"/>
                </a:srgbClr>
              </a:gs>
              <a:gs pos="100000">
                <a:sysClr val="windowText" lastClr="000000"/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</c:pivotFmt>
    </c:pivotFmts>
    <c:plotArea>
      <c:layout>
        <c:manualLayout>
          <c:layoutTarget val="inner"/>
          <c:xMode val="edge"/>
          <c:yMode val="edge"/>
          <c:x val="0.1252282691177497"/>
          <c:y val="0.16533443989338953"/>
          <c:w val="0.74607607919784369"/>
          <c:h val="0.50324435689229197"/>
        </c:manualLayout>
      </c:layout>
      <c:areaChart>
        <c:grouping val="standard"/>
        <c:varyColors val="0"/>
        <c:ser>
          <c:idx val="0"/>
          <c:order val="0"/>
          <c:tx>
            <c:strRef>
              <c:f>TAB_DINAMICAS!$Q$3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ysClr val="windowText" lastClr="000000"/>
                </a:gs>
                <a:gs pos="19000">
                  <a:srgbClr val="FF0000">
                    <a:shade val="67500"/>
                    <a:satMod val="115000"/>
                  </a:srgbClr>
                </a:gs>
                <a:gs pos="100000">
                  <a:sysClr val="windowText" lastClr="000000"/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C398-4649-81E0-7FC2108D5A3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C398-4649-81E0-7FC2108D5A3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C398-4649-81E0-7FC2108D5A34}"/>
              </c:ext>
            </c:extLst>
          </c:dPt>
          <c:dLbls>
            <c:dLbl>
              <c:idx val="3"/>
              <c:layout>
                <c:manualLayout>
                  <c:x val="-1.440637782824421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10935688568143"/>
                      <c:h val="0.100731777092872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398-4649-81E0-7FC2108D5A34}"/>
                </c:ext>
              </c:extLst>
            </c:dLbl>
            <c:dLbl>
              <c:idx val="4"/>
              <c:layout>
                <c:manualLayout>
                  <c:x val="-1.3205693789255657E-16"/>
                  <c:y val="-1.68673437864822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34404698974764"/>
                      <c:h val="0.1142256521220579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398-4649-81E0-7FC2108D5A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TAB_DINAMICAS!$P$4:$P$9</c:f>
              <c:strCache>
                <c:ptCount val="5"/>
                <c:pt idx="0">
                  <c:v>MACA RED IMP ELEG CAL 88-113 CX 18KG (043.066)</c:v>
                </c:pt>
                <c:pt idx="1">
                  <c:v>MAMAO PAPAYA GOLDEN DOCE MEL EXTRA CX 12 KG (001.021)</c:v>
                </c:pt>
                <c:pt idx="2">
                  <c:v>TANGERINA CAT 1 CAL 1XXX/1XX CX 15KG (033.005)</c:v>
                </c:pt>
                <c:pt idx="3">
                  <c:v>MAMAO FORMOSA PREMIUM CX 10 KG (001.056)</c:v>
                </c:pt>
                <c:pt idx="4">
                  <c:v>TANGERINA IMP ELEG CAL 1XX - 1XXX CX 10KG (033.015)</c:v>
                </c:pt>
              </c:strCache>
            </c:strRef>
          </c:cat>
          <c:val>
            <c:numRef>
              <c:f>TAB_DINAMICAS!$Q$4:$Q$9</c:f>
              <c:numCache>
                <c:formatCode>_("R$"* #,##0.00_);_("R$"* \(#,##0.00\);_("R$"* "-"??_);_(@_)</c:formatCode>
                <c:ptCount val="5"/>
                <c:pt idx="0">
                  <c:v>783.59</c:v>
                </c:pt>
                <c:pt idx="1">
                  <c:v>914.4799999999999</c:v>
                </c:pt>
                <c:pt idx="2">
                  <c:v>1039.9199999999998</c:v>
                </c:pt>
                <c:pt idx="3">
                  <c:v>1711.7300000000002</c:v>
                </c:pt>
                <c:pt idx="4">
                  <c:v>1995.6100000000001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3-4993-8DEF-01753FFDC9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1354319968"/>
        <c:axId val="1354318048"/>
      </c:areaChart>
      <c:catAx>
        <c:axId val="135431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4318048"/>
        <c:crosses val="autoZero"/>
        <c:auto val="1"/>
        <c:lblAlgn val="ctr"/>
        <c:lblOffset val="100"/>
        <c:noMultiLvlLbl val="0"/>
      </c:catAx>
      <c:valAx>
        <c:axId val="1354318048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13543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(1).xlsm]TAB_DINAMICAS!Tabela dinâmica9</c:name>
    <c:fmtId val="3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circle"/>
          <c:size val="5"/>
          <c:spPr>
            <a:solidFill>
              <a:srgbClr val="FF0000"/>
            </a:solidFill>
            <a:ln w="22225">
              <a:solidFill>
                <a:schemeClr val="bg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24000">
                <a:srgbClr val="00FF99"/>
              </a:gs>
              <a:gs pos="4000">
                <a:sysClr val="windowText" lastClr="000000"/>
              </a:gs>
              <a:gs pos="100000">
                <a:sysClr val="windowText" lastClr="000000"/>
              </a:gs>
            </a:gsLst>
            <a:lin ang="5400000" scaled="1"/>
          </a:gra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2282691177497"/>
          <c:y val="0.15770174917896729"/>
          <c:w val="0.74607607919784369"/>
          <c:h val="0.51087698321786779"/>
        </c:manualLayout>
      </c:layout>
      <c:areaChart>
        <c:grouping val="standard"/>
        <c:varyColors val="0"/>
        <c:ser>
          <c:idx val="0"/>
          <c:order val="0"/>
          <c:tx>
            <c:strRef>
              <c:f>TAB_DINAMICAS!$N$3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24000">
                  <a:srgbClr val="00FF99"/>
                </a:gs>
                <a:gs pos="4000">
                  <a:sysClr val="windowText" lastClr="000000"/>
                </a:gs>
                <a:gs pos="100000">
                  <a:sysClr val="windowText" lastClr="000000"/>
                </a:gs>
              </a:gsLst>
              <a:lin ang="5400000" scaled="1"/>
            </a:gra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TAB_DINAMICAS!$M$4:$M$9</c:f>
              <c:strCache>
                <c:ptCount val="5"/>
                <c:pt idx="0">
                  <c:v>TANGERINA IMP ELEG CAL 1XX - 1XXX CX 10KG (033.015)</c:v>
                </c:pt>
                <c:pt idx="1">
                  <c:v>MAMAO PAPAYA GOLDEN DOCE MEL EXTRA CX 12 KG (001.021)</c:v>
                </c:pt>
                <c:pt idx="2">
                  <c:v>MELAO ESPANHOL DOCE MEL EXTRA TIPO 7-10 CX 15KG (003.016)</c:v>
                </c:pt>
                <c:pt idx="3">
                  <c:v>MANGA TOMMY EXTRA CAL P CX 18 KG (005.014)</c:v>
                </c:pt>
                <c:pt idx="4">
                  <c:v>MAMAO FORMOSA PREMIUM CX 10 KG (001.056)</c:v>
                </c:pt>
              </c:strCache>
            </c:strRef>
          </c:cat>
          <c:val>
            <c:numRef>
              <c:f>TAB_DINAMICAS!$N$4:$N$9</c:f>
              <c:numCache>
                <c:formatCode>0\ "KG"</c:formatCode>
                <c:ptCount val="5"/>
                <c:pt idx="0">
                  <c:v>141.71</c:v>
                </c:pt>
                <c:pt idx="1">
                  <c:v>144.77639999999994</c:v>
                </c:pt>
                <c:pt idx="2">
                  <c:v>188.04</c:v>
                </c:pt>
                <c:pt idx="3">
                  <c:v>200.20859999999996</c:v>
                </c:pt>
                <c:pt idx="4">
                  <c:v>487.59000000000009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E-46F7-94D7-45F6C8049F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1354319968"/>
        <c:axId val="1354318048"/>
      </c:areaChart>
      <c:catAx>
        <c:axId val="135431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4318048"/>
        <c:crosses val="autoZero"/>
        <c:auto val="1"/>
        <c:lblAlgn val="ctr"/>
        <c:lblOffset val="100"/>
        <c:noMultiLvlLbl val="0"/>
      </c:catAx>
      <c:valAx>
        <c:axId val="1354318048"/>
        <c:scaling>
          <c:orientation val="minMax"/>
        </c:scaling>
        <c:delete val="1"/>
        <c:axPos val="l"/>
        <c:numFmt formatCode="0\ &quot;KG&quot;" sourceLinked="1"/>
        <c:majorTickMark val="out"/>
        <c:minorTickMark val="none"/>
        <c:tickLblPos val="nextTo"/>
        <c:crossAx val="13543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dinâmica15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30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98446703095111"/>
                  <c:h val="0.29964927197364227"/>
                </c:manualLayout>
              </c15:layout>
            </c:ext>
          </c:extLst>
        </c:dLbl>
      </c:pivotFmt>
      <c:pivotFmt>
        <c:idx val="134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409208031435638"/>
                  <c:h val="0.29964927197364227"/>
                </c:manualLayout>
              </c15:layout>
            </c:ext>
          </c:extLst>
        </c:dLbl>
      </c:pivotFmt>
      <c:pivotFmt>
        <c:idx val="13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0058487752958138E-2"/>
          <c:y val="0.24267981283604623"/>
          <c:w val="0.42369758106121419"/>
          <c:h val="0.66695117331741849"/>
        </c:manualLayout>
      </c:layout>
      <c:doughnutChart>
        <c:varyColors val="1"/>
        <c:ser>
          <c:idx val="0"/>
          <c:order val="0"/>
          <c:tx>
            <c:strRef>
              <c:f>'TABELA DINAMICA'!$V$4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E0-4F0F-8403-7E92C2FD56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E0-4F0F-8403-7E92C2FD560C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E0-4F0F-8403-7E92C2FD56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E0-4F0F-8403-7E92C2FD56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E0-4F0F-8403-7E92C2FD560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E0-4F0F-8403-7E92C2FD560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CE0-4F0F-8403-7E92C2FD560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CE0-4F0F-8403-7E92C2FD560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CE0-4F0F-8403-7E92C2FD560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CE0-4F0F-8403-7E92C2FD560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CE0-4F0F-8403-7E92C2FD560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CE0-4F0F-8403-7E92C2FD560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CE0-4F0F-8403-7E92C2FD560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CE0-4F0F-8403-7E92C2FD560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CE0-4F0F-8403-7E92C2FD560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CE0-4F0F-8403-7E92C2FD560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CE0-4F0F-8403-7E92C2FD560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CE0-4F0F-8403-7E92C2FD560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CE0-4F0F-8403-7E92C2FD560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CE0-4F0F-8403-7E92C2FD560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CE0-4F0F-8403-7E92C2FD560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CE0-4F0F-8403-7E92C2FD560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CE0-4F0F-8403-7E92C2FD560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CE0-4F0F-8403-7E92C2FD560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CE0-4F0F-8403-7E92C2FD560C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CE0-4F0F-8403-7E92C2FD560C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CE0-4F0F-8403-7E92C2FD560C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98446703095111"/>
                      <c:h val="0.29964927197364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CE0-4F0F-8403-7E92C2FD560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409208031435638"/>
                      <c:h val="0.29964927197364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CE0-4F0F-8403-7E92C2FD56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DINAMICA'!$U$5:$U$8</c:f>
              <c:strCache>
                <c:ptCount val="3"/>
                <c:pt idx="0">
                  <c:v>Mamao Papaya</c:v>
                </c:pt>
                <c:pt idx="1">
                  <c:v>Uva Thompson</c:v>
                </c:pt>
                <c:pt idx="2">
                  <c:v>Mamao Formosa</c:v>
                </c:pt>
              </c:strCache>
            </c:strRef>
          </c:cat>
          <c:val>
            <c:numRef>
              <c:f>'TABELA DINAMICA'!$V$5:$V$8</c:f>
              <c:numCache>
                <c:formatCode>_("R$"* #,##0.00_);_("R$"* \(#,##0.00\);_("R$"* "-"??_);_(@_)</c:formatCode>
                <c:ptCount val="3"/>
                <c:pt idx="0">
                  <c:v>8956.0599999999959</c:v>
                </c:pt>
                <c:pt idx="1">
                  <c:v>7282.2</c:v>
                </c:pt>
                <c:pt idx="2">
                  <c:v>6654.99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CE0-4F0F-8403-7E92C2FD5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084137230372009"/>
          <c:y val="0.22472653767049258"/>
          <c:w val="0.43270059752787554"/>
          <c:h val="0.652473306523930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dinâmica16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3.9496504941311239E-2"/>
              <c:y val="-1.291102565861998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385194137514288"/>
                  <c:h val="0.27574189695193235"/>
                </c:manualLayout>
              </c15:layout>
            </c:ext>
          </c:extLst>
        </c:dLbl>
      </c:pivotFmt>
      <c:pivotFmt>
        <c:idx val="130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587961013754195"/>
                  <c:h val="0.302274219247403"/>
                </c:manualLayout>
              </c15:layout>
            </c:ext>
          </c:extLst>
        </c:dLbl>
      </c:pivotFmt>
      <c:pivotFmt>
        <c:idx val="131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250402248749578"/>
                  <c:h val="0.302274219247403"/>
                </c:manualLayout>
              </c15:layout>
            </c:ext>
          </c:extLst>
        </c:dLbl>
      </c:pivotFmt>
      <c:pivotFmt>
        <c:idx val="132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9615334690598902E-2"/>
          <c:y val="0.23207493641488833"/>
          <c:w val="0.43227117490924877"/>
          <c:h val="0.69026820656446863"/>
        </c:manualLayout>
      </c:layout>
      <c:doughnutChart>
        <c:varyColors val="1"/>
        <c:ser>
          <c:idx val="0"/>
          <c:order val="0"/>
          <c:tx>
            <c:strRef>
              <c:f>'TABELA DINAMICA'!$Y$4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E0-4F0F-8403-7E92C2FD560C}"/>
              </c:ext>
            </c:extLst>
          </c:dPt>
          <c:dPt>
            <c:idx val="1"/>
            <c:bubble3D val="0"/>
            <c:spPr>
              <a:solidFill>
                <a:srgbClr val="003E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E0-4F0F-8403-7E92C2FD56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E0-4F0F-8403-7E92C2FD56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E0-4F0F-8403-7E92C2FD56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E0-4F0F-8403-7E92C2FD560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E0-4F0F-8403-7E92C2FD560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CE0-4F0F-8403-7E92C2FD560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CE0-4F0F-8403-7E92C2FD560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CE0-4F0F-8403-7E92C2FD560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CE0-4F0F-8403-7E92C2FD560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CE0-4F0F-8403-7E92C2FD560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CE0-4F0F-8403-7E92C2FD560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CE0-4F0F-8403-7E92C2FD560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CE0-4F0F-8403-7E92C2FD560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CE0-4F0F-8403-7E92C2FD560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CE0-4F0F-8403-7E92C2FD560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CE0-4F0F-8403-7E92C2FD560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CE0-4F0F-8403-7E92C2FD560C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CE0-4F0F-8403-7E92C2FD560C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CE0-4F0F-8403-7E92C2FD560C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CE0-4F0F-8403-7E92C2FD560C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CE0-4F0F-8403-7E92C2FD560C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CE0-4F0F-8403-7E92C2FD560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CE0-4F0F-8403-7E92C2FD560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CE0-4F0F-8403-7E92C2FD560C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CE0-4F0F-8403-7E92C2FD560C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CE0-4F0F-8403-7E92C2FD560C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50402248749578"/>
                      <c:h val="0.30227421924740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CE0-4F0F-8403-7E92C2FD560C}"/>
                </c:ext>
              </c:extLst>
            </c:dLbl>
            <c:dLbl>
              <c:idx val="1"/>
              <c:layout>
                <c:manualLayout>
                  <c:x val="3.9496504941311239E-2"/>
                  <c:y val="-1.29110256586199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385194137514288"/>
                      <c:h val="0.275741896951932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CE0-4F0F-8403-7E92C2FD56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DINAMICA'!$X$5:$X$8</c:f>
              <c:strCache>
                <c:ptCount val="3"/>
                <c:pt idx="0">
                  <c:v>Maca Gala Imp</c:v>
                </c:pt>
                <c:pt idx="1">
                  <c:v>Mamao Papaya</c:v>
                </c:pt>
                <c:pt idx="2">
                  <c:v>Manga Rosa</c:v>
                </c:pt>
              </c:strCache>
            </c:strRef>
          </c:cat>
          <c:val>
            <c:numRef>
              <c:f>'TABELA DINAMICA'!$Y$5:$Y$8</c:f>
              <c:numCache>
                <c:formatCode>_("R$"* #,##0.00_);_("R$"* \(#,##0.00\);_("R$"* "-"??_);_(@_)</c:formatCode>
                <c:ptCount val="3"/>
                <c:pt idx="0">
                  <c:v>18522.599999999999</c:v>
                </c:pt>
                <c:pt idx="1">
                  <c:v>15701.400000000001</c:v>
                </c:pt>
                <c:pt idx="2">
                  <c:v>3907.4500000000003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CE0-4F0F-8403-7E92C2FD5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888764111598722"/>
          <c:y val="0.26090100552436696"/>
          <c:w val="0.40483095053162943"/>
          <c:h val="0.635828355538910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[Devoluções Lançadas 25-02 (1).xlsm]TABELA DINAMICA!Tabela dinâmica11</c:name>
    <c:fmtId val="6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noFill/>
          <a:ln w="9525" cap="flat" cmpd="sng" algn="ctr">
            <a:solidFill>
              <a:schemeClr val="accent5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noFill/>
          <a:ln w="9525" cap="flat" cmpd="sng" algn="ctr">
            <a:solidFill>
              <a:schemeClr val="accent5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558872399028161"/>
                  <c:h val="0.19736255462401997"/>
                </c:manualLayout>
              </c15:layout>
            </c:ext>
          </c:extLst>
        </c:dLbl>
      </c:pivotFmt>
      <c:pivotFmt>
        <c:idx val="87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570671607393783"/>
                  <c:h val="0.19983705206032756"/>
                </c:manualLayout>
              </c15:layout>
            </c:ext>
          </c:extLst>
        </c:dLbl>
      </c:pivotFmt>
      <c:pivotFmt>
        <c:idx val="93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84823821027174"/>
                  <c:h val="0.19736255462401997"/>
                </c:manualLayout>
              </c15:layout>
            </c:ext>
          </c:extLst>
        </c:dLbl>
      </c:pivotFmt>
      <c:pivotFmt>
        <c:idx val="94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272070773886428"/>
                  <c:h val="0.19736255462401997"/>
                </c:manualLayout>
              </c15:layout>
            </c:ext>
          </c:extLst>
        </c:dLbl>
      </c:pivotFmt>
      <c:pivotFmt>
        <c:idx val="95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570671607393783"/>
                  <c:h val="0.19983705206032756"/>
                </c:manualLayout>
              </c15:layout>
            </c:ext>
          </c:extLst>
        </c:dLbl>
      </c:pivotFmt>
      <c:pivotFmt>
        <c:idx val="96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</c:pivotFmt>
      <c:pivotFmt>
        <c:idx val="98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898022195885441"/>
                  <c:h val="0.19736255462401997"/>
                </c:manualLayout>
              </c15:layout>
            </c:ext>
          </c:extLst>
        </c:dLbl>
      </c:pivotFmt>
      <c:pivotFmt>
        <c:idx val="100"/>
        <c:spPr>
          <a:noFill/>
          <a:ln w="28575" cap="flat" cmpd="sng" algn="ctr">
            <a:solidFill>
              <a:srgbClr val="00FF99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4066125487037409"/>
          <c:y val="0.10711522747935813"/>
          <c:w val="0.45933874512962597"/>
          <c:h val="0.847946426402157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 DINAMICA'!$O$2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8575" cap="flat" cmpd="sng" algn="ctr">
              <a:solidFill>
                <a:srgbClr val="00FF99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FCF9-444E-BAA2-B6655067AE22}"/>
              </c:ext>
            </c:extLst>
          </c:dPt>
          <c:dPt>
            <c:idx val="1"/>
            <c:invertIfNegative val="0"/>
            <c:bubble3D val="0"/>
            <c:spPr>
              <a:noFill/>
              <a:ln w="28575" cap="flat" cmpd="sng" algn="ctr">
                <a:solidFill>
                  <a:srgbClr val="00FF99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5-FCF9-444E-BAA2-B6655067AE22}"/>
              </c:ext>
            </c:extLst>
          </c:dPt>
          <c:dPt>
            <c:idx val="2"/>
            <c:invertIfNegative val="0"/>
            <c:bubble3D val="0"/>
            <c:spPr>
              <a:noFill/>
              <a:ln w="28575" cap="flat" cmpd="sng" algn="ctr">
                <a:solidFill>
                  <a:srgbClr val="00FF99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4-FCF9-444E-BAA2-B6655067AE22}"/>
              </c:ext>
            </c:extLst>
          </c:dPt>
          <c:dPt>
            <c:idx val="3"/>
            <c:invertIfNegative val="0"/>
            <c:bubble3D val="0"/>
            <c:spPr>
              <a:noFill/>
              <a:ln w="28575" cap="flat" cmpd="sng" algn="ctr">
                <a:solidFill>
                  <a:srgbClr val="00FF99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3-FCF9-444E-BAA2-B6655067AE22}"/>
              </c:ext>
            </c:extLst>
          </c:dPt>
          <c:dPt>
            <c:idx val="4"/>
            <c:invertIfNegative val="0"/>
            <c:bubble3D val="0"/>
            <c:spPr>
              <a:noFill/>
              <a:ln w="28575" cap="flat" cmpd="sng" algn="ctr">
                <a:solidFill>
                  <a:srgbClr val="00FF99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6-FCF9-444E-BAA2-B6655067AE22}"/>
              </c:ext>
            </c:extLst>
          </c:dPt>
          <c:dPt>
            <c:idx val="5"/>
            <c:invertIfNegative val="0"/>
            <c:bubble3D val="0"/>
            <c:spPr>
              <a:noFill/>
              <a:ln w="28575" cap="flat" cmpd="sng" algn="ctr">
                <a:solidFill>
                  <a:srgbClr val="00FF99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2-FCF9-444E-BAA2-B6655067AE22}"/>
              </c:ext>
            </c:extLst>
          </c:dPt>
          <c:dPt>
            <c:idx val="6"/>
            <c:invertIfNegative val="0"/>
            <c:bubble3D val="0"/>
            <c:spPr>
              <a:noFill/>
              <a:ln w="28575" cap="flat" cmpd="sng" algn="ctr">
                <a:solidFill>
                  <a:srgbClr val="00FF99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8-2AC4-4BA2-BE0E-506B04B5300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2AC4-4BA2-BE0E-506B04B5300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2D8-41A4-B013-3B8730EFE38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E383-49C3-B23E-6DC13EC4CF8A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CF9-444E-BAA2-B6655067AE2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CF9-444E-BAA2-B6655067AE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CF9-444E-BAA2-B6655067AE2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CF9-444E-BAA2-B6655067AE2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CF9-444E-BAA2-B6655067AE22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CF9-444E-BAA2-B6655067AE2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CF9-444E-BAA2-B6655067AE22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CF9-444E-BAA2-B6655067AE22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CF9-444E-BAA2-B6655067AE22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CF9-444E-BAA2-B6655067AE22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CF9-444E-BAA2-B6655067AE22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CF9-444E-BAA2-B6655067AE22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FCF9-444E-BAA2-B6655067AE22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FCF9-444E-BAA2-B6655067AE22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FCF9-444E-BAA2-B6655067AE22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FCF9-444E-BAA2-B6655067AE22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FCF9-444E-BAA2-B6655067AE22}"/>
              </c:ext>
            </c:extLst>
          </c:dPt>
          <c:dLbls>
            <c:dLbl>
              <c:idx val="1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898022195885441"/>
                      <c:h val="0.197362554624019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5-FCF9-444E-BAA2-B6655067AE22}"/>
                </c:ext>
              </c:extLst>
            </c:dLbl>
            <c:dLbl>
              <c:idx val="2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84823821027174"/>
                      <c:h val="0.197362554624019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4-FCF9-444E-BAA2-B6655067AE22}"/>
                </c:ext>
              </c:extLst>
            </c:dLbl>
            <c:dLbl>
              <c:idx val="3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558872399028161"/>
                      <c:h val="0.197362554624019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FCF9-444E-BAA2-B6655067AE22}"/>
                </c:ext>
              </c:extLst>
            </c:dLbl>
            <c:dLbl>
              <c:idx val="4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72070773886428"/>
                      <c:h val="0.197362554624019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6-FCF9-444E-BAA2-B6655067AE22}"/>
                </c:ext>
              </c:extLst>
            </c:dLbl>
            <c:dLbl>
              <c:idx val="5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570671607393783"/>
                      <c:h val="0.19983705206032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FCF9-444E-BAA2-B6655067AE22}"/>
                </c:ext>
              </c:extLst>
            </c:dLbl>
            <c:dLbl>
              <c:idx val="6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570671607393783"/>
                      <c:h val="0.19983705206032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2AC4-4BA2-BE0E-506B04B53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DINAMICA'!$N$3:$N$10</c:f>
              <c:strCache>
                <c:ptCount val="7"/>
                <c:pt idx="0">
                  <c:v>Falha Na Producao/Repasse: (Selecao Incorreta Dos Fruto</c:v>
                </c:pt>
                <c:pt idx="1">
                  <c:v>Sem Devolutiva Comercial</c:v>
                </c:pt>
                <c:pt idx="2">
                  <c:v>Compra Nao Conforme</c:v>
                </c:pt>
                <c:pt idx="3">
                  <c:v>Falta De Peso</c:v>
                </c:pt>
                <c:pt idx="4">
                  <c:v>Div. Padrao Qualidade</c:v>
                </c:pt>
                <c:pt idx="5">
                  <c:v>Produto Em Desacordo Com O Pedido</c:v>
                </c:pt>
                <c:pt idx="6">
                  <c:v>Acordo Comercial</c:v>
                </c:pt>
              </c:strCache>
            </c:strRef>
          </c:cat>
          <c:val>
            <c:numRef>
              <c:f>'TABELA DINAMICA'!$O$3:$O$10</c:f>
              <c:numCache>
                <c:formatCode>_("R$"* #,##0.00_);_("R$"* \(#,##0.00\);_("R$"* "-"??_);_(@_)</c:formatCode>
                <c:ptCount val="7"/>
                <c:pt idx="0">
                  <c:v>6956.5</c:v>
                </c:pt>
                <c:pt idx="1">
                  <c:v>9345.1999999999989</c:v>
                </c:pt>
                <c:pt idx="2">
                  <c:v>14206.32</c:v>
                </c:pt>
                <c:pt idx="3">
                  <c:v>15586.269999999997</c:v>
                </c:pt>
                <c:pt idx="4">
                  <c:v>36917.280000000028</c:v>
                </c:pt>
                <c:pt idx="5">
                  <c:v>53284.46</c:v>
                </c:pt>
                <c:pt idx="6">
                  <c:v>159033.15999999995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CF9-444E-BAA2-B6655067AE22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57"/>
        <c:overlap val="-50"/>
        <c:axId val="490922248"/>
        <c:axId val="490922576"/>
      </c:barChart>
      <c:catAx>
        <c:axId val="490922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922576"/>
        <c:crosses val="autoZero"/>
        <c:auto val="1"/>
        <c:lblAlgn val="ctr"/>
        <c:lblOffset val="100"/>
        <c:noMultiLvlLbl val="1"/>
      </c:catAx>
      <c:valAx>
        <c:axId val="490922576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9092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28575387156186"/>
          <c:y val="0.14108721101285926"/>
          <c:w val="0.67729425717552871"/>
          <c:h val="0.82499067579267016"/>
        </c:manualLayout>
      </c:layout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dinâmica31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rgbClr val="01B1A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1B1A3"/>
          </a:solidFill>
          <a:ln>
            <a:noFill/>
          </a:ln>
          <a:effectLst/>
        </c:spPr>
      </c:pivotFmt>
      <c:pivotFmt>
        <c:idx val="13"/>
        <c:spPr>
          <a:solidFill>
            <a:sysClr val="window" lastClr="FFFFFF">
              <a:lumMod val="95000"/>
            </a:sysClr>
          </a:solidFill>
          <a:ln>
            <a:noFill/>
          </a:ln>
          <a:effectLst/>
        </c:spPr>
      </c:pivotFmt>
      <c:pivotFmt>
        <c:idx val="14"/>
        <c:spPr>
          <a:solidFill>
            <a:srgbClr val="01B1A3"/>
          </a:solidFill>
          <a:ln>
            <a:noFill/>
          </a:ln>
          <a:effectLst/>
        </c:spPr>
      </c:pivotFmt>
      <c:pivotFmt>
        <c:idx val="15"/>
        <c:spPr>
          <a:solidFill>
            <a:srgbClr val="01B1A3"/>
          </a:solidFill>
          <a:ln>
            <a:noFill/>
          </a:ln>
          <a:effectLst/>
        </c:spPr>
      </c:pivotFmt>
      <c:pivotFmt>
        <c:idx val="16"/>
        <c:spPr>
          <a:solidFill>
            <a:srgbClr val="01B1A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1B1A3"/>
          </a:solidFill>
          <a:ln>
            <a:noFill/>
          </a:ln>
          <a:effectLst/>
        </c:spPr>
      </c:pivotFmt>
      <c:pivotFmt>
        <c:idx val="18"/>
        <c:spPr>
          <a:solidFill>
            <a:sysClr val="window" lastClr="FFFFFF">
              <a:lumMod val="95000"/>
            </a:sysClr>
          </a:solidFill>
          <a:ln>
            <a:noFill/>
          </a:ln>
          <a:effectLst/>
        </c:spPr>
      </c:pivotFmt>
      <c:pivotFmt>
        <c:idx val="19"/>
        <c:spPr>
          <a:solidFill>
            <a:srgbClr val="01B1A3"/>
          </a:solidFill>
          <a:ln>
            <a:noFill/>
          </a:ln>
          <a:effectLst/>
        </c:spPr>
      </c:pivotFmt>
      <c:pivotFmt>
        <c:idx val="20"/>
        <c:spPr>
          <a:solidFill>
            <a:srgbClr val="01B1A3"/>
          </a:solidFill>
          <a:ln>
            <a:noFill/>
          </a:ln>
          <a:effectLst/>
        </c:spPr>
      </c:pivotFmt>
      <c:pivotFmt>
        <c:idx val="21"/>
        <c:spPr>
          <a:solidFill>
            <a:srgbClr val="01B1A3"/>
          </a:solidFill>
          <a:ln>
            <a:noFill/>
          </a:ln>
          <a:effectLst/>
        </c:spPr>
      </c:pivotFmt>
      <c:pivotFmt>
        <c:idx val="22"/>
        <c:spPr>
          <a:solidFill>
            <a:srgbClr val="01B1A3"/>
          </a:solidFill>
          <a:ln>
            <a:noFill/>
          </a:ln>
          <a:effectLst/>
        </c:spPr>
      </c:pivotFmt>
      <c:pivotFmt>
        <c:idx val="23"/>
        <c:spPr>
          <a:solidFill>
            <a:srgbClr val="01B1A3"/>
          </a:solidFill>
          <a:ln>
            <a:noFill/>
          </a:ln>
          <a:effectLst/>
        </c:spPr>
      </c:pivotFmt>
      <c:pivotFmt>
        <c:idx val="24"/>
        <c:spPr>
          <a:solidFill>
            <a:srgbClr val="01B1A3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ysClr val="window" lastClr="FFFFFF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6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7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8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9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0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1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182820930794417"/>
          <c:y val="0.15268644908461776"/>
          <c:w val="0.67412105677758927"/>
          <c:h val="0.81261862811501673"/>
        </c:manualLayout>
      </c:layout>
      <c:doughnutChart>
        <c:varyColors val="1"/>
        <c:ser>
          <c:idx val="0"/>
          <c:order val="0"/>
          <c:tx>
            <c:strRef>
              <c:f>'TABELA DINAMICA'!$AT$1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1B1A3"/>
            </a:solidFill>
            <a:ln w="28575">
              <a:solidFill>
                <a:sysClr val="windowText" lastClr="000000">
                  <a:lumMod val="95000"/>
                  <a:lumOff val="5000"/>
                </a:sys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E31F-4CA9-B544-CAEC3D2358B6}"/>
              </c:ext>
            </c:extLst>
          </c:dPt>
          <c:dPt>
            <c:idx val="1"/>
            <c:bubble3D val="0"/>
            <c:spPr>
              <a:solidFill>
                <a:sysClr val="window" lastClr="FFFFFF"/>
              </a:solidFill>
              <a:ln w="28575">
                <a:solidFill>
                  <a:sysClr val="windowText" lastClr="000000">
                    <a:lumMod val="95000"/>
                    <a:lumOff val="5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1F-4CA9-B544-CAEC3D2358B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E31F-4CA9-B544-CAEC3D2358B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E31F-4CA9-B544-CAEC3D2358B6}"/>
              </c:ext>
            </c:extLst>
          </c:dPt>
          <c:dPt>
            <c:idx val="4"/>
            <c:bubble3D val="0"/>
            <c:spPr>
              <a:solidFill>
                <a:srgbClr val="00FF99"/>
              </a:solidFill>
              <a:ln w="28575">
                <a:solidFill>
                  <a:sysClr val="windowText" lastClr="000000">
                    <a:lumMod val="95000"/>
                    <a:lumOff val="5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31F-4CA9-B544-CAEC3D2358B6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E31F-4CA9-B544-CAEC3D2358B6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D-E31F-4CA9-B544-CAEC3D2358B6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D-E26B-40A0-8341-423DE163EBD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D-43F6-4D85-A696-D7EB3DB0616A}"/>
              </c:ext>
            </c:extLst>
          </c:dPt>
          <c:dPt>
            <c:idx val="10"/>
            <c:bubble3D val="0"/>
            <c:spPr>
              <a:solidFill>
                <a:srgbClr val="00FF99"/>
              </a:solidFill>
              <a:ln w="28575">
                <a:solidFill>
                  <a:sysClr val="windowText" lastClr="000000">
                    <a:lumMod val="95000"/>
                    <a:lumOff val="5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33A-4A5F-804E-09B4687302AF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D-2D09-433C-8A04-8B152F1B3142}"/>
              </c:ext>
            </c:extLst>
          </c:dPt>
          <c:cat>
            <c:strRef>
              <c:f>'TABELA DINAMICA'!$AS$2:$AS$27</c:f>
              <c:strCache>
                <c:ptCount val="25"/>
                <c:pt idx="0">
                  <c:v>Atacadao</c:v>
                </c:pt>
                <c:pt idx="1">
                  <c:v>Assai</c:v>
                </c:pt>
                <c:pt idx="2">
                  <c:v>Mateus</c:v>
                </c:pt>
                <c:pt idx="3">
                  <c:v>Lagoa</c:v>
                </c:pt>
                <c:pt idx="4">
                  <c:v>Sams</c:v>
                </c:pt>
                <c:pt idx="5">
                  <c:v>Vanguarda</c:v>
                </c:pt>
                <c:pt idx="6">
                  <c:v>Sao Luiz</c:v>
                </c:pt>
                <c:pt idx="7">
                  <c:v>Rede Integrada</c:v>
                </c:pt>
                <c:pt idx="8">
                  <c:v>G Barbosa</c:v>
                </c:pt>
                <c:pt idx="9">
                  <c:v>Centerbox</c:v>
                </c:pt>
                <c:pt idx="10">
                  <c:v>Outros</c:v>
                </c:pt>
                <c:pt idx="11">
                  <c:v>Sup Paulo Belo</c:v>
                </c:pt>
                <c:pt idx="12">
                  <c:v>Bom Vizinho</c:v>
                </c:pt>
                <c:pt idx="13">
                  <c:v>Supermercado Do Povo</c:v>
                </c:pt>
                <c:pt idx="14">
                  <c:v>Cbd</c:v>
                </c:pt>
                <c:pt idx="15">
                  <c:v>Diniz</c:v>
                </c:pt>
                <c:pt idx="16">
                  <c:v>Rede Uniforca</c:v>
                </c:pt>
                <c:pt idx="17">
                  <c:v>Fazendinha</c:v>
                </c:pt>
                <c:pt idx="18">
                  <c:v>Super Economico</c:v>
                </c:pt>
                <c:pt idx="19">
                  <c:v>formula</c:v>
                </c:pt>
                <c:pt idx="20">
                  <c:v>Telefrango</c:v>
                </c:pt>
                <c:pt idx="21">
                  <c:v>Carvalho</c:v>
                </c:pt>
                <c:pt idx="22">
                  <c:v>Super Portugal</c:v>
                </c:pt>
                <c:pt idx="23">
                  <c:v>Cometa</c:v>
                </c:pt>
                <c:pt idx="24">
                  <c:v>Eliseu Martins</c:v>
                </c:pt>
              </c:strCache>
            </c:strRef>
          </c:cat>
          <c:val>
            <c:numRef>
              <c:f>'TABELA DINAMICA'!$AT$2:$AT$27</c:f>
              <c:numCache>
                <c:formatCode>0%</c:formatCode>
                <c:ptCount val="25"/>
                <c:pt idx="0">
                  <c:v>0.33601459794519478</c:v>
                </c:pt>
                <c:pt idx="1">
                  <c:v>0.22949186447720146</c:v>
                </c:pt>
                <c:pt idx="2">
                  <c:v>0.20501810934143672</c:v>
                </c:pt>
                <c:pt idx="3">
                  <c:v>5.0267023235910736E-2</c:v>
                </c:pt>
                <c:pt idx="4">
                  <c:v>3.5332343356855853E-2</c:v>
                </c:pt>
                <c:pt idx="5">
                  <c:v>3.3301842819810475E-2</c:v>
                </c:pt>
                <c:pt idx="6">
                  <c:v>3.3210818724729675E-2</c:v>
                </c:pt>
                <c:pt idx="7">
                  <c:v>1.890776468531679E-2</c:v>
                </c:pt>
                <c:pt idx="8">
                  <c:v>1.5295764550494759E-2</c:v>
                </c:pt>
                <c:pt idx="9">
                  <c:v>8.0073008949645367E-3</c:v>
                </c:pt>
                <c:pt idx="10">
                  <c:v>6.5104815799399167E-3</c:v>
                </c:pt>
                <c:pt idx="11">
                  <c:v>5.9111835516096048E-3</c:v>
                </c:pt>
                <c:pt idx="12">
                  <c:v>5.8584145672385783E-3</c:v>
                </c:pt>
                <c:pt idx="13">
                  <c:v>3.7402861174702308E-3</c:v>
                </c:pt>
                <c:pt idx="14">
                  <c:v>3.724907178491426E-3</c:v>
                </c:pt>
                <c:pt idx="15">
                  <c:v>2.7784616421707938E-3</c:v>
                </c:pt>
                <c:pt idx="16">
                  <c:v>2.6849064300497288E-3</c:v>
                </c:pt>
                <c:pt idx="17">
                  <c:v>1.1316335931904108E-3</c:v>
                </c:pt>
                <c:pt idx="18">
                  <c:v>9.5198836224424336E-4</c:v>
                </c:pt>
                <c:pt idx="19">
                  <c:v>6.5594378690224462E-4</c:v>
                </c:pt>
                <c:pt idx="20">
                  <c:v>5.0462143524204327E-4</c:v>
                </c:pt>
                <c:pt idx="21">
                  <c:v>4.1330898505538783E-4</c:v>
                </c:pt>
                <c:pt idx="22">
                  <c:v>1.8166371668713559E-4</c:v>
                </c:pt>
                <c:pt idx="23">
                  <c:v>5.3826286425817955E-5</c:v>
                </c:pt>
                <c:pt idx="24">
                  <c:v>5.094273536729199E-5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8FF-4CD6-BC68-8E6859440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ill Sans MT" panose="020B0502020104020203" pitchFamily="34" charset="0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  <c:extLst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dinâmica38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rgbClr val="01B1A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1B1A3"/>
          </a:solidFill>
          <a:ln>
            <a:noFill/>
          </a:ln>
          <a:effectLst/>
        </c:spPr>
      </c:pivotFmt>
      <c:pivotFmt>
        <c:idx val="13"/>
        <c:spPr>
          <a:solidFill>
            <a:sysClr val="window" lastClr="FFFFFF">
              <a:lumMod val="95000"/>
            </a:sysClr>
          </a:solidFill>
          <a:ln>
            <a:noFill/>
          </a:ln>
          <a:effectLst/>
        </c:spPr>
      </c:pivotFmt>
      <c:pivotFmt>
        <c:idx val="14"/>
        <c:spPr>
          <a:solidFill>
            <a:srgbClr val="01B1A3"/>
          </a:solidFill>
          <a:ln>
            <a:noFill/>
          </a:ln>
          <a:effectLst/>
        </c:spPr>
      </c:pivotFmt>
      <c:pivotFmt>
        <c:idx val="15"/>
        <c:spPr>
          <a:solidFill>
            <a:srgbClr val="01B1A3"/>
          </a:solidFill>
          <a:ln>
            <a:noFill/>
          </a:ln>
          <a:effectLst/>
        </c:spPr>
      </c:pivotFmt>
      <c:pivotFmt>
        <c:idx val="16"/>
        <c:spPr>
          <a:solidFill>
            <a:srgbClr val="01B1A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1B1A3"/>
          </a:solidFill>
          <a:ln>
            <a:noFill/>
          </a:ln>
          <a:effectLst/>
        </c:spPr>
      </c:pivotFmt>
      <c:pivotFmt>
        <c:idx val="18"/>
        <c:spPr>
          <a:solidFill>
            <a:sysClr val="window" lastClr="FFFFFF">
              <a:lumMod val="95000"/>
            </a:sysClr>
          </a:solidFill>
          <a:ln>
            <a:noFill/>
          </a:ln>
          <a:effectLst/>
        </c:spPr>
      </c:pivotFmt>
      <c:pivotFmt>
        <c:idx val="19"/>
        <c:spPr>
          <a:solidFill>
            <a:srgbClr val="01B1A3"/>
          </a:solidFill>
          <a:ln>
            <a:noFill/>
          </a:ln>
          <a:effectLst/>
        </c:spPr>
      </c:pivotFmt>
      <c:pivotFmt>
        <c:idx val="20"/>
        <c:spPr>
          <a:solidFill>
            <a:srgbClr val="01B1A3"/>
          </a:solidFill>
          <a:ln>
            <a:noFill/>
          </a:ln>
          <a:effectLst/>
        </c:spPr>
      </c:pivotFmt>
      <c:pivotFmt>
        <c:idx val="21"/>
        <c:spPr>
          <a:solidFill>
            <a:srgbClr val="01B1A3"/>
          </a:solidFill>
          <a:ln>
            <a:noFill/>
          </a:ln>
          <a:effectLst/>
        </c:spPr>
      </c:pivotFmt>
      <c:pivotFmt>
        <c:idx val="22"/>
        <c:spPr>
          <a:solidFill>
            <a:srgbClr val="01B1A3"/>
          </a:solidFill>
          <a:ln>
            <a:noFill/>
          </a:ln>
          <a:effectLst/>
        </c:spPr>
      </c:pivotFmt>
      <c:pivotFmt>
        <c:idx val="23"/>
        <c:spPr>
          <a:solidFill>
            <a:srgbClr val="01B1A3"/>
          </a:solidFill>
          <a:ln>
            <a:noFill/>
          </a:ln>
          <a:effectLst/>
        </c:spPr>
      </c:pivotFmt>
      <c:pivotFmt>
        <c:idx val="24"/>
        <c:spPr>
          <a:solidFill>
            <a:srgbClr val="01B1A3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ysClr val="window" lastClr="FFFFFF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6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7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8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29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0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1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2"/>
        <c:spPr>
          <a:solidFill>
            <a:srgbClr val="01B1A3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ysClr val="window" lastClr="FFFFFF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4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5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6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7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8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39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0"/>
        <c:spPr>
          <a:solidFill>
            <a:srgbClr val="01B1A3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ysClr val="window" lastClr="FFFFFF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2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3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4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5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6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7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48"/>
        <c:spPr>
          <a:solidFill>
            <a:srgbClr val="01B1A3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ysClr val="window" lastClr="FFFFFF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50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51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52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53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54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  <c:pivotFmt>
        <c:idx val="55"/>
        <c:spPr>
          <a:solidFill>
            <a:srgbClr val="00FF99"/>
          </a:solidFill>
          <a:ln w="28575">
            <a:solidFill>
              <a:sysClr val="windowText" lastClr="000000">
                <a:lumMod val="95000"/>
                <a:lumOff val="5000"/>
              </a:sys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182820930794417"/>
          <c:y val="0.15268644908461776"/>
          <c:w val="0.67412105677758927"/>
          <c:h val="0.81261862811501673"/>
        </c:manualLayout>
      </c:layout>
      <c:doughnutChart>
        <c:varyColors val="1"/>
        <c:ser>
          <c:idx val="0"/>
          <c:order val="0"/>
          <c:tx>
            <c:strRef>
              <c:f>'TABELA DINAMICA'!$AT$67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1B1A3"/>
            </a:solidFill>
            <a:ln w="28575">
              <a:solidFill>
                <a:sysClr val="windowText" lastClr="000000">
                  <a:lumMod val="95000"/>
                  <a:lumOff val="5000"/>
                </a:sys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2CF-42C2-ABF7-123826BB423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C2CF-42C2-ABF7-123826BB4236}"/>
              </c:ext>
            </c:extLst>
          </c:dPt>
          <c:dPt>
            <c:idx val="2"/>
            <c:bubble3D val="0"/>
            <c:spPr>
              <a:solidFill>
                <a:sysClr val="window" lastClr="FFFFFF"/>
              </a:solidFill>
              <a:ln w="28575">
                <a:solidFill>
                  <a:sysClr val="windowText" lastClr="000000">
                    <a:lumMod val="95000"/>
                    <a:lumOff val="5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CF-42C2-ABF7-123826BB423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C2CF-42C2-ABF7-123826BB4236}"/>
              </c:ext>
            </c:extLst>
          </c:dPt>
          <c:dPt>
            <c:idx val="4"/>
            <c:bubble3D val="0"/>
            <c:spPr>
              <a:solidFill>
                <a:srgbClr val="00FF99"/>
              </a:solidFill>
              <a:ln w="28575">
                <a:solidFill>
                  <a:sysClr val="windowText" lastClr="000000">
                    <a:lumMod val="95000"/>
                    <a:lumOff val="5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CF-42C2-ABF7-123826BB4236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C2CF-42C2-ABF7-123826BB4236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D-C2CF-42C2-ABF7-123826BB4236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D-C010-404B-8427-86ABBD1B9EE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D-AAC1-47D0-8698-47C45E987D10}"/>
              </c:ext>
            </c:extLst>
          </c:dPt>
          <c:dPt>
            <c:idx val="10"/>
            <c:bubble3D val="0"/>
            <c:spPr>
              <a:solidFill>
                <a:srgbClr val="00FF99"/>
              </a:solidFill>
              <a:ln w="28575">
                <a:solidFill>
                  <a:sysClr val="windowText" lastClr="000000">
                    <a:lumMod val="95000"/>
                    <a:lumOff val="5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811A-44E7-BA1B-57C3624355CD}"/>
              </c:ext>
            </c:extLst>
          </c:dPt>
          <c:cat>
            <c:strRef>
              <c:f>'TABELA DINAMICA'!$AS$68:$AS$93</c:f>
              <c:strCache>
                <c:ptCount val="25"/>
                <c:pt idx="0">
                  <c:v>Atacadao</c:v>
                </c:pt>
                <c:pt idx="1">
                  <c:v>Mateus</c:v>
                </c:pt>
                <c:pt idx="2">
                  <c:v>Assai</c:v>
                </c:pt>
                <c:pt idx="3">
                  <c:v>Vanguarda</c:v>
                </c:pt>
                <c:pt idx="4">
                  <c:v>Sams</c:v>
                </c:pt>
                <c:pt idx="5">
                  <c:v>Lagoa</c:v>
                </c:pt>
                <c:pt idx="6">
                  <c:v>Sao Luiz</c:v>
                </c:pt>
                <c:pt idx="7">
                  <c:v>G Barbosa</c:v>
                </c:pt>
                <c:pt idx="8">
                  <c:v>Rede Integrada</c:v>
                </c:pt>
                <c:pt idx="9">
                  <c:v>Centerbox</c:v>
                </c:pt>
                <c:pt idx="10">
                  <c:v>Outros</c:v>
                </c:pt>
                <c:pt idx="11">
                  <c:v>Bom Vizinho</c:v>
                </c:pt>
                <c:pt idx="12">
                  <c:v>Sup Paulo Belo</c:v>
                </c:pt>
                <c:pt idx="13">
                  <c:v>Supermercado Do Povo</c:v>
                </c:pt>
                <c:pt idx="14">
                  <c:v>Cbd</c:v>
                </c:pt>
                <c:pt idx="15">
                  <c:v>Diniz</c:v>
                </c:pt>
                <c:pt idx="16">
                  <c:v>Rede Uniforca</c:v>
                </c:pt>
                <c:pt idx="17">
                  <c:v>formula</c:v>
                </c:pt>
                <c:pt idx="18">
                  <c:v>Fazendinha</c:v>
                </c:pt>
                <c:pt idx="19">
                  <c:v>Super Economico</c:v>
                </c:pt>
                <c:pt idx="20">
                  <c:v>Carvalho</c:v>
                </c:pt>
                <c:pt idx="21">
                  <c:v>Telefrango</c:v>
                </c:pt>
                <c:pt idx="22">
                  <c:v>Super Portugal</c:v>
                </c:pt>
                <c:pt idx="23">
                  <c:v>Eliseu Martins</c:v>
                </c:pt>
                <c:pt idx="24">
                  <c:v>Cometa</c:v>
                </c:pt>
              </c:strCache>
            </c:strRef>
          </c:cat>
          <c:val>
            <c:numRef>
              <c:f>'TABELA DINAMICA'!$AT$68:$AT$93</c:f>
              <c:numCache>
                <c:formatCode>0%</c:formatCode>
                <c:ptCount val="25"/>
                <c:pt idx="0">
                  <c:v>0.31429549602653384</c:v>
                </c:pt>
                <c:pt idx="1">
                  <c:v>0.2728538386800568</c:v>
                </c:pt>
                <c:pt idx="2">
                  <c:v>0.23567634579474234</c:v>
                </c:pt>
                <c:pt idx="3">
                  <c:v>4.0378433111380917E-2</c:v>
                </c:pt>
                <c:pt idx="4">
                  <c:v>3.2627066315753565E-2</c:v>
                </c:pt>
                <c:pt idx="5">
                  <c:v>2.7206844016427097E-2</c:v>
                </c:pt>
                <c:pt idx="6">
                  <c:v>2.6891957612178698E-2</c:v>
                </c:pt>
                <c:pt idx="7">
                  <c:v>1.3207001623791152E-2</c:v>
                </c:pt>
                <c:pt idx="8">
                  <c:v>1.1612121868471511E-2</c:v>
                </c:pt>
                <c:pt idx="9">
                  <c:v>6.086895865118444E-3</c:v>
                </c:pt>
                <c:pt idx="10">
                  <c:v>4.4067034823331757E-3</c:v>
                </c:pt>
                <c:pt idx="11">
                  <c:v>3.7682303014700382E-3</c:v>
                </c:pt>
                <c:pt idx="12">
                  <c:v>3.2418804237303628E-3</c:v>
                </c:pt>
                <c:pt idx="13">
                  <c:v>1.8520563055024353E-3</c:v>
                </c:pt>
                <c:pt idx="14">
                  <c:v>1.2963814102091896E-3</c:v>
                </c:pt>
                <c:pt idx="15">
                  <c:v>1.2042313133638974E-3</c:v>
                </c:pt>
                <c:pt idx="16">
                  <c:v>1.1618129595744996E-3</c:v>
                </c:pt>
                <c:pt idx="17">
                  <c:v>6.0902954586062458E-4</c:v>
                </c:pt>
                <c:pt idx="18">
                  <c:v>5.3097607425574094E-4</c:v>
                </c:pt>
                <c:pt idx="19">
                  <c:v>5.2729951337493063E-4</c:v>
                </c:pt>
                <c:pt idx="20">
                  <c:v>2.9001821257476277E-4</c:v>
                </c:pt>
                <c:pt idx="21">
                  <c:v>1.3094322297750539E-4</c:v>
                </c:pt>
                <c:pt idx="22">
                  <c:v>8.6996763226051578E-5</c:v>
                </c:pt>
                <c:pt idx="23">
                  <c:v>3.144377460735578E-5</c:v>
                </c:pt>
                <c:pt idx="24">
                  <c:v>2.5995782484138859E-5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2CF-42C2-ABF7-123826BB4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ill Sans MT" panose="020B0502020104020203" pitchFamily="34" charset="0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2"/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dinâmica13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2778673286053125E-2"/>
              <c:y val="7.3011231847393646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91117527148402"/>
                  <c:h val="5.7241501771006759E-2"/>
                </c:manualLayout>
              </c15:layout>
            </c:ext>
          </c:extLst>
        </c:dLbl>
      </c:pivotFmt>
      <c:pivotFmt>
        <c:idx val="1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7423762404992492E-2"/>
              <c:y val="1.3350974408434043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85089172736782"/>
                  <c:h val="5.7241501771006759E-2"/>
                </c:manualLayout>
              </c15:layout>
            </c:ext>
          </c:extLst>
        </c:dLbl>
      </c:pivotFmt>
      <c:pivotFmt>
        <c:idx val="1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1.87941644366066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609675755652"/>
                  <c:h val="6.1769944161677096E-2"/>
                </c:manualLayout>
              </c15:layout>
            </c:ext>
          </c:extLst>
        </c:dLbl>
      </c:pivotFmt>
      <c:pivotFmt>
        <c:idx val="3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7423762404992492E-2"/>
              <c:y val="1.3350974408434043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85089172736782"/>
                  <c:h val="5.7241501771006759E-2"/>
                </c:manualLayout>
              </c15:layout>
            </c:ext>
          </c:extLst>
        </c:dLbl>
      </c:pivotFmt>
      <c:pivotFmt>
        <c:idx val="4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2778673286053125E-2"/>
              <c:y val="7.3011231847393646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91117527148402"/>
                  <c:h val="5.7241501771006759E-2"/>
                </c:manualLayout>
              </c15:layout>
            </c:ext>
          </c:extLst>
        </c:dLbl>
      </c:pivotFmt>
      <c:pivotFmt>
        <c:idx val="4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1.87941644366066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609675755652"/>
                  <c:h val="6.1769944161677096E-2"/>
                </c:manualLayout>
              </c15:layout>
            </c:ext>
          </c:extLst>
        </c:dLbl>
      </c:pivotFmt>
      <c:pivotFmt>
        <c:idx val="5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7423762404992492E-2"/>
              <c:y val="1.3350974408434043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85089172736782"/>
                  <c:h val="5.7241501771006759E-2"/>
                </c:manualLayout>
              </c15:layout>
            </c:ext>
          </c:extLst>
        </c:dLbl>
      </c:pivotFmt>
      <c:pivotFmt>
        <c:idx val="6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2778673286053125E-2"/>
              <c:y val="7.3011231847393646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91117527148402"/>
                  <c:h val="5.7241501771006759E-2"/>
                </c:manualLayout>
              </c15:layout>
            </c:ext>
          </c:extLst>
        </c:dLbl>
      </c:pivotFmt>
      <c:pivotFmt>
        <c:idx val="7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1.87941644366066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609675755652"/>
                  <c:h val="6.1769944161677096E-2"/>
                </c:manualLayout>
              </c15:layout>
            </c:ext>
          </c:extLst>
        </c:dLbl>
      </c:pivotFmt>
      <c:pivotFmt>
        <c:idx val="8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7423762404992492E-2"/>
              <c:y val="1.3350974408434043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85089172736782"/>
                  <c:h val="5.7241501771006759E-2"/>
                </c:manualLayout>
              </c15:layout>
            </c:ext>
          </c:extLst>
        </c:dLbl>
      </c:pivotFmt>
      <c:pivotFmt>
        <c:idx val="9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2778673286053125E-2"/>
              <c:y val="7.3011231847393646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91117527148402"/>
                  <c:h val="5.7241501771006759E-2"/>
                </c:manualLayout>
              </c15:layout>
            </c:ext>
          </c:extLst>
        </c:dLbl>
      </c:pivotFmt>
      <c:pivotFmt>
        <c:idx val="10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1.87941644366066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609675755652"/>
                  <c:h val="6.1769944161677096E-2"/>
                </c:manualLayout>
              </c15:layout>
            </c:ext>
          </c:extLst>
        </c:dLbl>
      </c:pivotFmt>
      <c:pivotFmt>
        <c:idx val="11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3.0177389284179741E-2"/>
              <c:y val="6.4339399080306899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2283912068224692"/>
                  <c:h val="6.4292045282583782E-2"/>
                </c:manualLayout>
              </c15:layout>
            </c:ext>
          </c:extLst>
        </c:dLbl>
      </c:pivotFmt>
      <c:pivotFmt>
        <c:idx val="11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8.6014528483521757E-3"/>
              <c:y val="3.182436204686258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8757159034878111"/>
                  <c:h val="8.635370653804865E-2"/>
                </c:manualLayout>
              </c15:layout>
            </c:ext>
          </c:extLst>
        </c:dLbl>
      </c:pivotFmt>
      <c:pivotFmt>
        <c:idx val="11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3355048029655459E-2"/>
              <c:y val="6.4339399080306899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7072567019393924"/>
                  <c:h val="6.4292045282583782E-2"/>
                </c:manualLayout>
              </c15:layout>
            </c:ext>
          </c:extLst>
        </c:dLbl>
      </c:pivotFmt>
      <c:pivotFmt>
        <c:idx val="12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3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8672036281474016E-2"/>
              <c:y val="6.2645148809792294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5316487589200072"/>
                  <c:h val="8.635370653804865E-2"/>
                </c:manualLayout>
              </c15:layout>
            </c:ext>
          </c:extLst>
        </c:dLbl>
      </c:pivotFmt>
      <c:pivotFmt>
        <c:idx val="125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layout>
            <c:manualLayout>
              <c:x val="-8.0541915435280859E-2"/>
              <c:y val="6.2335193525665412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6613787292642489"/>
                  <c:h val="8.5926446217007998E-2"/>
                </c:manualLayout>
              </c15:layout>
            </c:ext>
          </c:extLst>
        </c:dLbl>
      </c:pivotFmt>
      <c:pivotFmt>
        <c:idx val="13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layout>
            <c:manualLayout>
              <c:x val="-2.2871033108480279E-2"/>
              <c:y val="1.0351743555073564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826102415961173"/>
                  <c:h val="8.9579042369925171E-2"/>
                </c:manualLayout>
              </c15:layout>
            </c:ext>
          </c:extLst>
        </c:dLbl>
      </c:pivotFmt>
      <c:pivotFmt>
        <c:idx val="13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09047377963324"/>
                  <c:h val="6.0267941188896328E-2"/>
                </c:manualLayout>
              </c15:layout>
            </c:ext>
          </c:extLst>
        </c:dLbl>
      </c:pivotFmt>
      <c:pivotFmt>
        <c:idx val="13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466575338262542"/>
                  <c:h val="6.0267941188896328E-2"/>
                </c:manualLayout>
              </c15:layout>
            </c:ext>
          </c:extLst>
        </c:dLbl>
      </c:pivotFmt>
      <c:pivotFmt>
        <c:idx val="135"/>
        <c:dLbl>
          <c:idx val="0"/>
          <c:layout>
            <c:manualLayout>
              <c:x val="-2.850900428484720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5321264766201061"/>
                  <c:h val="0.11778816035801012"/>
                </c:manualLayout>
              </c15:layout>
            </c:ext>
          </c:extLst>
        </c:dLbl>
      </c:pivotFmt>
      <c:pivotFmt>
        <c:idx val="13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54584243684398"/>
                  <c:h val="6.0267941188896328E-2"/>
                </c:manualLayout>
              </c15:layout>
            </c:ext>
          </c:extLst>
        </c:dLbl>
      </c:pivotFmt>
      <c:pivotFmt>
        <c:idx val="13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1921957532292073"/>
                  <c:h val="9.9836000479400888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8807994419127179"/>
          <c:y val="5.7908059817279131E-2"/>
          <c:w val="0.53634815224186194"/>
          <c:h val="0.912991351406290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 DINAMICA'!$O$43</c:f>
              <c:strCache>
                <c:ptCount val="1"/>
                <c:pt idx="0">
                  <c:v>Soma de Vlr Devolução</c:v>
                </c:pt>
              </c:strCache>
            </c:strRef>
          </c:tx>
          <c:spPr>
            <a:gradFill flip="none" rotWithShape="1">
              <a:gsLst>
                <a:gs pos="0">
                  <a:srgbClr val="00FF99">
                    <a:shade val="30000"/>
                    <a:satMod val="115000"/>
                  </a:srgbClr>
                </a:gs>
                <a:gs pos="50000">
                  <a:srgbClr val="00FF99">
                    <a:shade val="67500"/>
                    <a:satMod val="115000"/>
                  </a:srgbClr>
                </a:gs>
                <a:gs pos="100000">
                  <a:srgbClr val="00FF99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FDE-40BF-AEDD-0D05CCAEBAC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FDE-40BF-AEDD-0D05CCAEBAC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FDE-40BF-AEDD-0D05CCAEBAC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FDE-40BF-AEDD-0D05CCAEBAC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FDE-40BF-AEDD-0D05CCAEBAC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CFDE-40BF-AEDD-0D05CCAEBAC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CFDE-40BF-AEDD-0D05CCAEBAC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FDE-40BF-AEDD-0D05CCAEBAC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CFDE-40BF-AEDD-0D05CCAEBAC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FDE-40BF-AEDD-0D05CCAEBAC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CFDE-40BF-AEDD-0D05CCAEBAC0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CFDE-40BF-AEDD-0D05CCAEBAC0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CFDE-40BF-AEDD-0D05CCAEBAC0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CFDE-40BF-AEDD-0D05CCAEBAC0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CFDE-40BF-AEDD-0D05CCAEBAC0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CFDE-40BF-AEDD-0D05CCAEBAC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CFDE-40BF-AEDD-0D05CCAEBAC0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CFDE-40BF-AEDD-0D05CCAEBAC0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CFDE-40BF-AEDD-0D05CCAEBAC0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CFDE-40BF-AEDD-0D05CCAEBAC0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CFDE-40BF-AEDD-0D05CCAEBAC0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CFDE-40BF-AEDD-0D05CCAEBAC0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CFDE-40BF-AEDD-0D05CCAEBAC0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CFDE-40BF-AEDD-0D05CCAEBAC0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CFDE-40BF-AEDD-0D05CCAEBAC0}"/>
              </c:ext>
            </c:extLst>
          </c:dPt>
          <c:dLbls>
            <c:dLbl>
              <c:idx val="2"/>
              <c:layout>
                <c:manualLayout>
                  <c:x val="-2.2871033108480279E-2"/>
                  <c:y val="1.0351743555073564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826102415961173"/>
                      <c:h val="8.95790423699251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FDE-40BF-AEDD-0D05CCAEBAC0}"/>
                </c:ext>
              </c:extLst>
            </c:dLbl>
            <c:dLbl>
              <c:idx val="3"/>
              <c:layout>
                <c:manualLayout>
                  <c:x val="-2.8509004284847209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5321264766201061"/>
                      <c:h val="0.117788160358010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DE-40BF-AEDD-0D05CCAEBAC0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1921957532292073"/>
                      <c:h val="9.98360004794008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FDE-40BF-AEDD-0D05CCAEBA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DINAMICA'!$N$44:$N$49</c:f>
              <c:strCache>
                <c:ptCount val="5"/>
                <c:pt idx="0">
                  <c:v>9/2025</c:v>
                </c:pt>
                <c:pt idx="1">
                  <c:v>8/2025</c:v>
                </c:pt>
                <c:pt idx="2">
                  <c:v>7/2025</c:v>
                </c:pt>
                <c:pt idx="3">
                  <c:v>6/2025</c:v>
                </c:pt>
                <c:pt idx="4">
                  <c:v>5/2025</c:v>
                </c:pt>
              </c:strCache>
            </c:strRef>
          </c:cat>
          <c:val>
            <c:numRef>
              <c:f>'TABELA DINAMICA'!$O$44:$O$49</c:f>
              <c:numCache>
                <c:formatCode>_("R$"* #,##0.00_);_("R$"* \(#,##0.00\);_("R$"* "-"??_);_(@_)</c:formatCode>
                <c:ptCount val="5"/>
                <c:pt idx="0">
                  <c:v>20067.300000000007</c:v>
                </c:pt>
                <c:pt idx="1">
                  <c:v>92742.039999999964</c:v>
                </c:pt>
                <c:pt idx="2">
                  <c:v>102275.31999999999</c:v>
                </c:pt>
                <c:pt idx="3">
                  <c:v>93472.469999999899</c:v>
                </c:pt>
                <c:pt idx="4">
                  <c:v>3558.0299999999997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FDE-40BF-AEDD-0D05CCAEBAC0}"/>
            </c:ext>
          </c:extLst>
        </c:ser>
        <c:ser>
          <c:idx val="1"/>
          <c:order val="1"/>
          <c:tx>
            <c:strRef>
              <c:f>'TABELA DINAMICA'!$P$43</c:f>
              <c:strCache>
                <c:ptCount val="1"/>
                <c:pt idx="0">
                  <c:v>Soma de Qtd Devolvida Kg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1C18-4D6E-87F1-DA36F3A63D6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1C18-4D6E-87F1-DA36F3A63D6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1C18-4D6E-87F1-DA36F3A63D6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5913-4CDD-BCE9-70B90475F159}"/>
              </c:ext>
            </c:extLst>
          </c:dPt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09047377963324"/>
                      <c:h val="6.02679411888963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2-1C18-4D6E-87F1-DA36F3A63D6B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466575338262542"/>
                      <c:h val="6.02679411888963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D-09BA-4A9C-9F85-C3BCE5153DE7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54584243684398"/>
                      <c:h val="6.02679411888963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3-5913-4CDD-BCE9-70B90475F1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DINAMICA'!$N$44:$N$49</c:f>
              <c:strCache>
                <c:ptCount val="5"/>
                <c:pt idx="0">
                  <c:v>9/2025</c:v>
                </c:pt>
                <c:pt idx="1">
                  <c:v>8/2025</c:v>
                </c:pt>
                <c:pt idx="2">
                  <c:v>7/2025</c:v>
                </c:pt>
                <c:pt idx="3">
                  <c:v>6/2025</c:v>
                </c:pt>
                <c:pt idx="4">
                  <c:v>5/2025</c:v>
                </c:pt>
              </c:strCache>
            </c:strRef>
          </c:cat>
          <c:val>
            <c:numRef>
              <c:f>'TABELA DINAMICA'!$P$44:$P$49</c:f>
              <c:numCache>
                <c:formatCode>0\ "KG"</c:formatCode>
                <c:ptCount val="5"/>
                <c:pt idx="0">
                  <c:v>1858.9057077000016</c:v>
                </c:pt>
                <c:pt idx="1">
                  <c:v>10467.855423299996</c:v>
                </c:pt>
                <c:pt idx="2">
                  <c:v>11125.856587699995</c:v>
                </c:pt>
                <c:pt idx="3">
                  <c:v>10795.069098399987</c:v>
                </c:pt>
                <c:pt idx="4">
                  <c:v>232.90635400000005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FDE-40BF-AEDD-0D05CCAEBA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39362832"/>
        <c:axId val="1939362352"/>
      </c:barChart>
      <c:catAx>
        <c:axId val="193936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9362352"/>
        <c:crosses val="autoZero"/>
        <c:auto val="1"/>
        <c:lblAlgn val="ctr"/>
        <c:lblOffset val="100"/>
        <c:noMultiLvlLbl val="0"/>
      </c:catAx>
      <c:valAx>
        <c:axId val="1939362352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193936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8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dinâmica8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rgbClr val="FFFF00">
                  <a:shade val="30000"/>
                  <a:satMod val="115000"/>
                </a:srgbClr>
              </a:gs>
              <a:gs pos="50000">
                <a:srgbClr val="FFFF00">
                  <a:shade val="67500"/>
                  <a:satMod val="115000"/>
                </a:srgbClr>
              </a:gs>
              <a:gs pos="100000">
                <a:srgbClr val="FFFF00">
                  <a:shade val="100000"/>
                  <a:satMod val="115000"/>
                </a:srgbClr>
              </a:gs>
            </a:gsLst>
            <a:lin ang="5400000" scaled="1"/>
            <a:tileRect/>
          </a:gra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tIns="0" bIns="108000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7200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8877891124702052E-2"/>
          <c:y val="0.25641046482092966"/>
          <c:w val="0.96224421775059588"/>
          <c:h val="0.498123444246888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 DINAMICA'!$C$84</c:f>
              <c:strCache>
                <c:ptCount val="1"/>
                <c:pt idx="0">
                  <c:v>Soma de Qtd Devolvida Kg</c:v>
                </c:pt>
              </c:strCache>
            </c:strRef>
          </c:tx>
          <c:spPr>
            <a:gradFill flip="none" rotWithShape="1">
              <a:gsLst>
                <a:gs pos="0">
                  <a:srgbClr val="FFFF00">
                    <a:shade val="30000"/>
                    <a:satMod val="115000"/>
                  </a:srgbClr>
                </a:gs>
                <a:gs pos="50000">
                  <a:srgbClr val="FFFF00">
                    <a:shade val="67500"/>
                    <a:satMod val="115000"/>
                  </a:srgbClr>
                </a:gs>
                <a:gs pos="100000">
                  <a:srgbClr val="FFFF0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tIns="0" bIns="108000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DINAMICA'!$B$85:$B$90</c:f>
              <c:strCache>
                <c:ptCount val="5"/>
                <c:pt idx="0">
                  <c:v>Mamao Formosa</c:v>
                </c:pt>
                <c:pt idx="1">
                  <c:v>Melao Amarelo</c:v>
                </c:pt>
                <c:pt idx="2">
                  <c:v>Maca Gala Imp</c:v>
                </c:pt>
                <c:pt idx="3">
                  <c:v>Ameixa Nacional</c:v>
                </c:pt>
                <c:pt idx="4">
                  <c:v>Mamao Papaya</c:v>
                </c:pt>
              </c:strCache>
            </c:strRef>
          </c:cat>
          <c:val>
            <c:numRef>
              <c:f>'TABELA DINAMICA'!$C$85:$C$90</c:f>
              <c:numCache>
                <c:formatCode>0\ "KG"</c:formatCode>
                <c:ptCount val="5"/>
                <c:pt idx="0">
                  <c:v>2618.3842</c:v>
                </c:pt>
                <c:pt idx="1">
                  <c:v>2262.4347000000002</c:v>
                </c:pt>
                <c:pt idx="2">
                  <c:v>3285.9794400000001</c:v>
                </c:pt>
                <c:pt idx="3">
                  <c:v>2687.1223999999993</c:v>
                </c:pt>
                <c:pt idx="4">
                  <c:v>8373.1436000000012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5-4DCE-8F43-252DFF439CCA}"/>
            </c:ext>
          </c:extLst>
        </c:ser>
        <c:ser>
          <c:idx val="1"/>
          <c:order val="1"/>
          <c:tx>
            <c:strRef>
              <c:f>'TABELA DINAMICA'!$D$84</c:f>
              <c:strCache>
                <c:ptCount val="1"/>
                <c:pt idx="0">
                  <c:v>Soma de Vlr Devolução</c:v>
                </c:pt>
              </c:strCache>
            </c:strRef>
          </c:tx>
          <c:spPr>
            <a:gradFill flip="none" rotWithShape="1">
              <a:gsLst>
                <a:gs pos="0">
                  <a:srgbClr val="00FF99">
                    <a:shade val="30000"/>
                    <a:satMod val="115000"/>
                  </a:srgbClr>
                </a:gs>
                <a:gs pos="50000">
                  <a:srgbClr val="00FF99">
                    <a:shade val="67500"/>
                    <a:satMod val="115000"/>
                  </a:srgbClr>
                </a:gs>
                <a:gs pos="100000">
                  <a:srgbClr val="00FF99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7200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DINAMICA'!$B$85:$B$90</c:f>
              <c:strCache>
                <c:ptCount val="5"/>
                <c:pt idx="0">
                  <c:v>Mamao Formosa</c:v>
                </c:pt>
                <c:pt idx="1">
                  <c:v>Melao Amarelo</c:v>
                </c:pt>
                <c:pt idx="2">
                  <c:v>Maca Gala Imp</c:v>
                </c:pt>
                <c:pt idx="3">
                  <c:v>Ameixa Nacional</c:v>
                </c:pt>
                <c:pt idx="4">
                  <c:v>Mamao Papaya</c:v>
                </c:pt>
              </c:strCache>
            </c:strRef>
          </c:cat>
          <c:val>
            <c:numRef>
              <c:f>'TABELA DINAMICA'!$D$85:$D$90</c:f>
              <c:numCache>
                <c:formatCode>_("R$"* #,##0.00_);_("R$"* \(#,##0.00\);_("R$"* "-"??_);_(@_)</c:formatCode>
                <c:ptCount val="5"/>
                <c:pt idx="0">
                  <c:v>10226.019999999999</c:v>
                </c:pt>
                <c:pt idx="1">
                  <c:v>16264.390000000001</c:v>
                </c:pt>
                <c:pt idx="2">
                  <c:v>36473.290000000008</c:v>
                </c:pt>
                <c:pt idx="3">
                  <c:v>37934.779999999992</c:v>
                </c:pt>
                <c:pt idx="4">
                  <c:v>38337.879999999983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A-480F-9A5C-5EECAC3031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axId val="1586326480"/>
        <c:axId val="1586326000"/>
      </c:barChart>
      <c:catAx>
        <c:axId val="158632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6326000"/>
        <c:crosses val="autoZero"/>
        <c:auto val="1"/>
        <c:lblAlgn val="ctr"/>
        <c:lblOffset val="100"/>
        <c:noMultiLvlLbl val="0"/>
      </c:catAx>
      <c:valAx>
        <c:axId val="1586326000"/>
        <c:scaling>
          <c:orientation val="minMax"/>
        </c:scaling>
        <c:delete val="1"/>
        <c:axPos val="l"/>
        <c:numFmt formatCode="0\ &quot;KG&quot;" sourceLinked="1"/>
        <c:majorTickMark val="none"/>
        <c:minorTickMark val="none"/>
        <c:tickLblPos val="nextTo"/>
        <c:crossAx val="158632648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2778673286053125E-2"/>
              <c:y val="7.3011231847393646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91117527148402"/>
                  <c:h val="5.7241501771006759E-2"/>
                </c:manualLayout>
              </c15:layout>
            </c:ext>
          </c:extLst>
        </c:dLbl>
      </c:pivotFmt>
      <c:pivotFmt>
        <c:idx val="1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7423762404992492E-2"/>
              <c:y val="1.3350974408434043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85089172736782"/>
                  <c:h val="5.7241501771006759E-2"/>
                </c:manualLayout>
              </c15:layout>
            </c:ext>
          </c:extLst>
        </c:dLbl>
      </c:pivotFmt>
      <c:pivotFmt>
        <c:idx val="1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1.87941644366066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609675755652"/>
                  <c:h val="6.1769944161677096E-2"/>
                </c:manualLayout>
              </c15:layout>
            </c:ext>
          </c:extLst>
        </c:dLbl>
      </c:pivotFmt>
      <c:pivotFmt>
        <c:idx val="3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layout>
            <c:manualLayout>
              <c:x val="-1.3923516695655946E-2"/>
              <c:y val="1.126790532652095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663421919020794"/>
                  <c:h val="0.19089937033529758"/>
                </c:manualLayout>
              </c15:layout>
            </c:ext>
          </c:extLst>
        </c:dLbl>
      </c:pivotFmt>
      <c:pivotFmt>
        <c:idx val="50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layout>
            <c:manualLayout>
              <c:x val="-6.9817852369876324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010810222427"/>
                  <c:h val="0.21631730730938906"/>
                </c:manualLayout>
              </c15:layout>
            </c:ext>
          </c:extLst>
        </c:dLbl>
      </c:pivotFmt>
      <c:pivotFmt>
        <c:idx val="53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636918031092586"/>
                  <c:h val="0.21631730730938906"/>
                </c:manualLayout>
              </c15:layout>
            </c:ext>
          </c:extLst>
        </c:dLbl>
      </c:pivotFmt>
      <c:pivotFmt>
        <c:idx val="54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382364340339487"/>
                  <c:h val="0.21631730730938906"/>
                </c:manualLayout>
              </c15:layout>
            </c:ext>
          </c:extLst>
        </c:dLbl>
      </c:pivotFmt>
      <c:pivotFmt>
        <c:idx val="55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79693615074939"/>
                  <c:h val="0.21631730730938906"/>
                </c:manualLayout>
              </c15:layout>
            </c:ext>
          </c:extLst>
        </c:dLbl>
      </c:pivotFmt>
      <c:pivotFmt>
        <c:idx val="56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400579103351861"/>
                  <c:h val="0.21631730730938906"/>
                </c:manualLayout>
              </c15:layout>
            </c:ext>
          </c:extLst>
        </c:dLbl>
      </c:pivotFmt>
      <c:pivotFmt>
        <c:idx val="57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98757627050617"/>
                  <c:h val="0.21631730730938906"/>
                </c:manualLayout>
              </c15:layout>
            </c:ext>
          </c:extLst>
        </c:dLbl>
      </c:pivotFmt>
      <c:pivotFmt>
        <c:idx val="58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749668365201245"/>
                  <c:h val="0.21631730730938906"/>
                </c:manualLayout>
              </c15:layout>
            </c:ext>
          </c:extLst>
        </c:dLbl>
      </c:pivotFmt>
      <c:pivotFmt>
        <c:idx val="59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98757627050623"/>
                  <c:h val="0.21631730730938906"/>
                </c:manualLayout>
              </c15:layout>
            </c:ext>
          </c:extLst>
        </c:dLbl>
      </c:pivotFmt>
      <c:pivotFmt>
        <c:idx val="60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51489841502478"/>
                  <c:h val="0.21631730730938906"/>
                </c:manualLayout>
              </c15:layout>
            </c:ext>
          </c:extLst>
        </c:dLbl>
      </c:pivotFmt>
      <c:pivotFmt>
        <c:idx val="61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06387288972792"/>
                  <c:h val="0.14772375297017218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8539271245290968"/>
          <c:y val="7.1079578321075684E-2"/>
          <c:w val="0.46991812354903623"/>
          <c:h val="0.867758912021973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 DINAMICA'!$BU$1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 w="19050">
              <a:solidFill>
                <a:srgbClr val="FF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089-4DC3-A400-358882C7FC1A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089-4DC3-A400-358882C7FC1A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089-4DC3-A400-358882C7FC1A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089-4DC3-A400-358882C7FC1A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089-4DC3-A400-358882C7FC1A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089-4DC3-A400-358882C7FC1A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089-4DC3-A400-358882C7FC1A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089-4DC3-A400-358882C7FC1A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F089-4DC3-A400-358882C7FC1A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089-4DC3-A400-358882C7FC1A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F089-4DC3-A400-358882C7FC1A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089-4DC3-A400-358882C7FC1A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F089-4DC3-A400-358882C7FC1A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F089-4DC3-A400-358882C7FC1A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F089-4DC3-A400-358882C7FC1A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F089-4DC3-A400-358882C7FC1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F089-4DC3-A400-358882C7FC1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F089-4DC3-A400-358882C7FC1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F089-4DC3-A400-358882C7FC1A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F089-4DC3-A400-358882C7FC1A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F089-4DC3-A400-358882C7FC1A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F089-4DC3-A400-358882C7FC1A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F089-4DC3-A400-358882C7FC1A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F089-4DC3-A400-358882C7FC1A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F089-4DC3-A400-358882C7FC1A}"/>
              </c:ext>
            </c:extLst>
          </c:dPt>
          <c:dLbls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606387288972792"/>
                      <c:h val="0.147723752970172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089-4DC3-A400-358882C7FC1A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051489841502478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089-4DC3-A400-358882C7FC1A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400579103351861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089-4DC3-A400-358882C7FC1A}"/>
                </c:ext>
              </c:extLst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749668365201245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089-4DC3-A400-358882C7FC1A}"/>
                </c:ext>
              </c:extLst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98757627050623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089-4DC3-A400-358882C7FC1A}"/>
                </c:ext>
              </c:extLst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79693615074939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089-4DC3-A400-358882C7FC1A}"/>
                </c:ext>
              </c:extLst>
            </c:dLbl>
            <c:dLbl>
              <c:idx val="8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98757627050617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089-4DC3-A400-358882C7FC1A}"/>
                </c:ext>
              </c:extLst>
            </c:dLbl>
            <c:dLbl>
              <c:idx val="9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382364340339487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F089-4DC3-A400-358882C7FC1A}"/>
                </c:ext>
              </c:extLst>
            </c:dLbl>
            <c:dLbl>
              <c:idx val="1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636918031092586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F089-4DC3-A400-358882C7FC1A}"/>
                </c:ext>
              </c:extLst>
            </c:dLbl>
            <c:dLbl>
              <c:idx val="11"/>
              <c:layout>
                <c:manualLayout>
                  <c:x val="-6.9817852369876324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544010810222427"/>
                      <c:h val="0.216317307309389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F089-4DC3-A400-358882C7FC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DINAMICA'!$BT$2:$BT$14</c:f>
              <c:strCache>
                <c:ptCount val="12"/>
                <c:pt idx="0">
                  <c:v>Maikon</c:v>
                </c:pt>
                <c:pt idx="1">
                  <c:v>-</c:v>
                </c:pt>
                <c:pt idx="2">
                  <c:v>Elton</c:v>
                </c:pt>
                <c:pt idx="3">
                  <c:v>Veridiano</c:v>
                </c:pt>
                <c:pt idx="4">
                  <c:v>Gean</c:v>
                </c:pt>
                <c:pt idx="5">
                  <c:v>Ancelmo</c:v>
                </c:pt>
                <c:pt idx="6">
                  <c:v>Josinaldo</c:v>
                </c:pt>
                <c:pt idx="7">
                  <c:v>Alberth</c:v>
                </c:pt>
                <c:pt idx="8">
                  <c:v>Paula</c:v>
                </c:pt>
                <c:pt idx="9">
                  <c:v>Wilton</c:v>
                </c:pt>
                <c:pt idx="10">
                  <c:v>Bruno</c:v>
                </c:pt>
                <c:pt idx="11">
                  <c:v>Marcilio</c:v>
                </c:pt>
              </c:strCache>
            </c:strRef>
          </c:cat>
          <c:val>
            <c:numRef>
              <c:f>'TABELA DINAMICA'!$BU$2:$BU$14</c:f>
              <c:numCache>
                <c:formatCode>_("R$"* #,##0.00_);_("R$"* \(#,##0.00\);_("R$"* "-"??_);_(@_)</c:formatCode>
                <c:ptCount val="12"/>
                <c:pt idx="0">
                  <c:v>86.9</c:v>
                </c:pt>
                <c:pt idx="1">
                  <c:v>229.5</c:v>
                </c:pt>
                <c:pt idx="2">
                  <c:v>1196.5</c:v>
                </c:pt>
                <c:pt idx="3">
                  <c:v>5362.5799999999972</c:v>
                </c:pt>
                <c:pt idx="4">
                  <c:v>18220.699999999997</c:v>
                </c:pt>
                <c:pt idx="5">
                  <c:v>19913.370000000006</c:v>
                </c:pt>
                <c:pt idx="6">
                  <c:v>20436.379999999994</c:v>
                </c:pt>
                <c:pt idx="7">
                  <c:v>22776.269999999997</c:v>
                </c:pt>
                <c:pt idx="8">
                  <c:v>23170.97</c:v>
                </c:pt>
                <c:pt idx="9">
                  <c:v>47599.510000000017</c:v>
                </c:pt>
                <c:pt idx="10">
                  <c:v>65230.420000000013</c:v>
                </c:pt>
                <c:pt idx="11">
                  <c:v>87892.059999999939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089-4DC3-A400-358882C7FC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2"/>
        <c:axId val="1939362832"/>
        <c:axId val="1939362352"/>
      </c:barChart>
      <c:catAx>
        <c:axId val="193936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9362352"/>
        <c:crosses val="autoZero"/>
        <c:auto val="1"/>
        <c:lblAlgn val="ctr"/>
        <c:lblOffset val="100"/>
        <c:noMultiLvlLbl val="0"/>
      </c:catAx>
      <c:valAx>
        <c:axId val="1939362352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193936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8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dinâmica7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tIns="72000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8"/>
        <c:spPr>
          <a:gradFill flip="none" rotWithShape="1">
            <a:gsLst>
              <a:gs pos="0">
                <a:srgbClr val="FFFF00">
                  <a:shade val="30000"/>
                  <a:satMod val="115000"/>
                </a:srgbClr>
              </a:gs>
              <a:gs pos="50000">
                <a:srgbClr val="FFFF00">
                  <a:shade val="67500"/>
                  <a:satMod val="115000"/>
                </a:srgbClr>
              </a:gs>
              <a:gs pos="100000">
                <a:srgbClr val="FFFF00">
                  <a:shade val="100000"/>
                  <a:satMod val="115000"/>
                </a:srgbClr>
              </a:gs>
            </a:gsLst>
            <a:lin ang="5400000" scaled="1"/>
            <a:tileRect/>
          </a:gra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0" rIns="38100" bIns="3600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8877891124702052E-2"/>
          <c:y val="0.26080066947276476"/>
          <c:w val="0.96224421775059588"/>
          <c:h val="0.545880416241840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 DINAMICA'!$K$2</c:f>
              <c:strCache>
                <c:ptCount val="1"/>
                <c:pt idx="0">
                  <c:v>Soma de Qtd Devolvida Kg</c:v>
                </c:pt>
              </c:strCache>
            </c:strRef>
          </c:tx>
          <c:spPr>
            <a:gradFill flip="none" rotWithShape="1">
              <a:gsLst>
                <a:gs pos="0">
                  <a:srgbClr val="FFFF00">
                    <a:shade val="30000"/>
                    <a:satMod val="115000"/>
                  </a:srgbClr>
                </a:gs>
                <a:gs pos="50000">
                  <a:srgbClr val="FFFF00">
                    <a:shade val="67500"/>
                    <a:satMod val="115000"/>
                  </a:srgbClr>
                </a:gs>
                <a:gs pos="100000">
                  <a:srgbClr val="FFFF0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3600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DINAMICA'!$J$3:$J$8</c:f>
              <c:strCache>
                <c:ptCount val="5"/>
                <c:pt idx="0">
                  <c:v>Vanguarda</c:v>
                </c:pt>
                <c:pt idx="1">
                  <c:v>Sams</c:v>
                </c:pt>
                <c:pt idx="2">
                  <c:v>Mateus</c:v>
                </c:pt>
                <c:pt idx="3">
                  <c:v>Assai</c:v>
                </c:pt>
                <c:pt idx="4">
                  <c:v>Atacadao</c:v>
                </c:pt>
              </c:strCache>
            </c:strRef>
          </c:cat>
          <c:val>
            <c:numRef>
              <c:f>'TABELA DINAMICA'!$K$3:$K$8</c:f>
              <c:numCache>
                <c:formatCode>0\ "KG"</c:formatCode>
                <c:ptCount val="5"/>
                <c:pt idx="0">
                  <c:v>1392.2723250000001</c:v>
                </c:pt>
                <c:pt idx="1">
                  <c:v>1125.0006000000001</c:v>
                </c:pt>
                <c:pt idx="2">
                  <c:v>9408.1622066999989</c:v>
                </c:pt>
                <c:pt idx="3">
                  <c:v>8126.260199399997</c:v>
                </c:pt>
                <c:pt idx="4">
                  <c:v>10837.095133999983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D3-4706-96A2-6951DDAE0AF6}"/>
            </c:ext>
          </c:extLst>
        </c:ser>
        <c:ser>
          <c:idx val="1"/>
          <c:order val="1"/>
          <c:tx>
            <c:strRef>
              <c:f>'TABELA DINAMICA'!$L$2</c:f>
              <c:strCache>
                <c:ptCount val="1"/>
                <c:pt idx="0">
                  <c:v>Soma de Vlr Devolução</c:v>
                </c:pt>
              </c:strCache>
            </c:strRef>
          </c:tx>
          <c:spPr>
            <a:gradFill flip="none" rotWithShape="1">
              <a:gsLst>
                <a:gs pos="0">
                  <a:srgbClr val="00FF99">
                    <a:shade val="30000"/>
                    <a:satMod val="115000"/>
                  </a:srgbClr>
                </a:gs>
                <a:gs pos="50000">
                  <a:srgbClr val="00FF99">
                    <a:shade val="67500"/>
                    <a:satMod val="115000"/>
                  </a:srgbClr>
                </a:gs>
                <a:gs pos="100000">
                  <a:srgbClr val="00FF99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tIns="72000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DINAMICA'!$J$3:$J$8</c:f>
              <c:strCache>
                <c:ptCount val="5"/>
                <c:pt idx="0">
                  <c:v>Vanguarda</c:v>
                </c:pt>
                <c:pt idx="1">
                  <c:v>Sams</c:v>
                </c:pt>
                <c:pt idx="2">
                  <c:v>Mateus</c:v>
                </c:pt>
                <c:pt idx="3">
                  <c:v>Assai</c:v>
                </c:pt>
                <c:pt idx="4">
                  <c:v>Atacadao</c:v>
                </c:pt>
              </c:strCache>
            </c:strRef>
          </c:cat>
          <c:val>
            <c:numRef>
              <c:f>'TABELA DINAMICA'!$L$3:$L$8</c:f>
              <c:numCache>
                <c:formatCode>_("R$"* #,##0.00_);_("R$"* \(#,##0.00\);_("R$"* "-"??_);_(@_)</c:formatCode>
                <c:ptCount val="5"/>
                <c:pt idx="0">
                  <c:v>10394.009999999998</c:v>
                </c:pt>
                <c:pt idx="1">
                  <c:v>11027.759999999998</c:v>
                </c:pt>
                <c:pt idx="2">
                  <c:v>63989.260000000024</c:v>
                </c:pt>
                <c:pt idx="3">
                  <c:v>71627.889999999956</c:v>
                </c:pt>
                <c:pt idx="4">
                  <c:v>104875.24999999994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D3-4706-96A2-6951DDAE0A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axId val="1586326480"/>
        <c:axId val="1586326000"/>
      </c:barChart>
      <c:catAx>
        <c:axId val="158632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6326000"/>
        <c:crosses val="autoZero"/>
        <c:auto val="1"/>
        <c:lblAlgn val="ctr"/>
        <c:lblOffset val="100"/>
        <c:noMultiLvlLbl val="0"/>
      </c:catAx>
      <c:valAx>
        <c:axId val="1586326000"/>
        <c:scaling>
          <c:orientation val="minMax"/>
        </c:scaling>
        <c:delete val="1"/>
        <c:axPos val="l"/>
        <c:numFmt formatCode="0\ &quot;KG&quot;" sourceLinked="1"/>
        <c:majorTickMark val="none"/>
        <c:minorTickMark val="none"/>
        <c:tickLblPos val="nextTo"/>
        <c:crossAx val="158632648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(1).xlsm]BASE VENDAS!Tabela dinâmica11</c:name>
    <c:fmtId val="2"/>
  </c:pivotSource>
  <c:chart>
    <c:autoTitleDeleted val="1"/>
    <c:pivotFmts>
      <c:pivotFmt>
        <c:idx val="0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806709680587598E-2"/>
          <c:y val="0.15021418663129055"/>
          <c:w val="0.84806919132563752"/>
          <c:h val="0.63433683017298625"/>
        </c:manualLayout>
      </c:layout>
      <c:areaChart>
        <c:grouping val="standard"/>
        <c:varyColors val="0"/>
        <c:ser>
          <c:idx val="0"/>
          <c:order val="0"/>
          <c:tx>
            <c:strRef>
              <c:f>'BASE VENDAS'!$P$1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1B1A3">
                <a:alpha val="51000"/>
              </a:srgbClr>
            </a:solidFill>
            <a:ln w="19050">
              <a:solidFill>
                <a:srgbClr val="01B1A3"/>
              </a:solidFill>
            </a:ln>
            <a:effectLst>
              <a:glow rad="127000">
                <a:srgbClr val="01B1A3">
                  <a:alpha val="40000"/>
                </a:srgbClr>
              </a:glo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'BASE VENDAS'!$O$2:$O$6</c:f>
              <c:strCache>
                <c:ptCount val="4"/>
                <c:pt idx="0">
                  <c:v>Compras</c:v>
                </c:pt>
                <c:pt idx="1">
                  <c:v>Logistica</c:v>
                </c:pt>
                <c:pt idx="2">
                  <c:v>Qualidade</c:v>
                </c:pt>
                <c:pt idx="3">
                  <c:v>Vendas</c:v>
                </c:pt>
              </c:strCache>
            </c:strRef>
          </c:cat>
          <c:val>
            <c:numRef>
              <c:f>'BASE VENDAS'!$P$2:$P$6</c:f>
              <c:numCache>
                <c:formatCode>0.00%</c:formatCode>
                <c:ptCount val="4"/>
                <c:pt idx="0">
                  <c:v>1.302310353232E-3</c:v>
                </c:pt>
                <c:pt idx="1">
                  <c:v>2.6314803670585132E-3</c:v>
                </c:pt>
                <c:pt idx="2">
                  <c:v>4.0219619105738274E-3</c:v>
                </c:pt>
                <c:pt idx="3">
                  <c:v>2.0656217553438341E-2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0D-43B0-904A-F3294F056D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22225" cap="flat" cmpd="sng" algn="ctr">
              <a:gradFill>
                <a:gsLst>
                  <a:gs pos="92000">
                    <a:srgbClr val="E7E4EA"/>
                  </a:gs>
                  <a:gs pos="0">
                    <a:srgbClr val="01B1A3"/>
                  </a:gs>
                  <a:gs pos="72000">
                    <a:srgbClr val="57257D"/>
                  </a:gs>
                </a:gsLst>
                <a:lin ang="5400000" scaled="1"/>
              </a:gradFill>
              <a:round/>
            </a:ln>
            <a:effectLst/>
          </c:spPr>
        </c:dropLines>
        <c:axId val="1257850304"/>
        <c:axId val="1257840736"/>
      </c:areaChart>
      <c:catAx>
        <c:axId val="12578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Microsoft GothicNeo" panose="020B0500000101010101" pitchFamily="34" charset="-127"/>
                <a:cs typeface="Microsoft GothicNeo" panose="020B0500000101010101" pitchFamily="34" charset="-127"/>
              </a:defRPr>
            </a:pPr>
            <a:endParaRPr lang="pt-BR"/>
          </a:p>
        </c:txPr>
        <c:crossAx val="1257840736"/>
        <c:crosses val="autoZero"/>
        <c:auto val="1"/>
        <c:lblAlgn val="ctr"/>
        <c:lblOffset val="100"/>
        <c:noMultiLvlLbl val="0"/>
      </c:catAx>
      <c:valAx>
        <c:axId val="12578407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5785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050" b="1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dinâmica35</c:name>
    <c:fmtId val="6"/>
  </c:pivotSource>
  <c:chart>
    <c:autoTitleDeleted val="1"/>
    <c:pivotFmts>
      <c:pivotFmt>
        <c:idx val="0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1B1A3">
              <a:alpha val="51000"/>
            </a:srgbClr>
          </a:solidFill>
          <a:ln w="19050">
            <a:solidFill>
              <a:srgbClr val="01B1A3"/>
            </a:solidFill>
          </a:ln>
          <a:effectLst>
            <a:glow rad="127000">
              <a:srgbClr val="01B1A3">
                <a:alpha val="40000"/>
              </a:srgbClr>
            </a:glow>
          </a:effectLst>
        </c:spPr>
        <c:dLbl>
          <c:idx val="0"/>
          <c:layout>
            <c:manualLayout>
              <c:x val="-2.514096123741209E-2"/>
              <c:y val="6.694558905002100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930568471225964"/>
                  <c:h val="0.2489037000879781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6.8769642252684463E-2"/>
          <c:y val="0.17146732974167703"/>
          <c:w val="0.84875604312907238"/>
          <c:h val="0.61308412764193954"/>
        </c:manualLayout>
      </c:layout>
      <c:areaChart>
        <c:grouping val="standard"/>
        <c:varyColors val="0"/>
        <c:ser>
          <c:idx val="0"/>
          <c:order val="0"/>
          <c:tx>
            <c:strRef>
              <c:f>'TABELA DINAMICA'!$BN$1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1B1A3">
                <a:alpha val="51000"/>
              </a:srgbClr>
            </a:solidFill>
            <a:ln w="19050">
              <a:solidFill>
                <a:srgbClr val="01B1A3"/>
              </a:solidFill>
            </a:ln>
            <a:effectLst>
              <a:glow rad="127000">
                <a:srgbClr val="01B1A3">
                  <a:alpha val="40000"/>
                </a:srgbClr>
              </a:glow>
            </a:effectLst>
          </c:spP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16D8-41E5-AADB-23EAC388A7A9}"/>
              </c:ext>
            </c:extLst>
          </c:dPt>
          <c:dLbls>
            <c:dLbl>
              <c:idx val="3"/>
              <c:layout>
                <c:manualLayout>
                  <c:x val="-2.514096123741209E-2"/>
                  <c:y val="6.694558905002100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30568471225964"/>
                      <c:h val="0.24890370008797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6D8-41E5-AADB-23EAC388A7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DINAMICA'!$BM$2:$BM$7</c:f>
              <c:strCache>
                <c:ptCount val="5"/>
                <c:pt idx="0">
                  <c:v>Compras</c:v>
                </c:pt>
                <c:pt idx="1">
                  <c:v>Logistica</c:v>
                </c:pt>
                <c:pt idx="2">
                  <c:v>Qualidade</c:v>
                </c:pt>
                <c:pt idx="3">
                  <c:v>Vendas</c:v>
                </c:pt>
                <c:pt idx="4">
                  <c:v>Cliente</c:v>
                </c:pt>
              </c:strCache>
            </c:strRef>
          </c:cat>
          <c:val>
            <c:numRef>
              <c:f>'TABELA DINAMICA'!$BN$2:$BN$7</c:f>
              <c:numCache>
                <c:formatCode>_("R$"* #,##0.00_);_("R$"* \(#,##0.00\);_("R$"* "-"??_);_(@_)</c:formatCode>
                <c:ptCount val="5"/>
                <c:pt idx="0">
                  <c:v>14206.32</c:v>
                </c:pt>
                <c:pt idx="1">
                  <c:v>28705.640000000039</c:v>
                </c:pt>
                <c:pt idx="2">
                  <c:v>43873.780000000013</c:v>
                </c:pt>
                <c:pt idx="3">
                  <c:v>224145.01999999996</c:v>
                </c:pt>
                <c:pt idx="4">
                  <c:v>1184.4000000000001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2-4289-A1D6-76819EC2593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22225" cap="flat" cmpd="sng" algn="ctr">
              <a:gradFill>
                <a:gsLst>
                  <a:gs pos="92000">
                    <a:srgbClr val="E7E4EA"/>
                  </a:gs>
                  <a:gs pos="0">
                    <a:srgbClr val="01B1A3"/>
                  </a:gs>
                  <a:gs pos="72000">
                    <a:srgbClr val="57257D"/>
                  </a:gs>
                </a:gsLst>
                <a:lin ang="5400000" scaled="1"/>
              </a:gradFill>
              <a:round/>
            </a:ln>
            <a:effectLst/>
          </c:spPr>
        </c:dropLines>
        <c:axId val="1257850304"/>
        <c:axId val="1257840736"/>
      </c:areaChart>
      <c:catAx>
        <c:axId val="12578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Microsoft GothicNeo" panose="020B0500000101010101" pitchFamily="34" charset="-127"/>
                <a:cs typeface="Microsoft GothicNeo" panose="020B0500000101010101" pitchFamily="34" charset="-127"/>
              </a:defRPr>
            </a:pPr>
            <a:endParaRPr lang="pt-BR"/>
          </a:p>
        </c:txPr>
        <c:crossAx val="1257840736"/>
        <c:crosses val="autoZero"/>
        <c:auto val="1"/>
        <c:lblAlgn val="ctr"/>
        <c:lblOffset val="100"/>
        <c:noMultiLvlLbl val="0"/>
      </c:catAx>
      <c:valAx>
        <c:axId val="1257840736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25785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050" b="1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dinâmica6</c:name>
    <c:fmtId val="2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circle"/>
          <c:size val="5"/>
          <c:spPr>
            <a:solidFill>
              <a:srgbClr val="FF0000"/>
            </a:solidFill>
            <a:ln w="22225">
              <a:solidFill>
                <a:schemeClr val="bg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7030A0"/>
          </a:solidFill>
          <a:ln>
            <a:solidFill>
              <a:schemeClr val="bg1"/>
            </a:solidFill>
          </a:ln>
          <a:effectLst>
            <a:innerShdw dist="381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124038264075621E-2"/>
          <c:y val="7.1023766780250186E-2"/>
          <c:w val="0.88702737037160839"/>
          <c:h val="0.59932221510737071"/>
        </c:manualLayout>
      </c:layout>
      <c:areaChart>
        <c:grouping val="standard"/>
        <c:varyColors val="0"/>
        <c:ser>
          <c:idx val="0"/>
          <c:order val="0"/>
          <c:tx>
            <c:strRef>
              <c:f>'TABELA DINAMICA'!$H$2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 DINAMICA'!$G$3:$G$8</c:f>
              <c:strCache>
                <c:ptCount val="5"/>
                <c:pt idx="0">
                  <c:v>Assai Novo Angelim   </c:v>
                </c:pt>
                <c:pt idx="1">
                  <c:v>Atac Primavera   </c:v>
                </c:pt>
                <c:pt idx="2">
                  <c:v>Lagoa Cd   </c:v>
                </c:pt>
                <c:pt idx="3">
                  <c:v>Mateus Maracanau   </c:v>
                </c:pt>
                <c:pt idx="4">
                  <c:v>Atac Serrinha   </c:v>
                </c:pt>
              </c:strCache>
            </c:strRef>
          </c:cat>
          <c:val>
            <c:numRef>
              <c:f>'TABELA DINAMICA'!$H$3:$H$8</c:f>
              <c:numCache>
                <c:formatCode>"$"\ #.##000</c:formatCode>
                <c:ptCount val="5"/>
                <c:pt idx="0">
                  <c:v>13386.44</c:v>
                </c:pt>
                <c:pt idx="1">
                  <c:v>13712.779999999999</c:v>
                </c:pt>
                <c:pt idx="2">
                  <c:v>14753.599999999999</c:v>
                </c:pt>
                <c:pt idx="3">
                  <c:v>15977.67</c:v>
                </c:pt>
                <c:pt idx="4">
                  <c:v>20531.979999999996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A-453D-882F-810BEEF758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1354319968"/>
        <c:axId val="1354318048"/>
      </c:areaChart>
      <c:catAx>
        <c:axId val="135431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4318048"/>
        <c:crosses val="autoZero"/>
        <c:auto val="1"/>
        <c:lblAlgn val="ctr"/>
        <c:lblOffset val="100"/>
        <c:noMultiLvlLbl val="0"/>
      </c:catAx>
      <c:valAx>
        <c:axId val="1354318048"/>
        <c:scaling>
          <c:orientation val="minMax"/>
        </c:scaling>
        <c:delete val="1"/>
        <c:axPos val="l"/>
        <c:numFmt formatCode="&quot;$&quot;\ #.##000" sourceLinked="1"/>
        <c:majorTickMark val="out"/>
        <c:minorTickMark val="none"/>
        <c:tickLblPos val="nextTo"/>
        <c:crossAx val="13543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(1).xlsm]BASE VENDAS!Tabela dinâmica13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080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5080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5080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5080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50800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bg1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"/>
          <c:y val="0.15090680250225647"/>
          <c:w val="1"/>
          <c:h val="0.48959891648005938"/>
        </c:manualLayout>
      </c:layout>
      <c:lineChart>
        <c:grouping val="standard"/>
        <c:varyColors val="0"/>
        <c:ser>
          <c:idx val="0"/>
          <c:order val="0"/>
          <c:tx>
            <c:strRef>
              <c:f>'BASE VENDAS'!$V$1</c:f>
              <c:strCache>
                <c:ptCount val="1"/>
                <c:pt idx="0">
                  <c:v>Total</c:v>
                </c:pt>
              </c:strCache>
            </c:strRef>
          </c:tx>
          <c:spPr>
            <a:ln w="5080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'BASE VENDAS'!$U$2:$U$18</c:f>
              <c:strCache>
                <c:ptCount val="16"/>
                <c:pt idx="0">
                  <c:v>Excesso Mercadoria</c:v>
                </c:pt>
                <c:pt idx="1">
                  <c:v>Falha Operacional</c:v>
                </c:pt>
                <c:pt idx="2">
                  <c:v>Devolucao Indevida</c:v>
                </c:pt>
                <c:pt idx="3">
                  <c:v>Falha No Transporte</c:v>
                </c:pt>
                <c:pt idx="4">
                  <c:v>Devolucao Por Refaturamento Comercial</c:v>
                </c:pt>
                <c:pt idx="5">
                  <c:v>Erro De Separacao</c:v>
                </c:pt>
                <c:pt idx="6">
                  <c:v>Falta Da Mercadoria</c:v>
                </c:pt>
                <c:pt idx="7">
                  <c:v>Devolucao Por Refaturamento Operacional</c:v>
                </c:pt>
                <c:pt idx="8">
                  <c:v>Falha Na Producao/Repasse: (Selecao Incorreta Dos Fruto</c:v>
                </c:pt>
                <c:pt idx="9">
                  <c:v>Sem Devolutiva Comercial</c:v>
                </c:pt>
                <c:pt idx="10">
                  <c:v>Compra Nao Conforme</c:v>
                </c:pt>
                <c:pt idx="11">
                  <c:v>Falta De Peso</c:v>
                </c:pt>
                <c:pt idx="12">
                  <c:v>Div. Padrao Qualidade</c:v>
                </c:pt>
                <c:pt idx="13">
                  <c:v>Produto Em Desacordo Com O Pedido</c:v>
                </c:pt>
                <c:pt idx="14">
                  <c:v>Acordo Comercial</c:v>
                </c:pt>
              </c:strCache>
            </c:strRef>
          </c:cat>
          <c:val>
            <c:numRef>
              <c:f>'BASE VENDAS'!$V$2:$V$18</c:f>
              <c:numCache>
                <c:formatCode>0.00%</c:formatCode>
                <c:ptCount val="16"/>
                <c:pt idx="0">
                  <c:v>4.7357340147177698E-5</c:v>
                </c:pt>
                <c:pt idx="1">
                  <c:v>1.00792480626833E-4</c:v>
                </c:pt>
                <c:pt idx="2">
                  <c:v>1.08575365215481E-4</c:v>
                </c:pt>
                <c:pt idx="3">
                  <c:v>1.5114746890179399E-4</c:v>
                </c:pt>
                <c:pt idx="4">
                  <c:v>1.80188903974627E-4</c:v>
                </c:pt>
                <c:pt idx="5">
                  <c:v>2.32705499064668E-4</c:v>
                </c:pt>
                <c:pt idx="6">
                  <c:v>2.4252440092909701E-4</c:v>
                </c:pt>
                <c:pt idx="7">
                  <c:v>4.7549849659971099E-4</c:v>
                </c:pt>
                <c:pt idx="8">
                  <c:v>6.3771067892729697E-4</c:v>
                </c:pt>
                <c:pt idx="9">
                  <c:v>8.5668566616996602E-4</c:v>
                </c:pt>
                <c:pt idx="10">
                  <c:v>1.302310353232E-3</c:v>
                </c:pt>
                <c:pt idx="11">
                  <c:v>1.4288120209364099E-3</c:v>
                </c:pt>
                <c:pt idx="12">
                  <c:v>3.3842512316465301E-3</c:v>
                </c:pt>
                <c:pt idx="13">
                  <c:v>4.8846502066950898E-3</c:v>
                </c:pt>
                <c:pt idx="14">
                  <c:v>1.4578760071235999E-2</c:v>
                </c:pt>
                <c:pt idx="15">
                  <c:v>2.8611970184302699E-2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52-415E-B462-6BAE793FECD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64295744"/>
        <c:axId val="1564296704"/>
      </c:lineChart>
      <c:catAx>
        <c:axId val="156429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4296704"/>
        <c:crosses val="autoZero"/>
        <c:auto val="1"/>
        <c:lblAlgn val="ctr"/>
        <c:lblOffset val="100"/>
        <c:noMultiLvlLbl val="0"/>
      </c:catAx>
      <c:valAx>
        <c:axId val="15642967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642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(1).xlsm]BASE VENDAS!Tabela dinâmica12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2.2778673286053125E-2"/>
              <c:y val="7.3011231847393646E-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91117527148402"/>
                  <c:h val="5.7241501771006759E-2"/>
                </c:manualLayout>
              </c15:layout>
            </c:ext>
          </c:extLst>
        </c:dLbl>
      </c:pivotFmt>
      <c:pivotFmt>
        <c:idx val="1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4.7423762404992492E-2"/>
              <c:y val="1.3350974408434043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85089172736782"/>
                  <c:h val="5.7241501771006759E-2"/>
                </c:manualLayout>
              </c15:layout>
            </c:ext>
          </c:extLst>
        </c:dLbl>
      </c:pivotFmt>
      <c:pivotFmt>
        <c:idx val="1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layout>
            <c:manualLayout>
              <c:x val="-1.87941644366066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4609675755652"/>
                  <c:h val="6.1769944161677096E-2"/>
                </c:manualLayout>
              </c15:layout>
            </c:ext>
          </c:extLst>
        </c:dLbl>
      </c:pivotFmt>
      <c:pivotFmt>
        <c:idx val="3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flip="none" rotWithShape="1">
            <a:gsLst>
              <a:gs pos="0">
                <a:srgbClr val="00FF99">
                  <a:shade val="30000"/>
                  <a:satMod val="115000"/>
                </a:srgbClr>
              </a:gs>
              <a:gs pos="50000">
                <a:srgbClr val="00FF99">
                  <a:shade val="67500"/>
                  <a:satMod val="115000"/>
                </a:srgbClr>
              </a:gs>
              <a:gs pos="100000">
                <a:srgbClr val="00FF99">
                  <a:shade val="100000"/>
                  <a:satMod val="115000"/>
                </a:srgbClr>
              </a:gs>
            </a:gsLst>
            <a:lin ang="10800000" scaled="1"/>
            <a:tileRect/>
          </a:gradFill>
          <a:ln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layout>
            <c:manualLayout>
              <c:x val="-2.7846839095975379E-2"/>
              <c:y val="1.3848765936467402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878757438956907"/>
                  <c:h val="0.19089942195250978"/>
                </c:manualLayout>
              </c15:layout>
            </c:ext>
          </c:extLst>
        </c:dLbl>
      </c:pivotFmt>
      <c:pivotFmt>
        <c:idx val="50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layout>
            <c:manualLayout>
              <c:x val="-2.7846839095975379E-2"/>
              <c:y val="1.3848765936467402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878757438956907"/>
                  <c:h val="0.19089942195250978"/>
                </c:manualLayout>
              </c15:layout>
            </c:ext>
          </c:extLst>
        </c:dLbl>
      </c:pivotFmt>
      <c:pivotFmt>
        <c:idx val="58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layout>
            <c:manualLayout>
              <c:x val="-2.7846839095975379E-2"/>
              <c:y val="1.3848765936467402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878757438956907"/>
                  <c:h val="0.19089942195250978"/>
                </c:manualLayout>
              </c15:layout>
            </c:ext>
          </c:extLst>
        </c:dLbl>
      </c:pivotFmt>
      <c:pivotFmt>
        <c:idx val="64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layout>
            <c:manualLayout>
              <c:x val="-2.7846839095975379E-2"/>
              <c:y val="1.3848765936467402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878757438956907"/>
                  <c:h val="0.19089942195250978"/>
                </c:manualLayout>
              </c15:layout>
            </c:ext>
          </c:extLst>
        </c:dLbl>
      </c:pivotFmt>
      <c:pivotFmt>
        <c:idx val="70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28743533014699"/>
                  <c:h val="0.1207546298287278"/>
                </c:manualLayout>
              </c15:layout>
            </c:ext>
          </c:extLst>
        </c:dLbl>
      </c:pivotFmt>
      <c:pivotFmt>
        <c:idx val="71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514696030579897"/>
                  <c:h val="0.12534848815472105"/>
                </c:manualLayout>
              </c15:layout>
            </c:ext>
          </c:extLst>
        </c:dLbl>
      </c:pivotFmt>
      <c:pivotFmt>
        <c:idx val="72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23100625071542"/>
                  <c:h val="0.12534848815472105"/>
                </c:manualLayout>
              </c15:layout>
            </c:ext>
          </c:extLst>
        </c:dLbl>
      </c:pivotFmt>
      <c:pivotFmt>
        <c:idx val="73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23100625071542"/>
                  <c:h val="0.12534848815472105"/>
                </c:manualLayout>
              </c15:layout>
            </c:ext>
          </c:extLst>
        </c:dLbl>
      </c:pivotFmt>
      <c:pivotFmt>
        <c:idx val="74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918898327825722"/>
                  <c:h val="0.12534848815472105"/>
                </c:manualLayout>
              </c15:layout>
            </c:ext>
          </c:extLst>
        </c:dLbl>
      </c:pivotFmt>
      <c:pivotFmt>
        <c:idx val="75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23100625071542"/>
                  <c:h val="0.12534848815472105"/>
                </c:manualLayout>
              </c15:layout>
            </c:ext>
          </c:extLst>
        </c:dLbl>
      </c:pivotFmt>
      <c:pivotFmt>
        <c:idx val="76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23100625071542"/>
                  <c:h val="0.12534848815472105"/>
                </c:manualLayout>
              </c15:layout>
            </c:ext>
          </c:extLst>
        </c:dLbl>
      </c:pivotFmt>
      <c:pivotFmt>
        <c:idx val="77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556719003038098"/>
                  <c:h val="0.12534848815472105"/>
                </c:manualLayout>
              </c15:layout>
            </c:ext>
          </c:extLst>
        </c:dLbl>
      </c:pivotFmt>
      <c:pivotFmt>
        <c:idx val="78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131505219563181"/>
                  <c:h val="0.12534848815472105"/>
                </c:manualLayout>
              </c15:layout>
            </c:ext>
          </c:extLst>
        </c:dLbl>
      </c:pivotFmt>
      <c:pivotFmt>
        <c:idx val="79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93990981405482"/>
                  <c:h val="0.12534848815472105"/>
                </c:manualLayout>
              </c15:layout>
            </c:ext>
          </c:extLst>
        </c:dLbl>
      </c:pivotFmt>
      <c:pivotFmt>
        <c:idx val="80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727302922317361"/>
                  <c:h val="0.12534848815472105"/>
                </c:manualLayout>
              </c15:layout>
            </c:ext>
          </c:extLst>
        </c:dLbl>
      </c:pivotFmt>
      <c:pivotFmt>
        <c:idx val="81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8314408546459"/>
                  <c:h val="0.12534848815472105"/>
                </c:manualLayout>
              </c15:layout>
            </c:ext>
          </c:extLst>
        </c:dLbl>
      </c:pivotFmt>
      <c:pivotFmt>
        <c:idx val="82"/>
        <c:spPr>
          <a:solidFill>
            <a:srgbClr val="FF0000"/>
          </a:solidFill>
          <a:ln w="19050">
            <a:solidFill>
              <a:srgbClr val="FF0000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727302922317361"/>
                  <c:h val="0.125348488154721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51495063143751951"/>
          <c:y val="0.11633206186818587"/>
          <c:w val="0.42520864389602536"/>
          <c:h val="0.822506282032128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'BASE VENDAS'!$P$27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 w="19050">
              <a:solidFill>
                <a:srgbClr val="FF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E6FF-465E-A3B9-D30CE229E77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6FF-465E-A3B9-D30CE229E77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6FF-465E-A3B9-D30CE229E770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6FF-465E-A3B9-D30CE229E770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6FF-465E-A3B9-D30CE229E770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6FF-465E-A3B9-D30CE229E770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6FF-465E-A3B9-D30CE229E77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6FF-465E-A3B9-D30CE229E770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6FF-465E-A3B9-D30CE229E770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6FF-465E-A3B9-D30CE229E770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6FF-465E-A3B9-D30CE229E770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6FF-465E-A3B9-D30CE229E770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6FF-465E-A3B9-D30CE229E770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E6FF-465E-A3B9-D30CE229E770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6FF-465E-A3B9-D30CE229E770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E6FF-465E-A3B9-D30CE229E77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6FF-465E-A3B9-D30CE229E770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6FF-465E-A3B9-D30CE229E770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E6FF-465E-A3B9-D30CE229E770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E6FF-465E-A3B9-D30CE229E770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E6FF-465E-A3B9-D30CE229E770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E6FF-465E-A3B9-D30CE229E770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E6FF-465E-A3B9-D30CE229E770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E6FF-465E-A3B9-D30CE229E770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E6FF-465E-A3B9-D30CE229E770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28743533014699"/>
                      <c:h val="0.12075462982872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6FF-465E-A3B9-D30CE229E7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23100625071542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6FF-465E-A3B9-D30CE229E7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514696030579897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6FF-465E-A3B9-D30CE229E770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918898327825722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6FF-465E-A3B9-D30CE229E770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23100625071542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6FF-465E-A3B9-D30CE229E770}"/>
                </c:ext>
              </c:extLst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23100625071542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6FF-465E-A3B9-D30CE229E770}"/>
                </c:ext>
              </c:extLst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23100625071542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6FF-465E-A3B9-D30CE229E770}"/>
                </c:ext>
              </c:extLst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56719003038098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6FF-465E-A3B9-D30CE229E770}"/>
                </c:ext>
              </c:extLst>
            </c:dLbl>
            <c:dLbl>
              <c:idx val="8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93990981405482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6FF-465E-A3B9-D30CE229E770}"/>
                </c:ext>
              </c:extLst>
            </c:dLbl>
            <c:dLbl>
              <c:idx val="9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727302922317361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E6FF-465E-A3B9-D30CE229E770}"/>
                </c:ext>
              </c:extLst>
            </c:dLbl>
            <c:dLbl>
              <c:idx val="1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131505219563181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6FF-465E-A3B9-D30CE229E770}"/>
                </c:ext>
              </c:extLst>
            </c:dLbl>
            <c:dLbl>
              <c:idx val="1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48314408546459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6FF-465E-A3B9-D30CE229E770}"/>
                </c:ext>
              </c:extLst>
            </c:dLbl>
            <c:dLbl>
              <c:idx val="1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727302922317361"/>
                      <c:h val="0.125348488154721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6FF-465E-A3B9-D30CE229E7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'BASE VENDAS'!$O$28:$O$41</c:f>
              <c:strCache>
                <c:ptCount val="13"/>
                <c:pt idx="0">
                  <c:v>Marcilio</c:v>
                </c:pt>
                <c:pt idx="1">
                  <c:v>Bruno</c:v>
                </c:pt>
                <c:pt idx="2">
                  <c:v>Wilton</c:v>
                </c:pt>
                <c:pt idx="3">
                  <c:v>Paula</c:v>
                </c:pt>
                <c:pt idx="4">
                  <c:v>Alberth</c:v>
                </c:pt>
                <c:pt idx="5">
                  <c:v>Josinaldo</c:v>
                </c:pt>
                <c:pt idx="6">
                  <c:v>Ancelmo</c:v>
                </c:pt>
                <c:pt idx="7">
                  <c:v>Gean</c:v>
                </c:pt>
                <c:pt idx="8">
                  <c:v>Veridiano</c:v>
                </c:pt>
                <c:pt idx="9">
                  <c:v>Elton</c:v>
                </c:pt>
                <c:pt idx="10">
                  <c:v>-</c:v>
                </c:pt>
                <c:pt idx="11">
                  <c:v>Maikon</c:v>
                </c:pt>
                <c:pt idx="12">
                  <c:v>Jonathan</c:v>
                </c:pt>
              </c:strCache>
            </c:strRef>
          </c:cat>
          <c:val>
            <c:numRef>
              <c:f>'BASE VENDAS'!$P$28:$P$41</c:f>
              <c:numCache>
                <c:formatCode>0.00%</c:formatCode>
                <c:ptCount val="13"/>
                <c:pt idx="0">
                  <c:v>8.0571703090517796E-3</c:v>
                </c:pt>
                <c:pt idx="1">
                  <c:v>5.9797506540519999E-3</c:v>
                </c:pt>
                <c:pt idx="2">
                  <c:v>4.3635040377641996E-3</c:v>
                </c:pt>
                <c:pt idx="3">
                  <c:v>2.12411054554791E-3</c:v>
                </c:pt>
                <c:pt idx="4">
                  <c:v>2.0879279242624E-3</c:v>
                </c:pt>
                <c:pt idx="5">
                  <c:v>1.8734274081242299E-3</c:v>
                </c:pt>
                <c:pt idx="6">
                  <c:v>1.8254824556070499E-3</c:v>
                </c:pt>
                <c:pt idx="7">
                  <c:v>1.67031337131181E-3</c:v>
                </c:pt>
                <c:pt idx="8">
                  <c:v>4.9159412529317095E-4</c:v>
                </c:pt>
                <c:pt idx="9">
                  <c:v>1.09684586693957E-4</c:v>
                </c:pt>
                <c:pt idx="10">
                  <c:v>2.1038539612422099E-5</c:v>
                </c:pt>
                <c:pt idx="11">
                  <c:v>7.9662269817842403E-6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6FF-465E-A3B9-D30CE229E77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2"/>
        <c:axId val="1939362832"/>
        <c:axId val="1939362352"/>
      </c:barChart>
      <c:catAx>
        <c:axId val="193936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9362352"/>
        <c:crosses val="autoZero"/>
        <c:auto val="1"/>
        <c:lblAlgn val="ctr"/>
        <c:lblOffset val="100"/>
        <c:noMultiLvlLbl val="0"/>
      </c:catAx>
      <c:valAx>
        <c:axId val="1939362352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93936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800" b="1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dinâmica17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0"/>
              <c:y val="3.49127072357822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23165410455766"/>
                  <c:h val="0.20849868761209178"/>
                </c:manualLayout>
              </c15:layout>
            </c:ext>
          </c:extLst>
        </c:dLbl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0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2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3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6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7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342369059068513"/>
                  <c:h val="0.3073845008118154"/>
                </c:manualLayout>
              </c15:layout>
            </c:ext>
          </c:extLst>
        </c:dLbl>
      </c:pivotFmt>
      <c:pivotFmt>
        <c:idx val="140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2.4177464371897245E-2"/>
              <c:y val="-3.4912677329519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32138602363149"/>
                  <c:h val="0.20849874742461777"/>
                </c:manualLayout>
              </c15:layout>
            </c:ext>
          </c:extLst>
        </c:dLbl>
      </c:pivotFmt>
      <c:pivotFmt>
        <c:idx val="141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485985990303"/>
                  <c:h val="0.20929902691533098"/>
                </c:manualLayout>
              </c15:layout>
            </c:ext>
          </c:extLst>
        </c:dLbl>
      </c:pivotFmt>
      <c:pivotFmt>
        <c:idx val="142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9615334690598902E-2"/>
          <c:y val="0.23207493641488833"/>
          <c:w val="0.43227117490924877"/>
          <c:h val="0.69026820656446863"/>
        </c:manualLayout>
      </c:layout>
      <c:doughnutChart>
        <c:varyColors val="1"/>
        <c:ser>
          <c:idx val="0"/>
          <c:order val="0"/>
          <c:tx>
            <c:strRef>
              <c:f>'TABELA DINAMICA'!$AB$4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39-410A-886A-5A19A3F595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39-410A-886A-5A19A3F595EB}"/>
              </c:ext>
            </c:extLst>
          </c:dPt>
          <c:dPt>
            <c:idx val="2"/>
            <c:bubble3D val="0"/>
            <c:spPr>
              <a:solidFill>
                <a:srgbClr val="003E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139-410A-886A-5A19A3F595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139-410A-886A-5A19A3F595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139-410A-886A-5A19A3F595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139-410A-886A-5A19A3F595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139-410A-886A-5A19A3F595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139-410A-886A-5A19A3F595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139-410A-886A-5A19A3F595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139-410A-886A-5A19A3F595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139-410A-886A-5A19A3F595E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139-410A-886A-5A19A3F595E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139-410A-886A-5A19A3F595E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139-410A-886A-5A19A3F595E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139-410A-886A-5A19A3F595E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139-410A-886A-5A19A3F595E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139-410A-886A-5A19A3F595E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139-410A-886A-5A19A3F595E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139-410A-886A-5A19A3F595E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139-410A-886A-5A19A3F595EB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139-410A-886A-5A19A3F595EB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139-410A-886A-5A19A3F595EB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139-410A-886A-5A19A3F595EB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139-410A-886A-5A19A3F595E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139-410A-886A-5A19A3F595EB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139-410A-886A-5A19A3F595EB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139-410A-886A-5A19A3F595EB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342369059068513"/>
                      <c:h val="0.30738450081181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139-410A-886A-5A19A3F595EB}"/>
                </c:ext>
              </c:extLst>
            </c:dLbl>
            <c:dLbl>
              <c:idx val="2"/>
              <c:layout>
                <c:manualLayout>
                  <c:x val="2.4177464371897245E-2"/>
                  <c:y val="-3.491267732951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32138602363149"/>
                      <c:h val="0.208498747424617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139-410A-886A-5A19A3F595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DINAMICA'!$AA$5:$AA$8</c:f>
              <c:strCache>
                <c:ptCount val="3"/>
                <c:pt idx="0">
                  <c:v>Tangerina Imp</c:v>
                </c:pt>
                <c:pt idx="1">
                  <c:v>Abacaxi Perola</c:v>
                </c:pt>
                <c:pt idx="2">
                  <c:v>Mamao Papaya</c:v>
                </c:pt>
              </c:strCache>
            </c:strRef>
          </c:cat>
          <c:val>
            <c:numRef>
              <c:f>'TABELA DINAMICA'!$AB$5:$AB$8</c:f>
              <c:numCache>
                <c:formatCode>_("R$"* #,##0.00_);_("R$"* \(#,##0.00\);_("R$"* "-"??_);_(@_)</c:formatCode>
                <c:ptCount val="3"/>
                <c:pt idx="0">
                  <c:v>3792.6</c:v>
                </c:pt>
                <c:pt idx="1">
                  <c:v>1759.06</c:v>
                </c:pt>
                <c:pt idx="2">
                  <c:v>1599.5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7139-410A-886A-5A19A3F59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128387280548852"/>
          <c:y val="0.26090100552436696"/>
          <c:w val="0.42243500933215328"/>
          <c:h val="0.635828355538910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dinâmica19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0"/>
              <c:y val="3.49127072357822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23165410455766"/>
                  <c:h val="0.20849868761209178"/>
                </c:manualLayout>
              </c15:layout>
            </c:ext>
          </c:extLst>
        </c:dLbl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0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2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3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6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7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770018098545246"/>
                  <c:h val="0.31521832611485129"/>
                </c:manualLayout>
              </c15:layout>
            </c:ext>
          </c:extLst>
        </c:dLbl>
      </c:pivotFmt>
      <c:pivotFmt>
        <c:idx val="140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54173915515E-2"/>
              <c:y val="-2.145629138465263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3984035144"/>
                  <c:h val="0.27403284380672582"/>
                </c:manualLayout>
              </c15:layout>
            </c:ext>
          </c:extLst>
        </c:dLbl>
      </c:pivotFmt>
      <c:pivotFmt>
        <c:idx val="141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9615334690598902E-2"/>
          <c:y val="0.23207493641488833"/>
          <c:w val="0.43227117490924877"/>
          <c:h val="0.69026820656446863"/>
        </c:manualLayout>
      </c:layout>
      <c:doughnutChart>
        <c:varyColors val="1"/>
        <c:ser>
          <c:idx val="0"/>
          <c:order val="0"/>
          <c:tx>
            <c:strRef>
              <c:f>'TABELA DINAMICA'!$AH$4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4E-4A37-A4A4-86B28E4DAA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4E-4A37-A4A4-86B28E4DAA7F}"/>
              </c:ext>
            </c:extLst>
          </c:dPt>
          <c:dPt>
            <c:idx val="2"/>
            <c:bubble3D val="0"/>
            <c:spPr>
              <a:solidFill>
                <a:srgbClr val="003E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4E-4A37-A4A4-86B28E4DAA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84E-4A37-A4A4-86B28E4DAA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84E-4A37-A4A4-86B28E4DAA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84E-4A37-A4A4-86B28E4DAA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84E-4A37-A4A4-86B28E4DAA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84E-4A37-A4A4-86B28E4DAA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84E-4A37-A4A4-86B28E4DAA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84E-4A37-A4A4-86B28E4DAA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84E-4A37-A4A4-86B28E4DAA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84E-4A37-A4A4-86B28E4DAA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84E-4A37-A4A4-86B28E4DAA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84E-4A37-A4A4-86B28E4DAA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84E-4A37-A4A4-86B28E4DAA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84E-4A37-A4A4-86B28E4DAA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84E-4A37-A4A4-86B28E4DAA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84E-4A37-A4A4-86B28E4DAA7F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84E-4A37-A4A4-86B28E4DAA7F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84E-4A37-A4A4-86B28E4DAA7F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84E-4A37-A4A4-86B28E4DAA7F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84E-4A37-A4A4-86B28E4DAA7F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84E-4A37-A4A4-86B28E4DAA7F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84E-4A37-A4A4-86B28E4DAA7F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84E-4A37-A4A4-86B28E4DAA7F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84E-4A37-A4A4-86B28E4DAA7F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84E-4A37-A4A4-86B28E4DAA7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770018098545246"/>
                      <c:h val="0.3152183261148512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84E-4A37-A4A4-86B28E4DAA7F}"/>
                </c:ext>
              </c:extLst>
            </c:dLbl>
            <c:dLbl>
              <c:idx val="2"/>
              <c:layout>
                <c:manualLayout>
                  <c:x val="1.1032354173915515E-2"/>
                  <c:y val="-2.145629138465263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692363984035144"/>
                      <c:h val="0.274032843806725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84E-4A37-A4A4-86B28E4DAA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DINAMICA'!$AG$5:$AG$8</c:f>
              <c:strCache>
                <c:ptCount val="3"/>
                <c:pt idx="0">
                  <c:v>Ameixa Nacional</c:v>
                </c:pt>
                <c:pt idx="1">
                  <c:v>Maca Gala Imp</c:v>
                </c:pt>
                <c:pt idx="2">
                  <c:v>Mamao Papaya</c:v>
                </c:pt>
              </c:strCache>
            </c:strRef>
          </c:cat>
          <c:val>
            <c:numRef>
              <c:f>'TABELA DINAMICA'!$AH$5:$AH$8</c:f>
              <c:numCache>
                <c:formatCode>_("R$"* #,##0.00_);_("R$"* \(#,##0.00\);_("R$"* "-"??_);_(@_)</c:formatCode>
                <c:ptCount val="3"/>
                <c:pt idx="0">
                  <c:v>33072.44</c:v>
                </c:pt>
                <c:pt idx="1">
                  <c:v>8136.8099999999995</c:v>
                </c:pt>
                <c:pt idx="2">
                  <c:v>8577.94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84E-4A37-A4A4-86B28E4DA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882834700420711"/>
          <c:y val="0.18808531913258961"/>
          <c:w val="0.44489021010294161"/>
          <c:h val="0.70864394593534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[Devoluções Lançadas 25-02 (1).xlsm]TABELA DINAMICA!Tabela dinâmica20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57257D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icrosoft GothicNeo" panose="020B0500000101010101" pitchFamily="34" charset="-127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Gill Sans MT" panose="020B0502020104020203" pitchFamily="34" charset="0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</c:pivotFmt>
      <c:pivotFmt>
        <c:idx val="117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</c:pivotFmt>
      <c:pivotFmt>
        <c:idx val="118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</c:pivotFmt>
      <c:pivotFmt>
        <c:idx val="119"/>
        <c:spPr>
          <a:solidFill>
            <a:schemeClr val="tx2"/>
          </a:solidFill>
          <a:ln w="38100">
            <a:solidFill>
              <a:schemeClr val="tx1"/>
            </a:solidFill>
          </a:ln>
          <a:effectLst/>
        </c:spPr>
      </c:pivotFmt>
      <c:pivotFmt>
        <c:idx val="120"/>
        <c:spPr>
          <a:solidFill>
            <a:srgbClr val="7030A0"/>
          </a:solidFill>
          <a:ln w="38100">
            <a:solidFill>
              <a:schemeClr val="tx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2.232558139534883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rgbClr val="FF0000"/>
          </a:solidFill>
          <a:ln w="38100">
            <a:solidFill>
              <a:schemeClr val="tx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rgbClr val="00206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0"/>
              <c:y val="3.49127072357822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23165410455766"/>
                  <c:h val="0.20849868761209178"/>
                </c:manualLayout>
              </c15:layout>
            </c:ext>
          </c:extLst>
        </c:dLbl>
      </c:pivotFmt>
      <c:pivotFmt>
        <c:idx val="129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0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2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3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6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37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40"/>
        <c:spPr>
          <a:solidFill>
            <a:srgbClr val="003E00"/>
          </a:solidFill>
          <a:ln w="38100">
            <a:solidFill>
              <a:schemeClr val="tx1"/>
            </a:solidFill>
          </a:ln>
          <a:effectLst/>
        </c:spPr>
        <c:dLbl>
          <c:idx val="0"/>
          <c:layout>
            <c:manualLayout>
              <c:x val="1.1032334657505027E-2"/>
              <c:y val="-3.4912614354500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Microsoft GothicNeo" panose="020B0500000101010101" pitchFamily="34" charset="-127"/>
                  <a:cs typeface="Microsoft GothicNeo" panose="020B0500000101010101" pitchFamily="34" charset="-127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692360080753046"/>
                  <c:h val="0.20849887337465606"/>
                </c:manualLayout>
              </c15:layout>
            </c:ext>
          </c:extLst>
        </c:dLbl>
      </c:pivotFmt>
      <c:pivotFmt>
        <c:idx val="141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38100"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9615334690598902E-2"/>
          <c:y val="0.23207493641488833"/>
          <c:w val="0.43227117490924877"/>
          <c:h val="0.69026820656446863"/>
        </c:manualLayout>
      </c:layout>
      <c:doughnutChart>
        <c:varyColors val="1"/>
        <c:ser>
          <c:idx val="0"/>
          <c:order val="0"/>
          <c:tx>
            <c:strRef>
              <c:f>'TABELA DINAMICA'!$AK$4</c:f>
              <c:strCache>
                <c:ptCount val="1"/>
                <c:pt idx="0">
                  <c:v>Total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B8-4B58-84D9-C28383A851A7}"/>
              </c:ext>
            </c:extLst>
          </c:dPt>
          <c:dPt>
            <c:idx val="1"/>
            <c:bubble3D val="0"/>
            <c:spPr>
              <a:solidFill>
                <a:srgbClr val="003E00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B8-4B58-84D9-C28383A851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B8-4B58-84D9-C28383A851A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B8-4B58-84D9-C28383A851A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5B8-4B58-84D9-C28383A851A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5B8-4B58-84D9-C28383A851A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5B8-4B58-84D9-C28383A851A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5B8-4B58-84D9-C28383A851A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5B8-4B58-84D9-C28383A851A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5B8-4B58-84D9-C28383A851A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5B8-4B58-84D9-C28383A851A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5B8-4B58-84D9-C28383A851A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5B8-4B58-84D9-C28383A851A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5B8-4B58-84D9-C28383A851A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5B8-4B58-84D9-C28383A851A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5B8-4B58-84D9-C28383A851A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5B8-4B58-84D9-C28383A851A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5B8-4B58-84D9-C28383A851A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5B8-4B58-84D9-C28383A851A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5B8-4B58-84D9-C28383A851A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5B8-4B58-84D9-C28383A851A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5B8-4B58-84D9-C28383A851A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5B8-4B58-84D9-C28383A851A7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5B8-4B58-84D9-C28383A851A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5B8-4B58-84D9-C28383A851A7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5B8-4B58-84D9-C28383A851A7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5B8-4B58-84D9-C28383A851A7}"/>
              </c:ext>
            </c:extLst>
          </c:dPt>
          <c:dLbls>
            <c:dLbl>
              <c:idx val="1"/>
              <c:layout>
                <c:manualLayout>
                  <c:x val="1.1032334657505027E-2"/>
                  <c:y val="-3.49126143545001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692360080753046"/>
                      <c:h val="0.208498873374656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5B8-4B58-84D9-C28383A851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Microsoft GothicNeo" panose="020B0500000101010101" pitchFamily="34" charset="-127"/>
                    <a:cs typeface="Microsoft GothicNeo" panose="020B0500000101010101" pitchFamily="34" charset="-127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DINAMICA'!$AJ$5:$AJ$8</c:f>
              <c:strCache>
                <c:ptCount val="3"/>
                <c:pt idx="0">
                  <c:v>Tangerina Imp</c:v>
                </c:pt>
                <c:pt idx="1">
                  <c:v>Maca Granny</c:v>
                </c:pt>
                <c:pt idx="2">
                  <c:v>Tangerina</c:v>
                </c:pt>
              </c:strCache>
            </c:strRef>
          </c:cat>
          <c:val>
            <c:numRef>
              <c:f>'TABELA DINAMICA'!$AK$5:$AK$8</c:f>
              <c:numCache>
                <c:formatCode>_("R$"* #,##0.00_);_("R$"* \(#,##0.00\);_("R$"* "-"??_);_(@_)</c:formatCode>
                <c:ptCount val="3"/>
                <c:pt idx="0">
                  <c:v>9025.3599999999988</c:v>
                </c:pt>
                <c:pt idx="1">
                  <c:v>5787</c:v>
                </c:pt>
                <c:pt idx="2">
                  <c:v>3984.93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5B8-4B58-84D9-C28383A85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888764111598722"/>
          <c:y val="0.26090100552436696"/>
          <c:w val="0.40483095053162943"/>
          <c:h val="0.635828355538910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Microsoft GothicNeo" panose="020B0500000101010101" pitchFamily="34" charset="-127"/>
              <a:cs typeface="Microsoft GothicNeo" panose="020B0500000101010101" pitchFamily="34" charset="-127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>
          <a:solidFill>
            <a:schemeClr val="bg1"/>
          </a:solidFill>
          <a:latin typeface="+mn-lt"/>
          <a:ea typeface="Microsoft GothicNeo" panose="020B0500000101010101" pitchFamily="34" charset="-127"/>
          <a:cs typeface="Microsoft GothicNeo" panose="020B0500000101010101" pitchFamily="34" charset="-127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18" Type="http://schemas.openxmlformats.org/officeDocument/2006/relationships/chart" Target="../charts/chart2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2.xml"/><Relationship Id="rId17" Type="http://schemas.openxmlformats.org/officeDocument/2006/relationships/chart" Target="../charts/chart27.xml"/><Relationship Id="rId2" Type="http://schemas.openxmlformats.org/officeDocument/2006/relationships/chart" Target="../charts/chart12.xml"/><Relationship Id="rId16" Type="http://schemas.openxmlformats.org/officeDocument/2006/relationships/chart" Target="../charts/chart26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5" Type="http://schemas.openxmlformats.org/officeDocument/2006/relationships/chart" Target="../charts/chart2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106261</xdr:colOff>
      <xdr:row>39</xdr:row>
      <xdr:rowOff>42334</xdr:rowOff>
    </xdr:from>
    <xdr:to>
      <xdr:col>28</xdr:col>
      <xdr:colOff>566511</xdr:colOff>
      <xdr:row>51</xdr:row>
      <xdr:rowOff>32204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207114" y="5970246"/>
          <a:ext cx="15050309" cy="1872458"/>
          <a:chOff x="251404" y="5098824"/>
          <a:chExt cx="15192250" cy="1591808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pSpPr/>
        </xdr:nvGrpSpPr>
        <xdr:grpSpPr>
          <a:xfrm>
            <a:off x="251404" y="5098824"/>
            <a:ext cx="3651578" cy="1591808"/>
            <a:chOff x="362075" y="4427538"/>
            <a:chExt cx="3651125" cy="1576387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/>
          </xdr:nvSpPr>
          <xdr:spPr>
            <a:xfrm>
              <a:off x="362075" y="4427538"/>
              <a:ext cx="3651125" cy="1576387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400050" y="4441371"/>
            <a:ext cx="3562350" cy="152762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</xdr:grpSp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4072618" y="5098824"/>
            <a:ext cx="3653064" cy="1591808"/>
            <a:chOff x="4186867" y="4427538"/>
            <a:chExt cx="3651250" cy="1576387"/>
          </a:xfrm>
        </xdr:grpSpPr>
        <xdr:sp macro="" textlink="">
          <xdr:nvSpPr>
            <xdr:cNvPr id="5" name="Retângulo: Cantos Arredondados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/>
          </xdr:nvSpPr>
          <xdr:spPr>
            <a:xfrm>
              <a:off x="4186867" y="4427538"/>
              <a:ext cx="3651250" cy="1576387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12" name="Gráfic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>
              <a:graphicFrameLocks/>
            </xdr:cNvGraphicFramePr>
          </xdr:nvGraphicFramePr>
          <xdr:xfrm>
            <a:off x="4232563" y="4454237"/>
            <a:ext cx="3558887" cy="1526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grpSp>
        <xdr:nvGrpSpPr>
          <xdr:cNvPr id="61" name="Agrupar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GrpSpPr/>
        </xdr:nvGrpSpPr>
        <xdr:grpSpPr>
          <a:xfrm>
            <a:off x="7895318" y="5098824"/>
            <a:ext cx="3653064" cy="1591808"/>
            <a:chOff x="7959725" y="5113338"/>
            <a:chExt cx="3651250" cy="1576387"/>
          </a:xfrm>
        </xdr:grpSpPr>
        <xdr:sp macro="" textlink="">
          <xdr:nvSpPr>
            <xdr:cNvPr id="10" name="Retângulo: Cantos Arredondados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>
              <a:off x="7959725" y="5113338"/>
              <a:ext cx="3651250" cy="1576387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GraphicFramePr>
              <a:graphicFrameLocks/>
            </xdr:cNvGraphicFramePr>
          </xdr:nvGraphicFramePr>
          <xdr:xfrm>
            <a:off x="7988769" y="5148703"/>
            <a:ext cx="3576409" cy="152658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1718018" y="5098824"/>
            <a:ext cx="3725636" cy="1591808"/>
            <a:chOff x="11839575" y="4427538"/>
            <a:chExt cx="3651250" cy="1576387"/>
          </a:xfrm>
        </xdr:grpSpPr>
        <xdr:sp macro="" textlink="">
          <xdr:nvSpPr>
            <xdr:cNvPr id="11" name="Retângulo: Cantos Arredondados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/>
          </xdr:nvSpPr>
          <xdr:spPr>
            <a:xfrm>
              <a:off x="11839575" y="4427538"/>
              <a:ext cx="3651250" cy="1576387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14" name="Gráfico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aphicFramePr>
              <a:graphicFrameLocks/>
            </xdr:cNvGraphicFramePr>
          </xdr:nvGraphicFramePr>
          <xdr:xfrm>
            <a:off x="11868150" y="4448175"/>
            <a:ext cx="3590925" cy="15335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15</xdr:col>
      <xdr:colOff>123825</xdr:colOff>
      <xdr:row>1</xdr:row>
      <xdr:rowOff>152043</xdr:rowOff>
    </xdr:from>
    <xdr:to>
      <xdr:col>28</xdr:col>
      <xdr:colOff>581025</xdr:colOff>
      <xdr:row>12</xdr:row>
      <xdr:rowOff>44718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158294</xdr:colOff>
      <xdr:row>1</xdr:row>
      <xdr:rowOff>120650</xdr:rowOff>
    </xdr:from>
    <xdr:to>
      <xdr:col>4</xdr:col>
      <xdr:colOff>17235</xdr:colOff>
      <xdr:row>10</xdr:row>
      <xdr:rowOff>111125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Semanas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698" y="219075"/>
              <a:ext cx="1257301" cy="1409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85725</xdr:colOff>
      <xdr:row>1</xdr:row>
      <xdr:rowOff>120422</xdr:rowOff>
    </xdr:from>
    <xdr:to>
      <xdr:col>14</xdr:col>
      <xdr:colOff>519113</xdr:colOff>
      <xdr:row>12</xdr:row>
      <xdr:rowOff>143098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3996578" y="221275"/>
          <a:ext cx="3615859" cy="1714764"/>
          <a:chOff x="2181225" y="253772"/>
          <a:chExt cx="3633788" cy="117497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4119563" y="253772"/>
            <a:ext cx="1695450" cy="1174977"/>
          </a:xfrm>
          <a:prstGeom prst="rect">
            <a:avLst/>
          </a:prstGeom>
          <a:noFill/>
          <a:ln w="12700">
            <a:gradFill>
              <a:gsLst>
                <a:gs pos="0">
                  <a:srgbClr val="00FF99"/>
                </a:gs>
                <a:gs pos="28000">
                  <a:srgbClr val="00FF99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2181225" y="253773"/>
            <a:ext cx="1695450" cy="1174977"/>
          </a:xfrm>
          <a:prstGeom prst="rect">
            <a:avLst/>
          </a:prstGeom>
          <a:noFill/>
          <a:ln w="12700">
            <a:gradFill>
              <a:gsLst>
                <a:gs pos="0">
                  <a:srgbClr val="00FF99"/>
                </a:gs>
                <a:gs pos="28000">
                  <a:srgbClr val="00FF99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 txBox="1"/>
        </xdr:nvSpPr>
        <xdr:spPr>
          <a:xfrm>
            <a:off x="2333625" y="357533"/>
            <a:ext cx="1397047" cy="3663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tx1">
                    <a:lumMod val="50000"/>
                    <a:lumOff val="50000"/>
                  </a:schemeClr>
                </a:solidFill>
              </a:rPr>
              <a:t>Total em Peso</a:t>
            </a:r>
          </a:p>
        </xdr:txBody>
      </xdr:sp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 txBox="1"/>
        </xdr:nvSpPr>
        <xdr:spPr>
          <a:xfrm>
            <a:off x="4238809" y="355152"/>
            <a:ext cx="1485715" cy="3854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tx1">
                    <a:lumMod val="50000"/>
                    <a:lumOff val="50000"/>
                  </a:schemeClr>
                </a:solidFill>
              </a:rPr>
              <a:t>Total em Valor</a:t>
            </a:r>
          </a:p>
        </xdr:txBody>
      </xdr:sp>
      <xdr:sp macro="" textlink="TAB_DINAMICAS!U2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 txBox="1"/>
        </xdr:nvSpPr>
        <xdr:spPr>
          <a:xfrm>
            <a:off x="2369750" y="766762"/>
            <a:ext cx="1351397" cy="430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fld id="{5ECB6792-353C-4355-8106-3B9274582484}" type="TxLink">
              <a:rPr lang="en-US" sz="20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2429 KG</a:t>
            </a:fld>
            <a:endParaRPr lang="pt-BR" sz="5400" b="1">
              <a:solidFill>
                <a:schemeClr val="bg1"/>
              </a:solidFill>
            </a:endParaRPr>
          </a:p>
        </xdr:txBody>
      </xdr:sp>
      <xdr:sp macro="" textlink="TAB_DINAMICAS!T2">
        <xdr:nvSpPr>
          <xdr:cNvPr id="47" name="CaixaDeTexto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4191000" y="766762"/>
            <a:ext cx="1543049" cy="430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fld id="{1FF8A779-7145-454F-9BA3-E5B642C30AD2}" type="TxLink">
              <a:rPr lang="en-US" sz="20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 R$ 18.506,32 </a:t>
            </a:fld>
            <a:endParaRPr lang="pt-BR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558347</xdr:colOff>
      <xdr:row>1</xdr:row>
      <xdr:rowOff>130174</xdr:rowOff>
    </xdr:from>
    <xdr:to>
      <xdr:col>8</xdr:col>
      <xdr:colOff>26761</xdr:colOff>
      <xdr:row>10</xdr:row>
      <xdr:rowOff>92074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Redes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d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7325" y="228599"/>
              <a:ext cx="2514600" cy="138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29</xdr:col>
      <xdr:colOff>157321</xdr:colOff>
      <xdr:row>1</xdr:row>
      <xdr:rowOff>123825</xdr:rowOff>
    </xdr:from>
    <xdr:to>
      <xdr:col>34</xdr:col>
      <xdr:colOff>25287</xdr:colOff>
      <xdr:row>51</xdr:row>
      <xdr:rowOff>25743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5453350" y="224678"/>
          <a:ext cx="2041908" cy="7611565"/>
          <a:chOff x="15612145" y="222205"/>
          <a:chExt cx="2071604" cy="662864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15612145" y="222205"/>
            <a:ext cx="2000150" cy="6628640"/>
          </a:xfrm>
          <a:prstGeom prst="roundRect">
            <a:avLst>
              <a:gd name="adj" fmla="val 0"/>
            </a:avLst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53" name="Gráfico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GraphicFramePr>
            <a:graphicFrameLocks/>
          </xdr:cNvGraphicFramePr>
        </xdr:nvGraphicFramePr>
        <xdr:xfrm>
          <a:off x="15648833" y="349385"/>
          <a:ext cx="2034916" cy="64251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102482</xdr:colOff>
      <xdr:row>13</xdr:row>
      <xdr:rowOff>36285</xdr:rowOff>
    </xdr:from>
    <xdr:to>
      <xdr:col>28</xdr:col>
      <xdr:colOff>562732</xdr:colOff>
      <xdr:row>38</xdr:row>
      <xdr:rowOff>65387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03335" y="1986109"/>
          <a:ext cx="15050309" cy="3883925"/>
          <a:chOff x="251404" y="1540649"/>
          <a:chExt cx="15192250" cy="3399876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251404" y="3316322"/>
            <a:ext cx="7471039" cy="1624202"/>
            <a:chOff x="366471" y="2650026"/>
            <a:chExt cx="7460014" cy="1593761"/>
          </a:xfrm>
        </xdr:grpSpPr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66471" y="2650026"/>
              <a:ext cx="7460014" cy="1593761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15" name="Gráfico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GraphicFramePr>
              <a:graphicFrameLocks/>
            </xdr:cNvGraphicFramePr>
          </xdr:nvGraphicFramePr>
          <xdr:xfrm>
            <a:off x="402981" y="2688064"/>
            <a:ext cx="7378210" cy="151575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251404" y="1540649"/>
            <a:ext cx="7471039" cy="1622045"/>
            <a:chOff x="366471" y="950574"/>
            <a:chExt cx="7460014" cy="1592294"/>
          </a:xfrm>
        </xdr:grpSpPr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>
              <a:off x="366471" y="950574"/>
              <a:ext cx="7460014" cy="1592294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20" name="Gráfico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GraphicFramePr>
              <a:graphicFrameLocks/>
            </xdr:cNvGraphicFramePr>
          </xdr:nvGraphicFramePr>
          <xdr:xfrm>
            <a:off x="393302" y="978937"/>
            <a:ext cx="7398810" cy="154885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GrpSpPr/>
        </xdr:nvGrpSpPr>
        <xdr:grpSpPr>
          <a:xfrm>
            <a:off x="7893698" y="1545716"/>
            <a:ext cx="3653064" cy="3394809"/>
            <a:chOff x="7986680" y="1594475"/>
            <a:chExt cx="3665538" cy="3363626"/>
          </a:xfrm>
        </xdr:grpSpPr>
        <xdr:sp macro="" textlink="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/>
          </xdr:nvSpPr>
          <xdr:spPr>
            <a:xfrm>
              <a:off x="7986680" y="1594475"/>
              <a:ext cx="3665538" cy="3363626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54" name="Gráfico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GraphicFramePr>
              <a:graphicFrameLocks/>
            </xdr:cNvGraphicFramePr>
          </xdr:nvGraphicFramePr>
          <xdr:xfrm>
            <a:off x="8030256" y="1638980"/>
            <a:ext cx="3566432" cy="325891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">
          <xdr:nvSpPr>
            <xdr:cNvPr id="55" name="CaixaDeTexto 54">
              <a:extLst>
                <a:ext uri="{FF2B5EF4-FFF2-40B4-BE49-F238E27FC236}">
                  <a16:creationId xmlns:a16="http://schemas.microsoft.com/office/drawing/2014/main" id="{00000000-0008-0000-0200-000037000000}"/>
                </a:ext>
              </a:extLst>
            </xdr:cNvPr>
            <xdr:cNvSpPr txBox="1"/>
          </xdr:nvSpPr>
          <xdr:spPr>
            <a:xfrm>
              <a:off x="8020730" y="1677079"/>
              <a:ext cx="3562350" cy="2554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pt-BR" sz="1400" b="1">
                  <a:solidFill>
                    <a:schemeClr val="bg1"/>
                  </a:solidFill>
                </a:rPr>
                <a:t>Top</a:t>
              </a:r>
              <a:r>
                <a:rPr lang="pt-BR" sz="1400" b="1" baseline="0">
                  <a:solidFill>
                    <a:schemeClr val="bg1"/>
                  </a:solidFill>
                </a:rPr>
                <a:t> 5 Códigos de Produtos em Devolução R$</a:t>
              </a:r>
              <a:endParaRPr lang="pt-BR" sz="1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59" name="Agrupar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11718018" y="1545716"/>
            <a:ext cx="3725636" cy="3394809"/>
            <a:chOff x="11828009" y="1594475"/>
            <a:chExt cx="3665537" cy="3363626"/>
          </a:xfrm>
        </xdr:grpSpPr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828009" y="1594475"/>
              <a:ext cx="3665537" cy="3363626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56" name="Gráfico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GraphicFramePr>
              <a:graphicFrameLocks/>
            </xdr:cNvGraphicFramePr>
          </xdr:nvGraphicFramePr>
          <xdr:xfrm>
            <a:off x="11885839" y="1619930"/>
            <a:ext cx="3537856" cy="32684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 txBox="1"/>
          </xdr:nvSpPr>
          <xdr:spPr>
            <a:xfrm>
              <a:off x="11839079" y="1685739"/>
              <a:ext cx="3562350" cy="2554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pt-BR" sz="1400" b="1">
                  <a:solidFill>
                    <a:schemeClr val="bg1"/>
                  </a:solidFill>
                </a:rPr>
                <a:t>Top</a:t>
              </a:r>
              <a:r>
                <a:rPr lang="pt-BR" sz="1400" b="1" baseline="0">
                  <a:solidFill>
                    <a:schemeClr val="bg1"/>
                  </a:solidFill>
                </a:rPr>
                <a:t> 5 Códigos de Produtos com Baixo Peso</a:t>
              </a:r>
              <a:endParaRPr lang="pt-BR" sz="1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oneCell">
    <xdr:from>
      <xdr:col>1</xdr:col>
      <xdr:colOff>143097</xdr:colOff>
      <xdr:row>9</xdr:row>
      <xdr:rowOff>125213</xdr:rowOff>
    </xdr:from>
    <xdr:to>
      <xdr:col>8</xdr:col>
      <xdr:colOff>2095</xdr:colOff>
      <xdr:row>13</xdr:row>
      <xdr:rowOff>8945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Vendedor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365" y="1475706"/>
              <a:ext cx="3693733" cy="527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13</xdr:col>
      <xdr:colOff>609599</xdr:colOff>
      <xdr:row>53</xdr:row>
      <xdr:rowOff>28575</xdr:rowOff>
    </xdr:from>
    <xdr:to>
      <xdr:col>20</xdr:col>
      <xdr:colOff>123824</xdr:colOff>
      <xdr:row>55</xdr:row>
      <xdr:rowOff>47625</xdr:rowOff>
    </xdr:to>
    <xdr:sp macro="[0]!Macro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143749" y="8324850"/>
          <a:ext cx="3324225" cy="342900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DASHBOARD GERAL DEVOLUÇÕES</a:t>
          </a:r>
          <a:r>
            <a:rPr lang="pt-BR" sz="1200" b="1" baseline="0"/>
            <a:t> </a:t>
          </a:r>
          <a:r>
            <a:rPr lang="pt-BR" sz="1200" b="1"/>
            <a:t>LOGISTICA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420916</xdr:colOff>
      <xdr:row>51</xdr:row>
      <xdr:rowOff>145791</xdr:rowOff>
    </xdr:from>
    <xdr:to>
      <xdr:col>38</xdr:col>
      <xdr:colOff>515287</xdr:colOff>
      <xdr:row>64</xdr:row>
      <xdr:rowOff>19843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5A0A7F03-BCDF-185E-B201-F5A7C937A360}"/>
            </a:ext>
          </a:extLst>
        </xdr:cNvPr>
        <xdr:cNvSpPr/>
      </xdr:nvSpPr>
      <xdr:spPr>
        <a:xfrm>
          <a:off x="11415487" y="8242041"/>
          <a:ext cx="8666871" cy="1928731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TOP 5 CLIENTES EM DEVOLUÇÃO (R$)</a:t>
          </a:r>
          <a:endParaRPr lang="pt-BR" sz="1300">
            <a:effectLst/>
          </a:endParaRPr>
        </a:p>
      </xdr:txBody>
    </xdr:sp>
    <xdr:clientData/>
  </xdr:twoCellAnchor>
  <xdr:twoCellAnchor>
    <xdr:from>
      <xdr:col>35</xdr:col>
      <xdr:colOff>105834</xdr:colOff>
      <xdr:row>1</xdr:row>
      <xdr:rowOff>130286</xdr:rowOff>
    </xdr:from>
    <xdr:to>
      <xdr:col>38</xdr:col>
      <xdr:colOff>502246</xdr:colOff>
      <xdr:row>51</xdr:row>
      <xdr:rowOff>32204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7835941" y="225536"/>
          <a:ext cx="2233376" cy="7902918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/>
            <a:t>DEVOLUÇÕES</a:t>
          </a:r>
          <a:r>
            <a:rPr lang="pt-BR" sz="1300" b="1" baseline="0"/>
            <a:t> POR SEMANA</a:t>
          </a:r>
          <a:endParaRPr lang="pt-BR" sz="1300" b="1"/>
        </a:p>
      </xdr:txBody>
    </xdr:sp>
    <xdr:clientData/>
  </xdr:twoCellAnchor>
  <xdr:twoCellAnchor>
    <xdr:from>
      <xdr:col>1</xdr:col>
      <xdr:colOff>102482</xdr:colOff>
      <xdr:row>13</xdr:row>
      <xdr:rowOff>36285</xdr:rowOff>
    </xdr:from>
    <xdr:to>
      <xdr:col>28</xdr:col>
      <xdr:colOff>562733</xdr:colOff>
      <xdr:row>38</xdr:row>
      <xdr:rowOff>65387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pSpPr/>
      </xdr:nvGrpSpPr>
      <xdr:grpSpPr>
        <a:xfrm>
          <a:off x="213607" y="2004785"/>
          <a:ext cx="15017626" cy="3934352"/>
          <a:chOff x="251404" y="1540649"/>
          <a:chExt cx="15192251" cy="3399876"/>
        </a:xfrm>
      </xdr:grpSpPr>
      <xdr:sp macro="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/>
        </xdr:nvSpPr>
        <xdr:spPr>
          <a:xfrm>
            <a:off x="251404" y="3256104"/>
            <a:ext cx="7471039" cy="1684420"/>
          </a:xfrm>
          <a:prstGeom prst="roundRect">
            <a:avLst>
              <a:gd name="adj" fmla="val 0"/>
            </a:avLst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300" b="1" i="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TOP 5 DEVOUÇÕES POR FAMÍLIA (KG X R$)</a:t>
            </a:r>
            <a:endParaRPr lang="pt-BR" sz="1300">
              <a:solidFill>
                <a:schemeClr val="bg1"/>
              </a:solidFill>
              <a:effectLst/>
            </a:endParaRPr>
          </a:p>
        </xdr:txBody>
      </xdr:sp>
      <xdr:sp macro="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251404" y="1540649"/>
            <a:ext cx="7471039" cy="1622045"/>
          </a:xfrm>
          <a:prstGeom prst="roundRect">
            <a:avLst>
              <a:gd name="adj" fmla="val 0"/>
            </a:avLst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300" b="1" i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TOP 5 DEVOLUÇÕES POR REDE (KG X R$)</a:t>
            </a:r>
            <a:endParaRPr lang="pt-BR" sz="1300">
              <a:effectLst/>
            </a:endParaRPr>
          </a:p>
        </xdr:txBody>
      </xdr: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GrpSpPr/>
        </xdr:nvGrpSpPr>
        <xdr:grpSpPr>
          <a:xfrm>
            <a:off x="7816570" y="1545716"/>
            <a:ext cx="3730194" cy="3394809"/>
            <a:chOff x="7909288" y="1594475"/>
            <a:chExt cx="3742931" cy="3363626"/>
          </a:xfrm>
        </xdr:grpSpPr>
        <xdr:sp macro="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:cNvPr>
            <xdr:cNvSpPr/>
          </xdr:nvSpPr>
          <xdr:spPr>
            <a:xfrm>
              <a:off x="7909288" y="1594475"/>
              <a:ext cx="3742931" cy="3363626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:cNvPr>
            <xdr:cNvSpPr txBox="1"/>
          </xdr:nvSpPr>
          <xdr:spPr>
            <a:xfrm>
              <a:off x="8020730" y="1677079"/>
              <a:ext cx="3562350" cy="2554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pt-BR" sz="1300" b="1">
                  <a:solidFill>
                    <a:schemeClr val="bg1"/>
                  </a:solidFill>
                </a:rPr>
                <a:t>DEVOLUÇÕES</a:t>
              </a:r>
              <a:r>
                <a:rPr lang="pt-BR" sz="1300" b="1" baseline="0">
                  <a:solidFill>
                    <a:schemeClr val="bg1"/>
                  </a:solidFill>
                </a:rPr>
                <a:t> POR VENDEDOR (R$)</a:t>
              </a:r>
              <a:endParaRPr lang="pt-BR" sz="13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GrpSpPr/>
        </xdr:nvGrpSpPr>
        <xdr:grpSpPr>
          <a:xfrm>
            <a:off x="11645070" y="1545716"/>
            <a:ext cx="3798585" cy="3394809"/>
            <a:chOff x="11756237" y="1594475"/>
            <a:chExt cx="3737309" cy="3363626"/>
          </a:xfrm>
        </xdr:grpSpPr>
        <xdr:sp macro="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/>
          </xdr:nvSpPr>
          <xdr:spPr>
            <a:xfrm>
              <a:off x="11756237" y="1594475"/>
              <a:ext cx="3737309" cy="3363626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:cNvPr>
            <xdr:cNvSpPr txBox="1"/>
          </xdr:nvSpPr>
          <xdr:spPr>
            <a:xfrm>
              <a:off x="11839079" y="1685739"/>
              <a:ext cx="3562350" cy="2554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pt-BR" sz="1300" b="1">
                  <a:solidFill>
                    <a:schemeClr val="bg1"/>
                  </a:solidFill>
                </a:rPr>
                <a:t>TOP MOTIVOS</a:t>
              </a:r>
              <a:r>
                <a:rPr lang="pt-BR" sz="1300" b="1" baseline="0">
                  <a:solidFill>
                    <a:schemeClr val="bg1"/>
                  </a:solidFill>
                </a:rPr>
                <a:t> DEVOLUÇÕES (R$)</a:t>
              </a:r>
              <a:endParaRPr lang="pt-BR" sz="13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29</xdr:col>
      <xdr:colOff>63501</xdr:colOff>
      <xdr:row>26</xdr:row>
      <xdr:rowOff>130969</xdr:rowOff>
    </xdr:from>
    <xdr:to>
      <xdr:col>34</xdr:col>
      <xdr:colOff>100080</xdr:colOff>
      <xdr:row>51</xdr:row>
      <xdr:rowOff>67923</xdr:rowOff>
    </xdr:to>
    <xdr:sp macro="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5386845" y="4298157"/>
          <a:ext cx="2215423" cy="4008891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63501</xdr:colOff>
      <xdr:row>1</xdr:row>
      <xdr:rowOff>130285</xdr:rowOff>
    </xdr:from>
    <xdr:to>
      <xdr:col>34</xdr:col>
      <xdr:colOff>100080</xdr:colOff>
      <xdr:row>13</xdr:row>
      <xdr:rowOff>105832</xdr:rowOff>
    </xdr:to>
    <xdr:sp macro="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>
        <a:xfrm>
          <a:off x="15494001" y="225535"/>
          <a:ext cx="2227329" cy="1894154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104319</xdr:colOff>
      <xdr:row>9</xdr:row>
      <xdr:rowOff>84054</xdr:rowOff>
    </xdr:from>
    <xdr:to>
      <xdr:col>7</xdr:col>
      <xdr:colOff>518583</xdr:colOff>
      <xdr:row>13</xdr:row>
      <xdr:rowOff>11476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Vendedor 2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52" y="1417554"/>
              <a:ext cx="3663348" cy="5624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120497</xdr:colOff>
      <xdr:row>1</xdr:row>
      <xdr:rowOff>37799</xdr:rowOff>
    </xdr:from>
    <xdr:to>
      <xdr:col>4</xdr:col>
      <xdr:colOff>91808</xdr:colOff>
      <xdr:row>9</xdr:row>
      <xdr:rowOff>127001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Semana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330" y="133049"/>
              <a:ext cx="1378895" cy="1327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137582</xdr:colOff>
      <xdr:row>1</xdr:row>
      <xdr:rowOff>31747</xdr:rowOff>
    </xdr:from>
    <xdr:to>
      <xdr:col>7</xdr:col>
      <xdr:colOff>550332</xdr:colOff>
      <xdr:row>9</xdr:row>
      <xdr:rowOff>148167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Rede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0999" y="126997"/>
              <a:ext cx="2254250" cy="13546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106261</xdr:colOff>
      <xdr:row>39</xdr:row>
      <xdr:rowOff>42334</xdr:rowOff>
    </xdr:from>
    <xdr:to>
      <xdr:col>6</xdr:col>
      <xdr:colOff>424841</xdr:colOff>
      <xdr:row>51</xdr:row>
      <xdr:rowOff>32204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209794" y="6088638"/>
          <a:ext cx="2943131" cy="1915577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0" eaLnBrk="1" fontAlgn="auto" latinLnBrk="0" hangingPunct="1"/>
          <a:r>
            <a:rPr lang="pt-BR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TOP 3 PRODUTOS R$ - ASSAI</a:t>
          </a:r>
          <a:endParaRPr lang="pt-BR" sz="1200">
            <a:effectLst/>
          </a:endParaRPr>
        </a:p>
      </xdr:txBody>
    </xdr:sp>
    <xdr:clientData/>
  </xdr:twoCellAnchor>
  <xdr:twoCellAnchor>
    <xdr:from>
      <xdr:col>6</xdr:col>
      <xdr:colOff>533672</xdr:colOff>
      <xdr:row>39</xdr:row>
      <xdr:rowOff>42334</xdr:rowOff>
    </xdr:from>
    <xdr:to>
      <xdr:col>12</xdr:col>
      <xdr:colOff>268846</xdr:colOff>
      <xdr:row>51</xdr:row>
      <xdr:rowOff>32204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268708" y="6179155"/>
          <a:ext cx="2946459" cy="1949299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0" eaLnBrk="1" fontAlgn="auto" latinLnBrk="0" hangingPunct="1"/>
          <a:r>
            <a:rPr lang="pt-BR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TOP 3 PRODUTOS R$ - MATEUS</a:t>
          </a:r>
          <a:endParaRPr lang="pt-BR" sz="1200">
            <a:effectLst/>
          </a:endParaRPr>
        </a:p>
      </xdr:txBody>
    </xdr:sp>
    <xdr:clientData/>
  </xdr:twoCellAnchor>
  <xdr:twoCellAnchor>
    <xdr:from>
      <xdr:col>12</xdr:col>
      <xdr:colOff>377677</xdr:colOff>
      <xdr:row>39</xdr:row>
      <xdr:rowOff>42334</xdr:rowOff>
    </xdr:from>
    <xdr:to>
      <xdr:col>18</xdr:col>
      <xdr:colOff>112851</xdr:colOff>
      <xdr:row>51</xdr:row>
      <xdr:rowOff>32204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6336094" y="6043084"/>
          <a:ext cx="2952507" cy="1894870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TOP 3 PRODUTOS R$ -  SAMS</a:t>
          </a:r>
          <a:endParaRPr lang="pt-BR" sz="11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18</xdr:col>
      <xdr:colOff>221682</xdr:colOff>
      <xdr:row>39</xdr:row>
      <xdr:rowOff>42334</xdr:rowOff>
    </xdr:from>
    <xdr:to>
      <xdr:col>23</xdr:col>
      <xdr:colOff>564075</xdr:colOff>
      <xdr:row>51</xdr:row>
      <xdr:rowOff>32204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9397432" y="6043084"/>
          <a:ext cx="2945893" cy="1894870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0" eaLnBrk="1" fontAlgn="auto" latinLnBrk="0" hangingPunct="1"/>
          <a:r>
            <a:rPr lang="pt-BR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TOP 3 PRODUTOS R$ - ATACADAO</a:t>
          </a:r>
          <a:endParaRPr lang="pt-BR" sz="1200">
            <a:effectLst/>
          </a:endParaRPr>
        </a:p>
      </xdr:txBody>
    </xdr:sp>
    <xdr:clientData/>
  </xdr:twoCellAnchor>
  <xdr:twoCellAnchor>
    <xdr:from>
      <xdr:col>24</xdr:col>
      <xdr:colOff>65689</xdr:colOff>
      <xdr:row>39</xdr:row>
      <xdr:rowOff>42334</xdr:rowOff>
    </xdr:from>
    <xdr:to>
      <xdr:col>28</xdr:col>
      <xdr:colOff>562863</xdr:colOff>
      <xdr:row>51</xdr:row>
      <xdr:rowOff>32204</xdr:rowOff>
    </xdr:to>
    <xdr:sp macro="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12374106" y="6201834"/>
          <a:ext cx="2931340" cy="1958370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0" eaLnBrk="1" fontAlgn="auto" latinLnBrk="0" hangingPunct="1"/>
          <a:r>
            <a:rPr lang="pt-BR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TOP 3 PRODUTOS R$ - OUTRAS REDES</a:t>
          </a:r>
          <a:endParaRPr lang="pt-BR" sz="1200">
            <a:effectLst/>
          </a:endParaRPr>
        </a:p>
      </xdr:txBody>
    </xdr:sp>
    <xdr:clientData/>
  </xdr:twoCellAnchor>
  <xdr:twoCellAnchor>
    <xdr:from>
      <xdr:col>1</xdr:col>
      <xdr:colOff>130653</xdr:colOff>
      <xdr:row>39</xdr:row>
      <xdr:rowOff>63219</xdr:rowOff>
    </xdr:from>
    <xdr:to>
      <xdr:col>6</xdr:col>
      <xdr:colOff>383529</xdr:colOff>
      <xdr:row>50</xdr:row>
      <xdr:rowOff>151724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557893</xdr:colOff>
      <xdr:row>39</xdr:row>
      <xdr:rowOff>81643</xdr:rowOff>
    </xdr:from>
    <xdr:to>
      <xdr:col>12</xdr:col>
      <xdr:colOff>244928</xdr:colOff>
      <xdr:row>50</xdr:row>
      <xdr:rowOff>154215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10584</xdr:colOff>
      <xdr:row>13</xdr:row>
      <xdr:rowOff>95250</xdr:rowOff>
    </xdr:from>
    <xdr:to>
      <xdr:col>28</xdr:col>
      <xdr:colOff>497415</xdr:colOff>
      <xdr:row>38</xdr:row>
      <xdr:rowOff>0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63501</xdr:colOff>
      <xdr:row>14</xdr:row>
      <xdr:rowOff>35036</xdr:rowOff>
    </xdr:from>
    <xdr:to>
      <xdr:col>34</xdr:col>
      <xdr:colOff>100080</xdr:colOff>
      <xdr:row>26</xdr:row>
      <xdr:rowOff>10583</xdr:rowOff>
    </xdr:to>
    <xdr:sp macro="" textlink="">
      <xdr:nvSpPr>
        <xdr:cNvPr id="76" name="Retângulo: Cantos Arredondados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>
        <a:xfrm>
          <a:off x="15442630" y="2186188"/>
          <a:ext cx="2230540" cy="1869844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99680</xdr:colOff>
      <xdr:row>2</xdr:row>
      <xdr:rowOff>5538</xdr:rowOff>
    </xdr:from>
    <xdr:to>
      <xdr:col>34</xdr:col>
      <xdr:colOff>71991</xdr:colOff>
      <xdr:row>13</xdr:row>
      <xdr:rowOff>55378</xdr:rowOff>
    </xdr:to>
    <xdr:graphicFrame macro="">
      <xdr:nvGraphicFramePr>
        <xdr:cNvPr id="77" name="Gráfic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95250</xdr:colOff>
      <xdr:row>1</xdr:row>
      <xdr:rowOff>160420</xdr:rowOff>
    </xdr:from>
    <xdr:to>
      <xdr:col>34</xdr:col>
      <xdr:colOff>60158</xdr:colOff>
      <xdr:row>13</xdr:row>
      <xdr:rowOff>60156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29</xdr:col>
      <xdr:colOff>129887</xdr:colOff>
      <xdr:row>1</xdr:row>
      <xdr:rowOff>136072</xdr:rowOff>
    </xdr:from>
    <xdr:ext cx="2109107" cy="265958"/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15573994" y="228848"/>
          <a:ext cx="2109107" cy="2659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 rtl="0">
            <a:defRPr sz="1400" b="1" i="0" u="none" strike="noStrike" kern="1200" spc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r>
            <a:rPr lang="pt-BR" baseline="0"/>
            <a:t>REPRESENTAÇÃO EM R$</a:t>
          </a:r>
          <a:endParaRPr lang="pt-BR"/>
        </a:p>
      </xdr:txBody>
    </xdr:sp>
    <xdr:clientData/>
  </xdr:oneCellAnchor>
  <xdr:twoCellAnchor>
    <xdr:from>
      <xdr:col>29</xdr:col>
      <xdr:colOff>101204</xdr:colOff>
      <xdr:row>14</xdr:row>
      <xdr:rowOff>59530</xdr:rowOff>
    </xdr:from>
    <xdr:to>
      <xdr:col>34</xdr:col>
      <xdr:colOff>71438</xdr:colOff>
      <xdr:row>25</xdr:row>
      <xdr:rowOff>125015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29</xdr:col>
      <xdr:colOff>100122</xdr:colOff>
      <xdr:row>14</xdr:row>
      <xdr:rowOff>11906</xdr:rowOff>
    </xdr:from>
    <xdr:ext cx="2109107" cy="303610"/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15423466" y="2160984"/>
          <a:ext cx="2109107" cy="3036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 rtl="0">
            <a:defRPr sz="1400" b="1" i="0" u="none" strike="noStrike" kern="1200" spc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r>
            <a:rPr lang="pt-BR" baseline="0"/>
            <a:t>REPRESENTAÇÃO EM KG</a:t>
          </a:r>
          <a:endParaRPr lang="pt-BR"/>
        </a:p>
      </xdr:txBody>
    </xdr:sp>
    <xdr:clientData/>
  </xdr:oneCellAnchor>
  <xdr:oneCellAnchor>
    <xdr:from>
      <xdr:col>29</xdr:col>
      <xdr:colOff>88215</xdr:colOff>
      <xdr:row>26</xdr:row>
      <xdr:rowOff>133349</xdr:rowOff>
    </xdr:from>
    <xdr:ext cx="2169210" cy="276225"/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5461565" y="4200524"/>
          <a:ext cx="2169210" cy="2762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 rtl="0">
            <a:defRPr sz="1400" b="1" i="0" u="none" strike="noStrike" kern="1200" spc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r>
            <a:rPr lang="pt-BR" sz="1300" baseline="0"/>
            <a:t>% DEVOLUÇÕES VENDEDOR</a:t>
          </a:r>
          <a:endParaRPr lang="pt-BR" sz="1300"/>
        </a:p>
      </xdr:txBody>
    </xdr:sp>
    <xdr:clientData/>
  </xdr:oneCellAnchor>
  <xdr:twoCellAnchor>
    <xdr:from>
      <xdr:col>35</xdr:col>
      <xdr:colOff>119673</xdr:colOff>
      <xdr:row>2</xdr:row>
      <xdr:rowOff>0</xdr:rowOff>
    </xdr:from>
    <xdr:to>
      <xdr:col>38</xdr:col>
      <xdr:colOff>505557</xdr:colOff>
      <xdr:row>51</xdr:row>
      <xdr:rowOff>52917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490626</xdr:colOff>
      <xdr:row>78</xdr:row>
      <xdr:rowOff>76126</xdr:rowOff>
    </xdr:from>
    <xdr:to>
      <xdr:col>21</xdr:col>
      <xdr:colOff>214864</xdr:colOff>
      <xdr:row>81</xdr:row>
      <xdr:rowOff>14928</xdr:rowOff>
    </xdr:to>
    <xdr:sp macro="[0]!Macro3" textlink="">
      <xdr:nvSpPr>
        <xdr:cNvPr id="87" name="Retângulo: Cantos Arredondados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>
        <a:xfrm>
          <a:off x="9091141" y="12878847"/>
          <a:ext cx="2189532" cy="443066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DASHBORAD</a:t>
          </a:r>
          <a:r>
            <a:rPr lang="pt-BR" sz="1200" b="1" baseline="0"/>
            <a:t> FALTA DE PESO</a:t>
          </a:r>
          <a:endParaRPr lang="pt-BR" sz="1200" b="1"/>
        </a:p>
      </xdr:txBody>
    </xdr:sp>
    <xdr:clientData/>
  </xdr:twoCellAnchor>
  <xdr:twoCellAnchor>
    <xdr:from>
      <xdr:col>1</xdr:col>
      <xdr:colOff>127001</xdr:colOff>
      <xdr:row>26</xdr:row>
      <xdr:rowOff>11906</xdr:rowOff>
    </xdr:from>
    <xdr:to>
      <xdr:col>14</xdr:col>
      <xdr:colOff>460375</xdr:colOff>
      <xdr:row>38</xdr:row>
      <xdr:rowOff>26458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106260</xdr:colOff>
      <xdr:row>51</xdr:row>
      <xdr:rowOff>143528</xdr:rowOff>
    </xdr:from>
    <xdr:to>
      <xdr:col>11</xdr:col>
      <xdr:colOff>363876</xdr:colOff>
      <xdr:row>64</xdr:row>
      <xdr:rowOff>10702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D6AA62DC-2997-A26B-2631-F5260613E679}"/>
            </a:ext>
          </a:extLst>
        </xdr:cNvPr>
        <xdr:cNvSpPr/>
      </xdr:nvSpPr>
      <xdr:spPr>
        <a:xfrm>
          <a:off x="213416" y="8382653"/>
          <a:ext cx="5448741" cy="1962674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3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DEVOLUÇÕES EM VALOR POR SETOR (R$)</a:t>
          </a:r>
          <a:endParaRPr lang="pt-BR" sz="13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106259</xdr:colOff>
      <xdr:row>64</xdr:row>
      <xdr:rowOff>127000</xdr:rowOff>
    </xdr:from>
    <xdr:to>
      <xdr:col>38</xdr:col>
      <xdr:colOff>510540</xdr:colOff>
      <xdr:row>76</xdr:row>
      <xdr:rowOff>105146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B768191F-1442-AEDF-9DFF-4D043D9615C7}"/>
            </a:ext>
          </a:extLst>
        </xdr:cNvPr>
        <xdr:cNvSpPr/>
      </xdr:nvSpPr>
      <xdr:spPr>
        <a:xfrm>
          <a:off x="204310" y="10576485"/>
          <a:ext cx="20000568" cy="1995205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3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DEVOLUÇÕES POR MOTIVO % SOBRE VENDAS</a:t>
          </a:r>
          <a:endParaRPr lang="pt-BR" sz="1300">
            <a:effectLst/>
          </a:endParaRPr>
        </a:p>
      </xdr:txBody>
    </xdr:sp>
    <xdr:clientData/>
  </xdr:twoCellAnchor>
  <xdr:twoCellAnchor>
    <xdr:from>
      <xdr:col>15</xdr:col>
      <xdr:colOff>97493</xdr:colOff>
      <xdr:row>1</xdr:row>
      <xdr:rowOff>77528</xdr:rowOff>
    </xdr:from>
    <xdr:to>
      <xdr:col>28</xdr:col>
      <xdr:colOff>531628</xdr:colOff>
      <xdr:row>12</xdr:row>
      <xdr:rowOff>143098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2156E30C-4191-A561-C113-A8CC4069B6B0}"/>
            </a:ext>
          </a:extLst>
        </xdr:cNvPr>
        <xdr:cNvGrpSpPr/>
      </xdr:nvGrpSpPr>
      <xdr:grpSpPr>
        <a:xfrm>
          <a:off x="7780993" y="172778"/>
          <a:ext cx="7419135" cy="1780070"/>
          <a:chOff x="2179938" y="-371905"/>
          <a:chExt cx="7493168" cy="1800655"/>
        </a:xfrm>
      </xdr:grpSpPr>
      <xdr:sp macro="" textlink="">
        <xdr:nvSpPr>
          <xdr:cNvPr id="74" name="Retângulo 73">
            <a:extLst>
              <a:ext uri="{FF2B5EF4-FFF2-40B4-BE49-F238E27FC236}">
                <a16:creationId xmlns:a16="http://schemas.microsoft.com/office/drawing/2014/main" id="{94DB8408-C546-7698-5442-9B995A3E8E27}"/>
              </a:ext>
            </a:extLst>
          </xdr:cNvPr>
          <xdr:cNvSpPr/>
        </xdr:nvSpPr>
        <xdr:spPr>
          <a:xfrm>
            <a:off x="4119563" y="253772"/>
            <a:ext cx="1695450" cy="1174977"/>
          </a:xfrm>
          <a:prstGeom prst="rect">
            <a:avLst/>
          </a:prstGeom>
          <a:noFill/>
          <a:ln w="12700">
            <a:gradFill>
              <a:gsLst>
                <a:gs pos="0">
                  <a:srgbClr val="00FF99"/>
                </a:gs>
                <a:gs pos="28000">
                  <a:srgbClr val="00FF99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7EABA7A6-A3F0-A7D5-0AB1-F4C81F3FDE67}"/>
              </a:ext>
            </a:extLst>
          </xdr:cNvPr>
          <xdr:cNvSpPr/>
        </xdr:nvSpPr>
        <xdr:spPr>
          <a:xfrm>
            <a:off x="2181225" y="253773"/>
            <a:ext cx="1695450" cy="1174977"/>
          </a:xfrm>
          <a:prstGeom prst="rect">
            <a:avLst/>
          </a:prstGeom>
          <a:noFill/>
          <a:ln w="12700">
            <a:gradFill>
              <a:gsLst>
                <a:gs pos="0">
                  <a:srgbClr val="00FF99"/>
                </a:gs>
                <a:gs pos="28000">
                  <a:srgbClr val="00FF99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21C89623-EDA9-3774-9909-3F0AAFD34585}"/>
              </a:ext>
            </a:extLst>
          </xdr:cNvPr>
          <xdr:cNvSpPr txBox="1"/>
        </xdr:nvSpPr>
        <xdr:spPr>
          <a:xfrm>
            <a:off x="2333625" y="357533"/>
            <a:ext cx="1397047" cy="3663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800" b="1">
                <a:solidFill>
                  <a:schemeClr val="tx1">
                    <a:lumMod val="50000"/>
                    <a:lumOff val="50000"/>
                  </a:schemeClr>
                </a:solidFill>
              </a:rPr>
              <a:t>Total em Peso</a:t>
            </a:r>
          </a:p>
        </xdr:txBody>
      </xdr:sp>
      <xdr:sp macro="" textlink="">
        <xdr:nvSpPr>
          <xdr:cNvPr id="80" name="CaixaDeTexto 79">
            <a:extLst>
              <a:ext uri="{FF2B5EF4-FFF2-40B4-BE49-F238E27FC236}">
                <a16:creationId xmlns:a16="http://schemas.microsoft.com/office/drawing/2014/main" id="{678C8C86-E2C1-61C4-9EB2-99C8CA49295F}"/>
              </a:ext>
            </a:extLst>
          </xdr:cNvPr>
          <xdr:cNvSpPr txBox="1"/>
        </xdr:nvSpPr>
        <xdr:spPr>
          <a:xfrm>
            <a:off x="4238809" y="355152"/>
            <a:ext cx="1485715" cy="3854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800" b="1">
                <a:solidFill>
                  <a:schemeClr val="tx1">
                    <a:lumMod val="50000"/>
                    <a:lumOff val="50000"/>
                  </a:schemeClr>
                </a:solidFill>
              </a:rPr>
              <a:t>Total em Valor</a:t>
            </a:r>
          </a:p>
        </xdr:txBody>
      </xdr:sp>
      <xdr:sp macro="" textlink="'BASE DEVOLUÇÕES'!AL1">
        <xdr:nvSpPr>
          <xdr:cNvPr id="88" name="CaixaDeTexto 87">
            <a:extLst>
              <a:ext uri="{FF2B5EF4-FFF2-40B4-BE49-F238E27FC236}">
                <a16:creationId xmlns:a16="http://schemas.microsoft.com/office/drawing/2014/main" id="{ACBDF187-26E2-5653-7060-9232C8B42AD6}"/>
              </a:ext>
            </a:extLst>
          </xdr:cNvPr>
          <xdr:cNvSpPr txBox="1"/>
        </xdr:nvSpPr>
        <xdr:spPr>
          <a:xfrm>
            <a:off x="2369750" y="766762"/>
            <a:ext cx="1351397" cy="430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fld id="{585ACA74-3860-4AA3-A654-011CD706D1F1}" type="TxLink">
              <a:rPr lang="en-US" sz="1800" b="1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marL="0" indent="0" algn="ctr"/>
              <a:t>34481 KG</a:t>
            </a:fld>
            <a:endParaRPr lang="pt-BR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'BASE DEVOLUÇÕES'!AK1">
        <xdr:nvSpPr>
          <xdr:cNvPr id="89" name="CaixaDeTexto 88">
            <a:extLst>
              <a:ext uri="{FF2B5EF4-FFF2-40B4-BE49-F238E27FC236}">
                <a16:creationId xmlns:a16="http://schemas.microsoft.com/office/drawing/2014/main" id="{87F9B913-0132-4BC5-0CD7-E91B06030C9C}"/>
              </a:ext>
            </a:extLst>
          </xdr:cNvPr>
          <xdr:cNvSpPr txBox="1"/>
        </xdr:nvSpPr>
        <xdr:spPr>
          <a:xfrm>
            <a:off x="4191000" y="766762"/>
            <a:ext cx="1543049" cy="430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fld id="{CDE7E655-FC3D-4C86-B8A4-1498E3B8C742}" type="TxLink">
              <a:rPr lang="en-US" sz="1800" b="1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marL="0" indent="0" algn="ctr"/>
              <a:t> R$ 312.115,16 </a:t>
            </a:fld>
            <a:endParaRPr lang="pt-BR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09" name="Retângulo 108">
            <a:extLst>
              <a:ext uri="{FF2B5EF4-FFF2-40B4-BE49-F238E27FC236}">
                <a16:creationId xmlns:a16="http://schemas.microsoft.com/office/drawing/2014/main" id="{09E2EAF0-3C2C-5E44-F1DC-4A57CC48D13C}"/>
              </a:ext>
            </a:extLst>
          </xdr:cNvPr>
          <xdr:cNvSpPr/>
        </xdr:nvSpPr>
        <xdr:spPr>
          <a:xfrm>
            <a:off x="2179938" y="-371905"/>
            <a:ext cx="7493168" cy="603239"/>
          </a:xfrm>
          <a:prstGeom prst="rect">
            <a:avLst/>
          </a:prstGeom>
          <a:noFill/>
          <a:ln w="12700">
            <a:gradFill>
              <a:gsLst>
                <a:gs pos="0">
                  <a:srgbClr val="00FF99"/>
                </a:gs>
                <a:gs pos="28000">
                  <a:srgbClr val="00FF99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16</xdr:col>
      <xdr:colOff>77905</xdr:colOff>
      <xdr:row>1</xdr:row>
      <xdr:rowOff>137584</xdr:rowOff>
    </xdr:from>
    <xdr:to>
      <xdr:col>28</xdr:col>
      <xdr:colOff>547491</xdr:colOff>
      <xdr:row>12</xdr:row>
      <xdr:rowOff>143099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C73FC3FC-3C9C-2780-511E-3C5B3882F24A}"/>
            </a:ext>
          </a:extLst>
        </xdr:cNvPr>
        <xdr:cNvGrpSpPr/>
      </xdr:nvGrpSpPr>
      <xdr:grpSpPr>
        <a:xfrm>
          <a:off x="7920155" y="232834"/>
          <a:ext cx="7295836" cy="1720015"/>
          <a:chOff x="-1557774" y="-314097"/>
          <a:chExt cx="7372787" cy="1742847"/>
        </a:xfrm>
      </xdr:grpSpPr>
      <xdr:sp macro="" textlink="">
        <xdr:nvSpPr>
          <xdr:cNvPr id="91" name="Retângulo 90">
            <a:extLst>
              <a:ext uri="{FF2B5EF4-FFF2-40B4-BE49-F238E27FC236}">
                <a16:creationId xmlns:a16="http://schemas.microsoft.com/office/drawing/2014/main" id="{869FDBFD-CC15-6ABA-23AD-398FBA5AA384}"/>
              </a:ext>
            </a:extLst>
          </xdr:cNvPr>
          <xdr:cNvSpPr/>
        </xdr:nvSpPr>
        <xdr:spPr>
          <a:xfrm>
            <a:off x="4119563" y="253772"/>
            <a:ext cx="1695450" cy="1174977"/>
          </a:xfrm>
          <a:prstGeom prst="rect">
            <a:avLst/>
          </a:prstGeom>
          <a:noFill/>
          <a:ln w="12700">
            <a:gradFill>
              <a:gsLst>
                <a:gs pos="0">
                  <a:srgbClr val="00FF99"/>
                </a:gs>
                <a:gs pos="28000">
                  <a:srgbClr val="00FF99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2" name="Retângulo 91">
            <a:extLst>
              <a:ext uri="{FF2B5EF4-FFF2-40B4-BE49-F238E27FC236}">
                <a16:creationId xmlns:a16="http://schemas.microsoft.com/office/drawing/2014/main" id="{6E4F4F65-EB88-86E6-99E4-38432F137FB9}"/>
              </a:ext>
            </a:extLst>
          </xdr:cNvPr>
          <xdr:cNvSpPr/>
        </xdr:nvSpPr>
        <xdr:spPr>
          <a:xfrm>
            <a:off x="2181224" y="253773"/>
            <a:ext cx="1695450" cy="1174977"/>
          </a:xfrm>
          <a:prstGeom prst="rect">
            <a:avLst/>
          </a:prstGeom>
          <a:noFill/>
          <a:ln w="12700">
            <a:gradFill>
              <a:gsLst>
                <a:gs pos="0">
                  <a:srgbClr val="00FF99"/>
                </a:gs>
                <a:gs pos="28000">
                  <a:srgbClr val="00FF99"/>
                </a:gs>
                <a:gs pos="100000">
                  <a:schemeClr val="tx1"/>
                </a:gs>
              </a:gsLst>
              <a:lin ang="5400000" scaled="1"/>
            </a:gra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CaixaDeTexto 92">
            <a:extLst>
              <a:ext uri="{FF2B5EF4-FFF2-40B4-BE49-F238E27FC236}">
                <a16:creationId xmlns:a16="http://schemas.microsoft.com/office/drawing/2014/main" id="{551DB6BE-F371-6022-A9A3-3167C6931C40}"/>
              </a:ext>
            </a:extLst>
          </xdr:cNvPr>
          <xdr:cNvSpPr txBox="1"/>
        </xdr:nvSpPr>
        <xdr:spPr>
          <a:xfrm>
            <a:off x="2333625" y="357533"/>
            <a:ext cx="1397047" cy="3663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800" b="1">
                <a:solidFill>
                  <a:schemeClr val="tx1">
                    <a:lumMod val="50000"/>
                    <a:lumOff val="50000"/>
                  </a:schemeClr>
                </a:solidFill>
              </a:rPr>
              <a:t>Qtd</a:t>
            </a:r>
            <a:r>
              <a:rPr lang="pt-BR" sz="1800" b="1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de Notas</a:t>
            </a:r>
            <a:endParaRPr lang="pt-BR" sz="18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94" name="CaixaDeTexto 93">
            <a:extLst>
              <a:ext uri="{FF2B5EF4-FFF2-40B4-BE49-F238E27FC236}">
                <a16:creationId xmlns:a16="http://schemas.microsoft.com/office/drawing/2014/main" id="{30766BD9-36D2-F800-1111-D3E63EF859BE}"/>
              </a:ext>
            </a:extLst>
          </xdr:cNvPr>
          <xdr:cNvSpPr txBox="1"/>
        </xdr:nvSpPr>
        <xdr:spPr>
          <a:xfrm>
            <a:off x="4238809" y="355152"/>
            <a:ext cx="1485715" cy="3854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800" b="1">
                <a:solidFill>
                  <a:schemeClr val="tx1">
                    <a:lumMod val="50000"/>
                    <a:lumOff val="50000"/>
                  </a:schemeClr>
                </a:solidFill>
              </a:rPr>
              <a:t>% Sobre</a:t>
            </a:r>
            <a:r>
              <a:rPr lang="pt-BR" sz="1800" b="1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Vendas</a:t>
            </a:r>
            <a:endParaRPr lang="pt-BR" sz="18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BASE DEVOLUÇÕES'!AM1">
        <xdr:nvSpPr>
          <xdr:cNvPr id="95" name="CaixaDeTexto 94">
            <a:extLst>
              <a:ext uri="{FF2B5EF4-FFF2-40B4-BE49-F238E27FC236}">
                <a16:creationId xmlns:a16="http://schemas.microsoft.com/office/drawing/2014/main" id="{EB11B4B4-100A-1CAE-D41C-41A30DEAC16A}"/>
              </a:ext>
            </a:extLst>
          </xdr:cNvPr>
          <xdr:cNvSpPr txBox="1"/>
        </xdr:nvSpPr>
        <xdr:spPr>
          <a:xfrm>
            <a:off x="2369750" y="766762"/>
            <a:ext cx="1351397" cy="430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fld id="{E42DA85B-35AD-48C0-9939-1D84D931ED23}" type="TxLink">
              <a:rPr lang="en-US" sz="1800" b="1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marL="0" indent="0" algn="ctr"/>
              <a:t>1908</a:t>
            </a:fld>
            <a:endParaRPr lang="pt-BR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'TABELA DINAMICA'!BK1">
        <xdr:nvSpPr>
          <xdr:cNvPr id="96" name="CaixaDeTexto 95">
            <a:extLst>
              <a:ext uri="{FF2B5EF4-FFF2-40B4-BE49-F238E27FC236}">
                <a16:creationId xmlns:a16="http://schemas.microsoft.com/office/drawing/2014/main" id="{5CF9CAFB-5240-057E-D574-41F317C8DE7F}"/>
              </a:ext>
            </a:extLst>
          </xdr:cNvPr>
          <xdr:cNvSpPr txBox="1"/>
        </xdr:nvSpPr>
        <xdr:spPr>
          <a:xfrm>
            <a:off x="3679724" y="-314097"/>
            <a:ext cx="2054325" cy="5257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fld id="{17144974-6F71-40A6-BBBD-107D5341BBE2}" type="TxLink">
              <a:rPr lang="en-US" sz="2200" b="0" i="0" u="none" strike="noStrike">
                <a:ln>
                  <a:solidFill>
                    <a:srgbClr val="FF0000"/>
                  </a:solidFill>
                </a:ln>
                <a:solidFill>
                  <a:schemeClr val="bg1"/>
                </a:solidFill>
                <a:latin typeface="Arial"/>
                <a:ea typeface="Calibri"/>
                <a:cs typeface="Arial"/>
              </a:rPr>
              <a:pPr marL="0" indent="0" algn="ctr"/>
              <a:t> R$ 159.033,16 </a:t>
            </a:fld>
            <a:endParaRPr lang="pt-BR" sz="2200" b="0" i="0" u="none" strike="noStrike">
              <a:ln>
                <a:solidFill>
                  <a:srgbClr val="FF0000"/>
                </a:solidFill>
              </a:ln>
              <a:solidFill>
                <a:schemeClr val="bg1"/>
              </a:solidFill>
              <a:latin typeface="Arial"/>
              <a:ea typeface="Calibri"/>
              <a:cs typeface="Arial"/>
            </a:endParaRPr>
          </a:p>
        </xdr:txBody>
      </xdr:sp>
      <xdr:sp macro="" textlink="">
        <xdr:nvSpPr>
          <xdr:cNvPr id="110" name="CaixaDeTexto 109">
            <a:extLst>
              <a:ext uri="{FF2B5EF4-FFF2-40B4-BE49-F238E27FC236}">
                <a16:creationId xmlns:a16="http://schemas.microsoft.com/office/drawing/2014/main" id="{FB73C258-EF10-1B0F-D734-759F1DC71450}"/>
              </a:ext>
            </a:extLst>
          </xdr:cNvPr>
          <xdr:cNvSpPr txBox="1"/>
        </xdr:nvSpPr>
        <xdr:spPr>
          <a:xfrm>
            <a:off x="-1557774" y="-296390"/>
            <a:ext cx="1850067" cy="4220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</a:rPr>
              <a:t>Top</a:t>
            </a:r>
            <a:r>
              <a:rPr lang="pt-BR" sz="2400" b="1" baseline="0">
                <a:solidFill>
                  <a:schemeClr val="bg1"/>
                </a:solidFill>
              </a:rPr>
              <a:t> 1 Motivo:</a:t>
            </a:r>
            <a:endParaRPr lang="pt-BR" sz="2400" b="1">
              <a:solidFill>
                <a:schemeClr val="bg1"/>
              </a:solidFill>
            </a:endParaRPr>
          </a:p>
        </xdr:txBody>
      </xdr:sp>
      <xdr:sp macro="" textlink="'TABELA DINAMICA'!BJ1">
        <xdr:nvSpPr>
          <xdr:cNvPr id="111" name="CaixaDeTexto 110">
            <a:extLst>
              <a:ext uri="{FF2B5EF4-FFF2-40B4-BE49-F238E27FC236}">
                <a16:creationId xmlns:a16="http://schemas.microsoft.com/office/drawing/2014/main" id="{CE63557B-71FA-7BFE-4C90-B438BF6601CE}"/>
              </a:ext>
            </a:extLst>
          </xdr:cNvPr>
          <xdr:cNvSpPr txBox="1"/>
        </xdr:nvSpPr>
        <xdr:spPr>
          <a:xfrm>
            <a:off x="122246" y="-290414"/>
            <a:ext cx="3895742" cy="430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fld id="{86C3AE6C-5E4A-4941-83CD-2D185A7174D8}" type="TxLink">
              <a:rPr lang="en-US" sz="2200" b="0" i="0" u="none" strike="noStrike">
                <a:ln>
                  <a:solidFill>
                    <a:srgbClr val="FF0000"/>
                  </a:solidFill>
                </a:ln>
                <a:solidFill>
                  <a:schemeClr val="bg1"/>
                </a:solidFill>
                <a:latin typeface="Arial"/>
                <a:ea typeface="Calibri"/>
                <a:cs typeface="Arial"/>
              </a:rPr>
              <a:pPr marL="0" indent="0" algn="ctr"/>
              <a:t>Acordo Comercial</a:t>
            </a:fld>
            <a:endParaRPr lang="pt-BR" sz="2200" b="1" i="0" u="none" strike="noStrike">
              <a:ln>
                <a:solidFill>
                  <a:srgbClr val="FF0000"/>
                </a:solidFill>
              </a:ln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'BASE DEVOLUÇÕES'!AJ1">
        <xdr:nvSpPr>
          <xdr:cNvPr id="10" name="CaixaDeTexto 9">
            <a:extLst>
              <a:ext uri="{FF2B5EF4-FFF2-40B4-BE49-F238E27FC236}">
                <a16:creationId xmlns:a16="http://schemas.microsoft.com/office/drawing/2014/main" id="{91EC0CAD-3057-86A1-6916-2B21C89A945B}"/>
              </a:ext>
            </a:extLst>
          </xdr:cNvPr>
          <xdr:cNvSpPr txBox="1"/>
        </xdr:nvSpPr>
        <xdr:spPr>
          <a:xfrm>
            <a:off x="4317841" y="766762"/>
            <a:ext cx="1351397" cy="4309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fld id="{42F91D98-B989-4868-AAA2-687F732D9AA0}" type="TxLink">
              <a:rPr lang="en-US" sz="1800" b="1" i="0" u="none" strike="noStrike">
                <a:solidFill>
                  <a:srgbClr val="00FF99"/>
                </a:solidFill>
                <a:latin typeface="Arial"/>
                <a:ea typeface="Calibri"/>
                <a:cs typeface="Arial"/>
              </a:rPr>
              <a:pPr marL="0" indent="0" algn="ctr"/>
              <a:t>2,86%</a:t>
            </a:fld>
            <a:endParaRPr lang="pt-BR" sz="1800" b="1" i="0" u="none" strike="noStrike">
              <a:solidFill>
                <a:srgbClr val="00FF99"/>
              </a:solidFill>
              <a:latin typeface="Arial"/>
              <a:ea typeface="Calibri"/>
              <a:cs typeface="Arial"/>
            </a:endParaRPr>
          </a:p>
        </xdr:txBody>
      </xdr:sp>
    </xdr:grpSp>
    <xdr:clientData/>
  </xdr:twoCellAnchor>
  <xdr:twoCellAnchor editAs="oneCell">
    <xdr:from>
      <xdr:col>8</xdr:col>
      <xdr:colOff>13607</xdr:colOff>
      <xdr:row>1</xdr:row>
      <xdr:rowOff>54430</xdr:rowOff>
    </xdr:from>
    <xdr:to>
      <xdr:col>14</xdr:col>
      <xdr:colOff>544286</xdr:colOff>
      <xdr:row>9</xdr:row>
      <xdr:rowOff>80493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6" name="Motivo Devoluçao">
              <a:extLst>
                <a:ext uri="{FF2B5EF4-FFF2-40B4-BE49-F238E27FC236}">
                  <a16:creationId xmlns:a16="http://schemas.microsoft.com/office/drawing/2014/main" id="{B30BFB1F-8772-42E0-BA7F-6E094D757FC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ivo Devoluç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670" y="149680"/>
              <a:ext cx="3721554" cy="13119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15</xdr:col>
      <xdr:colOff>13607</xdr:colOff>
      <xdr:row>15</xdr:row>
      <xdr:rowOff>54428</xdr:rowOff>
    </xdr:from>
    <xdr:to>
      <xdr:col>21</xdr:col>
      <xdr:colOff>449036</xdr:colOff>
      <xdr:row>37</xdr:row>
      <xdr:rowOff>108858</xdr:rowOff>
    </xdr:to>
    <xdr:graphicFrame macro="">
      <xdr:nvGraphicFramePr>
        <xdr:cNvPr id="107" name="Gráfico 106">
          <a:extLst>
            <a:ext uri="{FF2B5EF4-FFF2-40B4-BE49-F238E27FC236}">
              <a16:creationId xmlns:a16="http://schemas.microsoft.com/office/drawing/2014/main" id="{7FD972DC-322B-4ED3-BCCB-9EB76416EC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476634</xdr:colOff>
      <xdr:row>51</xdr:row>
      <xdr:rowOff>143629</xdr:rowOff>
    </xdr:from>
    <xdr:to>
      <xdr:col>21</xdr:col>
      <xdr:colOff>306161</xdr:colOff>
      <xdr:row>64</xdr:row>
      <xdr:rowOff>10602</xdr:rowOff>
    </xdr:to>
    <xdr:sp macro="" textlink="">
      <xdr:nvSpPr>
        <xdr:cNvPr id="120" name="Retângulo: Cantos Arredondados 119">
          <a:extLst>
            <a:ext uri="{FF2B5EF4-FFF2-40B4-BE49-F238E27FC236}">
              <a16:creationId xmlns:a16="http://schemas.microsoft.com/office/drawing/2014/main" id="{EA2AD760-1D28-29DD-1911-51B3465E9D72}"/>
            </a:ext>
          </a:extLst>
        </xdr:cNvPr>
        <xdr:cNvSpPr/>
      </xdr:nvSpPr>
      <xdr:spPr>
        <a:xfrm>
          <a:off x="5774915" y="8132723"/>
          <a:ext cx="5449277" cy="1891035"/>
        </a:xfrm>
        <a:prstGeom prst="roundRect">
          <a:avLst>
            <a:gd name="adj" fmla="val 0"/>
          </a:avLst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0" eaLnBrk="1" fontAlgn="auto" latinLnBrk="0" hangingPunct="1"/>
          <a:r>
            <a:rPr lang="pt-BR" sz="13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DEVOLUÇÕES POR SETOR SOBRE VENDAS %</a:t>
          </a:r>
        </a:p>
      </xdr:txBody>
    </xdr:sp>
    <xdr:clientData/>
  </xdr:twoCellAnchor>
  <xdr:oneCellAnchor>
    <xdr:from>
      <xdr:col>8</xdr:col>
      <xdr:colOff>67077</xdr:colOff>
      <xdr:row>9</xdr:row>
      <xdr:rowOff>107324</xdr:rowOff>
    </xdr:from>
    <xdr:ext cx="3729508" cy="425546"/>
    <xdr:sp macro="" textlink="">
      <xdr:nvSpPr>
        <xdr:cNvPr id="123" name="CaixaDeTexto 122">
          <a:extLst>
            <a:ext uri="{FF2B5EF4-FFF2-40B4-BE49-F238E27FC236}">
              <a16:creationId xmlns:a16="http://schemas.microsoft.com/office/drawing/2014/main" id="{C0314394-993C-F097-E5F2-62208E2EFEDF}"/>
            </a:ext>
          </a:extLst>
        </xdr:cNvPr>
        <xdr:cNvSpPr txBox="1"/>
      </xdr:nvSpPr>
      <xdr:spPr>
        <a:xfrm>
          <a:off x="3996140" y="1488449"/>
          <a:ext cx="3729508" cy="42554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2000" b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ATUALIZAÇÃO:</a:t>
          </a:r>
          <a:endParaRPr lang="pt-BR" sz="2000" b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140368</xdr:colOff>
      <xdr:row>12</xdr:row>
      <xdr:rowOff>154781</xdr:rowOff>
    </xdr:from>
    <xdr:to>
      <xdr:col>14</xdr:col>
      <xdr:colOff>466222</xdr:colOff>
      <xdr:row>25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405059E-6219-4A50-A9BF-7FFD75455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545441</xdr:colOff>
      <xdr:row>52</xdr:row>
      <xdr:rowOff>10583</xdr:rowOff>
    </xdr:from>
    <xdr:to>
      <xdr:col>21</xdr:col>
      <xdr:colOff>269875</xdr:colOff>
      <xdr:row>63</xdr:row>
      <xdr:rowOff>127000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ABF74A4-1FEB-4211-AB25-B6839C2F4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137584</xdr:colOff>
      <xdr:row>51</xdr:row>
      <xdr:rowOff>148167</xdr:rowOff>
    </xdr:from>
    <xdr:to>
      <xdr:col>11</xdr:col>
      <xdr:colOff>296334</xdr:colOff>
      <xdr:row>63</xdr:row>
      <xdr:rowOff>116417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92E1EC1-BF76-4F35-9E84-460FA25DAB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476250</xdr:colOff>
      <xdr:row>52</xdr:row>
      <xdr:rowOff>13607</xdr:rowOff>
    </xdr:from>
    <xdr:to>
      <xdr:col>38</xdr:col>
      <xdr:colOff>493059</xdr:colOff>
      <xdr:row>63</xdr:row>
      <xdr:rowOff>134470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173182</xdr:colOff>
      <xdr:row>65</xdr:row>
      <xdr:rowOff>10468</xdr:rowOff>
    </xdr:from>
    <xdr:to>
      <xdr:col>38</xdr:col>
      <xdr:colOff>381000</xdr:colOff>
      <xdr:row>76</xdr:row>
      <xdr:rowOff>98052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63F891-3147-44B8-ABDA-50EE477184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36</xdr:col>
      <xdr:colOff>0</xdr:colOff>
      <xdr:row>67</xdr:row>
      <xdr:rowOff>15875</xdr:rowOff>
    </xdr:from>
    <xdr:ext cx="1143000" cy="38100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DCE13282-3A94-8D83-6F7F-678345073DCE}"/>
            </a:ext>
          </a:extLst>
        </xdr:cNvPr>
        <xdr:cNvSpPr txBox="1"/>
      </xdr:nvSpPr>
      <xdr:spPr>
        <a:xfrm>
          <a:off x="18113375" y="10398125"/>
          <a:ext cx="1143000" cy="38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</a:rPr>
            <a:t>TOTAL</a:t>
          </a:r>
        </a:p>
      </xdr:txBody>
    </xdr:sp>
    <xdr:clientData/>
  </xdr:oneCellAnchor>
  <xdr:twoCellAnchor>
    <xdr:from>
      <xdr:col>29</xdr:col>
      <xdr:colOff>119062</xdr:colOff>
      <xdr:row>26</xdr:row>
      <xdr:rowOff>142873</xdr:rowOff>
    </xdr:from>
    <xdr:to>
      <xdr:col>34</xdr:col>
      <xdr:colOff>35718</xdr:colOff>
      <xdr:row>50</xdr:row>
      <xdr:rowOff>166686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3647CA4-68FE-45AD-8973-4988DE831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381000</xdr:colOff>
      <xdr:row>39</xdr:row>
      <xdr:rowOff>77611</xdr:rowOff>
    </xdr:from>
    <xdr:to>
      <xdr:col>18</xdr:col>
      <xdr:colOff>70555</xdr:colOff>
      <xdr:row>50</xdr:row>
      <xdr:rowOff>119945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262467</xdr:colOff>
      <xdr:row>39</xdr:row>
      <xdr:rowOff>110066</xdr:rowOff>
    </xdr:from>
    <xdr:to>
      <xdr:col>23</xdr:col>
      <xdr:colOff>516468</xdr:colOff>
      <xdr:row>50</xdr:row>
      <xdr:rowOff>84667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111125</xdr:colOff>
      <xdr:row>39</xdr:row>
      <xdr:rowOff>31750</xdr:rowOff>
    </xdr:from>
    <xdr:to>
      <xdr:col>28</xdr:col>
      <xdr:colOff>565547</xdr:colOff>
      <xdr:row>51</xdr:row>
      <xdr:rowOff>19050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0.29234</cdr:x>
      <cdr:y>0.47604</cdr:y>
    </cdr:from>
    <cdr:to>
      <cdr:x>0.71388</cdr:x>
      <cdr:y>0.64846</cdr:y>
    </cdr:to>
    <cdr:sp macro="" textlink="'TABELA DINAMICA'!$AU$1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1800AD03-ABA8-4EF7-AA62-7E6F9E6A244A}"/>
            </a:ext>
          </a:extLst>
        </cdr:cNvPr>
        <cdr:cNvSpPr txBox="1"/>
      </cdr:nvSpPr>
      <cdr:spPr>
        <a:xfrm xmlns:a="http://schemas.openxmlformats.org/drawingml/2006/main">
          <a:off x="631637" y="853246"/>
          <a:ext cx="910787" cy="3090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1551919-8216-4890-9F7A-561EB1E459C4}" type="TxLink">
            <a:rPr lang="en-US" sz="2000" b="1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100%</a:t>
          </a:fld>
          <a:endParaRPr lang="pt-BR" sz="19900" b="1">
            <a:solidFill>
              <a:schemeClr val="bg1"/>
            </a:solidFill>
            <a:latin typeface="Gill Sans MT" panose="020B0502020104020203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0.29234</cdr:x>
      <cdr:y>0.47604</cdr:y>
    </cdr:from>
    <cdr:to>
      <cdr:x>0.71388</cdr:x>
      <cdr:y>0.64846</cdr:y>
    </cdr:to>
    <cdr:sp macro="" textlink="'TABELA DINAMICA'!$AW$1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1800AD03-ABA8-4EF7-AA62-7E6F9E6A244A}"/>
            </a:ext>
          </a:extLst>
        </cdr:cNvPr>
        <cdr:cNvSpPr txBox="1"/>
      </cdr:nvSpPr>
      <cdr:spPr>
        <a:xfrm xmlns:a="http://schemas.openxmlformats.org/drawingml/2006/main">
          <a:off x="631637" y="853246"/>
          <a:ext cx="910787" cy="3090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DDD21A23-F8DF-4F36-8F8E-1638550E7B89}" type="TxLink">
            <a:rPr lang="en-US" sz="2000" b="1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marL="0" indent="0" algn="ctr"/>
            <a:t>100%</a:t>
          </a:fld>
          <a:endParaRPr lang="pt-BR" sz="2000" b="1" i="0" u="none" strike="noStrike">
            <a:solidFill>
              <a:schemeClr val="bg1"/>
            </a:solidFill>
            <a:latin typeface="Arial"/>
            <a:ea typeface="Calibri"/>
            <a:cs typeface="Arial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ola" refreshedDate="45713.531331712962" createdVersion="8" refreshedVersion="6" minRefreshableVersion="3" recordCount="507" xr:uid="{00000000-000A-0000-FFFF-FFFF3D030000}">
  <cacheSource type="worksheet">
    <worksheetSource name="Tabela1"/>
  </cacheSource>
  <cacheFields count="15">
    <cacheField name="Vendedor" numFmtId="0">
      <sharedItems count="5">
        <s v="Nixon"/>
        <s v="Vinicius"/>
        <s v="Ricardo"/>
        <s v="Antonio"/>
        <s v="Ricardo Santos" u="1"/>
      </sharedItems>
    </cacheField>
    <cacheField name="UF Cliente" numFmtId="0">
      <sharedItems count="3">
        <s v="BA"/>
        <s v="SE"/>
        <s v="PE"/>
      </sharedItems>
    </cacheField>
    <cacheField name="Rede" numFmtId="0">
      <sharedItems count="7">
        <s v="Assai"/>
        <s v="Cencosud"/>
        <s v="Economart"/>
        <s v="Sams"/>
        <s v="Outros"/>
        <s v="Atakarejo"/>
        <s v="Rmix"/>
      </sharedItems>
    </cacheField>
    <cacheField name="Cliente" numFmtId="0">
      <sharedItems/>
    </cacheField>
    <cacheField name="Fantasia" numFmtId="0">
      <sharedItems count="53">
        <s v="Assai Paripe"/>
        <s v="Gbarbosa Sul"/>
        <s v="Gbarbosa Costa Azul"/>
        <s v="Economart Feira de S."/>
        <s v="Assai Calçada"/>
        <s v="Assai Barris"/>
        <s v="Assai Cabula"/>
        <s v="Sams Bonoco"/>
        <s v="Gran Realizações"/>
        <s v="Hiperideal Cam Arvores"/>
        <s v="Assai Pau da Lima"/>
        <s v="Assai Vasco"/>
        <s v="Atacadão Camaçari"/>
        <s v="Assai Paralela"/>
        <s v="Assai Sr do Bonfim"/>
        <s v="Assai Juazeiro"/>
        <s v="Atakarejo Paralela"/>
        <s v="Atakarejo Ilha"/>
        <s v="Assai Petrolina"/>
        <s v="Sams Pituba"/>
        <s v="Sams Feira de S."/>
        <s v="Atakarejo Lauro"/>
        <s v="Atakarejo Itacimirim"/>
        <s v="Assai Mussurunga"/>
        <s v="Atakarejo Boca do Rio"/>
        <s v="Atakarejo Feira de S."/>
        <s v="Delicia Graça"/>
        <s v="Lwa Luzia"/>
        <s v="Lwa Barra"/>
        <s v="Assai Camaçari"/>
        <s v="Perini Pituba"/>
        <s v="Redemix Pitubinha"/>
        <s v="Atakarejo Conquista"/>
        <s v="Atakarejo Aracaju"/>
        <s v="Gbarbosa S. Cristovão"/>
        <s v="Gbarbosa Guarajuba"/>
        <s v="Hiperideal Buraquinho"/>
        <s v="Hiperideal Pituba"/>
        <s v="Redemix Ondina"/>
        <s v="Gbarbosa Jardins"/>
        <s v="Economart Conquista"/>
        <s v="Assai Rotula"/>
        <s v="Redemix Amazonas"/>
        <s v="Redemix Buraquinho"/>
        <s v="Gbarbosa Bella Vista"/>
        <s v="Masani Pituba"/>
        <s v="Gbarbosa Lauro"/>
        <s v="Redemix Vitoria"/>
        <s v="Redemix Alphaville"/>
        <s v="Mateus CD Feira"/>
        <s v="Redemix Horto"/>
        <s v="Redemix Imbui"/>
        <s v="Gbarbosa Feira1"/>
      </sharedItems>
    </cacheField>
    <cacheField name="Data" numFmtId="14">
      <sharedItems containsSemiMixedTypes="0" containsNonDate="0" containsDate="1" containsString="0" minDate="2025-01-02T00:00:00" maxDate="2025-02-01T00:00:00" count="25">
        <d v="2025-01-02T00:00:00"/>
        <d v="2025-01-03T00:00:00"/>
        <d v="2025-01-04T00:00:00"/>
        <d v="2025-01-06T00:00:00"/>
        <d v="2025-01-07T00:00:00"/>
        <d v="2025-01-08T00:00:00"/>
        <d v="2025-01-09T00:00:00"/>
        <d v="2025-01-10T00:00:00"/>
        <d v="2025-01-11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</sharedItems>
    </cacheField>
    <cacheField name="Semana" numFmtId="0">
      <sharedItems count="5">
        <s v="1/2025"/>
        <s v="2/2025"/>
        <s v="3/2025"/>
        <s v="4/2025"/>
        <s v="5/2025"/>
      </sharedItems>
    </cacheField>
    <cacheField name="Grupo Produto" numFmtId="0">
      <sharedItems count="20">
        <s v="Limao"/>
        <s v="Laranja"/>
        <s v="Maca"/>
        <s v="Manga"/>
        <s v="Pera"/>
        <s v="Mamao"/>
        <s v="Kiwi"/>
        <s v="Ameixa"/>
        <s v="Frutas Exoticas"/>
        <s v="Pitaya"/>
        <s v="Melao"/>
        <s v="Pimentao"/>
        <s v="Nectarina"/>
        <s v="Pessego"/>
        <s v="Verduras"/>
        <s v="Raizes/Tuberculos"/>
        <s v="Tangerina"/>
        <s v="Abobora"/>
        <s v="Abacaxi"/>
        <s v="Melancia"/>
      </sharedItems>
    </cacheField>
    <cacheField name="Categoria" numFmtId="0">
      <sharedItems count="38">
        <s v="Limao Imp"/>
        <s v="Laranja Imp"/>
        <s v="Maca Gala Imp"/>
        <s v="Manga Tommy"/>
        <s v="Pera D'Anjou Imp"/>
        <s v="Formosa Extra"/>
        <s v="Maca Red Imp"/>
        <s v="Kiwi Imp"/>
        <s v="Papaya Extra"/>
        <s v="Ameixa"/>
        <s v="Manga Palmer"/>
        <s v="Manga Rosa"/>
        <s v="Roma Imp"/>
        <s v="Pitaya"/>
        <s v="Pera Portuguesa Imp"/>
        <s v="Melao Espanhol"/>
        <s v="Pimentao Rei Laranja"/>
        <s v="Pimentao Rei Vermelho"/>
        <s v="Nectarina"/>
        <s v="Pessego"/>
        <s v="Brocolis"/>
        <s v="Limao Tahiti"/>
        <s v="Maca Granny Imp"/>
        <s v="Gengibre"/>
        <s v="Tangerina"/>
        <s v="Limao Siciliano"/>
        <s v="Pera Portuguesa Imp Pick &amp; Nicky"/>
        <s v="Abobora Bata"/>
        <s v="Abobora Japonesa"/>
        <s v="Abacaxi Perola Premium"/>
        <s v="Tangerina Imp"/>
        <s v="Melao Portugues"/>
        <s v="Abacaxi Perola 1ª"/>
        <s v="Melancia Turma Da Monica"/>
        <s v="Maca Gala Imp Pick &amp; Nicky"/>
        <s v="Abobora Moranga"/>
        <s v="Melao Amarelo Rei"/>
        <s v="Ameixa Imp"/>
      </sharedItems>
    </cacheField>
    <cacheField name="Produto" numFmtId="0">
      <sharedItems count="63">
        <s v="LIMAO SICILIANO IMP ELEG CAL 2 CX 15KG (032.007)"/>
        <s v="LARANJA NAVELENA IMP ELEG CAL 1 CX 15KG (031.015)"/>
        <s v="MACA ROYAL GALA IMP COM CAL 135 CX 18KG (043.071)"/>
        <s v="MANGA TOMMY EXTRA CAL P CX 18 KG (005.014)"/>
        <s v="PERA IMP D'ANJOU ELEG CAL 120 CX 18KG (042.009)"/>
        <s v="MAMAO FORMOSA PREMIUM CX 10 KG (001.056)"/>
        <s v="MACA RED IMP ELEG CAL 88-113 CX 18KG (043.066)"/>
        <s v="PERA IMP D'ANJOU COM CAL 80-110 CX 18KG (042.008)"/>
        <s v="KIWI HAYWARD IMP ELEG CAL 30 CX 9KG (041.018)"/>
        <s v="MAMAO PAPAYA GOLDEN DOCE MEL EXTRA CX 12 KG (001.021)"/>
        <s v="AMEIXA FRESCA NACIONAL CX 9KG (051.017)"/>
        <s v="MANGA TOMMY EXTRA CAL M CX 18 KG (005.015)"/>
        <s v="MANGA PALMER EXTRA CAL M CX 18KG (005.023)"/>
        <s v="MANGA ROSA CX 18 KG (005.005)"/>
        <s v="ROMA IMPORTADA ELEG CX 4KG (019.029)"/>
        <s v="PITAYA VERMELHA DOCE MEL EX CX 4.0KG (009.006)"/>
        <s v="PERA PORTUGUESA IMP ELEG CAL 60-65 CX 10KG (042.028)"/>
        <s v="MACA ROYAL GALA IMP ELEG CAL 150 CX 18 KG (043.075)"/>
        <s v="MELAO ESPANHOL DOCE MEL EXTRA TIPO 7-10 CX 15KG (003.016)"/>
        <s v="PIMENTAO REI LARANJA CX 4,5KG / 30 X 150G (071.006)"/>
        <s v="PIMENTÃO REI VERMELHO CX 4,5KG / 30 X 150G (071.009)"/>
        <s v="NECTARINA FRESCA NACIONAL CX 6KG (053.004)"/>
        <s v="PESSEGO FRESCO NAC CAL P/M CX 6KG (052.005)"/>
        <s v="BROCOLIS NINJA R. GOURMET CX 4,5KG / 15 X 300G (075.002)"/>
        <s v="LIMAO TAITI CAT 2 CAL G/50-60MM CX PAPELAO 14KG (032.022)"/>
        <s v="MACA GRANNY SMITH IMP ELEG CAL 72-113 CX 19KG (043.017)"/>
        <s v="GENGIBRE EXTRA CX 14KG (077.016)"/>
        <s v="TANGERINA CAT 1 CAL 1/1X CX 15KG (033.002)"/>
        <s v="LARANJA NAVELENA IMP ELEG CAL 1 CX 14KG (031.014)"/>
        <s v="AMEIXA FRESCA NAC CAL P/M CX 6KG (051.016)"/>
        <s v="LIMAO SICILIANO IMP ELEG CAL 1 CX 15KG (032.004)"/>
        <s v="MANGA PALMER EXTRA CAL P CX 18 KG (005.032)"/>
        <s v="PITAYA DOCE MEL CAT 1 CX 4,5KG (009.004)"/>
        <s v="MACA GRANNY SMITH IMP ELEG CAL 80-113 CX 18KG (043.016)"/>
        <s v="BROCOLIS NINJA BDJ CX 7,2 KG / 24 X 300G (075.016)"/>
        <s v="LIMÃO SICILIANO CX 15KG (032.001)"/>
        <s v="PESSEGO FRESCO NAC CAL G CX 6KG (052.004)"/>
        <s v="PERA PORTUGUESA PICK &amp; NICKY IMP PCT 1KG CX 14 UND (042.030)"/>
        <s v="MELAO ESPANHOL EXTRA TIPO 6-9 CX 13 KG (003.018)"/>
        <s v="TANGERINA CAT 1 CAL 1XXX/1XX CX 15KG (033.005)"/>
        <s v="ABOBORA CREMOSA BATA CAT EXTRA CX 11KG (073.001)"/>
        <s v="BROCOLIS NINJA BDJ CX 4,5KG / 15 X 300G (075.013)"/>
        <s v="ABOBORA JAPONESA CAT 1 SC 20KG (073.002)"/>
        <s v="ABACAXI PEROLA DOCE MEL PREMIUM TIPO 7 CX 10KG (002.023)"/>
        <s v="TANGERINA IMP ELEG CAL 1XX/1XXX CX 9KG (033.053)"/>
        <s v="MELAO PORTUGUES DOCE MEL EXTRA TIPO 7-10 CX 15KG (003.040)"/>
        <s v="KIWI HAYWARD IMP ELEG CAL 30 CX 10KG (041.017)"/>
        <s v="PERA IMP D'ANJOU ELEG CAL 135 CX 18KG (042.010)"/>
        <s v="ABACAXI PEROLA 1 CX EUROBOX 9 UND (002.039)"/>
        <s v="LIMAO TAITI CAT 1 CAL G/50-60MM CX EUROBOX 14KG (032.020)"/>
        <s v="MELANCIA MAGALI TURMA DA MONICA CX 14KG (004.008)"/>
        <s v="MACA GALA PICK &amp; NICK IMP PCT 850GR CX 22 UND (043.130)"/>
        <s v="KIWI HAYWARD IMP ELEG CAL 33 CX 9KG (041.020)"/>
        <s v="PERA PORTUGUESA IMP ELEG CAL 55-60 CX 10KG (042.027)"/>
        <s v="TANGERINA IMP ELEG CAL 1XX - 1XXX CX 10KG (033.015)"/>
        <s v="ABOBORA MORANGA CAT 1 SC 20KG (073.003)"/>
        <s v="MELAO AMARELO REI TIPO 5-8 CX 10KG (003.006)"/>
        <s v="MELANCIA MAGALI TURMA DA MONICA TIPO 4-6 CX 10KG (004.002)"/>
        <s v="MACA RED IMP ELEG CAL 125 CX 18KG (043.059)"/>
        <s v="KIWI HAYWARD IMP ELEG CAL 36 CX 9KG (041.022)"/>
        <s v="MACA ROYAL GALA IMP ELEG CAL 135-138 CX 18KG (043.074)"/>
        <s v="AMEIXA FRESCA BLACK IMP ELEG CAL 55-60 CX 9KG (051.004)"/>
        <s v="AMEIXA FRESCA BLACK IMP ELEG CAL 50-55 CX 9KG (051.003)"/>
      </sharedItems>
    </cacheField>
    <cacheField name="UM" numFmtId="0">
      <sharedItems/>
    </cacheField>
    <cacheField name="Qtd Nota" numFmtId="4">
      <sharedItems containsSemiMixedTypes="0" containsString="0" containsNumber="1" minValue="4.0000000000000002E-4" maxValue="18.5"/>
    </cacheField>
    <cacheField name="Qtd Devolvida Kg" numFmtId="4">
      <sharedItems containsSemiMixedTypes="0" containsString="0" containsNumber="1" minValue="7.1999999999999998E-3" maxValue="90"/>
    </cacheField>
    <cacheField name="Vlr Devolução" numFmtId="4">
      <sharedItems containsSemiMixedTypes="0" containsString="0" containsNumber="1" minValue="0.11" maxValue="532.5"/>
    </cacheField>
    <cacheField name="Motivo Devoluçao" numFmtId="0">
      <sharedItems count="1">
        <s v="Falta De Peso"/>
      </sharedItems>
    </cacheField>
  </cacheFields>
  <extLst>
    <ext xmlns:x14="http://schemas.microsoft.com/office/spreadsheetml/2009/9/main" uri="{725AE2AE-9491-48be-B2B4-4EB974FC3084}">
      <x14:pivotCacheDefinition pivotCacheId="196458846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ola" refreshedDate="45713.531337731481" createdVersion="8" refreshedVersion="6" minRefreshableVersion="3" recordCount="16" xr:uid="{00000000-000A-0000-FFFF-FFFF3E030000}">
  <cacheSource type="worksheet">
    <worksheetSource name="Tabela5"/>
  </cacheSource>
  <cacheFields count="10">
    <cacheField name="Tipo Motivo Devoluçao" numFmtId="0">
      <sharedItems count="5">
        <s v="Totais"/>
        <s v="Vendas"/>
        <s v="Compras"/>
        <s v="Logistica"/>
        <s v="Qualidade"/>
      </sharedItems>
    </cacheField>
    <cacheField name="Motivo Devoluçao" numFmtId="0">
      <sharedItems count="18">
        <s v=""/>
        <s v="Acordo Comercial"/>
        <s v="Sem Devolutiva Comercial"/>
        <s v="Devolucao Indevida"/>
        <s v="Devolucao Por Refaturamento Comercial"/>
        <s v="Produto Em Desacordo Com O Pedido"/>
        <s v="Excesso Mercadoria"/>
        <s v="Compra Nao Conforme"/>
        <s v="Devolucao Por Refaturamento Operacional"/>
        <s v="Falta De Peso"/>
        <s v="Falta Da Mercadoria"/>
        <s v="Falha No Transporte"/>
        <s v="Falha Operacional"/>
        <s v="Erro De Separacao"/>
        <s v="Div. Padrao Qualidade"/>
        <s v="Falha Na Producao/Repasse: (Selecao Incorreta Dos Fruto"/>
        <s v="Diferenca De Preco" u="1"/>
        <s v="Mercadoria De Analise" u="1"/>
      </sharedItems>
    </cacheField>
    <cacheField name="Vlr Devolução" numFmtId="4">
      <sharedItems containsSemiMixedTypes="0" containsString="0" containsNumber="1" minValue="516.6" maxValue="312115.15999999997"/>
    </cacheField>
    <cacheField name="%Vlr Total" numFmtId="10">
      <sharedItems containsSemiMixedTypes="0" containsString="0" containsNumber="1" minValue="1.6551583075938999E-3" maxValue="1"/>
    </cacheField>
    <cacheField name="%Vlr Venda" numFmtId="10">
      <sharedItems containsSemiMixedTypes="0" containsString="0" containsNumber="1" minValue="4.7357340147177698E-5" maxValue="2.8611970184302699E-2"/>
    </cacheField>
    <cacheField name="Devolução Kg" numFmtId="3">
      <sharedItems containsSemiMixedTypes="0" containsString="0" containsNumber="1" minValue="40.5" maxValue="33996.485959999998"/>
    </cacheField>
    <cacheField name="%Total Kg" numFmtId="168">
      <sharedItems containsSemiMixedTypes="0" containsString="0" containsNumber="1" minValue="1.19129959630687E-3" maxValue="1"/>
    </cacheField>
    <cacheField name="%Venda Kg" numFmtId="10">
      <sharedItems containsSemiMixedTypes="0" containsString="0" containsNumber="1" minValue="3.2510744600406803E-5" maxValue="2.72901499347377E-2"/>
    </cacheField>
    <cacheField name="Média Entrada" numFmtId="3">
      <sharedItems containsSemiMixedTypes="0" containsString="0" containsNumber="1" minValue="0" maxValue="6"/>
    </cacheField>
    <cacheField name="Média Emissão" numFmtId="3">
      <sharedItems containsSemiMixedTypes="0" containsString="0" containsNumber="1" minValue="0.6" maxValue="18.384510869565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ola" refreshedDate="45713.531339004629" createdVersion="8" refreshedVersion="6" minRefreshableVersion="3" recordCount="17" xr:uid="{00000000-000A-0000-FFFF-FFFF3F030000}">
  <cacheSource type="worksheet">
    <worksheetSource name="Tabela9"/>
  </cacheSource>
  <cacheFields count="10">
    <cacheField name="Filial Contabil" numFmtId="0">
      <sharedItems containsBlank="1" count="4">
        <s v="Totais"/>
        <s v="Trielo Itaitinga CE"/>
        <m/>
        <s v="Trielo CD S.F BA" u="1"/>
      </sharedItems>
    </cacheField>
    <cacheField name="Vendedor" numFmtId="0">
      <sharedItems count="22">
        <s v="Totais"/>
        <s v="-"/>
        <s v="Maikon"/>
        <s v="Elton"/>
        <s v="Paula"/>
        <s v="Alberth"/>
        <s v="Bruno"/>
        <s v="Veridiano"/>
        <s v="Josinaldo"/>
        <s v="Wilton"/>
        <s v="Marcilio"/>
        <s v="Ancelmo"/>
        <s v="Gean"/>
        <s v="Felipe Lopes"/>
        <s v="Carlindo"/>
        <s v="Jonathan"/>
        <s v="" u="1"/>
        <s v="Ricardo Santos" u="1"/>
        <s v="Antonio" u="1"/>
        <s v="Claudio" u="1"/>
        <s v="Vinicius" u="1"/>
        <s v="Nixon" u="1"/>
      </sharedItems>
    </cacheField>
    <cacheField name="Vlr Devolução" numFmtId="4">
      <sharedItems containsSemiMixedTypes="0" containsString="0" containsNumber="1" minValue="0" maxValue="312115.15999999997"/>
    </cacheField>
    <cacheField name="%Vlr Total" numFmtId="10">
      <sharedItems containsSemiMixedTypes="0" containsString="0" containsNumber="1" minValue="0" maxValue="1"/>
    </cacheField>
    <cacheField name="%Vlr Venda" numFmtId="10">
      <sharedItems containsSemiMixedTypes="0" containsString="0" containsNumber="1" minValue="0" maxValue="2.8611970184302699E-2"/>
    </cacheField>
    <cacheField name="Devolução Kg" numFmtId="3">
      <sharedItems containsSemiMixedTypes="0" containsString="0" containsNumber="1" minValue="0" maxValue="33996.485959999998"/>
    </cacheField>
    <cacheField name="%Total Kg" numFmtId="168">
      <sharedItems containsSemiMixedTypes="0" containsString="0" containsNumber="1" minValue="0" maxValue="1"/>
    </cacheField>
    <cacheField name="%Venda Kg" numFmtId="10">
      <sharedItems containsSemiMixedTypes="0" containsString="0" containsNumber="1" minValue="0" maxValue="2.72901499347377E-2"/>
    </cacheField>
    <cacheField name="Média Entrada" numFmtId="3">
      <sharedItems containsMixedTypes="1" containsNumber="1" minValue="0.5" maxValue="5"/>
    </cacheField>
    <cacheField name="Média Emissão" numFmtId="3">
      <sharedItems containsMixedTypes="1" containsNumber="1" minValue="2.61904761904762" maxValue="4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ola" refreshedDate="45713.531340277776" createdVersion="8" refreshedVersion="6" minRefreshableVersion="3" recordCount="1908" xr:uid="{00000000-000A-0000-FFFF-FFFF40030000}">
  <cacheSource type="worksheet">
    <worksheetSource name="Tabela3"/>
  </cacheSource>
  <cacheFields count="34">
    <cacheField name="RetornCodigo" numFmtId="0">
      <sharedItems/>
    </cacheField>
    <cacheField name="Filial" numFmtId="0">
      <sharedItems containsBlank="1" count="3">
        <s v="0104 - Trielo Itaitinga CE"/>
        <m/>
        <s v="0102 - Trielo CD S.F BA" u="1"/>
      </sharedItems>
    </cacheField>
    <cacheField name="Supervisor" numFmtId="0">
      <sharedItems/>
    </cacheField>
    <cacheField name="Vendedor" numFmtId="0">
      <sharedItems count="18">
        <s v="Bruno"/>
        <s v="Ancelmo"/>
        <s v="Marcilio"/>
        <s v="Gean"/>
        <s v="Paula"/>
        <s v="Josinaldo"/>
        <s v="Wilton"/>
        <s v="Veridiano"/>
        <s v="Alberth"/>
        <s v="Elton"/>
        <s v="Maikon"/>
        <s v="-"/>
        <s v="Ricardo Santos" u="1"/>
        <s v="Antonio" u="1"/>
        <s v="Claudio" u="1"/>
        <s v="Vinicius" u="1"/>
        <s v="Nixon" u="1"/>
        <s v="Ricardo" u="1"/>
      </sharedItems>
    </cacheField>
    <cacheField name="UF Cliente" numFmtId="0">
      <sharedItems count="6">
        <s v="CE"/>
        <s v="PI"/>
        <s v="MA"/>
        <s v="SE" u="1"/>
        <s v="BA" u="1"/>
        <s v="PE" u="1"/>
      </sharedItems>
    </cacheField>
    <cacheField name="Cidade Cliente" numFmtId="0">
      <sharedItems/>
    </cacheField>
    <cacheField name="Cliente" numFmtId="0">
      <sharedItems/>
    </cacheField>
    <cacheField name="Data" numFmtId="14">
      <sharedItems containsSemiMixedTypes="0" containsNonDate="0" containsDate="1" containsString="0" minDate="2025-02-01T00:00:00" maxDate="2025-02-25T00:00:00" count="18">
        <d v="2025-02-03T00:00:00"/>
        <d v="2025-02-19T00:00:00"/>
        <d v="2025-02-10T00:00:00"/>
        <d v="2025-02-24T00:00:00"/>
        <d v="2025-02-22T00:00:00"/>
        <d v="2025-02-21T00:00:00"/>
        <d v="2025-02-18T00:00:00"/>
        <d v="2025-02-17T00:00:00"/>
        <d v="2025-02-15T00:00:00"/>
        <d v="2025-02-14T00:00:00"/>
        <d v="2025-02-12T00:00:00"/>
        <d v="2025-02-13T00:00:00"/>
        <d v="2025-02-11T00:00:00"/>
        <d v="2025-02-07T00:00:00"/>
        <d v="2025-02-06T00:00:00"/>
        <d v="2025-02-04T00:00:00"/>
        <d v="2025-02-05T00:00:00"/>
        <d v="2025-02-01T00:00:00"/>
      </sharedItems>
    </cacheField>
    <cacheField name="Semana" numFmtId="0">
      <sharedItems count="9">
        <s v="6/2025"/>
        <s v="8/2025"/>
        <s v="7/2025"/>
        <s v="9/2025"/>
        <s v="5/2025"/>
        <s v="3/2025" u="1"/>
        <s v="1/2025" u="1"/>
        <s v="4/2025" u="1"/>
        <s v="2/2025" u="1"/>
      </sharedItems>
    </cacheField>
    <cacheField name="Tipo Produto" numFmtId="0">
      <sharedItems/>
    </cacheField>
    <cacheField name="Grupo Produto" numFmtId="0">
      <sharedItems/>
    </cacheField>
    <cacheField name="Família" numFmtId="0">
      <sharedItems count="57">
        <s v="Kiwi Sungold"/>
        <s v="Goma De Tapioca"/>
        <s v="Pera Danjou"/>
        <s v="Laranja Imp"/>
        <s v="Uva Thompson"/>
        <s v="Kiwi Hayward"/>
        <s v="Ameixa Importada"/>
        <s v="Uva Vitoria"/>
        <s v="Maca Red"/>
        <s v="Manga Palmer"/>
        <s v="Tangerina Imp"/>
        <s v="Melao Amarelo"/>
        <s v="Abobora Japonesa"/>
        <s v="Maca Gala Imp"/>
        <s v="Uva Crimson"/>
        <s v="Maca Granny"/>
        <s v="Limao Siciliano"/>
        <s v="Uva Da Hora"/>
        <s v="Ameixa Nacional"/>
        <s v="Brocolis"/>
        <s v="Uva Pick Nick"/>
        <s v="Gengibre"/>
        <s v="Abobora Bata"/>
        <s v="Uva Midnight"/>
        <s v="Melao Orange"/>
        <s v="Abobora Moranga"/>
        <s v="Melao Portugues"/>
        <s v="Ameixa Seca S/ Caroco"/>
        <s v="Abacaxi Perola"/>
        <s v="Mamao Formosa"/>
        <s v="Pitaya Vermelha"/>
        <s v="Uva Red Globe"/>
        <s v="Nectarina Nacional"/>
        <s v="Melancia S/ Semente"/>
        <s v="Manga Tommy"/>
        <s v="Tomate Grape"/>
        <s v="Tangerina"/>
        <s v="Melao Galia"/>
        <s v="Mamao Papaya"/>
        <s v="Tamara C/ Semente"/>
        <s v="Uva Passa Preta"/>
        <s v="Damasco"/>
        <s v="Castanha-Do-Para"/>
        <s v="Frutas Cristalizadas"/>
        <s v="Amendoa S/ Casca"/>
        <s v="Amendoa C/ Casca"/>
        <s v="Maca Gala"/>
        <s v="Pimentao Blocky Vermelho"/>
        <s v="Pimentao Blocky Laranja"/>
        <s v="Pimentao Blocky Amarelo"/>
        <s v="Pimentao Blocky Duo"/>
        <s v="Abacaxi Gold"/>
        <s v="Pera Portuguesa Imp"/>
        <s v="Manga Rosa"/>
        <s v="Roma" u="1"/>
        <s v="Limao Tahiti" u="1"/>
        <s v="Pessego Nacional" u="1"/>
      </sharedItems>
    </cacheField>
    <cacheField name="Categoria" numFmtId="0">
      <sharedItems/>
    </cacheField>
    <cacheField name="Marca" numFmtId="0">
      <sharedItems/>
    </cacheField>
    <cacheField name="Fabricante" numFmtId="0">
      <sharedItems/>
    </cacheField>
    <cacheField name="Nota Entrada" numFmtId="0">
      <sharedItems/>
    </cacheField>
    <cacheField name="Item" numFmtId="0">
      <sharedItems/>
    </cacheField>
    <cacheField name="Produto" numFmtId="0">
      <sharedItems count="141">
        <s v="KIWI SUNGOLD ZESPRI IMP CAL 36 CX 5,5KG (041.029)"/>
        <s v="GOMA TAPIOCA DOCE MEL FD 20 UN / PC 1KG (080.001)"/>
        <s v="PERA IMP D'ANJOU COM CAL 80-110 CX 18KG (042.008)"/>
        <s v="LARANJA NAVELENA IMP ELEG CAL 1 CX 14KG (031.014)"/>
        <s v="UVA THOMPSON LEVISSA CX 10 UND C/500G (006.038)"/>
        <s v="KIWI HAYWARD IMP ELEG CAL 33 CX 9KG (041.020)"/>
        <s v="AMEIXA FRESCA BLACK IMP ELEG CAL 55-60 CX 9KG (051.004)"/>
        <s v="UVA VITORIA FRUTANA CX 10 UND C/500G (006.046)"/>
        <s v="MACA RED IMP ELEG CAL 88-113 CX 18KG (043.066)"/>
        <s v="MANGA PALMER EXTRA CAL P CX 18 KG (005.032)"/>
        <s v="TANGERINA IMP ELEG CAL 1XX - 1XXX CX 10KG (033.015)"/>
        <s v="KIWI HAYWARD IMP ELEG CAL 30 CX 9KG (041.018)"/>
        <s v="MELAO ESPANHOL PP (003.019)"/>
        <s v="ABOBORA JAPONESA CAT 1 SC 20KG (073.002)"/>
        <s v="MACA ROYAL GALA IMP ELEG CAL 150 CX 18 KG (043.075)"/>
        <s v="UVA CRIMSON RESERVA GOURMET CX 12 UND C/400G (006.012)"/>
        <s v="MELAO ESPANHOL DOCE MEL 1 TIPO 6 A 11 CX 16KG (003.055)"/>
        <s v="MACA GRANNY SMITH IMP ELEG CAL 80-113 CX 18KG (043.016)"/>
        <s v="LIMAO SICILIANO IMP ELEG CAL 1 CX 15KG (032.004)"/>
        <s v="LARANJA NAVELENA IMP ELEG CAL 1 CX 15KG (031.015)"/>
        <s v="AMEIXA FRESCA BLACK IMP ELEG CAL 60-65 CX 9KG (051.005)"/>
        <s v="UVA DA HORA CX 20 UND C/250G (006.013)"/>
        <s v="AMEIXA IMPORTADA PICK &amp; NICKY 500G X 10UND (051.023)"/>
        <s v="UVA CRIMSON LEVISSA CX 10 UND C/500G (006.010)"/>
        <s v="BROCOLIS NINJA R. GOURMET CX 4,5KG / 15 X 300G (075.002)"/>
        <s v="UVA PICK &amp; NICKY CX 20 UND C/250G (006.047)"/>
        <s v="MACA GALA PICK &amp; NICK IMP PCT 850GR CX 22 UND (043.130)"/>
        <s v="KIWI PICK &amp; NICKY IMP 600G CX 10 UND (041.037)"/>
        <s v="GENGIBRE EXTRA CX 14KG (077.016)"/>
        <s v="UVA THOMPSON RESERVA GOURMET CX 12 UND C/400G (006.040)"/>
        <s v="ABOBORA CREMOSA BATA CAT EXTRA CX 11KG (073.001)"/>
        <s v="MELAO ESPANHOL DOCE MEL EXTRA TIPO 7-10 CX 15KG (003.016)"/>
        <s v="KIWI HAYWARD IMP ELEG CAL 36 CX 9KG (041.022)"/>
        <s v="UVA MIDNIGHT RESERVA GOURMET CX 12 UND C/400G (006.019)"/>
        <s v="UVA THOMPSON FRUTANA CX 10 UND C/500G (006.036)"/>
        <s v="UVA VITORIA LEVISSA CX 10 UND C/500G (006.041)"/>
        <s v="AMEIXA FRESCA BLACK IMP ELEG CAL 65-70 CX 9KG (051.006)"/>
        <s v="MELAO ORANGE FRESH LEVISSA EXTRA CX 15KG (003.034)"/>
        <s v="AMEIXA FRESCA NAC CAL P/M CX 6KG (051.016)"/>
        <s v="TANGERINA BOLLO IMP CAL 1XX/1XXX CX 9,5KG (033.055)"/>
        <s v="ABOBORA MORANGA CAT 1 SC 20KG (073.003)"/>
        <s v="UVA VITORIA RESERVA GOURMET CX 12 UND C/400G (006.042)"/>
        <s v="MACA ROYAL GALA IMP ELEG CAL 135-138 CX 18KG (043.074)"/>
        <s v="MELAO PORTUGUES DOCE MEL EXTRA TIPO 7-10 CX 15KG (003.040)"/>
        <s v="AMEIXA SECA S/ CAROCO IMP RESERVA GOURMET CX 24 UND C/150G (060.002)"/>
        <s v="PERA IMP D'ANJOU ELEG CAL 80-110 CX 18KG (042.015)"/>
        <s v="MACA ROYAL GALA IMP COM CAL 150 CX 18KG (043.072)"/>
        <s v="ABACAXI PEROLA 1 CX EUROBOX 9 UND (002.039)"/>
        <s v="UVA CRIMSON FRUTANA CX 10 UND C/500G (006.003)"/>
        <s v="MANGA PALMER CAT 1/CAL M CX PLAST 20KG (005.043)"/>
        <s v="MACA RED IMP ELEG CAL 125 CX 18KG (043.059)"/>
        <s v="MAMAO FORMOSA DOCE MEL 1 CX PLASTICA 14KG (001.051)"/>
        <s v="PITAYA VERMELHA DOCE MEL EX CX 4.0KG (009.006)"/>
        <s v="UVA RED GLOBE RESERVA GOURMET CX 10 UND C/500G (006.030)"/>
        <s v="KIWI HAYWARD IMP ELEG CAL 27 CX 9KG (041.016)"/>
        <s v="AMEIXA PICK &amp; NICKY 500G X 10 UND (051.033)"/>
        <s v="MELANCIA PICK &amp; NICKY EXTRA TIPO 6-10 CX 18KG (004.018)"/>
        <s v="MANGA TOMMY EXTRA CAL P CX 18 KG (005.014)"/>
        <s v="MACA ROYAL GALA IMP COM CAL 165-175 CX 18KG (043.091)"/>
        <s v="AMEIXA FRESCA BLACK IMP ELEG CAL 50-55 CX 9KG (051.003)"/>
        <s v="PERA IMP D'ANJOU ELEG CAL 150 CX 18KG (042.011)"/>
        <s v="TOMATE BOMBOM 500G CX 20 UND (072.018)"/>
        <s v="AMEIXA PICK &amp; NICKY 500G X 22 UND (051.024)"/>
        <s v="MELANCIA PICK &amp; NICKY TIPO 4-8 CX PLASTICA 18KG (004.014)"/>
        <s v="TANGERINA IMP ELEG CAL 1XX/1XXX CX 9KG (033.053)"/>
        <s v="MACA ROYAL GALA IMP COM CAL 135 CX 18KG (043.071)"/>
        <s v="KIWI HAYWARD IMP ELEG CAL 20-23 CX 9KG (041.052)"/>
        <s v="PERA IMP D'ANJOU ELEG CAL 135 CX 18KG (042.010)"/>
        <s v="TANGERINA IMP ELEG CAL 1XX/1XXX CX 9,5KG (033.044)"/>
        <s v="UVA RED GLOBE LEVISSA CX 10 UND C/500G (006.028)"/>
        <s v="MELAO GALIA CEPI TIPO 9-12 CX 7KG (003.062)"/>
        <s v="AMEIXA FRESCA NACIONAL CX 9KG (051.017)"/>
        <s v="MAMAO PAPAYA GOLDEN DOCE MEL 1 CX PLAST 20KG (001.050)"/>
        <s v="PERA IMP D'ANJOU COM CAL 135-150 CX 18KG (042.006)"/>
        <s v="TAMARA COM CAROCO IMP RESERVA GOURMET CX 24 UND X 200G (066.005)"/>
        <s v="UVA PASSA PRETA S/ SEMENTE IMP RESERVA GOURMET CX 24 UND C/150G (061.007)"/>
        <s v="PERA IMP D ANJOU COM CAL 120 CX 18KG (042.005)"/>
        <s v="DAMASCO TURCO SECO IMP RESERVA GOURMET CX 24 UND X 120G (068.004)"/>
        <s v="CASTANHA DO PARA RESERVA GOURMET CX 24 UND C/120G (069.006)"/>
        <s v="FRUTAS CRISTALIZADAS RESERVA GOURMET CX 24 UND X 150G (063.008)"/>
        <s v="AMENDOAS SEM CASCA IMP RESERVA GOURMET CX 24 UND X 150G (062.008)"/>
        <s v="NOZES MARIPOSA IMP R. GOURMET CX 24 UND X 100G (065.005)"/>
        <s v="MACA PICK &amp; NICKY NAC PCT 850G CX 24 UND (043.115)"/>
        <s v="TOMATE BOMBOM NATURAL DA HORTA CX 9KG / 50 X 180G (072.006)"/>
        <s v="PIMENTAO REI VERMELHO CX 4,5KG / 30 X 150G (071.009)"/>
        <s v="MELAO AMARELO REI TIPO 5-8 CX 10KG (003.006)"/>
        <s v="PIMENTAO REI LARANJA CX 4,5KG / 30 X 150G (071.006)"/>
        <s v="MELANCIA MAGALI TURMA DA MONICA CX 14KG (004.008)"/>
        <s v="PIMENTAO REI AMARELO CX 4,5KG / 30 X 150G (071.004)"/>
        <s v="PIMENTAO REI DUO 250G CX 4,5 KG / 18 X 250G (071.005)"/>
        <s v="MELANCIA MAGALI TURMA DA MONICA TIPO 4-6 CX 10KG (004.002)"/>
        <s v="MELAO AMARELO REI TIPO 4 CX 10KG (003.005)"/>
        <s v="MELAO AMARELO CEPI TIPO 4-7 CX 10KG (003.001)"/>
        <s v="MELAO GALIA CEPI TIPO 8-12 CX 8KG (003.023)"/>
        <s v="MACA TURMA DA MONICA CX 18KG (043.080)"/>
        <s v="MAMAO PAPAYA GOLDEN PP CAL G CX 12KG (001.059)"/>
        <s v="ABACAXI PEROLA DOCE MEL PREMIUM TIPO 8 CX 10 KG (002.024)"/>
        <s v="ABACAXI PEROLA DOCE MEL 1 CX PLAST 10 UNID (002.019)"/>
        <s v="MAMAO FORMOSA PREMIUM CX 12KG (001.007)"/>
        <s v="MAMAO PAPAYA GOLDEN LEVISSA 1 CAL G CX 12KG (001.058)"/>
        <s v="MAMAO PAPAYA GOLDEN PP CAL M CX 12KG (001.060)"/>
        <s v="MAMAO FORMOSA PP CX 12KG (001.012)"/>
        <s v="MAMAO PAPAYA GOLDEN DOCE MEL EXTRA CX 12 KG (001.021)"/>
        <s v="ABACAXI PEROLA DOCE MEL PREMIUM TIPO 7 CX 10KG (002.023)"/>
        <s v="ABACAXI GOLD DOCE MEL EX CX 7 UNID 1.7KG (002.009)"/>
        <s v="ABACAXI GOLD DOCE MEL EX CX 8 UNID 1.5KG (002.010)"/>
        <s v="ABACAXI PEROLA DOCE MEL 1 CX IFCO 10 UNID (002.037)"/>
        <s v="ABACAXI GOLD DOCE MEL EX CX 9 UNID 1.3KG (002.011)"/>
        <s v="ABACAXI PEROLA 1 UND EMB BIM (002.017)"/>
        <s v="ABACAXI GOLD DOCE MEL EX CX 6 UNID 2.0KG (002.008)"/>
        <s v="PERA PORTUGUESA IMP ELEG CAL 55-60 CX 10KG (042.027)"/>
        <s v="PERA PORTUGUESA IMP ELEG CAL 50-55 CX 10KG (042.026)"/>
        <s v="PERA PORTUGUESA IMP ELEG CAL 60-65 CX 10KG (042.028)"/>
        <s v="PERA PORTUGUESA PICK &amp; NICKY IMP PCT 1KG CX 14 UND (042.030)"/>
        <s v="TANGERINA IMPORTADA PICK &amp; NICKY 500G CX 10 UND (033.032)"/>
        <s v="MANGA ROSA CX 18 KG (005.005)"/>
        <s v="TOMATE BOMBOM PREMIUM CX 9KG / 50 X 180G (072.007)" u="1"/>
        <s v="MAMAO PAPAYA GOLDEN DOCE MEL BOX 6 UNID CX 9KG (001.016)" u="1"/>
        <s v="MANGA PALMER EXTRA CAL M CX 18KG (005.023)" u="1"/>
        <s v="PESSEGO FRESCO NAC CAL G CX 6KG (052.004)" u="1"/>
        <s v="PITAYA DOCE MEL CAT 1 CX 4,5KG (009.004)" u="1"/>
        <s v="TANGERINA CAT 1 CAL 1/1X CX 15KG (033.002)" u="1"/>
        <s v="PIMENTÃO REI VERMELHO CX 4,5KG / 30 X 150G (071.009)" u="1"/>
        <s v="LIMÃO SICILIANO CX 15KG (032.001)" u="1"/>
        <s v="KIWI SUNGOLD ZESPRI IMP CX 4,4KG / 10 X 440G (041.031)" u="1"/>
        <s v="ABACAXI GOLD DOCE MEL EX CX 5 UNID 2.4KG (002.007)" u="1"/>
        <s v="PERA IMP D'ANJOU ELEG CAL 120 CX 18KG (042.009)" u="1"/>
        <s v="TANGERINA CAT 1 CAL 1XXX/1XX CX 15KG (033.005)" u="1"/>
        <s v="MACA GRANNY SMITH IMP ELEG CAL 72-113 CX 19KG (043.017)" u="1"/>
        <s v="KIWI HAYWARD IMP ELEG CAL 30 CX 10KG (041.017)" u="1"/>
        <s v="MELAO ESPANHOL EXTRA TIPO 6-9 CX 13 KG (003.018)" u="1"/>
        <s v="MANGA TOMMY EXTRA CAL M CX 18 KG (005.015)" u="1"/>
        <s v="LIMAO SICILIANO IMP ELEG CAL 2 CX 15KG (032.007)" u="1"/>
        <s v="NECTARINA FRESCA NACIONAL CX 6KG (053.004)" u="1"/>
        <s v="LIMAO TAITI CAT 1 CAL G/50-60MM CX EUROBOX 14KG (032.020)" u="1"/>
        <s v="LIMAO TAITI CAT 2 CAL G/50-60MM CX PAPELAO 14KG (032.022)" u="1"/>
        <s v="ROMA IMPORTADA ELEG CX 4KG (019.029)" u="1"/>
        <s v="BROCOLIS NINJA BDJ CX 4,5KG / 15 X 300G (075.013)" u="1"/>
        <s v="MAMAO FORMOSA PREMIUM CX 10 KG (001.056)" u="1"/>
        <s v="PESSEGO FRESCO NAC CAL P/M CX 6KG (052.005)" u="1"/>
        <s v="BROCOLIS NINJA BDJ CX 7,2 KG / 24 X 300G (075.016)" u="1"/>
      </sharedItems>
    </cacheField>
    <cacheField name="UM" numFmtId="0">
      <sharedItems/>
    </cacheField>
    <cacheField name="Qtd Nota" numFmtId="4">
      <sharedItems containsSemiMixedTypes="0" containsString="0" containsNumber="1" minValue="1E-4" maxValue="200"/>
    </cacheField>
    <cacheField name="Qtd Devolvida Kg" numFmtId="4">
      <sharedItems containsSemiMixedTypes="0" containsString="0" containsNumber="1" minValue="1.8E-3" maxValue="1260"/>
    </cacheField>
    <cacheField name="Vlr Devolução" numFmtId="4">
      <sharedItems containsSemiMixedTypes="0" containsString="0" containsNumber="1" minValue="0.01" maxValue="12852"/>
    </cacheField>
    <cacheField name="Armazém" numFmtId="0">
      <sharedItems/>
    </cacheField>
    <cacheField name="Tipo Motivo Devoluçao" numFmtId="0">
      <sharedItems count="5">
        <s v="Vendas"/>
        <s v="Logistica"/>
        <s v="Compras"/>
        <s v="Qualidade"/>
        <s v="Cliente"/>
      </sharedItems>
    </cacheField>
    <cacheField name="Motivo Devoluçao" numFmtId="0">
      <sharedItems count="17">
        <s v="Acordo Comercial"/>
        <s v="Sem Devolutiva Comercial"/>
        <s v="Falta De Peso"/>
        <s v="Compra Nao Conforme"/>
        <s v="Produto Em Desacordo Com O Pedido"/>
        <s v="Falha Na Producao/Repasse: (Selecao Incorreta Dos Fruto"/>
        <s v="Div. Padrao Qualidade"/>
        <s v="Falta Da Mercadoria"/>
        <s v="Excesso Mercadoria"/>
        <s v="Erro De Separacao"/>
        <s v="Devolucao Por Refaturamento Operacional"/>
        <s v="Falha Operacional"/>
        <s v="Devolucao Indevida"/>
        <s v="Falha No Transporte"/>
        <s v="Devolucao Por Refaturamento Comercial"/>
        <s v="Diferenca De Preco" u="1"/>
        <s v="Mercadoria De Analise" u="1"/>
      </sharedItems>
    </cacheField>
    <cacheField name="Nota Origem" numFmtId="0">
      <sharedItems/>
    </cacheField>
    <cacheField name="Fantasia" numFmtId="0">
      <sharedItems count="208">
        <s v="Atac Carlito Pamplona   "/>
        <s v="Assai Sao Raimundo   "/>
        <s v="Assai Ininga   "/>
        <s v="Atac Vila Peri   "/>
        <s v="Assai Presidente Kennedy   "/>
        <s v="Assai Caucaia   "/>
        <s v="Mix Mateus Mondubim   "/>
        <s v="Gerardos Dist Alto A   "/>
        <s v="Assai Coacu   "/>
        <s v="Lagoa Cd   "/>
        <s v="Atacadao Parreao   "/>
        <s v="Assai Edson Queiroz   "/>
        <s v="Assai Parangaba   "/>
        <s v="G B Alagadico   "/>
        <s v="S. Do Povo Serrinha   "/>
        <s v="Sup Sao Luiz Paupina   "/>
        <s v="B. Vizinh Paupina Cd   "/>
        <s v="Assai Joquei Clube   "/>
        <s v="Assai Padre Andrade   "/>
        <s v="Assai Maracanau   "/>
        <s v="Assai Jardim America   "/>
        <s v="Assai Sao Geraldo   "/>
        <s v="Atac Dias Macedo   "/>
        <s v="Atac Serrinha   "/>
        <s v="Atac Canindezinho   "/>
        <s v="Atac Sobral   "/>
        <s v="Cd Rede Integrada   "/>
        <s v="Atacadao Maraponga   "/>
        <s v="Assai Juazeiro Do Norte   "/>
        <s v="Assai Iguatu   "/>
        <s v="Atac Eusebio   "/>
        <s v="Atac Papicu   "/>
        <s v="Assai Sao Cristovao   "/>
        <s v="Atac Ilhotas   "/>
        <s v="Atac Triangulo   "/>
        <s v="Atac Juazeiro Norte   "/>
        <s v="Diniz Bom Jardim   "/>
        <s v="Mateus Maracanau   "/>
        <s v="Wmb Engenheiro Luciano Cavalcante   "/>
        <s v="Mix Mateus Guadalajara   "/>
        <s v="Mateus Tiangua Seminario   "/>
        <s v="Mateus Vila Ramalho  Russas   "/>
        <s v="G B Parreao   "/>
        <s v="Diniz Pedrinhas   "/>
        <s v="Diniz Supermercados  Salesianos   "/>
        <s v="Diniz Supermercados   "/>
        <s v="Diniz Jose Geraldo Da Cruz   "/>
        <s v="Economico   "/>
        <s v="Diniz Santa Tereza   "/>
        <s v="Diniz Ossean Araripe   "/>
        <s v="Mix Mateus Centro  Timon   "/>
        <s v="Atac Primavera   "/>
        <s v="Assai Cais Do Porto   "/>
        <s v="Assai Messejena   "/>
        <s v="Assai Parnaiba   "/>
        <s v="Atac Picos   "/>
        <s v="Assai Picos   "/>
        <s v="Mateus Juazeiro Do Norte   "/>
        <s v="Paulo Belo Coqueiro   "/>
        <s v="Mateus Itapipoca   "/>
        <s v="Atac Teresina   "/>
        <s v="Supermercado Cosmos Ltda"/>
        <s v="Mateus Caninde   "/>
        <s v="Mateus Quixeramobim   "/>
        <s v="Mateus Crateus   "/>
        <s v="Vanguarda Beira Rio   "/>
        <s v="Assai Novo Angelim   "/>
        <s v="Assai Turu   "/>
        <s v="Assai Sao Bernardo   "/>
        <s v="Cometa  Jose Leon   "/>
        <s v="G B Pres Kennedy   "/>
        <s v="G Barbosa Parangaba   "/>
        <s v="G B Aldeota   "/>
        <s v="Distribuicao De Alimentos Vanguarda S/A   "/>
        <s v="CbdCaucaia   "/>
        <s v="Super Portugal Braganca   "/>
        <s v="Sams Teresina   Sao Critovao   "/>
        <s v="Vanguarda Joaquim Nelson  Ideal   "/>
        <s v="Uniforca Itaitinga   "/>
        <s v="G B Edson Queiroz   "/>
        <s v="Mateus Varzea Da Matriz  Aracati   "/>
        <s v="Mateus Davinopolis   "/>
        <s v="Mateus Uruguai   "/>
        <s v="Atac Bela Vista   "/>
        <s v="Paulo Belo Fazendinha   "/>
        <s v="formula"/>
        <s v="Mateus Parnaiba   "/>
        <s v="Vanguarda Homero   "/>
        <s v="Mateus Caxias   "/>
        <s v="Telefrango Passare   "/>
        <s v="Atac Itambe   "/>
        <s v="Fazendinha Coite   "/>
        <s v="Mwn  Centro   "/>
        <s v="Lagoa Areias   "/>
        <s v="Mateus Parque Sao Joao   "/>
        <s v="Lagoa Aldeota   "/>
        <s v="Mateus Maranguape   "/>
        <s v="Mateus Sobral   "/>
        <s v="Mateus Floriano   "/>
        <s v="Vanguarda Nossa Sra Fatima   "/>
        <s v="Fribal Cd Sao Luis   "/>
        <s v="Mateus Parque Da Alvorada   "/>
        <s v="Fazendinha Abolicao   "/>
        <s v="Carvalho Cd   "/>
        <s v="Mateus Pedrinhas   "/>
        <s v="Sams Papicu   "/>
        <s v="Supermercados Elizeu Martins   "/>
        <s v="Lagoa Lago Jacarei   "/>
        <s v="Atac Distrito Industrial I   "/>
        <s v="Supermercado Supribem   "/>
        <s v="Mateus Dom Lustosa   "/>
        <s v="Assai Mussurunga " u="1"/>
        <s v="Hiperideal CD" u="1"/>
        <s v="Rmix Alphaville" u="1"/>
        <s v="Gb norte" u="1"/>
        <s v="Sams Bonoco" u="1"/>
        <s v="Lwa Barra" u="1"/>
        <s v="Economart Feira de S." u="1"/>
        <s v="Gbarbosa S. Cristovão" u="1"/>
        <s v="Delicia" u="1"/>
        <s v="Atac Petrolina" u="1"/>
        <s v="Atakarejo Aracaju" u="1"/>
        <s v="Assai Paripe" u="1"/>
        <s v="Massimo - Barra" u="1"/>
        <s v="Deli E Cia Graca" u="1"/>
        <s v="Gb costa azul" u="1"/>
        <s v="Gbarbosa Lauro" u="1"/>
        <s v="Atakarejo Feira de S." u="1"/>
        <s v="Assai Calcada" u="1"/>
        <s v="Gran Realizações" u="1"/>
        <s v="Gbarbosa Jardins" u="1"/>
        <s v="Redemix Horto" u="1"/>
        <s v="Assai Petrolina" u="1"/>
        <s v="Sams Aracaju" u="1"/>
        <s v="Redemix Amazonas" u="1"/>
        <s v="Hiperideal Patamares" u="1"/>
        <s v="Atacadão Camaçari" u="1"/>
        <s v="Gbarbosa Guarajuba" u="1"/>
        <s v="Atac Camacari" u="1"/>
        <s v="Redemix Imbui" u="1"/>
        <s v="Gbarbosa-015-Feira" u="1"/>
        <s v="Assai Juazeiro" u="1"/>
        <s v="Masani Pituba" u="1"/>
        <s v="Gbarbosa-035-Costa Azul" u="1"/>
        <s v="Rmix Horto" u="1"/>
        <s v="Hiperideal Cam Arvores" u="1"/>
        <s v="Assai calçada" u="1"/>
        <s v="Redemix Ondina" u="1"/>
        <s v="Ideal Patamares" u="1"/>
        <s v="Assai Sr Do Bonfim" u="1"/>
        <s v="Gbarbosa Costa Azul" u="1"/>
        <s v="Delicia Graça" u="1"/>
        <s v="Rmix Pitubinha" u="1"/>
        <s v="Atakarejo Ilha" u="1"/>
        <s v="Serrana Pituba" u="1"/>
        <s v="Assai Pau Da Lima" u="1"/>
        <s v="Gbarbosa-037-Alagoinhas" u="1"/>
        <s v="Gb lauro" u="1"/>
        <s v="Assai Cabula" u="1"/>
        <s v="Gb alagoinhas" u="1"/>
        <s v="Hiper Ideal Cd" u="1"/>
        <s v="Gbarbosa Feira1" u="1"/>
        <s v="Atakarejo Boca do rio" u="1"/>
        <s v="Massimo Luzia" u="1"/>
        <s v="Atakarejo Boca Rio" u="1"/>
        <s v="Redemix Alphaville" u="1"/>
        <s v="Rmix sete portas" u="1"/>
        <s v="Rmix  Stella Mares" u="1"/>
        <s v="Rmix masani" u="1"/>
        <s v="Hiperideal Buraquinho" u="1"/>
        <s v="G Barbosa Hiper Norte" u="1"/>
        <s v="Lwa Luzia" u="1"/>
        <s v="Assai bonfim" u="1"/>
        <s v="Atakarejo Paralela" u="1"/>
        <s v="Cd G Barbosa Sergipe" u="1"/>
        <s v="Sams Pituba" u="1"/>
        <s v="Mateus CD Feira" u="1"/>
        <s v="Sams Feira de S." u="1"/>
        <s v="Atakarejo Itacimirim" u="1"/>
        <s v="Assai Vasco" u="1"/>
        <s v="Atakarejo Lauro" u="1"/>
        <s v="Redemix Vitoria" u="1"/>
        <s v="Redemix Buraquinho" u="1"/>
        <s v="Gbarbosa Bella Vista" u="1"/>
        <s v="Assai Barris" u="1"/>
        <s v="Assai Camaçari" u="1"/>
        <s v="Mateus Cd - Feira" u="1"/>
        <s v="Frutos Da Terra" u="1"/>
        <s v="Economart Conquista" u="1"/>
        <s v="Serrana  Patamares" u="1"/>
        <s v="Perini Pituba" u="1"/>
        <s v="Serrana - Buraquinho" u="1"/>
        <s v="Ponto Verde Sete Portas" u="1"/>
        <s v="Hortifruti Feirao" u="1"/>
        <s v="Gb francisco porto" u="1"/>
        <s v="Atakarejo Conquista" u="1"/>
        <s v="Sam'S Feira" u="1"/>
        <s v="ASSAI MUSSURUNGA" u="1"/>
        <s v="Assai Paralela" u="1"/>
        <s v="G. Barbosa Francisco Porto" u="1"/>
        <s v="Redemix Pitubinha" u="1"/>
        <s v="Mateus CD" u="1"/>
        <s v="Hiperideal - Vitoria" u="1"/>
        <s v="Rmix Ondina" u="1"/>
        <s v="Atakarejo Cd Conquista" u="1"/>
        <s v="Assai Rotula" u="1"/>
        <s v="Gbarbosa Sul" u="1"/>
        <s v="Hiperideal Pituba" u="1"/>
      </sharedItems>
    </cacheField>
    <cacheField name="Rede" numFmtId="0">
      <sharedItems count="32">
        <s v="Atacadao"/>
        <s v="Assai"/>
        <s v="Mateus"/>
        <s v="Centerbox"/>
        <s v="Lagoa"/>
        <s v="G Barbosa"/>
        <s v="Supermercado Do Povo"/>
        <s v="Sao Luiz"/>
        <s v="Bom Vizinho"/>
        <s v="Rede Integrada"/>
        <s v="Diniz"/>
        <s v="Sams"/>
        <s v="Super Economico"/>
        <s v="Outros"/>
        <s v="Sup Paulo Belo"/>
        <s v="Vanguarda"/>
        <s v="Cometa"/>
        <s v="Cbd"/>
        <s v="Super Portugal"/>
        <s v="Rede Uniforca"/>
        <s v="formula"/>
        <s v="Telefrango"/>
        <s v="Fazendinha"/>
        <s v="Carvalho"/>
        <s v="Eliseu Martins"/>
        <s v="Atakarejo" u="1"/>
        <s v="Rmix" u="1"/>
        <s v="Economart" u="1"/>
        <s v="Cencosud" u="1"/>
        <s v="Mateus Lojas" u="1"/>
        <s v="Redemix" u="1"/>
        <s v="Hiperideal" u="1"/>
      </sharedItems>
    </cacheField>
    <cacheField name="%" numFmtId="10">
      <sharedItems containsSemiMixedTypes="0" containsString="0" containsNumber="1" minValue="3.2039456205844021E-8" maxValue="4.1177109115750732E-2"/>
    </cacheField>
    <cacheField name="% KG" numFmtId="2">
      <sharedItems containsSemiMixedTypes="0" containsString="0" containsNumber="1" minValue="5.22032782634573E-8" maxValue="3.6542294784420108E-2"/>
    </cacheField>
    <cacheField name="direita" numFmtId="2">
      <sharedItems/>
    </cacheField>
    <cacheField name="Total Venda" numFmtId="0">
      <sharedItems containsSemiMixedTypes="0" containsString="0" containsNumber="1" containsInteger="1" minValue="0" maxValue="0"/>
    </cacheField>
    <cacheField name="Total Devolução" numFmtId="0">
      <sharedItems containsSemiMixedTypes="0" containsString="0" containsNumber="1" containsInteger="1" minValue="0" maxValue="0"/>
    </cacheField>
    <cacheField name="% Dev" numFmtId="0">
      <sharedItems containsSemiMixedTypes="0" containsString="0" containsNumber="1" minValue="2.8611970184302681E-2" maxValue="2.8611970184302681E-2"/>
    </cacheField>
  </cacheFields>
  <extLst>
    <ext xmlns:x14="http://schemas.microsoft.com/office/spreadsheetml/2009/9/main" uri="{725AE2AE-9491-48be-B2B4-4EB974FC3084}">
      <x14:pivotCacheDefinition pivotCacheId="17758358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7">
  <r>
    <x v="0"/>
    <x v="0"/>
    <x v="0"/>
    <s v="Sendas Distribuidora S/A (001899 - 36)"/>
    <x v="0"/>
    <x v="0"/>
    <x v="0"/>
    <x v="0"/>
    <x v="0"/>
    <x v="0"/>
    <s v="CX"/>
    <n v="3.3300000000000003E-2"/>
    <n v="0.4995"/>
    <n v="6"/>
    <x v="0"/>
  </r>
  <r>
    <x v="1"/>
    <x v="1"/>
    <x v="1"/>
    <s v="Cencosud Brasil Comercial S.A. (000082 - 70)"/>
    <x v="1"/>
    <x v="1"/>
    <x v="0"/>
    <x v="1"/>
    <x v="1"/>
    <x v="1"/>
    <s v="CX"/>
    <n v="0.25330000000000003"/>
    <n v="3.7995000000000001"/>
    <n v="57"/>
    <x v="0"/>
  </r>
  <r>
    <x v="1"/>
    <x v="0"/>
    <x v="1"/>
    <s v="Cencosud Brasil Comercial Sa (000082 - 09)"/>
    <x v="2"/>
    <x v="1"/>
    <x v="0"/>
    <x v="2"/>
    <x v="2"/>
    <x v="2"/>
    <s v="CX"/>
    <n v="5.5599999999999997E-2"/>
    <n v="1.0007999999999999"/>
    <n v="225"/>
    <x v="0"/>
  </r>
  <r>
    <x v="2"/>
    <x v="0"/>
    <x v="2"/>
    <s v="Multicom Atacado E Varejo S/A (006049 - 01)"/>
    <x v="3"/>
    <x v="1"/>
    <x v="0"/>
    <x v="3"/>
    <x v="3"/>
    <x v="3"/>
    <s v="CX"/>
    <n v="0.5"/>
    <n v="9"/>
    <n v="24.3"/>
    <x v="0"/>
  </r>
  <r>
    <x v="2"/>
    <x v="0"/>
    <x v="2"/>
    <s v="Multicom Atacado E Varejo S/A (006049 - 01)"/>
    <x v="3"/>
    <x v="1"/>
    <x v="0"/>
    <x v="1"/>
    <x v="1"/>
    <x v="1"/>
    <s v="CX"/>
    <n v="0.4667"/>
    <n v="7.0004999999999997"/>
    <n v="90.3"/>
    <x v="0"/>
  </r>
  <r>
    <x v="2"/>
    <x v="0"/>
    <x v="2"/>
    <s v="Multicom Atacado E Varejo S/A (006049 - 01)"/>
    <x v="3"/>
    <x v="1"/>
    <x v="0"/>
    <x v="4"/>
    <x v="4"/>
    <x v="4"/>
    <s v="CX"/>
    <n v="0.66669999999999996"/>
    <n v="12.0006"/>
    <n v="105.6"/>
    <x v="0"/>
  </r>
  <r>
    <x v="2"/>
    <x v="0"/>
    <x v="2"/>
    <s v="Multicom Atacado E Varejo S/A (006049 - 01)"/>
    <x v="3"/>
    <x v="1"/>
    <x v="0"/>
    <x v="5"/>
    <x v="5"/>
    <x v="5"/>
    <s v="CX"/>
    <n v="0.6"/>
    <n v="6"/>
    <n v="22.8"/>
    <x v="0"/>
  </r>
  <r>
    <x v="0"/>
    <x v="0"/>
    <x v="0"/>
    <s v="Sendas Distribuidora S/A (001899 - 39)"/>
    <x v="4"/>
    <x v="1"/>
    <x v="0"/>
    <x v="2"/>
    <x v="6"/>
    <x v="6"/>
    <s v="CX"/>
    <n v="0.27779999999999999"/>
    <n v="5.0004"/>
    <n v="68.25"/>
    <x v="0"/>
  </r>
  <r>
    <x v="0"/>
    <x v="0"/>
    <x v="0"/>
    <s v="Sendas Distribuidora S/A (001899 - 39)"/>
    <x v="4"/>
    <x v="1"/>
    <x v="0"/>
    <x v="4"/>
    <x v="4"/>
    <x v="7"/>
    <s v="CX"/>
    <n v="2.7799999999999998E-2"/>
    <n v="0.50039999999999996"/>
    <n v="4.75"/>
    <x v="0"/>
  </r>
  <r>
    <x v="0"/>
    <x v="0"/>
    <x v="0"/>
    <s v="Sendas Distribuidora S/A (001899 - 39)"/>
    <x v="4"/>
    <x v="1"/>
    <x v="0"/>
    <x v="5"/>
    <x v="5"/>
    <x v="5"/>
    <s v="CX"/>
    <n v="0.2"/>
    <n v="2"/>
    <n v="8"/>
    <x v="0"/>
  </r>
  <r>
    <x v="0"/>
    <x v="0"/>
    <x v="0"/>
    <s v="Sendas Distribuidora S/A (001899 - 51)"/>
    <x v="5"/>
    <x v="1"/>
    <x v="0"/>
    <x v="6"/>
    <x v="7"/>
    <x v="8"/>
    <s v="CX"/>
    <n v="0.1111"/>
    <n v="0.99990000000000001"/>
    <n v="24.5"/>
    <x v="0"/>
  </r>
  <r>
    <x v="0"/>
    <x v="0"/>
    <x v="0"/>
    <s v="Sendas Distribuidora S/A (001899 - 51)"/>
    <x v="5"/>
    <x v="1"/>
    <x v="0"/>
    <x v="5"/>
    <x v="8"/>
    <x v="9"/>
    <s v="CX"/>
    <n v="0.14580000000000001"/>
    <n v="1.7496"/>
    <n v="10.5"/>
    <x v="0"/>
  </r>
  <r>
    <x v="0"/>
    <x v="0"/>
    <x v="0"/>
    <s v="Sendas Distribuidora S/A (001899 - 52)"/>
    <x v="6"/>
    <x v="1"/>
    <x v="0"/>
    <x v="7"/>
    <x v="9"/>
    <x v="10"/>
    <s v="CX"/>
    <n v="8.9099999999999999E-2"/>
    <n v="0.80189999999999995"/>
    <n v="11.23"/>
    <x v="0"/>
  </r>
  <r>
    <x v="1"/>
    <x v="0"/>
    <x v="3"/>
    <s v="Wmb Supermercados Do Brasil Ltda (000047 - 10)"/>
    <x v="7"/>
    <x v="1"/>
    <x v="0"/>
    <x v="3"/>
    <x v="3"/>
    <x v="11"/>
    <s v="CX"/>
    <n v="5.5599999999999997E-2"/>
    <n v="1.0007999999999999"/>
    <n v="4"/>
    <x v="0"/>
  </r>
  <r>
    <x v="1"/>
    <x v="0"/>
    <x v="3"/>
    <s v="Wmb Supermercados Do Brasil Ltda (000047 - 10)"/>
    <x v="7"/>
    <x v="1"/>
    <x v="0"/>
    <x v="3"/>
    <x v="10"/>
    <x v="12"/>
    <s v="CX"/>
    <n v="5.5599999999999997E-2"/>
    <n v="1.0007999999999999"/>
    <n v="3"/>
    <x v="0"/>
  </r>
  <r>
    <x v="1"/>
    <x v="0"/>
    <x v="3"/>
    <s v="Wmb Supermercados Do Brasil Ltda (000047 - 10)"/>
    <x v="7"/>
    <x v="1"/>
    <x v="0"/>
    <x v="3"/>
    <x v="11"/>
    <x v="13"/>
    <s v="CX"/>
    <n v="5.5599999999999997E-2"/>
    <n v="1.0007999999999999"/>
    <n v="6.3"/>
    <x v="0"/>
  </r>
  <r>
    <x v="2"/>
    <x v="0"/>
    <x v="4"/>
    <s v="Gran Realizacoes Ltda (002821 - 01)"/>
    <x v="8"/>
    <x v="2"/>
    <x v="0"/>
    <x v="0"/>
    <x v="0"/>
    <x v="0"/>
    <s v="CX"/>
    <n v="6.6699999999999995E-2"/>
    <n v="1.0004999999999999"/>
    <n v="12.2"/>
    <x v="0"/>
  </r>
  <r>
    <x v="2"/>
    <x v="0"/>
    <x v="4"/>
    <s v="Hiperideal Empreendimentos Ltda (002613 - 25)"/>
    <x v="9"/>
    <x v="2"/>
    <x v="0"/>
    <x v="8"/>
    <x v="12"/>
    <x v="14"/>
    <s v="CX"/>
    <n v="1.2500000000000001E-2"/>
    <n v="0.05"/>
    <n v="6.6"/>
    <x v="0"/>
  </r>
  <r>
    <x v="0"/>
    <x v="0"/>
    <x v="0"/>
    <s v="Sendas Distribuidora S/A (001899 - 36)"/>
    <x v="0"/>
    <x v="2"/>
    <x v="0"/>
    <x v="6"/>
    <x v="7"/>
    <x v="8"/>
    <s v="CX"/>
    <n v="0.72"/>
    <n v="6.48"/>
    <n v="17.64"/>
    <x v="0"/>
  </r>
  <r>
    <x v="0"/>
    <x v="0"/>
    <x v="0"/>
    <s v="Sendas Distribuidora S/A (001899 - 36)"/>
    <x v="0"/>
    <x v="2"/>
    <x v="0"/>
    <x v="2"/>
    <x v="6"/>
    <x v="6"/>
    <s v="CX"/>
    <n v="8.3299999999999999E-2"/>
    <n v="1.4994000000000001"/>
    <n v="20.48"/>
    <x v="0"/>
  </r>
  <r>
    <x v="0"/>
    <x v="0"/>
    <x v="0"/>
    <s v="Sendas Distribuidora S/A (001899 - 36)"/>
    <x v="0"/>
    <x v="2"/>
    <x v="0"/>
    <x v="9"/>
    <x v="13"/>
    <x v="15"/>
    <s v="CX"/>
    <n v="2.5000000000000001E-2"/>
    <n v="0.1"/>
    <n v="2.65"/>
    <x v="0"/>
  </r>
  <r>
    <x v="0"/>
    <x v="0"/>
    <x v="0"/>
    <s v="Sendas Distribuidora S/A (001899 - 36)"/>
    <x v="0"/>
    <x v="2"/>
    <x v="0"/>
    <x v="5"/>
    <x v="8"/>
    <x v="9"/>
    <s v="CX"/>
    <n v="0.85419999999999996"/>
    <n v="10.250400000000001"/>
    <n v="61.5"/>
    <x v="0"/>
  </r>
  <r>
    <x v="0"/>
    <x v="0"/>
    <x v="0"/>
    <s v="Sendas Distribuidora S/A (001899 - 36)"/>
    <x v="0"/>
    <x v="2"/>
    <x v="0"/>
    <x v="4"/>
    <x v="14"/>
    <x v="16"/>
    <s v="CX"/>
    <n v="2.4E-2"/>
    <n v="0.24"/>
    <n v="4.8"/>
    <x v="0"/>
  </r>
  <r>
    <x v="0"/>
    <x v="0"/>
    <x v="0"/>
    <s v="Sendas Distribuidora S/A (001899 - 38)"/>
    <x v="10"/>
    <x v="2"/>
    <x v="0"/>
    <x v="1"/>
    <x v="1"/>
    <x v="1"/>
    <s v="CX"/>
    <n v="9.3299999999999994E-2"/>
    <n v="1.3995"/>
    <n v="19.600000000000001"/>
    <x v="0"/>
  </r>
  <r>
    <x v="0"/>
    <x v="0"/>
    <x v="0"/>
    <s v="Sendas Distribuidora S/A (001899 - 39)"/>
    <x v="4"/>
    <x v="2"/>
    <x v="0"/>
    <x v="7"/>
    <x v="9"/>
    <x v="10"/>
    <s v="CX"/>
    <n v="0.33329999999999999"/>
    <n v="2.9996999999999998"/>
    <n v="42"/>
    <x v="0"/>
  </r>
  <r>
    <x v="0"/>
    <x v="0"/>
    <x v="0"/>
    <s v="Sendas Distribuidora S/A (001899 - 53)"/>
    <x v="11"/>
    <x v="2"/>
    <x v="0"/>
    <x v="6"/>
    <x v="7"/>
    <x v="8"/>
    <s v="CX"/>
    <n v="6.93E-2"/>
    <n v="0.62370000000000003"/>
    <n v="15.29"/>
    <x v="0"/>
  </r>
  <r>
    <x v="0"/>
    <x v="0"/>
    <x v="0"/>
    <s v="Sendas Distribuidora S/A (001899 - 53)"/>
    <x v="11"/>
    <x v="2"/>
    <x v="0"/>
    <x v="1"/>
    <x v="1"/>
    <x v="1"/>
    <s v="CX"/>
    <n v="5.3100000000000001E-2"/>
    <n v="0.79649999999999999"/>
    <n v="11.14"/>
    <x v="0"/>
  </r>
  <r>
    <x v="0"/>
    <x v="0"/>
    <x v="0"/>
    <s v="Sendas Distribuidora S/A (001899 - 53)"/>
    <x v="11"/>
    <x v="2"/>
    <x v="0"/>
    <x v="5"/>
    <x v="8"/>
    <x v="9"/>
    <s v="CX"/>
    <n v="0.60499999999999998"/>
    <n v="7.26"/>
    <n v="43.56"/>
    <x v="0"/>
  </r>
  <r>
    <x v="0"/>
    <x v="0"/>
    <x v="0"/>
    <s v="Sendas Distribuidora S/A (001899 - 53)"/>
    <x v="11"/>
    <x v="2"/>
    <x v="0"/>
    <x v="3"/>
    <x v="11"/>
    <x v="13"/>
    <s v="CX"/>
    <n v="7.22E-2"/>
    <n v="1.2996000000000001"/>
    <n v="8.19"/>
    <x v="0"/>
  </r>
  <r>
    <x v="0"/>
    <x v="0"/>
    <x v="4"/>
    <s v="Wms Supermercados Do Brasil Ltda. (000048 - 17)"/>
    <x v="12"/>
    <x v="2"/>
    <x v="0"/>
    <x v="2"/>
    <x v="2"/>
    <x v="17"/>
    <s v="CX"/>
    <n v="0.16669999999999999"/>
    <n v="3.0005999999999999"/>
    <n v="37.5"/>
    <x v="0"/>
  </r>
  <r>
    <x v="0"/>
    <x v="0"/>
    <x v="0"/>
    <s v="Sendas Distribuidora S/A (001899 - 51)"/>
    <x v="5"/>
    <x v="3"/>
    <x v="1"/>
    <x v="10"/>
    <x v="15"/>
    <x v="18"/>
    <s v="CX"/>
    <n v="0.58330000000000004"/>
    <n v="8.7494999999999994"/>
    <n v="21"/>
    <x v="0"/>
  </r>
  <r>
    <x v="0"/>
    <x v="0"/>
    <x v="0"/>
    <s v="Sendas Distribuidora S/A (001899 - 51)"/>
    <x v="5"/>
    <x v="3"/>
    <x v="1"/>
    <x v="5"/>
    <x v="5"/>
    <x v="5"/>
    <s v="CX"/>
    <n v="0.9"/>
    <n v="9"/>
    <n v="36"/>
    <x v="0"/>
  </r>
  <r>
    <x v="0"/>
    <x v="0"/>
    <x v="0"/>
    <s v="Sendas Distribuidora S/A (001899 - 52)"/>
    <x v="6"/>
    <x v="3"/>
    <x v="1"/>
    <x v="3"/>
    <x v="3"/>
    <x v="3"/>
    <s v="CX"/>
    <n v="0.7389"/>
    <n v="13.3002"/>
    <n v="39.9"/>
    <x v="0"/>
  </r>
  <r>
    <x v="0"/>
    <x v="0"/>
    <x v="0"/>
    <s v="Sendas Distribuidora S/A (001899 - 52)"/>
    <x v="6"/>
    <x v="3"/>
    <x v="1"/>
    <x v="9"/>
    <x v="13"/>
    <x v="15"/>
    <s v="CX"/>
    <n v="0.25"/>
    <n v="1"/>
    <n v="26.5"/>
    <x v="0"/>
  </r>
  <r>
    <x v="0"/>
    <x v="0"/>
    <x v="0"/>
    <s v="Sendas Distribuidora S/A (001899 - 52)"/>
    <x v="6"/>
    <x v="3"/>
    <x v="1"/>
    <x v="5"/>
    <x v="5"/>
    <x v="5"/>
    <s v="CX"/>
    <n v="0.85"/>
    <n v="8.5"/>
    <n v="34"/>
    <x v="0"/>
  </r>
  <r>
    <x v="0"/>
    <x v="0"/>
    <x v="0"/>
    <s v="Sendas Distribuidora S/A (001899 - 52)"/>
    <x v="6"/>
    <x v="3"/>
    <x v="1"/>
    <x v="8"/>
    <x v="12"/>
    <x v="14"/>
    <s v="CX"/>
    <n v="5.5E-2"/>
    <n v="0.22"/>
    <n v="6.88"/>
    <x v="0"/>
  </r>
  <r>
    <x v="0"/>
    <x v="0"/>
    <x v="0"/>
    <s v="Sendas Distribuidora S/A (001899 - 53)"/>
    <x v="11"/>
    <x v="3"/>
    <x v="1"/>
    <x v="11"/>
    <x v="16"/>
    <x v="19"/>
    <s v="CX"/>
    <n v="3.3300000000000003E-2"/>
    <n v="0.18315000000000001"/>
    <n v="4.28"/>
    <x v="0"/>
  </r>
  <r>
    <x v="0"/>
    <x v="0"/>
    <x v="0"/>
    <s v="Sendas Distribuidora S/A (001899 - 53)"/>
    <x v="11"/>
    <x v="3"/>
    <x v="1"/>
    <x v="11"/>
    <x v="17"/>
    <x v="20"/>
    <s v="CX"/>
    <n v="3.3300000000000003E-2"/>
    <n v="0.18315000000000001"/>
    <n v="4.28"/>
    <x v="0"/>
  </r>
  <r>
    <x v="0"/>
    <x v="0"/>
    <x v="0"/>
    <s v="Sendas Distribuidora S/A (001899 - 53)"/>
    <x v="11"/>
    <x v="3"/>
    <x v="1"/>
    <x v="5"/>
    <x v="5"/>
    <x v="5"/>
    <s v="CX"/>
    <n v="6.65"/>
    <n v="66.5"/>
    <n v="266"/>
    <x v="0"/>
  </r>
  <r>
    <x v="0"/>
    <x v="0"/>
    <x v="0"/>
    <s v="Sendas Distribuidora S/A (001899 - 74)"/>
    <x v="13"/>
    <x v="3"/>
    <x v="1"/>
    <x v="12"/>
    <x v="18"/>
    <x v="21"/>
    <s v="CX"/>
    <n v="0.6"/>
    <n v="3.6"/>
    <n v="50.4"/>
    <x v="0"/>
  </r>
  <r>
    <x v="0"/>
    <x v="0"/>
    <x v="0"/>
    <s v="Sendas Distribuidora S/A (001899 - 74)"/>
    <x v="13"/>
    <x v="3"/>
    <x v="1"/>
    <x v="13"/>
    <x v="19"/>
    <x v="22"/>
    <s v="CX"/>
    <n v="0.1"/>
    <n v="0.6"/>
    <n v="6.9"/>
    <x v="0"/>
  </r>
  <r>
    <x v="0"/>
    <x v="0"/>
    <x v="0"/>
    <s v="Sendas Distribuidora S/A (001899 - 74)"/>
    <x v="13"/>
    <x v="3"/>
    <x v="1"/>
    <x v="14"/>
    <x v="20"/>
    <x v="23"/>
    <s v="UN"/>
    <n v="8.3299999999999999E-2"/>
    <n v="2.50733E-2"/>
    <n v="19"/>
    <x v="0"/>
  </r>
  <r>
    <x v="0"/>
    <x v="0"/>
    <x v="0"/>
    <s v="Sendas Distribuidora S/A (001899 - 74)"/>
    <x v="13"/>
    <x v="3"/>
    <x v="1"/>
    <x v="5"/>
    <x v="5"/>
    <x v="5"/>
    <s v="CX"/>
    <n v="3.4"/>
    <n v="34"/>
    <n v="136"/>
    <x v="0"/>
  </r>
  <r>
    <x v="0"/>
    <x v="0"/>
    <x v="0"/>
    <s v="Sendas Distribuidora S/A (001899 - 74)"/>
    <x v="13"/>
    <x v="3"/>
    <x v="1"/>
    <x v="5"/>
    <x v="5"/>
    <x v="5"/>
    <s v="CX"/>
    <n v="1.0900000000000001"/>
    <n v="10.9"/>
    <n v="43.6"/>
    <x v="0"/>
  </r>
  <r>
    <x v="0"/>
    <x v="0"/>
    <x v="0"/>
    <s v="Sendas Distribuidora S/A (001899 - 74)"/>
    <x v="13"/>
    <x v="3"/>
    <x v="1"/>
    <x v="8"/>
    <x v="12"/>
    <x v="14"/>
    <s v="CX"/>
    <n v="0.75"/>
    <n v="3"/>
    <n v="93.75"/>
    <x v="0"/>
  </r>
  <r>
    <x v="0"/>
    <x v="0"/>
    <x v="0"/>
    <s v="Sendas Distribuidora S/A (001899 - 74)"/>
    <x v="13"/>
    <x v="3"/>
    <x v="1"/>
    <x v="3"/>
    <x v="11"/>
    <x v="13"/>
    <s v="CX"/>
    <n v="0.05"/>
    <n v="0.9"/>
    <n v="5.67"/>
    <x v="0"/>
  </r>
  <r>
    <x v="3"/>
    <x v="0"/>
    <x v="0"/>
    <s v="Sendas Distribuidora S/A (001899 - 80)"/>
    <x v="14"/>
    <x v="3"/>
    <x v="1"/>
    <x v="6"/>
    <x v="7"/>
    <x v="8"/>
    <s v="CX"/>
    <n v="9.3299999999999994E-2"/>
    <n v="0.8397"/>
    <n v="20.58"/>
    <x v="0"/>
  </r>
  <r>
    <x v="3"/>
    <x v="0"/>
    <x v="0"/>
    <s v="Sendas Distribuidora S/A (001899 - 80)"/>
    <x v="14"/>
    <x v="3"/>
    <x v="1"/>
    <x v="1"/>
    <x v="1"/>
    <x v="1"/>
    <s v="CX"/>
    <n v="7.0699999999999999E-2"/>
    <n v="1.0605"/>
    <n v="14.84"/>
    <x v="0"/>
  </r>
  <r>
    <x v="3"/>
    <x v="0"/>
    <x v="0"/>
    <s v="Sendas Distribuidora S/A (001899 - 80)"/>
    <x v="14"/>
    <x v="3"/>
    <x v="1"/>
    <x v="0"/>
    <x v="21"/>
    <x v="24"/>
    <s v="CX"/>
    <n v="0.54330000000000001"/>
    <n v="7.6062000000000003"/>
    <n v="24.34"/>
    <x v="0"/>
  </r>
  <r>
    <x v="3"/>
    <x v="0"/>
    <x v="0"/>
    <s v="Sendas Distribuidora S/A (001899 - 80)"/>
    <x v="14"/>
    <x v="3"/>
    <x v="1"/>
    <x v="2"/>
    <x v="2"/>
    <x v="17"/>
    <s v="CX"/>
    <n v="0.28239999999999998"/>
    <n v="5.0831999999999997"/>
    <n v="63.55"/>
    <x v="0"/>
  </r>
  <r>
    <x v="3"/>
    <x v="0"/>
    <x v="0"/>
    <s v="Sendas Distribuidora S/A (001899 - 81)"/>
    <x v="15"/>
    <x v="3"/>
    <x v="1"/>
    <x v="6"/>
    <x v="7"/>
    <x v="8"/>
    <s v="CX"/>
    <n v="0.33329999999999999"/>
    <n v="2.9996999999999998"/>
    <n v="73.5"/>
    <x v="0"/>
  </r>
  <r>
    <x v="3"/>
    <x v="0"/>
    <x v="0"/>
    <s v="Sendas Distribuidora S/A (001899 - 81)"/>
    <x v="15"/>
    <x v="3"/>
    <x v="1"/>
    <x v="1"/>
    <x v="1"/>
    <x v="1"/>
    <s v="CX"/>
    <n v="0.2"/>
    <n v="3"/>
    <n v="42"/>
    <x v="0"/>
  </r>
  <r>
    <x v="3"/>
    <x v="0"/>
    <x v="0"/>
    <s v="Sendas Distribuidora S/A (001899 - 81)"/>
    <x v="15"/>
    <x v="3"/>
    <x v="1"/>
    <x v="2"/>
    <x v="6"/>
    <x v="6"/>
    <s v="CX"/>
    <n v="0.1111"/>
    <n v="1.9998"/>
    <n v="27.3"/>
    <x v="0"/>
  </r>
  <r>
    <x v="3"/>
    <x v="0"/>
    <x v="0"/>
    <s v="Sendas Distribuidora S/A (001899 - 81)"/>
    <x v="15"/>
    <x v="3"/>
    <x v="1"/>
    <x v="2"/>
    <x v="22"/>
    <x v="25"/>
    <s v="CX"/>
    <n v="0.1053"/>
    <n v="2.0007000000000001"/>
    <n v="29.6"/>
    <x v="0"/>
  </r>
  <r>
    <x v="3"/>
    <x v="0"/>
    <x v="0"/>
    <s v="Sendas Distribuidora S/A (001899 - 81)"/>
    <x v="15"/>
    <x v="3"/>
    <x v="1"/>
    <x v="4"/>
    <x v="14"/>
    <x v="16"/>
    <s v="CX"/>
    <n v="0.1"/>
    <n v="1"/>
    <n v="20"/>
    <x v="0"/>
  </r>
  <r>
    <x v="2"/>
    <x v="0"/>
    <x v="5"/>
    <s v="Atakarejo Distribuidor De Alimentos E Bebidas S.A (000213 - 14)"/>
    <x v="16"/>
    <x v="4"/>
    <x v="1"/>
    <x v="1"/>
    <x v="1"/>
    <x v="1"/>
    <s v="CX"/>
    <n v="6.6699999999999995E-2"/>
    <n v="1.0004999999999999"/>
    <n v="13"/>
    <x v="0"/>
  </r>
  <r>
    <x v="2"/>
    <x v="0"/>
    <x v="5"/>
    <s v="Atakarejo Distribuidor De Alimentos E Bebidas S.A (000213 - 17)"/>
    <x v="17"/>
    <x v="4"/>
    <x v="1"/>
    <x v="1"/>
    <x v="1"/>
    <x v="1"/>
    <s v="CX"/>
    <n v="0.1333"/>
    <n v="1.9995000000000001"/>
    <n v="26"/>
    <x v="0"/>
  </r>
  <r>
    <x v="0"/>
    <x v="0"/>
    <x v="0"/>
    <s v="Sendas Distribuidora S/A (001899 - 38)"/>
    <x v="10"/>
    <x v="4"/>
    <x v="1"/>
    <x v="15"/>
    <x v="23"/>
    <x v="26"/>
    <s v="CX"/>
    <n v="7.1400000000000005E-2"/>
    <n v="0.99960000000000004"/>
    <n v="13.3"/>
    <x v="0"/>
  </r>
  <r>
    <x v="0"/>
    <x v="0"/>
    <x v="0"/>
    <s v="Sendas Distribuidora S/A (001899 - 38)"/>
    <x v="10"/>
    <x v="4"/>
    <x v="1"/>
    <x v="5"/>
    <x v="5"/>
    <x v="5"/>
    <s v="CX"/>
    <n v="0.03"/>
    <n v="0.3"/>
    <n v="1.2"/>
    <x v="0"/>
  </r>
  <r>
    <x v="0"/>
    <x v="0"/>
    <x v="0"/>
    <s v="Sendas Distribuidora S/A (001899 - 51)"/>
    <x v="5"/>
    <x v="4"/>
    <x v="1"/>
    <x v="15"/>
    <x v="23"/>
    <x v="26"/>
    <s v="CX"/>
    <n v="7.1400000000000005E-2"/>
    <n v="0.99960000000000004"/>
    <n v="13.3"/>
    <x v="0"/>
  </r>
  <r>
    <x v="0"/>
    <x v="0"/>
    <x v="0"/>
    <s v="Sendas Distribuidora S/A (001899 - 51)"/>
    <x v="5"/>
    <x v="4"/>
    <x v="1"/>
    <x v="3"/>
    <x v="3"/>
    <x v="11"/>
    <s v="CX"/>
    <n v="0.27779999999999999"/>
    <n v="5.0004"/>
    <n v="15"/>
    <x v="0"/>
  </r>
  <r>
    <x v="0"/>
    <x v="0"/>
    <x v="0"/>
    <s v="Sendas Distribuidora S/A (001899 - 51)"/>
    <x v="5"/>
    <x v="4"/>
    <x v="1"/>
    <x v="3"/>
    <x v="11"/>
    <x v="13"/>
    <s v="CX"/>
    <n v="5.5599999999999997E-2"/>
    <n v="1.0007999999999999"/>
    <n v="6.3"/>
    <x v="0"/>
  </r>
  <r>
    <x v="0"/>
    <x v="0"/>
    <x v="0"/>
    <s v="Sendas Distribuidora S/A (001899 - 53)"/>
    <x v="11"/>
    <x v="4"/>
    <x v="1"/>
    <x v="16"/>
    <x v="24"/>
    <x v="27"/>
    <s v="CX"/>
    <n v="0.41930000000000001"/>
    <n v="6.2895000000000003"/>
    <n v="94.35"/>
    <x v="0"/>
  </r>
  <r>
    <x v="0"/>
    <x v="0"/>
    <x v="0"/>
    <s v="Sendas Distribuidora S/A (001899 - 53)"/>
    <x v="11"/>
    <x v="4"/>
    <x v="1"/>
    <x v="15"/>
    <x v="23"/>
    <x v="26"/>
    <s v="CX"/>
    <n v="0.42859999999999998"/>
    <n v="6.0004"/>
    <n v="79.8"/>
    <x v="0"/>
  </r>
  <r>
    <x v="0"/>
    <x v="0"/>
    <x v="0"/>
    <s v="Sendas Distribuidora S/A (001899 - 53)"/>
    <x v="11"/>
    <x v="4"/>
    <x v="1"/>
    <x v="1"/>
    <x v="1"/>
    <x v="28"/>
    <s v="CX"/>
    <n v="4.1700000000000001E-2"/>
    <n v="0.58379999999999999"/>
    <n v="8.18"/>
    <x v="0"/>
  </r>
  <r>
    <x v="0"/>
    <x v="0"/>
    <x v="0"/>
    <s v="Sendas Distribuidora S/A (001899 - 53)"/>
    <x v="11"/>
    <x v="4"/>
    <x v="1"/>
    <x v="7"/>
    <x v="9"/>
    <x v="29"/>
    <s v="CX"/>
    <n v="1.1333"/>
    <n v="6.7998000000000003"/>
    <n v="112.2"/>
    <x v="0"/>
  </r>
  <r>
    <x v="0"/>
    <x v="0"/>
    <x v="0"/>
    <s v="Sendas Distribuidora S/A (001899 - 53)"/>
    <x v="11"/>
    <x v="4"/>
    <x v="1"/>
    <x v="0"/>
    <x v="0"/>
    <x v="30"/>
    <s v="CX"/>
    <n v="0.48670000000000002"/>
    <n v="7.3005000000000004"/>
    <n v="80.3"/>
    <x v="0"/>
  </r>
  <r>
    <x v="0"/>
    <x v="0"/>
    <x v="0"/>
    <s v="Sendas Distribuidora S/A (001899 - 53)"/>
    <x v="11"/>
    <x v="4"/>
    <x v="1"/>
    <x v="3"/>
    <x v="3"/>
    <x v="11"/>
    <s v="CX"/>
    <n v="1.4833000000000001"/>
    <n v="26.699400000000001"/>
    <n v="80.099999999999994"/>
    <x v="0"/>
  </r>
  <r>
    <x v="0"/>
    <x v="0"/>
    <x v="0"/>
    <s v="Sendas Distribuidora S/A (001899 - 53)"/>
    <x v="11"/>
    <x v="4"/>
    <x v="1"/>
    <x v="9"/>
    <x v="13"/>
    <x v="15"/>
    <s v="CX"/>
    <n v="5"/>
    <n v="20"/>
    <n v="90"/>
    <x v="0"/>
  </r>
  <r>
    <x v="0"/>
    <x v="0"/>
    <x v="0"/>
    <s v="Sendas Distribuidora S/A (001899 - 53)"/>
    <x v="11"/>
    <x v="4"/>
    <x v="1"/>
    <x v="9"/>
    <x v="13"/>
    <x v="15"/>
    <s v="CX"/>
    <n v="18.5"/>
    <n v="74"/>
    <n v="333"/>
    <x v="0"/>
  </r>
  <r>
    <x v="0"/>
    <x v="0"/>
    <x v="0"/>
    <s v="Sendas Distribuidora S/A (001899 - 53)"/>
    <x v="11"/>
    <x v="4"/>
    <x v="1"/>
    <x v="5"/>
    <x v="8"/>
    <x v="9"/>
    <s v="CX"/>
    <n v="0.27079999999999999"/>
    <n v="3.2496"/>
    <n v="21.13"/>
    <x v="0"/>
  </r>
  <r>
    <x v="0"/>
    <x v="0"/>
    <x v="0"/>
    <s v="Sendas Distribuidora S/A (001899 - 53)"/>
    <x v="11"/>
    <x v="4"/>
    <x v="1"/>
    <x v="3"/>
    <x v="11"/>
    <x v="13"/>
    <s v="CX"/>
    <n v="0.05"/>
    <n v="0.9"/>
    <n v="5.67"/>
    <x v="0"/>
  </r>
  <r>
    <x v="0"/>
    <x v="0"/>
    <x v="0"/>
    <s v="Sendas Distribuidora S/A (001899 - 74)"/>
    <x v="13"/>
    <x v="4"/>
    <x v="1"/>
    <x v="2"/>
    <x v="6"/>
    <x v="6"/>
    <s v="CX"/>
    <n v="5.5599999999999997E-2"/>
    <n v="1.0007999999999999"/>
    <n v="13.65"/>
    <x v="0"/>
  </r>
  <r>
    <x v="0"/>
    <x v="0"/>
    <x v="0"/>
    <s v="Sendas Distribuidora S/A (001899 - 74)"/>
    <x v="13"/>
    <x v="4"/>
    <x v="1"/>
    <x v="4"/>
    <x v="4"/>
    <x v="7"/>
    <s v="CX"/>
    <n v="0.1111"/>
    <n v="1.9998"/>
    <n v="19"/>
    <x v="0"/>
  </r>
  <r>
    <x v="0"/>
    <x v="0"/>
    <x v="0"/>
    <s v="Sendas Distribuidora S/A (001899 - 74)"/>
    <x v="13"/>
    <x v="4"/>
    <x v="1"/>
    <x v="0"/>
    <x v="0"/>
    <x v="0"/>
    <s v="CX"/>
    <n v="1"/>
    <n v="15"/>
    <n v="12.7"/>
    <x v="0"/>
  </r>
  <r>
    <x v="0"/>
    <x v="0"/>
    <x v="0"/>
    <s v="Sendas Distribuidora S/A (001899 - 74)"/>
    <x v="13"/>
    <x v="4"/>
    <x v="1"/>
    <x v="2"/>
    <x v="22"/>
    <x v="25"/>
    <s v="CX"/>
    <n v="0.28949999999999998"/>
    <n v="5.5004999999999997"/>
    <n v="81.400000000000006"/>
    <x v="0"/>
  </r>
  <r>
    <x v="3"/>
    <x v="2"/>
    <x v="0"/>
    <s v="Sendas Distribuidora S/A (001899 - 79)"/>
    <x v="18"/>
    <x v="4"/>
    <x v="1"/>
    <x v="16"/>
    <x v="24"/>
    <x v="27"/>
    <s v="CX"/>
    <n v="0.92589999999999995"/>
    <n v="13.888500000000001"/>
    <n v="208.34"/>
    <x v="0"/>
  </r>
  <r>
    <x v="3"/>
    <x v="2"/>
    <x v="0"/>
    <s v="Sendas Distribuidora S/A (001899 - 79)"/>
    <x v="18"/>
    <x v="4"/>
    <x v="1"/>
    <x v="1"/>
    <x v="1"/>
    <x v="28"/>
    <s v="CX"/>
    <n v="4.3400000000000001E-2"/>
    <n v="0.60760000000000003"/>
    <n v="8.51"/>
    <x v="0"/>
  </r>
  <r>
    <x v="3"/>
    <x v="0"/>
    <x v="0"/>
    <s v="Sendas Distribuidora S/A (001899 - 81)"/>
    <x v="15"/>
    <x v="4"/>
    <x v="1"/>
    <x v="2"/>
    <x v="6"/>
    <x v="6"/>
    <s v="CX"/>
    <n v="0.33329999999999999"/>
    <n v="5.9993999999999996"/>
    <n v="81.900000000000006"/>
    <x v="0"/>
  </r>
  <r>
    <x v="3"/>
    <x v="0"/>
    <x v="0"/>
    <s v="Sendas Distribuidora S/A (001899 - 81)"/>
    <x v="15"/>
    <x v="4"/>
    <x v="1"/>
    <x v="4"/>
    <x v="14"/>
    <x v="16"/>
    <s v="CX"/>
    <n v="0.5"/>
    <n v="5"/>
    <n v="100"/>
    <x v="0"/>
  </r>
  <r>
    <x v="1"/>
    <x v="0"/>
    <x v="3"/>
    <s v="Walmart Brasil Ltda (000047 - 05)"/>
    <x v="19"/>
    <x v="4"/>
    <x v="1"/>
    <x v="3"/>
    <x v="3"/>
    <x v="3"/>
    <s v="CX"/>
    <n v="0.25559999999999999"/>
    <n v="4.6007999999999996"/>
    <n v="17.48"/>
    <x v="0"/>
  </r>
  <r>
    <x v="1"/>
    <x v="0"/>
    <x v="3"/>
    <s v="Walmart Brasil Ltda (000047 - 05)"/>
    <x v="19"/>
    <x v="4"/>
    <x v="1"/>
    <x v="3"/>
    <x v="10"/>
    <x v="31"/>
    <s v="CX"/>
    <n v="0.1111"/>
    <n v="1.9998"/>
    <n v="6.8"/>
    <x v="0"/>
  </r>
  <r>
    <x v="1"/>
    <x v="0"/>
    <x v="3"/>
    <s v="Walmart Brasil Ltda (000047 - 05)"/>
    <x v="19"/>
    <x v="4"/>
    <x v="1"/>
    <x v="3"/>
    <x v="3"/>
    <x v="3"/>
    <s v="CX"/>
    <n v="0.34439999999999998"/>
    <n v="6.1992000000000003"/>
    <n v="23.56"/>
    <x v="0"/>
  </r>
  <r>
    <x v="1"/>
    <x v="0"/>
    <x v="3"/>
    <s v="Walmart Brasil Ltda (000047 - 05)"/>
    <x v="19"/>
    <x v="4"/>
    <x v="1"/>
    <x v="1"/>
    <x v="1"/>
    <x v="1"/>
    <s v="CX"/>
    <n v="0.82669999999999999"/>
    <n v="12.400499999999999"/>
    <n v="157.11000000000001"/>
    <x v="0"/>
  </r>
  <r>
    <x v="1"/>
    <x v="0"/>
    <x v="3"/>
    <s v="Wmb Supermercados Do Brasil Ltda (000047 - 10)"/>
    <x v="7"/>
    <x v="4"/>
    <x v="1"/>
    <x v="1"/>
    <x v="1"/>
    <x v="1"/>
    <s v="CX"/>
    <n v="6.6699999999999995E-2"/>
    <n v="1.0004999999999999"/>
    <n v="12.67"/>
    <x v="0"/>
  </r>
  <r>
    <x v="1"/>
    <x v="0"/>
    <x v="3"/>
    <s v="Wmb Supermercados Do Brasil Ltda (000047 - 10)"/>
    <x v="7"/>
    <x v="4"/>
    <x v="1"/>
    <x v="3"/>
    <x v="10"/>
    <x v="12"/>
    <s v="CX"/>
    <n v="5.5599999999999997E-2"/>
    <n v="1.0007999999999999"/>
    <n v="3"/>
    <x v="0"/>
  </r>
  <r>
    <x v="1"/>
    <x v="0"/>
    <x v="3"/>
    <s v="Wmb Supermercados Do Brasil Ltda. (000047 - 12)"/>
    <x v="20"/>
    <x v="4"/>
    <x v="1"/>
    <x v="3"/>
    <x v="3"/>
    <x v="3"/>
    <s v="CX"/>
    <n v="0.38890000000000002"/>
    <n v="7.0002000000000004"/>
    <n v="26.6"/>
    <x v="0"/>
  </r>
  <r>
    <x v="1"/>
    <x v="0"/>
    <x v="3"/>
    <s v="Wmb Supermercados Do Brasil Ltda. (000047 - 12)"/>
    <x v="20"/>
    <x v="4"/>
    <x v="1"/>
    <x v="1"/>
    <x v="1"/>
    <x v="1"/>
    <s v="CX"/>
    <n v="0.2"/>
    <n v="3"/>
    <n v="38.01"/>
    <x v="0"/>
  </r>
  <r>
    <x v="2"/>
    <x v="0"/>
    <x v="5"/>
    <s v="Atakarejo Dist De Alimentos E Bebidas Ei (000213 - 02)"/>
    <x v="21"/>
    <x v="5"/>
    <x v="1"/>
    <x v="0"/>
    <x v="21"/>
    <x v="24"/>
    <s v="CX"/>
    <n v="0.64290000000000003"/>
    <n v="9.0006000000000004"/>
    <n v="18"/>
    <x v="0"/>
  </r>
  <r>
    <x v="2"/>
    <x v="0"/>
    <x v="5"/>
    <s v="Atakarejo Distribuidor De Alimentos E Bebidas S.A (000213 - 14)"/>
    <x v="16"/>
    <x v="5"/>
    <x v="1"/>
    <x v="13"/>
    <x v="19"/>
    <x v="22"/>
    <s v="CX"/>
    <n v="0.1"/>
    <n v="0.6"/>
    <n v="6"/>
    <x v="0"/>
  </r>
  <r>
    <x v="2"/>
    <x v="0"/>
    <x v="5"/>
    <s v="Atakarejo Distribuidor De Alimentos E Bebidas S.A (000213 - 14)"/>
    <x v="16"/>
    <x v="5"/>
    <x v="1"/>
    <x v="3"/>
    <x v="3"/>
    <x v="3"/>
    <s v="CX"/>
    <n v="1.4278"/>
    <n v="25.700399999999998"/>
    <n v="71.959999999999994"/>
    <x v="0"/>
  </r>
  <r>
    <x v="2"/>
    <x v="0"/>
    <x v="5"/>
    <s v="Atakarejo Distribuidor De Alimentos E Bebidas S.A (000213 - 14)"/>
    <x v="16"/>
    <x v="5"/>
    <x v="1"/>
    <x v="9"/>
    <x v="13"/>
    <x v="32"/>
    <s v="CX"/>
    <n v="8.8900000000000007E-2"/>
    <n v="0.40010000000000001"/>
    <n v="8.4"/>
    <x v="0"/>
  </r>
  <r>
    <x v="2"/>
    <x v="0"/>
    <x v="5"/>
    <s v="Atakarejo Distribuidor De Alimentos E Bebidas S.A (000213 - 14)"/>
    <x v="16"/>
    <x v="5"/>
    <x v="1"/>
    <x v="12"/>
    <x v="18"/>
    <x v="21"/>
    <s v="CX"/>
    <n v="0.66669999999999996"/>
    <n v="4.0002000000000004"/>
    <n v="51.6"/>
    <x v="0"/>
  </r>
  <r>
    <x v="2"/>
    <x v="0"/>
    <x v="5"/>
    <s v="Atakarejo Distribuidor De Alimentos E Bebidas S.A (000213 - 14)"/>
    <x v="16"/>
    <x v="5"/>
    <x v="1"/>
    <x v="5"/>
    <x v="5"/>
    <x v="5"/>
    <s v="CX"/>
    <n v="1.55"/>
    <n v="15.5"/>
    <n v="54.25"/>
    <x v="0"/>
  </r>
  <r>
    <x v="2"/>
    <x v="0"/>
    <x v="5"/>
    <s v="Atakarejo Itacimirim (000213 - 16)"/>
    <x v="22"/>
    <x v="5"/>
    <x v="1"/>
    <x v="3"/>
    <x v="3"/>
    <x v="3"/>
    <s v="CX"/>
    <n v="1.2666999999999999"/>
    <n v="22.800599999999999"/>
    <n v="63.84"/>
    <x v="0"/>
  </r>
  <r>
    <x v="2"/>
    <x v="0"/>
    <x v="5"/>
    <s v="Atakarejo Itacimirim (000213 - 16)"/>
    <x v="22"/>
    <x v="5"/>
    <x v="1"/>
    <x v="9"/>
    <x v="13"/>
    <x v="32"/>
    <s v="CX"/>
    <n v="0.24440000000000001"/>
    <n v="1.0998000000000001"/>
    <n v="23.1"/>
    <x v="0"/>
  </r>
  <r>
    <x v="2"/>
    <x v="0"/>
    <x v="5"/>
    <s v="Atakarejo Itacimirim (000213 - 16)"/>
    <x v="22"/>
    <x v="5"/>
    <x v="1"/>
    <x v="12"/>
    <x v="18"/>
    <x v="21"/>
    <s v="CX"/>
    <n v="0.16669999999999999"/>
    <n v="1.0002"/>
    <n v="12.9"/>
    <x v="0"/>
  </r>
  <r>
    <x v="0"/>
    <x v="0"/>
    <x v="0"/>
    <s v="Sendas Distribuidora S/A (001899 - 36)"/>
    <x v="0"/>
    <x v="5"/>
    <x v="1"/>
    <x v="9"/>
    <x v="13"/>
    <x v="32"/>
    <s v="CX"/>
    <n v="0.1111"/>
    <n v="0.5"/>
    <n v="13.75"/>
    <x v="0"/>
  </r>
  <r>
    <x v="0"/>
    <x v="0"/>
    <x v="0"/>
    <s v="Sendas Distribuidora S/A (001899 - 36)"/>
    <x v="0"/>
    <x v="5"/>
    <x v="1"/>
    <x v="2"/>
    <x v="22"/>
    <x v="33"/>
    <s v="CX"/>
    <n v="0.1111"/>
    <n v="1.9998"/>
    <n v="29.6"/>
    <x v="0"/>
  </r>
  <r>
    <x v="0"/>
    <x v="0"/>
    <x v="0"/>
    <s v="Sendas Distribuidora S/A (001899 - 37)"/>
    <x v="23"/>
    <x v="5"/>
    <x v="1"/>
    <x v="5"/>
    <x v="8"/>
    <x v="9"/>
    <s v="CX"/>
    <n v="8.3299999999999999E-2"/>
    <n v="0.99960000000000004"/>
    <n v="6.5"/>
    <x v="0"/>
  </r>
  <r>
    <x v="0"/>
    <x v="0"/>
    <x v="0"/>
    <s v="Sendas Distribuidora S/A (001899 - 38)"/>
    <x v="10"/>
    <x v="5"/>
    <x v="1"/>
    <x v="14"/>
    <x v="20"/>
    <x v="34"/>
    <s v="CX"/>
    <n v="4.1700000000000001E-2"/>
    <n v="0.30024000000000001"/>
    <n v="5.5"/>
    <x v="0"/>
  </r>
  <r>
    <x v="0"/>
    <x v="0"/>
    <x v="0"/>
    <s v="Sendas Distribuidora S/A (001899 - 38)"/>
    <x v="10"/>
    <x v="5"/>
    <x v="1"/>
    <x v="0"/>
    <x v="0"/>
    <x v="30"/>
    <s v="CX"/>
    <n v="0.1"/>
    <n v="1.5"/>
    <n v="16.5"/>
    <x v="0"/>
  </r>
  <r>
    <x v="0"/>
    <x v="0"/>
    <x v="0"/>
    <s v="Sendas Distribuidora S/A (001899 - 38)"/>
    <x v="10"/>
    <x v="5"/>
    <x v="1"/>
    <x v="4"/>
    <x v="4"/>
    <x v="7"/>
    <s v="CX"/>
    <n v="0.30559999999999998"/>
    <n v="5.5007999999999999"/>
    <n v="52.25"/>
    <x v="0"/>
  </r>
  <r>
    <x v="0"/>
    <x v="0"/>
    <x v="0"/>
    <s v="Sendas Distribuidora S/A (001899 - 38)"/>
    <x v="10"/>
    <x v="5"/>
    <x v="1"/>
    <x v="5"/>
    <x v="8"/>
    <x v="9"/>
    <s v="CX"/>
    <n v="8.3299999999999999E-2"/>
    <n v="0.99960000000000004"/>
    <n v="6.5"/>
    <x v="0"/>
  </r>
  <r>
    <x v="0"/>
    <x v="0"/>
    <x v="0"/>
    <s v="Sendas Distribuidora S/A (001899 - 38)"/>
    <x v="10"/>
    <x v="5"/>
    <x v="1"/>
    <x v="8"/>
    <x v="12"/>
    <x v="14"/>
    <s v="CX"/>
    <n v="0.05"/>
    <n v="0.2"/>
    <n v="6"/>
    <x v="0"/>
  </r>
  <r>
    <x v="0"/>
    <x v="0"/>
    <x v="0"/>
    <s v="Sendas Distribuidora S/A (001899 - 39)"/>
    <x v="4"/>
    <x v="5"/>
    <x v="1"/>
    <x v="2"/>
    <x v="22"/>
    <x v="33"/>
    <s v="CX"/>
    <n v="2.7799999999999998E-2"/>
    <n v="0.50039999999999996"/>
    <n v="7.4"/>
    <x v="0"/>
  </r>
  <r>
    <x v="0"/>
    <x v="0"/>
    <x v="0"/>
    <s v="Sendas Distribuidora S/A (001899 - 39)"/>
    <x v="4"/>
    <x v="5"/>
    <x v="1"/>
    <x v="16"/>
    <x v="24"/>
    <x v="27"/>
    <s v="CX"/>
    <n v="0.05"/>
    <n v="0.75"/>
    <n v="11.25"/>
    <x v="0"/>
  </r>
  <r>
    <x v="0"/>
    <x v="0"/>
    <x v="0"/>
    <s v="Sendas Distribuidora S/A (001899 - 39)"/>
    <x v="4"/>
    <x v="5"/>
    <x v="1"/>
    <x v="15"/>
    <x v="23"/>
    <x v="26"/>
    <s v="CX"/>
    <n v="7.1400000000000005E-2"/>
    <n v="0.99960000000000004"/>
    <n v="13.3"/>
    <x v="0"/>
  </r>
  <r>
    <x v="0"/>
    <x v="0"/>
    <x v="0"/>
    <s v="Sendas Distribuidora S/A (001899 - 39)"/>
    <x v="4"/>
    <x v="5"/>
    <x v="1"/>
    <x v="4"/>
    <x v="4"/>
    <x v="7"/>
    <s v="CX"/>
    <n v="0.25"/>
    <n v="4.5"/>
    <n v="42.75"/>
    <x v="0"/>
  </r>
  <r>
    <x v="0"/>
    <x v="0"/>
    <x v="0"/>
    <s v="Sendas Distribuidora S/A (001899 - 39)"/>
    <x v="4"/>
    <x v="5"/>
    <x v="1"/>
    <x v="5"/>
    <x v="5"/>
    <x v="5"/>
    <s v="CX"/>
    <n v="1.1000000000000001"/>
    <n v="11"/>
    <n v="39.6"/>
    <x v="0"/>
  </r>
  <r>
    <x v="0"/>
    <x v="0"/>
    <x v="0"/>
    <s v="Sendas Distribuidora S/A (001899 - 39)"/>
    <x v="4"/>
    <x v="5"/>
    <x v="1"/>
    <x v="5"/>
    <x v="5"/>
    <x v="5"/>
    <s v="CX"/>
    <n v="6.61"/>
    <n v="66.099999999999994"/>
    <n v="158.63999999999999"/>
    <x v="0"/>
  </r>
  <r>
    <x v="0"/>
    <x v="0"/>
    <x v="0"/>
    <s v="Sendas Distribuidora S/A (001899 - 39)"/>
    <x v="4"/>
    <x v="5"/>
    <x v="1"/>
    <x v="4"/>
    <x v="14"/>
    <x v="16"/>
    <s v="CX"/>
    <n v="0.24"/>
    <n v="2.4"/>
    <n v="48"/>
    <x v="0"/>
  </r>
  <r>
    <x v="0"/>
    <x v="0"/>
    <x v="0"/>
    <s v="Sendas Distribuidora S/A (001899 - 52)"/>
    <x v="6"/>
    <x v="5"/>
    <x v="1"/>
    <x v="1"/>
    <x v="1"/>
    <x v="28"/>
    <s v="CX"/>
    <n v="0.21429999999999999"/>
    <n v="3.0002"/>
    <n v="42"/>
    <x v="0"/>
  </r>
  <r>
    <x v="2"/>
    <x v="0"/>
    <x v="5"/>
    <s v="Atakarejo Distribuidor De Alimentos E Bebidas S.A (000213 - 07)"/>
    <x v="24"/>
    <x v="6"/>
    <x v="1"/>
    <x v="0"/>
    <x v="25"/>
    <x v="35"/>
    <s v="CX"/>
    <n v="0.1333"/>
    <n v="1.9995000000000001"/>
    <n v="24.6"/>
    <x v="0"/>
  </r>
  <r>
    <x v="2"/>
    <x v="0"/>
    <x v="5"/>
    <s v="Atakarejo Distribuidor De Alimentos E Bebidas S.A (000213 - 07)"/>
    <x v="24"/>
    <x v="6"/>
    <x v="1"/>
    <x v="3"/>
    <x v="3"/>
    <x v="3"/>
    <s v="CX"/>
    <n v="0.81110000000000004"/>
    <n v="14.5998"/>
    <n v="40.880000000000003"/>
    <x v="0"/>
  </r>
  <r>
    <x v="2"/>
    <x v="0"/>
    <x v="5"/>
    <s v="Atakarejo Distribuidor De Alimentos E Bebidas S.A (000213 - 14)"/>
    <x v="16"/>
    <x v="6"/>
    <x v="1"/>
    <x v="0"/>
    <x v="21"/>
    <x v="24"/>
    <s v="CX"/>
    <n v="0.60940000000000005"/>
    <n v="8.5315999999999992"/>
    <n v="17.059999999999999"/>
    <x v="0"/>
  </r>
  <r>
    <x v="2"/>
    <x v="0"/>
    <x v="5"/>
    <s v="Atakarejo Distribuidor De Alimentos E Bebidas S.A (000213 - 19)"/>
    <x v="25"/>
    <x v="6"/>
    <x v="1"/>
    <x v="0"/>
    <x v="21"/>
    <x v="24"/>
    <s v="CX"/>
    <n v="1.4277"/>
    <n v="19.9878"/>
    <n v="39.979999999999997"/>
    <x v="0"/>
  </r>
  <r>
    <x v="1"/>
    <x v="0"/>
    <x v="1"/>
    <s v="Cencosud Brasil Comercial Sa (000082 - 09)"/>
    <x v="2"/>
    <x v="6"/>
    <x v="1"/>
    <x v="10"/>
    <x v="15"/>
    <x v="18"/>
    <s v="CX"/>
    <n v="0.76670000000000005"/>
    <n v="11.500500000000001"/>
    <n v="37.950000000000003"/>
    <x v="0"/>
  </r>
  <r>
    <x v="1"/>
    <x v="0"/>
    <x v="1"/>
    <s v="Cencosud Brasil Comercial Sa (000082 - 09)"/>
    <x v="2"/>
    <x v="6"/>
    <x v="1"/>
    <x v="8"/>
    <x v="12"/>
    <x v="14"/>
    <s v="CX"/>
    <n v="7.4999999999999997E-2"/>
    <n v="0.3"/>
    <n v="9.3800000000000008"/>
    <x v="0"/>
  </r>
  <r>
    <x v="2"/>
    <x v="0"/>
    <x v="4"/>
    <s v="Deli E Cia Delicatessen Ltda (000218 - 01)"/>
    <x v="26"/>
    <x v="6"/>
    <x v="1"/>
    <x v="13"/>
    <x v="19"/>
    <x v="36"/>
    <s v="CX"/>
    <n v="0.16669999999999999"/>
    <n v="1.0002"/>
    <n v="9.1999999999999993"/>
    <x v="0"/>
  </r>
  <r>
    <x v="1"/>
    <x v="1"/>
    <x v="4"/>
    <s v="Lwa Comercial Ltda (002652 - 01)"/>
    <x v="27"/>
    <x v="6"/>
    <x v="1"/>
    <x v="5"/>
    <x v="8"/>
    <x v="9"/>
    <s v="CX"/>
    <n v="0.16669999999999999"/>
    <n v="2.0004"/>
    <n v="12"/>
    <x v="0"/>
  </r>
  <r>
    <x v="1"/>
    <x v="1"/>
    <x v="4"/>
    <s v="Lwa Comercial Ltda (002652 - 01)"/>
    <x v="27"/>
    <x v="6"/>
    <x v="1"/>
    <x v="4"/>
    <x v="14"/>
    <x v="16"/>
    <s v="CX"/>
    <n v="7.0000000000000007E-2"/>
    <n v="0.7"/>
    <n v="12.6"/>
    <x v="0"/>
  </r>
  <r>
    <x v="1"/>
    <x v="1"/>
    <x v="4"/>
    <s v="Lwa Comercial Ltda (002652 - 03)"/>
    <x v="28"/>
    <x v="6"/>
    <x v="1"/>
    <x v="4"/>
    <x v="14"/>
    <x v="16"/>
    <s v="CX"/>
    <n v="0.14000000000000001"/>
    <n v="1.4"/>
    <n v="25.2"/>
    <x v="0"/>
  </r>
  <r>
    <x v="2"/>
    <x v="0"/>
    <x v="2"/>
    <s v="Multicom Atacado E Varejo S/A (006049 - 01)"/>
    <x v="3"/>
    <x v="6"/>
    <x v="1"/>
    <x v="8"/>
    <x v="12"/>
    <x v="14"/>
    <s v="CX"/>
    <n v="0.75"/>
    <n v="3"/>
    <n v="57"/>
    <x v="0"/>
  </r>
  <r>
    <x v="0"/>
    <x v="0"/>
    <x v="0"/>
    <s v="Sendas Distribuidora S/A (001899 - 35)"/>
    <x v="29"/>
    <x v="6"/>
    <x v="1"/>
    <x v="5"/>
    <x v="8"/>
    <x v="9"/>
    <s v="CX"/>
    <n v="0.125"/>
    <n v="1.5"/>
    <n v="9.75"/>
    <x v="0"/>
  </r>
  <r>
    <x v="0"/>
    <x v="0"/>
    <x v="0"/>
    <s v="Sendas Distribuidora S/A (001899 - 74)"/>
    <x v="13"/>
    <x v="6"/>
    <x v="1"/>
    <x v="3"/>
    <x v="3"/>
    <x v="11"/>
    <s v="CX"/>
    <n v="0.7167"/>
    <n v="12.900600000000001"/>
    <n v="58.05"/>
    <x v="0"/>
  </r>
  <r>
    <x v="0"/>
    <x v="0"/>
    <x v="0"/>
    <s v="Sendas Distribuidora S/A (001899 - 74)"/>
    <x v="13"/>
    <x v="6"/>
    <x v="1"/>
    <x v="5"/>
    <x v="8"/>
    <x v="9"/>
    <s v="CX"/>
    <n v="1.425"/>
    <n v="17.100000000000001"/>
    <n v="111.15"/>
    <x v="0"/>
  </r>
  <r>
    <x v="0"/>
    <x v="0"/>
    <x v="0"/>
    <s v="Sendas Distribuidora S/A (001899 - 74)"/>
    <x v="13"/>
    <x v="6"/>
    <x v="1"/>
    <x v="5"/>
    <x v="5"/>
    <x v="5"/>
    <s v="CX"/>
    <n v="2.5"/>
    <n v="25"/>
    <n v="90"/>
    <x v="0"/>
  </r>
  <r>
    <x v="0"/>
    <x v="0"/>
    <x v="0"/>
    <s v="Sendas Distribuidora S/A (001899 - 74)"/>
    <x v="13"/>
    <x v="6"/>
    <x v="1"/>
    <x v="4"/>
    <x v="26"/>
    <x v="37"/>
    <s v="CX"/>
    <n v="0.1429"/>
    <n v="2.2249530000000002"/>
    <n v="28"/>
    <x v="0"/>
  </r>
  <r>
    <x v="2"/>
    <x v="0"/>
    <x v="2"/>
    <s v="Multicom Atacado E Varejo S/A (006049 - 01)"/>
    <x v="3"/>
    <x v="7"/>
    <x v="1"/>
    <x v="15"/>
    <x v="23"/>
    <x v="26"/>
    <s v="CX"/>
    <n v="7.1400000000000005E-2"/>
    <n v="0.99960000000000004"/>
    <n v="12"/>
    <x v="0"/>
  </r>
  <r>
    <x v="2"/>
    <x v="0"/>
    <x v="2"/>
    <s v="Multicom Atacado E Varejo S/A (006049 - 01)"/>
    <x v="3"/>
    <x v="7"/>
    <x v="1"/>
    <x v="10"/>
    <x v="15"/>
    <x v="38"/>
    <s v="CX"/>
    <n v="0.46150000000000002"/>
    <n v="5.9995000000000003"/>
    <n v="13.2"/>
    <x v="0"/>
  </r>
  <r>
    <x v="2"/>
    <x v="0"/>
    <x v="1"/>
    <s v="Perini Comercial De Alimentos Ltda (000069 - 05)"/>
    <x v="30"/>
    <x v="8"/>
    <x v="1"/>
    <x v="0"/>
    <x v="0"/>
    <x v="0"/>
    <s v="CX"/>
    <n v="1.3299999999999999E-2"/>
    <n v="0.19950000000000001"/>
    <n v="2.56"/>
    <x v="0"/>
  </r>
  <r>
    <x v="2"/>
    <x v="0"/>
    <x v="1"/>
    <s v="Perini Comercial De Alimentos Ltda (000069 - 05)"/>
    <x v="30"/>
    <x v="8"/>
    <x v="1"/>
    <x v="3"/>
    <x v="3"/>
    <x v="11"/>
    <s v="CX"/>
    <n v="1.11E-2"/>
    <n v="0.19980000000000001"/>
    <n v="0.86"/>
    <x v="0"/>
  </r>
  <r>
    <x v="2"/>
    <x v="0"/>
    <x v="1"/>
    <s v="Perini Comercial De Alimentos Ltda (000069 - 05)"/>
    <x v="30"/>
    <x v="8"/>
    <x v="1"/>
    <x v="6"/>
    <x v="7"/>
    <x v="8"/>
    <s v="CX"/>
    <n v="0.1111"/>
    <n v="0.99990000000000001"/>
    <n v="25.9"/>
    <x v="0"/>
  </r>
  <r>
    <x v="2"/>
    <x v="0"/>
    <x v="1"/>
    <s v="Perini Comercial De Alimentos Ltda (000069 - 05)"/>
    <x v="30"/>
    <x v="8"/>
    <x v="1"/>
    <x v="5"/>
    <x v="8"/>
    <x v="9"/>
    <s v="CX"/>
    <n v="0.15"/>
    <n v="1.8"/>
    <n v="11.34"/>
    <x v="0"/>
  </r>
  <r>
    <x v="0"/>
    <x v="0"/>
    <x v="0"/>
    <s v="Sendas Distribuidora S/A (001899 - 38)"/>
    <x v="10"/>
    <x v="8"/>
    <x v="1"/>
    <x v="16"/>
    <x v="24"/>
    <x v="39"/>
    <s v="CX"/>
    <n v="2.3666999999999998"/>
    <n v="35.500500000000002"/>
    <n v="532.5"/>
    <x v="0"/>
  </r>
  <r>
    <x v="0"/>
    <x v="0"/>
    <x v="0"/>
    <s v="Sendas Distribuidora S/A (001899 - 38)"/>
    <x v="10"/>
    <x v="8"/>
    <x v="1"/>
    <x v="15"/>
    <x v="23"/>
    <x v="26"/>
    <s v="CX"/>
    <n v="0.17860000000000001"/>
    <n v="2.5004"/>
    <n v="33.25"/>
    <x v="0"/>
  </r>
  <r>
    <x v="0"/>
    <x v="0"/>
    <x v="0"/>
    <s v="Sendas Distribuidora S/A (001899 - 38)"/>
    <x v="10"/>
    <x v="8"/>
    <x v="1"/>
    <x v="9"/>
    <x v="13"/>
    <x v="32"/>
    <s v="CX"/>
    <n v="0.75"/>
    <n v="3.375"/>
    <n v="20.63"/>
    <x v="0"/>
  </r>
  <r>
    <x v="0"/>
    <x v="0"/>
    <x v="0"/>
    <s v="Sendas Distribuidora S/A (001899 - 38)"/>
    <x v="10"/>
    <x v="8"/>
    <x v="1"/>
    <x v="4"/>
    <x v="14"/>
    <x v="16"/>
    <s v="CX"/>
    <n v="3.3000000000000002E-2"/>
    <n v="0.33"/>
    <n v="6.6"/>
    <x v="0"/>
  </r>
  <r>
    <x v="0"/>
    <x v="0"/>
    <x v="0"/>
    <s v="Sendas Distribuidora S/A (001899 - 52)"/>
    <x v="6"/>
    <x v="8"/>
    <x v="1"/>
    <x v="9"/>
    <x v="13"/>
    <x v="32"/>
    <s v="CX"/>
    <n v="0.33329999999999999"/>
    <n v="1.4998"/>
    <n v="41.25"/>
    <x v="0"/>
  </r>
  <r>
    <x v="0"/>
    <x v="0"/>
    <x v="0"/>
    <s v="Sendas Distribuidora S/A (001899 - 52)"/>
    <x v="6"/>
    <x v="8"/>
    <x v="1"/>
    <x v="16"/>
    <x v="24"/>
    <x v="39"/>
    <s v="CX"/>
    <n v="6.6699999999999995E-2"/>
    <n v="1.0004999999999999"/>
    <n v="15"/>
    <x v="0"/>
  </r>
  <r>
    <x v="0"/>
    <x v="0"/>
    <x v="0"/>
    <s v="Sendas Distribuidora S/A (001899 - 53)"/>
    <x v="11"/>
    <x v="8"/>
    <x v="1"/>
    <x v="3"/>
    <x v="3"/>
    <x v="3"/>
    <s v="CX"/>
    <n v="0.97219999999999995"/>
    <n v="17.499600000000001"/>
    <n v="78.75"/>
    <x v="0"/>
  </r>
  <r>
    <x v="0"/>
    <x v="0"/>
    <x v="0"/>
    <s v="Sendas Distribuidora S/A (001899 - 53)"/>
    <x v="11"/>
    <x v="8"/>
    <x v="1"/>
    <x v="16"/>
    <x v="24"/>
    <x v="39"/>
    <s v="CX"/>
    <n v="0.42399999999999999"/>
    <n v="6.36"/>
    <n v="95.4"/>
    <x v="0"/>
  </r>
  <r>
    <x v="0"/>
    <x v="0"/>
    <x v="0"/>
    <s v="Sendas Distribuidora S/A (001899 - 53)"/>
    <x v="11"/>
    <x v="8"/>
    <x v="1"/>
    <x v="5"/>
    <x v="5"/>
    <x v="5"/>
    <s v="CX"/>
    <n v="0.20499999999999999"/>
    <n v="2.0499999999999998"/>
    <n v="7.38"/>
    <x v="0"/>
  </r>
  <r>
    <x v="0"/>
    <x v="0"/>
    <x v="0"/>
    <s v="Sendas Distribuidora S/A (001899 - 53)"/>
    <x v="11"/>
    <x v="8"/>
    <x v="1"/>
    <x v="8"/>
    <x v="12"/>
    <x v="14"/>
    <s v="CX"/>
    <n v="0.22500000000000001"/>
    <n v="0.9"/>
    <n v="28.13"/>
    <x v="0"/>
  </r>
  <r>
    <x v="2"/>
    <x v="0"/>
    <x v="5"/>
    <s v="Atakarejo Dist De Alimentos E Bebidas Ei (000213 - 02)"/>
    <x v="21"/>
    <x v="9"/>
    <x v="2"/>
    <x v="0"/>
    <x v="0"/>
    <x v="30"/>
    <s v="CX"/>
    <n v="5.33E-2"/>
    <n v="0.79949999999999999"/>
    <n v="9.84"/>
    <x v="0"/>
  </r>
  <r>
    <x v="2"/>
    <x v="0"/>
    <x v="5"/>
    <s v="Atakarejo Dist De Alimentos E Bebidas Ei (000213 - 02)"/>
    <x v="21"/>
    <x v="9"/>
    <x v="2"/>
    <x v="3"/>
    <x v="3"/>
    <x v="3"/>
    <s v="CX"/>
    <n v="2.7799999999999998E-2"/>
    <n v="0.50039999999999996"/>
    <n v="1.4"/>
    <x v="0"/>
  </r>
  <r>
    <x v="2"/>
    <x v="0"/>
    <x v="5"/>
    <s v="Atakarejo Dist De Alimentos E Bebidas Ei (000213 - 02)"/>
    <x v="21"/>
    <x v="9"/>
    <x v="2"/>
    <x v="12"/>
    <x v="18"/>
    <x v="21"/>
    <s v="CX"/>
    <n v="1.8332999999999999"/>
    <n v="10.9998"/>
    <n v="141.9"/>
    <x v="0"/>
  </r>
  <r>
    <x v="1"/>
    <x v="0"/>
    <x v="6"/>
    <s v="Rmix Comerc De Generos Alimenticios Ltda (000186 - 01)"/>
    <x v="31"/>
    <x v="9"/>
    <x v="2"/>
    <x v="17"/>
    <x v="27"/>
    <x v="40"/>
    <s v="CX"/>
    <n v="9.0899999999999995E-2"/>
    <n v="0.99990000000000001"/>
    <n v="4.2"/>
    <x v="0"/>
  </r>
  <r>
    <x v="0"/>
    <x v="0"/>
    <x v="0"/>
    <s v="Sendas Distribuidora S/A (001899 - 38)"/>
    <x v="10"/>
    <x v="9"/>
    <x v="2"/>
    <x v="5"/>
    <x v="5"/>
    <x v="5"/>
    <s v="CX"/>
    <n v="0.56000000000000005"/>
    <n v="5.6"/>
    <n v="20.16"/>
    <x v="0"/>
  </r>
  <r>
    <x v="0"/>
    <x v="0"/>
    <x v="0"/>
    <s v="Sendas Distribuidora S/A (001899 - 52)"/>
    <x v="6"/>
    <x v="9"/>
    <x v="2"/>
    <x v="7"/>
    <x v="9"/>
    <x v="29"/>
    <s v="CX"/>
    <n v="0.30830000000000002"/>
    <n v="1.8498000000000001"/>
    <n v="30.53"/>
    <x v="0"/>
  </r>
  <r>
    <x v="0"/>
    <x v="0"/>
    <x v="0"/>
    <s v="Sendas Distribuidora S/A (001899 - 53)"/>
    <x v="11"/>
    <x v="9"/>
    <x v="2"/>
    <x v="15"/>
    <x v="23"/>
    <x v="26"/>
    <s v="CX"/>
    <n v="0.42859999999999998"/>
    <n v="6.0004"/>
    <n v="79.8"/>
    <x v="0"/>
  </r>
  <r>
    <x v="3"/>
    <x v="2"/>
    <x v="0"/>
    <s v="Sendas Distribuidora S/A (001899 - 79)"/>
    <x v="18"/>
    <x v="9"/>
    <x v="2"/>
    <x v="16"/>
    <x v="24"/>
    <x v="39"/>
    <s v="CX"/>
    <n v="0.34849999999999998"/>
    <n v="5.2275"/>
    <n v="78.42"/>
    <x v="0"/>
  </r>
  <r>
    <x v="3"/>
    <x v="2"/>
    <x v="0"/>
    <s v="Sendas Distribuidora S/A (001899 - 79)"/>
    <x v="18"/>
    <x v="9"/>
    <x v="2"/>
    <x v="14"/>
    <x v="20"/>
    <x v="41"/>
    <s v="CX"/>
    <n v="0.1333"/>
    <n v="0.63983999999999996"/>
    <n v="16.399999999999999"/>
    <x v="0"/>
  </r>
  <r>
    <x v="3"/>
    <x v="2"/>
    <x v="0"/>
    <s v="Sendas Distribuidora S/A (001899 - 79)"/>
    <x v="18"/>
    <x v="9"/>
    <x v="2"/>
    <x v="9"/>
    <x v="13"/>
    <x v="32"/>
    <s v="CX"/>
    <n v="0.93779999999999997"/>
    <n v="4.2201000000000004"/>
    <n v="116.05"/>
    <x v="0"/>
  </r>
  <r>
    <x v="3"/>
    <x v="2"/>
    <x v="0"/>
    <s v="Sendas Distribuidora S/A (001899 - 79)"/>
    <x v="18"/>
    <x v="9"/>
    <x v="2"/>
    <x v="5"/>
    <x v="8"/>
    <x v="9"/>
    <s v="CX"/>
    <n v="0.26829999999999998"/>
    <n v="3.2195999999999998"/>
    <n v="20.93"/>
    <x v="0"/>
  </r>
  <r>
    <x v="3"/>
    <x v="0"/>
    <x v="0"/>
    <s v="Sendas Distribuidora S/A (001899 - 80)"/>
    <x v="14"/>
    <x v="9"/>
    <x v="2"/>
    <x v="6"/>
    <x v="7"/>
    <x v="8"/>
    <s v="CX"/>
    <n v="0.13439999999999999"/>
    <n v="1.2096"/>
    <n v="29.65"/>
    <x v="0"/>
  </r>
  <r>
    <x v="3"/>
    <x v="0"/>
    <x v="0"/>
    <s v="Sendas Distribuidora S/A (001899 - 80)"/>
    <x v="14"/>
    <x v="9"/>
    <x v="2"/>
    <x v="2"/>
    <x v="2"/>
    <x v="17"/>
    <s v="CX"/>
    <n v="6.9800000000000001E-2"/>
    <n v="1.2564"/>
    <n v="15.7"/>
    <x v="0"/>
  </r>
  <r>
    <x v="3"/>
    <x v="0"/>
    <x v="0"/>
    <s v="Sendas Distribuidora S/A (001899 - 80)"/>
    <x v="14"/>
    <x v="9"/>
    <x v="2"/>
    <x v="4"/>
    <x v="14"/>
    <x v="16"/>
    <s v="CX"/>
    <n v="1.84E-2"/>
    <n v="0.184"/>
    <n v="3.68"/>
    <x v="0"/>
  </r>
  <r>
    <x v="3"/>
    <x v="0"/>
    <x v="0"/>
    <s v="Sendas Distribuidora S/A (001899 - 81)"/>
    <x v="15"/>
    <x v="9"/>
    <x v="2"/>
    <x v="9"/>
    <x v="13"/>
    <x v="32"/>
    <s v="CX"/>
    <n v="0.44440000000000002"/>
    <n v="1.9998"/>
    <n v="55"/>
    <x v="0"/>
  </r>
  <r>
    <x v="3"/>
    <x v="0"/>
    <x v="0"/>
    <s v="Sendas Distribuidora S/A (001899 - 81)"/>
    <x v="15"/>
    <x v="9"/>
    <x v="2"/>
    <x v="16"/>
    <x v="24"/>
    <x v="39"/>
    <s v="CX"/>
    <n v="0.33329999999999999"/>
    <n v="4.9995000000000003"/>
    <n v="75"/>
    <x v="0"/>
  </r>
  <r>
    <x v="2"/>
    <x v="0"/>
    <x v="5"/>
    <s v="Atakarejo Distribuidor De Alimentos E Bebidas S.A (000213 - 18)"/>
    <x v="32"/>
    <x v="10"/>
    <x v="2"/>
    <x v="9"/>
    <x v="13"/>
    <x v="15"/>
    <s v="CX"/>
    <n v="1"/>
    <n v="4"/>
    <n v="84"/>
    <x v="0"/>
  </r>
  <r>
    <x v="2"/>
    <x v="1"/>
    <x v="5"/>
    <s v="Atakarejo Distribuidor De Alimentos E Bebidas S.A (000213 - 21)"/>
    <x v="33"/>
    <x v="10"/>
    <x v="2"/>
    <x v="9"/>
    <x v="13"/>
    <x v="32"/>
    <s v="CX"/>
    <n v="0.51780000000000004"/>
    <n v="2.3300999999999998"/>
    <n v="48.93"/>
    <x v="0"/>
  </r>
  <r>
    <x v="2"/>
    <x v="1"/>
    <x v="5"/>
    <s v="Atakarejo Distribuidor De Alimentos E Bebidas S.A (000213 - 21)"/>
    <x v="33"/>
    <x v="10"/>
    <x v="2"/>
    <x v="17"/>
    <x v="28"/>
    <x v="42"/>
    <s v="SC"/>
    <n v="0.125"/>
    <n v="2.5"/>
    <n v="10"/>
    <x v="0"/>
  </r>
  <r>
    <x v="1"/>
    <x v="1"/>
    <x v="1"/>
    <s v="Cencosud Brasil Comercial S.A. (000082 - 74)"/>
    <x v="34"/>
    <x v="10"/>
    <x v="2"/>
    <x v="18"/>
    <x v="29"/>
    <x v="43"/>
    <s v="CX"/>
    <n v="0.28570000000000001"/>
    <n v="3.071275"/>
    <n v="23.8"/>
    <x v="0"/>
  </r>
  <r>
    <x v="1"/>
    <x v="0"/>
    <x v="1"/>
    <s v="Cencosud Brasil Comercial Sa (000082 - 48)"/>
    <x v="35"/>
    <x v="10"/>
    <x v="2"/>
    <x v="9"/>
    <x v="13"/>
    <x v="15"/>
    <s v="CX"/>
    <n v="1"/>
    <n v="4"/>
    <n v="90"/>
    <x v="0"/>
  </r>
  <r>
    <x v="1"/>
    <x v="0"/>
    <x v="1"/>
    <s v="Cencosud Brasil Comercial Sa (000082 - 48)"/>
    <x v="35"/>
    <x v="10"/>
    <x v="2"/>
    <x v="8"/>
    <x v="12"/>
    <x v="14"/>
    <s v="CX"/>
    <n v="0.27500000000000002"/>
    <n v="1.1000000000000001"/>
    <n v="33"/>
    <x v="0"/>
  </r>
  <r>
    <x v="2"/>
    <x v="0"/>
    <x v="4"/>
    <s v="Hiperideal Empreendimentos Ltda (002613 - 08)"/>
    <x v="36"/>
    <x v="10"/>
    <x v="2"/>
    <x v="16"/>
    <x v="30"/>
    <x v="44"/>
    <s v="CX"/>
    <n v="0.33329999999999999"/>
    <n v="2.9996999999999998"/>
    <n v="54.6"/>
    <x v="0"/>
  </r>
  <r>
    <x v="2"/>
    <x v="0"/>
    <x v="4"/>
    <s v="Hiperideal Empreendimentos Ltda (002613 - 12)"/>
    <x v="37"/>
    <x v="10"/>
    <x v="2"/>
    <x v="8"/>
    <x v="12"/>
    <x v="14"/>
    <s v="CX"/>
    <n v="3.1300000000000001E-2"/>
    <n v="0.12520000000000001"/>
    <n v="16.5"/>
    <x v="0"/>
  </r>
  <r>
    <x v="0"/>
    <x v="0"/>
    <x v="0"/>
    <s v="Sendas Distribuidora S/A (001899 - 35)"/>
    <x v="29"/>
    <x v="10"/>
    <x v="2"/>
    <x v="9"/>
    <x v="13"/>
    <x v="32"/>
    <s v="CX"/>
    <n v="0.21110000000000001"/>
    <n v="0.95"/>
    <n v="26.13"/>
    <x v="0"/>
  </r>
  <r>
    <x v="0"/>
    <x v="0"/>
    <x v="0"/>
    <s v="Sendas Distribuidora S/A (001899 - 35)"/>
    <x v="29"/>
    <x v="10"/>
    <x v="2"/>
    <x v="5"/>
    <x v="8"/>
    <x v="9"/>
    <s v="CX"/>
    <n v="0.625"/>
    <n v="7.5"/>
    <n v="48.75"/>
    <x v="0"/>
  </r>
  <r>
    <x v="0"/>
    <x v="0"/>
    <x v="0"/>
    <s v="Sendas Distribuidora S/A (001899 - 36)"/>
    <x v="0"/>
    <x v="10"/>
    <x v="2"/>
    <x v="15"/>
    <x v="23"/>
    <x v="26"/>
    <s v="CX"/>
    <n v="3.5700000000000003E-2"/>
    <n v="0.49980000000000002"/>
    <n v="6.65"/>
    <x v="0"/>
  </r>
  <r>
    <x v="0"/>
    <x v="0"/>
    <x v="0"/>
    <s v="Sendas Distribuidora S/A (001899 - 36)"/>
    <x v="0"/>
    <x v="10"/>
    <x v="2"/>
    <x v="2"/>
    <x v="6"/>
    <x v="6"/>
    <s v="CX"/>
    <n v="0.22220000000000001"/>
    <n v="3.9996"/>
    <n v="54"/>
    <x v="0"/>
  </r>
  <r>
    <x v="0"/>
    <x v="0"/>
    <x v="0"/>
    <s v="Sendas Distribuidora S/A (001899 - 36)"/>
    <x v="0"/>
    <x v="10"/>
    <x v="2"/>
    <x v="10"/>
    <x v="31"/>
    <x v="45"/>
    <s v="CX"/>
    <n v="1.8700000000000001E-2"/>
    <n v="0.28050000000000003"/>
    <n v="0.84"/>
    <x v="0"/>
  </r>
  <r>
    <x v="0"/>
    <x v="0"/>
    <x v="0"/>
    <s v="Sendas Distribuidora S/A (001899 - 38)"/>
    <x v="10"/>
    <x v="10"/>
    <x v="2"/>
    <x v="6"/>
    <x v="7"/>
    <x v="46"/>
    <s v="CX"/>
    <n v="1.6E-2"/>
    <n v="0.16"/>
    <n v="3.92"/>
    <x v="0"/>
  </r>
  <r>
    <x v="0"/>
    <x v="0"/>
    <x v="0"/>
    <s v="Sendas Distribuidora S/A (001899 - 39)"/>
    <x v="4"/>
    <x v="10"/>
    <x v="2"/>
    <x v="7"/>
    <x v="9"/>
    <x v="29"/>
    <s v="CX"/>
    <n v="0.16669999999999999"/>
    <n v="1.0002"/>
    <n v="16.5"/>
    <x v="0"/>
  </r>
  <r>
    <x v="0"/>
    <x v="0"/>
    <x v="0"/>
    <s v="Sendas Distribuidora S/A (001899 - 39)"/>
    <x v="4"/>
    <x v="10"/>
    <x v="2"/>
    <x v="4"/>
    <x v="14"/>
    <x v="16"/>
    <s v="CX"/>
    <n v="0.04"/>
    <n v="0.4"/>
    <n v="8"/>
    <x v="0"/>
  </r>
  <r>
    <x v="0"/>
    <x v="0"/>
    <x v="0"/>
    <s v="Sendas Distribuidora S/A (001899 - 53)"/>
    <x v="11"/>
    <x v="10"/>
    <x v="2"/>
    <x v="0"/>
    <x v="0"/>
    <x v="30"/>
    <s v="CX"/>
    <n v="0.16669999999999999"/>
    <n v="2.5005000000000002"/>
    <n v="31.75"/>
    <x v="0"/>
  </r>
  <r>
    <x v="0"/>
    <x v="0"/>
    <x v="0"/>
    <s v="Sendas Distribuidora S/A (001899 - 53)"/>
    <x v="11"/>
    <x v="10"/>
    <x v="2"/>
    <x v="3"/>
    <x v="3"/>
    <x v="11"/>
    <s v="CX"/>
    <n v="0.75560000000000005"/>
    <n v="13.6008"/>
    <n v="61.2"/>
    <x v="0"/>
  </r>
  <r>
    <x v="0"/>
    <x v="0"/>
    <x v="0"/>
    <s v="Sendas Distribuidora S/A (001899 - 53)"/>
    <x v="11"/>
    <x v="10"/>
    <x v="2"/>
    <x v="9"/>
    <x v="13"/>
    <x v="32"/>
    <s v="CX"/>
    <n v="0.15559999999999999"/>
    <n v="0.70020000000000004"/>
    <n v="19.25"/>
    <x v="0"/>
  </r>
  <r>
    <x v="0"/>
    <x v="0"/>
    <x v="0"/>
    <s v="Sendas Distribuidora S/A (001899 - 53)"/>
    <x v="11"/>
    <x v="10"/>
    <x v="2"/>
    <x v="5"/>
    <x v="5"/>
    <x v="5"/>
    <s v="CX"/>
    <n v="0.255"/>
    <n v="2.5499999999999998"/>
    <n v="9.18"/>
    <x v="0"/>
  </r>
  <r>
    <x v="0"/>
    <x v="0"/>
    <x v="0"/>
    <s v="Sendas Distribuidora S/A (001899 - 53)"/>
    <x v="11"/>
    <x v="10"/>
    <x v="2"/>
    <x v="5"/>
    <x v="8"/>
    <x v="9"/>
    <s v="CX"/>
    <n v="0.20830000000000001"/>
    <n v="2.4996"/>
    <n v="16.25"/>
    <x v="0"/>
  </r>
  <r>
    <x v="0"/>
    <x v="0"/>
    <x v="0"/>
    <s v="Sendas Distribuidora S/A (001899 - 53)"/>
    <x v="11"/>
    <x v="10"/>
    <x v="2"/>
    <x v="8"/>
    <x v="12"/>
    <x v="14"/>
    <s v="CX"/>
    <n v="0.375"/>
    <n v="1.5"/>
    <n v="46.88"/>
    <x v="0"/>
  </r>
  <r>
    <x v="0"/>
    <x v="0"/>
    <x v="0"/>
    <s v="Sendas Distribuidora S/A (001899 - 74)"/>
    <x v="13"/>
    <x v="10"/>
    <x v="2"/>
    <x v="6"/>
    <x v="7"/>
    <x v="8"/>
    <s v="CX"/>
    <n v="7.7799999999999994E-2"/>
    <n v="0.70020000000000004"/>
    <n v="17.149999999999999"/>
    <x v="0"/>
  </r>
  <r>
    <x v="0"/>
    <x v="0"/>
    <x v="0"/>
    <s v="Sendas Distribuidora S/A (001899 - 74)"/>
    <x v="13"/>
    <x v="10"/>
    <x v="2"/>
    <x v="3"/>
    <x v="3"/>
    <x v="3"/>
    <s v="CX"/>
    <n v="8.8900000000000007E-2"/>
    <n v="1.6002000000000001"/>
    <n v="7.2"/>
    <x v="0"/>
  </r>
  <r>
    <x v="0"/>
    <x v="0"/>
    <x v="0"/>
    <s v="Sendas Distribuidora S/A (001899 - 74)"/>
    <x v="13"/>
    <x v="10"/>
    <x v="2"/>
    <x v="9"/>
    <x v="13"/>
    <x v="15"/>
    <s v="CX"/>
    <n v="0.125"/>
    <n v="0.5"/>
    <n v="13.75"/>
    <x v="0"/>
  </r>
  <r>
    <x v="0"/>
    <x v="0"/>
    <x v="0"/>
    <s v="Sendas Distribuidora S/A (001899 - 74)"/>
    <x v="13"/>
    <x v="10"/>
    <x v="2"/>
    <x v="7"/>
    <x v="9"/>
    <x v="29"/>
    <s v="CX"/>
    <n v="0.58330000000000004"/>
    <n v="3.4998"/>
    <n v="57.75"/>
    <x v="0"/>
  </r>
  <r>
    <x v="0"/>
    <x v="0"/>
    <x v="0"/>
    <s v="Sendas Distribuidora S/A (001899 - 74)"/>
    <x v="13"/>
    <x v="10"/>
    <x v="2"/>
    <x v="5"/>
    <x v="5"/>
    <x v="5"/>
    <s v="CX"/>
    <n v="1"/>
    <n v="10"/>
    <n v="36"/>
    <x v="0"/>
  </r>
  <r>
    <x v="0"/>
    <x v="0"/>
    <x v="0"/>
    <s v="Sendas Distribuidora S/A (001899 - 74)"/>
    <x v="13"/>
    <x v="10"/>
    <x v="2"/>
    <x v="4"/>
    <x v="14"/>
    <x v="16"/>
    <s v="CX"/>
    <n v="0.32"/>
    <n v="3.2"/>
    <n v="64"/>
    <x v="0"/>
  </r>
  <r>
    <x v="0"/>
    <x v="0"/>
    <x v="0"/>
    <s v="Sendas Distribuidora S/A (001899 - 74)"/>
    <x v="13"/>
    <x v="10"/>
    <x v="2"/>
    <x v="3"/>
    <x v="11"/>
    <x v="13"/>
    <s v="CX"/>
    <n v="0.81110000000000004"/>
    <n v="14.5998"/>
    <n v="91.98"/>
    <x v="0"/>
  </r>
  <r>
    <x v="3"/>
    <x v="0"/>
    <x v="0"/>
    <s v="Sendas Distribuidora S/A (001899 - 80)"/>
    <x v="14"/>
    <x v="10"/>
    <x v="2"/>
    <x v="15"/>
    <x v="23"/>
    <x v="26"/>
    <s v="CX"/>
    <n v="3.04E-2"/>
    <n v="0.42559999999999998"/>
    <n v="5.67"/>
    <x v="0"/>
  </r>
  <r>
    <x v="3"/>
    <x v="0"/>
    <x v="0"/>
    <s v="Sendas Distribuidora S/A (001899 - 80)"/>
    <x v="14"/>
    <x v="10"/>
    <x v="2"/>
    <x v="6"/>
    <x v="7"/>
    <x v="8"/>
    <s v="CX"/>
    <n v="9.3299999999999994E-2"/>
    <n v="0.8397"/>
    <n v="20.58"/>
    <x v="0"/>
  </r>
  <r>
    <x v="3"/>
    <x v="0"/>
    <x v="0"/>
    <s v="Sendas Distribuidora S/A (001899 - 80)"/>
    <x v="14"/>
    <x v="10"/>
    <x v="2"/>
    <x v="0"/>
    <x v="0"/>
    <x v="30"/>
    <s v="CX"/>
    <n v="5.8099999999999999E-2"/>
    <n v="0.87150000000000005"/>
    <n v="11.07"/>
    <x v="0"/>
  </r>
  <r>
    <x v="3"/>
    <x v="0"/>
    <x v="0"/>
    <s v="Sendas Distribuidora S/A (001899 - 80)"/>
    <x v="14"/>
    <x v="10"/>
    <x v="2"/>
    <x v="0"/>
    <x v="21"/>
    <x v="24"/>
    <s v="CX"/>
    <n v="5.79E-2"/>
    <n v="0.81059999999999999"/>
    <n v="2.59"/>
    <x v="0"/>
  </r>
  <r>
    <x v="3"/>
    <x v="0"/>
    <x v="0"/>
    <s v="Sendas Distribuidora S/A (001899 - 80)"/>
    <x v="14"/>
    <x v="10"/>
    <x v="2"/>
    <x v="2"/>
    <x v="6"/>
    <x v="6"/>
    <s v="CX"/>
    <n v="4.0000000000000002E-4"/>
    <n v="7.1999999999999998E-3"/>
    <n v="0.11"/>
    <x v="0"/>
  </r>
  <r>
    <x v="3"/>
    <x v="0"/>
    <x v="0"/>
    <s v="Sendas Distribuidora S/A (001899 - 80)"/>
    <x v="14"/>
    <x v="10"/>
    <x v="2"/>
    <x v="3"/>
    <x v="3"/>
    <x v="11"/>
    <s v="CX"/>
    <n v="3.1699999999999999E-2"/>
    <n v="0.5706"/>
    <n v="2.57"/>
    <x v="0"/>
  </r>
  <r>
    <x v="3"/>
    <x v="0"/>
    <x v="0"/>
    <s v="Sendas Distribuidora S/A (001899 - 80)"/>
    <x v="14"/>
    <x v="10"/>
    <x v="2"/>
    <x v="9"/>
    <x v="13"/>
    <x v="32"/>
    <s v="CX"/>
    <n v="0.2311"/>
    <n v="1.04"/>
    <n v="28.6"/>
    <x v="0"/>
  </r>
  <r>
    <x v="3"/>
    <x v="0"/>
    <x v="0"/>
    <s v="Sendas Distribuidora S/A (001899 - 80)"/>
    <x v="14"/>
    <x v="10"/>
    <x v="2"/>
    <x v="3"/>
    <x v="11"/>
    <x v="13"/>
    <s v="CX"/>
    <n v="0.19489999999999999"/>
    <n v="3.5082"/>
    <n v="22.1"/>
    <x v="0"/>
  </r>
  <r>
    <x v="3"/>
    <x v="0"/>
    <x v="0"/>
    <s v="Sendas Distribuidora S/A (001899 - 81)"/>
    <x v="15"/>
    <x v="10"/>
    <x v="2"/>
    <x v="16"/>
    <x v="24"/>
    <x v="39"/>
    <s v="CX"/>
    <n v="0.6"/>
    <n v="9"/>
    <n v="135"/>
    <x v="0"/>
  </r>
  <r>
    <x v="3"/>
    <x v="0"/>
    <x v="0"/>
    <s v="Sendas Distribuidora S/A (001899 - 81)"/>
    <x v="15"/>
    <x v="10"/>
    <x v="2"/>
    <x v="2"/>
    <x v="6"/>
    <x v="6"/>
    <s v="CX"/>
    <n v="0.38890000000000002"/>
    <n v="7.0002000000000004"/>
    <n v="94.5"/>
    <x v="0"/>
  </r>
  <r>
    <x v="3"/>
    <x v="0"/>
    <x v="0"/>
    <s v="Sendas Distribuidora S/A (001899 - 81)"/>
    <x v="15"/>
    <x v="10"/>
    <x v="2"/>
    <x v="4"/>
    <x v="4"/>
    <x v="47"/>
    <s v="CX"/>
    <n v="0.1111"/>
    <n v="1.9998"/>
    <n v="17"/>
    <x v="0"/>
  </r>
  <r>
    <x v="3"/>
    <x v="0"/>
    <x v="0"/>
    <s v="Sendas Distribuidora S/A (001899 - 81)"/>
    <x v="15"/>
    <x v="10"/>
    <x v="2"/>
    <x v="4"/>
    <x v="14"/>
    <x v="16"/>
    <s v="CX"/>
    <n v="0.1"/>
    <n v="1"/>
    <n v="20"/>
    <x v="0"/>
  </r>
  <r>
    <x v="1"/>
    <x v="0"/>
    <x v="3"/>
    <s v="Walmart Brasil Ltda (000047 - 05)"/>
    <x v="19"/>
    <x v="10"/>
    <x v="2"/>
    <x v="0"/>
    <x v="0"/>
    <x v="0"/>
    <s v="CX"/>
    <n v="0.16669999999999999"/>
    <n v="2.5005000000000002"/>
    <n v="32.5"/>
    <x v="0"/>
  </r>
  <r>
    <x v="2"/>
    <x v="0"/>
    <x v="5"/>
    <s v="Atakarejo Distribuidor De Alimentos E Bebidas S.A (000213 - 18)"/>
    <x v="32"/>
    <x v="11"/>
    <x v="2"/>
    <x v="3"/>
    <x v="10"/>
    <x v="12"/>
    <s v="CX"/>
    <n v="5"/>
    <n v="90"/>
    <n v="234"/>
    <x v="0"/>
  </r>
  <r>
    <x v="2"/>
    <x v="0"/>
    <x v="4"/>
    <s v="Gran Realizacoes Ltda (002821 - 01)"/>
    <x v="8"/>
    <x v="12"/>
    <x v="2"/>
    <x v="16"/>
    <x v="24"/>
    <x v="39"/>
    <s v="CX"/>
    <n v="0.23330000000000001"/>
    <n v="3.4994999999999998"/>
    <n v="63"/>
    <x v="0"/>
  </r>
  <r>
    <x v="1"/>
    <x v="0"/>
    <x v="6"/>
    <s v="Rmix Comercio De Generos Alimenticios Ltda (000186 - 09)"/>
    <x v="38"/>
    <x v="12"/>
    <x v="2"/>
    <x v="18"/>
    <x v="32"/>
    <x v="48"/>
    <s v="CX"/>
    <n v="0.44440000000000002"/>
    <n v="4.8883999999999999"/>
    <n v="22"/>
    <x v="0"/>
  </r>
  <r>
    <x v="0"/>
    <x v="0"/>
    <x v="0"/>
    <s v="Sendas Distribuidora S/A (001899 - 74)"/>
    <x v="13"/>
    <x v="12"/>
    <x v="2"/>
    <x v="3"/>
    <x v="3"/>
    <x v="11"/>
    <s v="CX"/>
    <n v="0.17219999999999999"/>
    <n v="3.0996000000000001"/>
    <n v="13.95"/>
    <x v="0"/>
  </r>
  <r>
    <x v="0"/>
    <x v="0"/>
    <x v="0"/>
    <s v="Sendas Distribuidora S/A (001899 - 74)"/>
    <x v="13"/>
    <x v="12"/>
    <x v="2"/>
    <x v="9"/>
    <x v="13"/>
    <x v="15"/>
    <s v="CX"/>
    <n v="0.25"/>
    <n v="1"/>
    <n v="16.25"/>
    <x v="0"/>
  </r>
  <r>
    <x v="0"/>
    <x v="0"/>
    <x v="0"/>
    <s v="Sendas Distribuidora S/A (001899 - 74)"/>
    <x v="13"/>
    <x v="12"/>
    <x v="2"/>
    <x v="5"/>
    <x v="5"/>
    <x v="5"/>
    <s v="CX"/>
    <n v="1.6"/>
    <n v="16"/>
    <n v="57.6"/>
    <x v="0"/>
  </r>
  <r>
    <x v="1"/>
    <x v="0"/>
    <x v="3"/>
    <s v="Walmart Brasil Ltda (000047 - 05)"/>
    <x v="19"/>
    <x v="12"/>
    <x v="2"/>
    <x v="5"/>
    <x v="5"/>
    <x v="5"/>
    <s v="CX"/>
    <n v="0.3"/>
    <n v="3"/>
    <n v="18"/>
    <x v="0"/>
  </r>
  <r>
    <x v="2"/>
    <x v="0"/>
    <x v="5"/>
    <s v="Atakarejo Distribuidor De Alimentos E Bebidas S.A (000213 - 07)"/>
    <x v="24"/>
    <x v="13"/>
    <x v="2"/>
    <x v="3"/>
    <x v="10"/>
    <x v="12"/>
    <s v="CX"/>
    <n v="0.17219999999999999"/>
    <n v="3.0996000000000001"/>
    <n v="13.95"/>
    <x v="0"/>
  </r>
  <r>
    <x v="2"/>
    <x v="0"/>
    <x v="5"/>
    <s v="Atakarejo Distribuidor De Alimentos E Bebidas S.A (000213 - 07)"/>
    <x v="24"/>
    <x v="13"/>
    <x v="2"/>
    <x v="16"/>
    <x v="30"/>
    <x v="44"/>
    <s v="CX"/>
    <n v="0.28889999999999999"/>
    <n v="2.6000999999999999"/>
    <n v="46.8"/>
    <x v="0"/>
  </r>
  <r>
    <x v="2"/>
    <x v="0"/>
    <x v="5"/>
    <s v="Atakarejo Distribuidor De Alimentos E Bebidas S.A (000213 - 07)"/>
    <x v="24"/>
    <x v="13"/>
    <x v="2"/>
    <x v="3"/>
    <x v="11"/>
    <x v="13"/>
    <s v="CX"/>
    <n v="2.7799999999999998E-2"/>
    <n v="0.50039999999999996"/>
    <n v="3.5"/>
    <x v="0"/>
  </r>
  <r>
    <x v="0"/>
    <x v="0"/>
    <x v="0"/>
    <s v="Sendas Distribuidora S/A (001899 - 36)"/>
    <x v="0"/>
    <x v="13"/>
    <x v="2"/>
    <x v="4"/>
    <x v="14"/>
    <x v="16"/>
    <s v="CX"/>
    <n v="0.01"/>
    <n v="0.1"/>
    <n v="2"/>
    <x v="0"/>
  </r>
  <r>
    <x v="0"/>
    <x v="0"/>
    <x v="0"/>
    <s v="Sendas Distribuidora S/A (001899 - 39)"/>
    <x v="4"/>
    <x v="13"/>
    <x v="2"/>
    <x v="9"/>
    <x v="13"/>
    <x v="15"/>
    <s v="CX"/>
    <n v="0.125"/>
    <n v="0.5"/>
    <n v="8.1300000000000008"/>
    <x v="0"/>
  </r>
  <r>
    <x v="0"/>
    <x v="0"/>
    <x v="0"/>
    <s v="Sendas Distribuidora S/A (001899 - 51)"/>
    <x v="5"/>
    <x v="13"/>
    <x v="2"/>
    <x v="0"/>
    <x v="0"/>
    <x v="30"/>
    <s v="CX"/>
    <n v="6.6699999999999995E-2"/>
    <n v="1.0004999999999999"/>
    <n v="12"/>
    <x v="0"/>
  </r>
  <r>
    <x v="0"/>
    <x v="0"/>
    <x v="0"/>
    <s v="Sendas Distribuidora S/A (001899 - 51)"/>
    <x v="5"/>
    <x v="13"/>
    <x v="2"/>
    <x v="3"/>
    <x v="3"/>
    <x v="3"/>
    <s v="CX"/>
    <n v="0.9667"/>
    <n v="17.400600000000001"/>
    <n v="78.3"/>
    <x v="0"/>
  </r>
  <r>
    <x v="0"/>
    <x v="0"/>
    <x v="0"/>
    <s v="Sendas Distribuidora S/A (001899 - 53)"/>
    <x v="11"/>
    <x v="13"/>
    <x v="2"/>
    <x v="16"/>
    <x v="30"/>
    <x v="44"/>
    <s v="CX"/>
    <n v="1.0156000000000001"/>
    <n v="9.1403999999999996"/>
    <n v="162.69"/>
    <x v="0"/>
  </r>
  <r>
    <x v="0"/>
    <x v="0"/>
    <x v="0"/>
    <s v="Sendas Distribuidora S/A (001899 - 74)"/>
    <x v="13"/>
    <x v="13"/>
    <x v="2"/>
    <x v="5"/>
    <x v="8"/>
    <x v="9"/>
    <s v="CX"/>
    <n v="0.2"/>
    <n v="2.4"/>
    <n v="13.2"/>
    <x v="0"/>
  </r>
  <r>
    <x v="1"/>
    <x v="0"/>
    <x v="3"/>
    <s v="Walmart Brasil Ltda (000047 - 05)"/>
    <x v="19"/>
    <x v="13"/>
    <x v="2"/>
    <x v="0"/>
    <x v="0"/>
    <x v="30"/>
    <s v="CX"/>
    <n v="6.6699999999999995E-2"/>
    <n v="1.0004999999999999"/>
    <n v="15"/>
    <x v="0"/>
  </r>
  <r>
    <x v="1"/>
    <x v="0"/>
    <x v="3"/>
    <s v="Walmart Brasil Ltda (000047 - 05)"/>
    <x v="19"/>
    <x v="13"/>
    <x v="2"/>
    <x v="3"/>
    <x v="3"/>
    <x v="11"/>
    <s v="CX"/>
    <n v="4.4400000000000002E-2"/>
    <n v="0.79920000000000002"/>
    <n v="4.32"/>
    <x v="0"/>
  </r>
  <r>
    <x v="2"/>
    <x v="0"/>
    <x v="5"/>
    <s v="Atakarejo Dist De Alimentos E Bebidas Ei (000213 - 02)"/>
    <x v="21"/>
    <x v="14"/>
    <x v="2"/>
    <x v="0"/>
    <x v="0"/>
    <x v="0"/>
    <s v="CX"/>
    <n v="0.2"/>
    <n v="3"/>
    <n v="33"/>
    <x v="0"/>
  </r>
  <r>
    <x v="2"/>
    <x v="0"/>
    <x v="5"/>
    <s v="Atakarejo Dist De Alimentos E Bebidas Ei (000213 - 02)"/>
    <x v="21"/>
    <x v="14"/>
    <x v="2"/>
    <x v="2"/>
    <x v="6"/>
    <x v="6"/>
    <s v="CX"/>
    <n v="0.1111"/>
    <n v="1.9998"/>
    <n v="27.8"/>
    <x v="0"/>
  </r>
  <r>
    <x v="2"/>
    <x v="1"/>
    <x v="5"/>
    <s v="Atakarejo Distribuidor De Alimentos E Bebidas S.A (000213 - 21)"/>
    <x v="33"/>
    <x v="14"/>
    <x v="2"/>
    <x v="12"/>
    <x v="18"/>
    <x v="21"/>
    <s v="CX"/>
    <n v="0.47170000000000001"/>
    <n v="2.8302"/>
    <n v="36.51"/>
    <x v="0"/>
  </r>
  <r>
    <x v="1"/>
    <x v="1"/>
    <x v="1"/>
    <s v="Cencosud Brasil Comercial S.A (000082 - 68)"/>
    <x v="39"/>
    <x v="14"/>
    <x v="2"/>
    <x v="12"/>
    <x v="18"/>
    <x v="21"/>
    <s v="CX"/>
    <n v="0.16669999999999999"/>
    <n v="1.0002"/>
    <n v="14.5"/>
    <x v="0"/>
  </r>
  <r>
    <x v="2"/>
    <x v="0"/>
    <x v="4"/>
    <s v="Hiperideal Empreendimentos Ltda (002613 - 08)"/>
    <x v="36"/>
    <x v="14"/>
    <x v="2"/>
    <x v="16"/>
    <x v="30"/>
    <x v="44"/>
    <s v="CX"/>
    <n v="0.66669999999999996"/>
    <n v="6.0003000000000002"/>
    <n v="111"/>
    <x v="0"/>
  </r>
  <r>
    <x v="2"/>
    <x v="0"/>
    <x v="2"/>
    <s v="Multicom Atacado E Varejo S/A (006049 - 01)"/>
    <x v="3"/>
    <x v="14"/>
    <x v="2"/>
    <x v="2"/>
    <x v="2"/>
    <x v="17"/>
    <s v="CX"/>
    <n v="0.93330000000000002"/>
    <n v="16.799399999999999"/>
    <n v="181.44"/>
    <x v="0"/>
  </r>
  <r>
    <x v="2"/>
    <x v="0"/>
    <x v="2"/>
    <s v="Multicom Atacado E Varejo S/A (006049 - 01)"/>
    <x v="3"/>
    <x v="14"/>
    <x v="2"/>
    <x v="4"/>
    <x v="4"/>
    <x v="7"/>
    <s v="CX"/>
    <n v="0.61109999999999998"/>
    <n v="10.9998"/>
    <n v="93.5"/>
    <x v="0"/>
  </r>
  <r>
    <x v="2"/>
    <x v="0"/>
    <x v="2"/>
    <s v="Multicom Atacado E Varejo S/A (006049 - 01)"/>
    <x v="3"/>
    <x v="14"/>
    <x v="2"/>
    <x v="3"/>
    <x v="3"/>
    <x v="3"/>
    <s v="CX"/>
    <n v="0.22220000000000001"/>
    <n v="3.9996"/>
    <n v="11.6"/>
    <x v="0"/>
  </r>
  <r>
    <x v="2"/>
    <x v="0"/>
    <x v="2"/>
    <s v="Multicom Atacado E Varejo S/A (006049 - 01)"/>
    <x v="3"/>
    <x v="14"/>
    <x v="2"/>
    <x v="5"/>
    <x v="5"/>
    <x v="5"/>
    <s v="CX"/>
    <n v="0.6"/>
    <n v="6"/>
    <n v="21"/>
    <x v="0"/>
  </r>
  <r>
    <x v="2"/>
    <x v="0"/>
    <x v="2"/>
    <s v="Multicom Atacado E Varejo S/A (006049 - 01)"/>
    <x v="3"/>
    <x v="14"/>
    <x v="2"/>
    <x v="3"/>
    <x v="11"/>
    <x v="13"/>
    <s v="CX"/>
    <n v="0.1111"/>
    <n v="1.9998"/>
    <n v="12.2"/>
    <x v="0"/>
  </r>
  <r>
    <x v="2"/>
    <x v="0"/>
    <x v="2"/>
    <s v="Multicom Atacado E Varejo S/A (006049 - 02)"/>
    <x v="40"/>
    <x v="14"/>
    <x v="2"/>
    <x v="7"/>
    <x v="9"/>
    <x v="29"/>
    <s v="CX"/>
    <n v="0.16669999999999999"/>
    <n v="1.0002"/>
    <n v="12.2"/>
    <x v="0"/>
  </r>
  <r>
    <x v="2"/>
    <x v="0"/>
    <x v="2"/>
    <s v="Multicom Atacado E Varejo S/A (006049 - 02)"/>
    <x v="40"/>
    <x v="14"/>
    <x v="2"/>
    <x v="0"/>
    <x v="21"/>
    <x v="49"/>
    <s v="CX"/>
    <n v="0.71430000000000005"/>
    <n v="10.0002"/>
    <n v="28.5"/>
    <x v="0"/>
  </r>
  <r>
    <x v="2"/>
    <x v="0"/>
    <x v="2"/>
    <s v="Multicom Atacado E Varejo S/A (006049 - 02)"/>
    <x v="40"/>
    <x v="14"/>
    <x v="2"/>
    <x v="16"/>
    <x v="24"/>
    <x v="39"/>
    <s v="CX"/>
    <n v="0.2"/>
    <n v="3"/>
    <n v="45.6"/>
    <x v="0"/>
  </r>
  <r>
    <x v="2"/>
    <x v="0"/>
    <x v="2"/>
    <s v="Multicom Atacado E Varejo S/A (006049 - 02)"/>
    <x v="40"/>
    <x v="14"/>
    <x v="2"/>
    <x v="12"/>
    <x v="18"/>
    <x v="21"/>
    <s v="CX"/>
    <n v="0.5"/>
    <n v="3"/>
    <n v="39.6"/>
    <x v="0"/>
  </r>
  <r>
    <x v="2"/>
    <x v="0"/>
    <x v="1"/>
    <s v="Perini Comercial De Alimentos Ltda (000069 - 05)"/>
    <x v="30"/>
    <x v="14"/>
    <x v="2"/>
    <x v="6"/>
    <x v="7"/>
    <x v="8"/>
    <s v="CX"/>
    <n v="2.2200000000000001E-2"/>
    <n v="0.19980000000000001"/>
    <n v="5.18"/>
    <x v="0"/>
  </r>
  <r>
    <x v="2"/>
    <x v="0"/>
    <x v="1"/>
    <s v="Perini Comercial De Alimentos Ltda (000069 - 05)"/>
    <x v="30"/>
    <x v="14"/>
    <x v="2"/>
    <x v="6"/>
    <x v="7"/>
    <x v="8"/>
    <s v="CX"/>
    <n v="0.22220000000000001"/>
    <n v="1.9998"/>
    <n v="51.8"/>
    <x v="0"/>
  </r>
  <r>
    <x v="0"/>
    <x v="0"/>
    <x v="0"/>
    <s v="Sendas Distribuidora S/A (001899 - 51)"/>
    <x v="5"/>
    <x v="14"/>
    <x v="2"/>
    <x v="7"/>
    <x v="9"/>
    <x v="29"/>
    <s v="CX"/>
    <n v="0.33329999999999999"/>
    <n v="1.9998"/>
    <n v="33"/>
    <x v="0"/>
  </r>
  <r>
    <x v="0"/>
    <x v="0"/>
    <x v="0"/>
    <s v="Sendas Distribuidora S/A (001899 - 51)"/>
    <x v="5"/>
    <x v="14"/>
    <x v="2"/>
    <x v="6"/>
    <x v="7"/>
    <x v="8"/>
    <s v="CX"/>
    <n v="2.2200000000000001E-2"/>
    <n v="0.19980000000000001"/>
    <n v="4.9000000000000004"/>
    <x v="0"/>
  </r>
  <r>
    <x v="0"/>
    <x v="0"/>
    <x v="0"/>
    <s v="Sendas Distribuidora S/A (001899 - 51)"/>
    <x v="5"/>
    <x v="14"/>
    <x v="2"/>
    <x v="15"/>
    <x v="23"/>
    <x v="26"/>
    <s v="CX"/>
    <n v="7.1400000000000005E-2"/>
    <n v="0.99960000000000004"/>
    <n v="13.3"/>
    <x v="0"/>
  </r>
  <r>
    <x v="0"/>
    <x v="0"/>
    <x v="0"/>
    <s v="Sendas Distribuidora S/A (001899 - 51)"/>
    <x v="5"/>
    <x v="14"/>
    <x v="2"/>
    <x v="10"/>
    <x v="15"/>
    <x v="18"/>
    <s v="CX"/>
    <n v="2"/>
    <n v="30"/>
    <n v="72"/>
    <x v="0"/>
  </r>
  <r>
    <x v="0"/>
    <x v="0"/>
    <x v="0"/>
    <s v="Sendas Distribuidora S/A (001899 - 51)"/>
    <x v="5"/>
    <x v="14"/>
    <x v="2"/>
    <x v="19"/>
    <x v="33"/>
    <x v="50"/>
    <s v="CX"/>
    <n v="0.1071"/>
    <n v="1.4994000000000001"/>
    <n v="9"/>
    <x v="0"/>
  </r>
  <r>
    <x v="0"/>
    <x v="0"/>
    <x v="0"/>
    <s v="Sendas Distribuidora S/A (001899 - 51)"/>
    <x v="5"/>
    <x v="14"/>
    <x v="2"/>
    <x v="5"/>
    <x v="5"/>
    <x v="5"/>
    <s v="CX"/>
    <n v="2.4"/>
    <n v="24"/>
    <n v="86.4"/>
    <x v="0"/>
  </r>
  <r>
    <x v="0"/>
    <x v="0"/>
    <x v="0"/>
    <s v="Sendas Distribuidora S/A (001899 - 51)"/>
    <x v="5"/>
    <x v="14"/>
    <x v="2"/>
    <x v="5"/>
    <x v="5"/>
    <x v="5"/>
    <s v="CX"/>
    <n v="0.5"/>
    <n v="5"/>
    <n v="18"/>
    <x v="0"/>
  </r>
  <r>
    <x v="0"/>
    <x v="0"/>
    <x v="0"/>
    <s v="Sendas Distribuidora S/A (001899 - 52)"/>
    <x v="6"/>
    <x v="14"/>
    <x v="2"/>
    <x v="3"/>
    <x v="3"/>
    <x v="11"/>
    <s v="CX"/>
    <n v="0.18890000000000001"/>
    <n v="3.4001999999999999"/>
    <n v="15.3"/>
    <x v="0"/>
  </r>
  <r>
    <x v="0"/>
    <x v="0"/>
    <x v="0"/>
    <s v="Sendas Distribuidora S/A (001899 - 52)"/>
    <x v="6"/>
    <x v="14"/>
    <x v="2"/>
    <x v="5"/>
    <x v="8"/>
    <x v="9"/>
    <s v="CX"/>
    <n v="0.81669999999999998"/>
    <n v="9.8003999999999998"/>
    <n v="63.7"/>
    <x v="0"/>
  </r>
  <r>
    <x v="0"/>
    <x v="0"/>
    <x v="0"/>
    <s v="Sendas Distribuidora S/A (001899 - 67)"/>
    <x v="41"/>
    <x v="14"/>
    <x v="2"/>
    <x v="2"/>
    <x v="34"/>
    <x v="51"/>
    <s v="CX"/>
    <n v="9.0899999999999995E-2"/>
    <n v="1.7907299999999999"/>
    <n v="21.9"/>
    <x v="0"/>
  </r>
  <r>
    <x v="3"/>
    <x v="0"/>
    <x v="0"/>
    <s v="Sendas Distribuidora S/A (001899 - 80)"/>
    <x v="14"/>
    <x v="15"/>
    <x v="3"/>
    <x v="6"/>
    <x v="7"/>
    <x v="52"/>
    <s v="CX"/>
    <n v="0.18890000000000001"/>
    <n v="1.7000999999999999"/>
    <n v="41.65"/>
    <x v="0"/>
  </r>
  <r>
    <x v="3"/>
    <x v="0"/>
    <x v="0"/>
    <s v="Sendas Distribuidora S/A (001899 - 80)"/>
    <x v="14"/>
    <x v="15"/>
    <x v="3"/>
    <x v="0"/>
    <x v="0"/>
    <x v="30"/>
    <s v="CX"/>
    <n v="0.1249"/>
    <n v="1.8734999999999999"/>
    <n v="22.49"/>
    <x v="0"/>
  </r>
  <r>
    <x v="3"/>
    <x v="0"/>
    <x v="0"/>
    <s v="Sendas Distribuidora S/A (001899 - 80)"/>
    <x v="14"/>
    <x v="15"/>
    <x v="3"/>
    <x v="0"/>
    <x v="21"/>
    <x v="24"/>
    <s v="CX"/>
    <n v="0.47910000000000003"/>
    <n v="6.7073999999999998"/>
    <n v="21.47"/>
    <x v="0"/>
  </r>
  <r>
    <x v="3"/>
    <x v="0"/>
    <x v="0"/>
    <s v="Sendas Distribuidora S/A (001899 - 80)"/>
    <x v="14"/>
    <x v="15"/>
    <x v="3"/>
    <x v="2"/>
    <x v="2"/>
    <x v="17"/>
    <s v="CX"/>
    <n v="1.6799999999999999E-2"/>
    <n v="0.3024"/>
    <n v="3.78"/>
    <x v="0"/>
  </r>
  <r>
    <x v="3"/>
    <x v="0"/>
    <x v="0"/>
    <s v="Sendas Distribuidora S/A (001899 - 80)"/>
    <x v="14"/>
    <x v="15"/>
    <x v="3"/>
    <x v="2"/>
    <x v="22"/>
    <x v="25"/>
    <s v="CX"/>
    <n v="2.9499999999999998E-2"/>
    <n v="0.5605"/>
    <n v="7.84"/>
    <x v="0"/>
  </r>
  <r>
    <x v="3"/>
    <x v="0"/>
    <x v="0"/>
    <s v="Sendas Distribuidora S/A (001899 - 80)"/>
    <x v="14"/>
    <x v="15"/>
    <x v="3"/>
    <x v="4"/>
    <x v="4"/>
    <x v="7"/>
    <s v="CX"/>
    <n v="0.13389999999999999"/>
    <n v="2.4102000000000001"/>
    <n v="24.1"/>
    <x v="0"/>
  </r>
  <r>
    <x v="3"/>
    <x v="0"/>
    <x v="0"/>
    <s v="Sendas Distribuidora S/A (001899 - 80)"/>
    <x v="14"/>
    <x v="15"/>
    <x v="3"/>
    <x v="4"/>
    <x v="14"/>
    <x v="16"/>
    <s v="CX"/>
    <n v="5.0799999999999998E-2"/>
    <n v="0.50800000000000001"/>
    <n v="10.16"/>
    <x v="0"/>
  </r>
  <r>
    <x v="3"/>
    <x v="0"/>
    <x v="0"/>
    <s v="Sendas Distribuidora S/A (001899 - 80)"/>
    <x v="14"/>
    <x v="15"/>
    <x v="3"/>
    <x v="3"/>
    <x v="11"/>
    <x v="13"/>
    <s v="CX"/>
    <n v="2.8199999999999999E-2"/>
    <n v="0.50760000000000005"/>
    <n v="3.2"/>
    <x v="0"/>
  </r>
  <r>
    <x v="3"/>
    <x v="0"/>
    <x v="0"/>
    <s v="Sendas Distribuidora S/A (001899 - 81)"/>
    <x v="15"/>
    <x v="15"/>
    <x v="3"/>
    <x v="6"/>
    <x v="7"/>
    <x v="8"/>
    <s v="CX"/>
    <n v="0.1111"/>
    <n v="0.99990000000000001"/>
    <n v="24.5"/>
    <x v="0"/>
  </r>
  <r>
    <x v="3"/>
    <x v="0"/>
    <x v="0"/>
    <s v="Sendas Distribuidora S/A (001899 - 81)"/>
    <x v="15"/>
    <x v="15"/>
    <x v="3"/>
    <x v="9"/>
    <x v="13"/>
    <x v="32"/>
    <s v="CX"/>
    <n v="0.66669999999999996"/>
    <n v="3.0002"/>
    <n v="82.5"/>
    <x v="0"/>
  </r>
  <r>
    <x v="2"/>
    <x v="0"/>
    <x v="5"/>
    <s v="Atakarejo Dist De Alimentos E Bebidas Ei (000213 - 02)"/>
    <x v="21"/>
    <x v="16"/>
    <x v="3"/>
    <x v="10"/>
    <x v="15"/>
    <x v="18"/>
    <s v="CX"/>
    <n v="2.9373"/>
    <n v="44.0595"/>
    <n v="132.18"/>
    <x v="0"/>
  </r>
  <r>
    <x v="2"/>
    <x v="0"/>
    <x v="5"/>
    <s v="Atakarejo Dist De Alimentos E Bebidas Ei (000213 - 02)"/>
    <x v="21"/>
    <x v="16"/>
    <x v="3"/>
    <x v="3"/>
    <x v="3"/>
    <x v="3"/>
    <s v="CX"/>
    <n v="0.43869999999999998"/>
    <n v="7.8966000000000003"/>
    <n v="27.64"/>
    <x v="0"/>
  </r>
  <r>
    <x v="2"/>
    <x v="0"/>
    <x v="5"/>
    <s v="Atakarejo Dist De Alimentos E Bebidas Ei (000213 - 02)"/>
    <x v="21"/>
    <x v="16"/>
    <x v="3"/>
    <x v="16"/>
    <x v="30"/>
    <x v="44"/>
    <s v="CX"/>
    <n v="0.1111"/>
    <n v="0.99990000000000001"/>
    <n v="18"/>
    <x v="0"/>
  </r>
  <r>
    <x v="2"/>
    <x v="0"/>
    <x v="5"/>
    <s v="Atakarejo Dist De Alimentos E Bebidas Ei (000213 - 02)"/>
    <x v="21"/>
    <x v="16"/>
    <x v="3"/>
    <x v="5"/>
    <x v="8"/>
    <x v="9"/>
    <s v="CX"/>
    <n v="0.4375"/>
    <n v="5.25"/>
    <n v="15.75"/>
    <x v="0"/>
  </r>
  <r>
    <x v="0"/>
    <x v="0"/>
    <x v="0"/>
    <s v="Sendas Distribuidora S/A (001899 - 36)"/>
    <x v="0"/>
    <x v="16"/>
    <x v="3"/>
    <x v="15"/>
    <x v="23"/>
    <x v="26"/>
    <s v="CX"/>
    <n v="3.5700000000000003E-2"/>
    <n v="0.49980000000000002"/>
    <n v="6.65"/>
    <x v="0"/>
  </r>
  <r>
    <x v="0"/>
    <x v="0"/>
    <x v="0"/>
    <s v="Sendas Distribuidora S/A (001899 - 36)"/>
    <x v="0"/>
    <x v="16"/>
    <x v="3"/>
    <x v="1"/>
    <x v="1"/>
    <x v="1"/>
    <s v="CX"/>
    <n v="6.6699999999999995E-2"/>
    <n v="1.0004999999999999"/>
    <n v="14"/>
    <x v="0"/>
  </r>
  <r>
    <x v="0"/>
    <x v="0"/>
    <x v="0"/>
    <s v="Sendas Distribuidora S/A (001899 - 36)"/>
    <x v="0"/>
    <x v="16"/>
    <x v="3"/>
    <x v="4"/>
    <x v="4"/>
    <x v="7"/>
    <s v="CX"/>
    <n v="0.22220000000000001"/>
    <n v="3.9996"/>
    <n v="40"/>
    <x v="0"/>
  </r>
  <r>
    <x v="0"/>
    <x v="0"/>
    <x v="0"/>
    <s v="Sendas Distribuidora S/A (001899 - 36)"/>
    <x v="0"/>
    <x v="16"/>
    <x v="3"/>
    <x v="5"/>
    <x v="5"/>
    <x v="5"/>
    <s v="CX"/>
    <n v="2.5000000000000001E-2"/>
    <n v="0.25"/>
    <n v="0.9"/>
    <x v="0"/>
  </r>
  <r>
    <x v="0"/>
    <x v="0"/>
    <x v="0"/>
    <s v="Sendas Distribuidora S/A (001899 - 38)"/>
    <x v="10"/>
    <x v="16"/>
    <x v="3"/>
    <x v="1"/>
    <x v="1"/>
    <x v="1"/>
    <s v="CX"/>
    <n v="1.3299999999999999E-2"/>
    <n v="0.19950000000000001"/>
    <n v="2.8"/>
    <x v="0"/>
  </r>
  <r>
    <x v="0"/>
    <x v="0"/>
    <x v="0"/>
    <s v="Sendas Distribuidora S/A (001899 - 38)"/>
    <x v="10"/>
    <x v="16"/>
    <x v="3"/>
    <x v="5"/>
    <x v="5"/>
    <x v="5"/>
    <s v="CX"/>
    <n v="0.21"/>
    <n v="2.1"/>
    <n v="7.56"/>
    <x v="0"/>
  </r>
  <r>
    <x v="0"/>
    <x v="0"/>
    <x v="0"/>
    <s v="Sendas Distribuidora S/A (001899 - 38)"/>
    <x v="10"/>
    <x v="16"/>
    <x v="3"/>
    <x v="5"/>
    <x v="8"/>
    <x v="9"/>
    <s v="CX"/>
    <n v="2.5000000000000001E-2"/>
    <n v="0.3"/>
    <n v="1.95"/>
    <x v="0"/>
  </r>
  <r>
    <x v="0"/>
    <x v="0"/>
    <x v="0"/>
    <s v="Sendas Distribuidora S/A (001899 - 38)"/>
    <x v="10"/>
    <x v="16"/>
    <x v="3"/>
    <x v="4"/>
    <x v="14"/>
    <x v="53"/>
    <s v="CX"/>
    <n v="0.05"/>
    <n v="0.5"/>
    <n v="10"/>
    <x v="0"/>
  </r>
  <r>
    <x v="0"/>
    <x v="0"/>
    <x v="0"/>
    <s v="Sendas Distribuidora S/A (001899 - 39)"/>
    <x v="4"/>
    <x v="16"/>
    <x v="3"/>
    <x v="5"/>
    <x v="5"/>
    <x v="5"/>
    <s v="CX"/>
    <n v="0.15"/>
    <n v="1.5"/>
    <n v="5.4"/>
    <x v="0"/>
  </r>
  <r>
    <x v="0"/>
    <x v="0"/>
    <x v="0"/>
    <s v="Sendas Distribuidora S/A (001899 - 51)"/>
    <x v="5"/>
    <x v="16"/>
    <x v="3"/>
    <x v="7"/>
    <x v="9"/>
    <x v="29"/>
    <s v="CX"/>
    <n v="0.16669999999999999"/>
    <n v="1.0002"/>
    <n v="16.5"/>
    <x v="0"/>
  </r>
  <r>
    <x v="0"/>
    <x v="0"/>
    <x v="0"/>
    <s v="Sendas Distribuidora S/A (001899 - 51)"/>
    <x v="5"/>
    <x v="16"/>
    <x v="3"/>
    <x v="3"/>
    <x v="3"/>
    <x v="3"/>
    <s v="CX"/>
    <n v="0.28389999999999999"/>
    <n v="5.1101999999999999"/>
    <n v="23"/>
    <x v="0"/>
  </r>
  <r>
    <x v="0"/>
    <x v="0"/>
    <x v="0"/>
    <s v="Sendas Distribuidora S/A (001899 - 51)"/>
    <x v="5"/>
    <x v="16"/>
    <x v="3"/>
    <x v="19"/>
    <x v="33"/>
    <x v="50"/>
    <s v="CX"/>
    <n v="3.5700000000000003E-2"/>
    <n v="0.49980000000000002"/>
    <n v="3"/>
    <x v="0"/>
  </r>
  <r>
    <x v="0"/>
    <x v="0"/>
    <x v="0"/>
    <s v="Sendas Distribuidora S/A (001899 - 51)"/>
    <x v="5"/>
    <x v="16"/>
    <x v="3"/>
    <x v="11"/>
    <x v="17"/>
    <x v="20"/>
    <s v="CX"/>
    <n v="3.3300000000000003E-2"/>
    <n v="0.18315000000000001"/>
    <n v="4"/>
    <x v="0"/>
  </r>
  <r>
    <x v="0"/>
    <x v="0"/>
    <x v="0"/>
    <s v="Sendas Distribuidora S/A (001899 - 51)"/>
    <x v="5"/>
    <x v="16"/>
    <x v="3"/>
    <x v="5"/>
    <x v="5"/>
    <x v="5"/>
    <s v="CX"/>
    <n v="1.1499999999999999"/>
    <n v="11.5"/>
    <n v="41.4"/>
    <x v="0"/>
  </r>
  <r>
    <x v="0"/>
    <x v="0"/>
    <x v="0"/>
    <s v="Sendas Distribuidora S/A (001899 - 51)"/>
    <x v="5"/>
    <x v="16"/>
    <x v="3"/>
    <x v="5"/>
    <x v="8"/>
    <x v="9"/>
    <s v="CX"/>
    <n v="0.16669999999999999"/>
    <n v="2.0004"/>
    <n v="13"/>
    <x v="0"/>
  </r>
  <r>
    <x v="0"/>
    <x v="0"/>
    <x v="0"/>
    <s v="Sendas Distribuidora S/A (001899 - 51)"/>
    <x v="5"/>
    <x v="16"/>
    <x v="3"/>
    <x v="3"/>
    <x v="11"/>
    <x v="13"/>
    <s v="CX"/>
    <n v="0.13830000000000001"/>
    <n v="2.4893999999999998"/>
    <n v="15.69"/>
    <x v="0"/>
  </r>
  <r>
    <x v="0"/>
    <x v="0"/>
    <x v="0"/>
    <s v="Sendas Distribuidora S/A (001899 - 52)"/>
    <x v="6"/>
    <x v="16"/>
    <x v="3"/>
    <x v="16"/>
    <x v="30"/>
    <x v="44"/>
    <s v="CX"/>
    <n v="0.44440000000000002"/>
    <n v="3.9996"/>
    <n v="71.2"/>
    <x v="0"/>
  </r>
  <r>
    <x v="0"/>
    <x v="0"/>
    <x v="0"/>
    <s v="Sendas Distribuidora S/A (001899 - 52)"/>
    <x v="6"/>
    <x v="16"/>
    <x v="3"/>
    <x v="7"/>
    <x v="9"/>
    <x v="29"/>
    <s v="CX"/>
    <n v="0.2"/>
    <n v="1.2"/>
    <n v="19.8"/>
    <x v="0"/>
  </r>
  <r>
    <x v="0"/>
    <x v="0"/>
    <x v="0"/>
    <s v="Sendas Distribuidora S/A (001899 - 52)"/>
    <x v="6"/>
    <x v="16"/>
    <x v="3"/>
    <x v="9"/>
    <x v="13"/>
    <x v="15"/>
    <s v="CX"/>
    <n v="0.125"/>
    <n v="0.5"/>
    <n v="8.1300000000000008"/>
    <x v="0"/>
  </r>
  <r>
    <x v="0"/>
    <x v="0"/>
    <x v="0"/>
    <s v="Sendas Distribuidora S/A (001899 - 53)"/>
    <x v="11"/>
    <x v="16"/>
    <x v="3"/>
    <x v="6"/>
    <x v="7"/>
    <x v="8"/>
    <s v="CX"/>
    <n v="0.32219999999999999"/>
    <n v="2.8997999999999999"/>
    <n v="71.05"/>
    <x v="0"/>
  </r>
  <r>
    <x v="0"/>
    <x v="0"/>
    <x v="0"/>
    <s v="Sendas Distribuidora S/A (001899 - 53)"/>
    <x v="11"/>
    <x v="16"/>
    <x v="3"/>
    <x v="0"/>
    <x v="0"/>
    <x v="30"/>
    <s v="CX"/>
    <n v="0.1333"/>
    <n v="1.9995000000000001"/>
    <n v="24"/>
    <x v="0"/>
  </r>
  <r>
    <x v="0"/>
    <x v="0"/>
    <x v="0"/>
    <s v="Sendas Distribuidora S/A (001899 - 53)"/>
    <x v="11"/>
    <x v="16"/>
    <x v="3"/>
    <x v="16"/>
    <x v="30"/>
    <x v="44"/>
    <s v="CX"/>
    <n v="7.1099999999999997E-2"/>
    <n v="0.63990000000000002"/>
    <n v="11.39"/>
    <x v="0"/>
  </r>
  <r>
    <x v="0"/>
    <x v="0"/>
    <x v="0"/>
    <s v="Sendas Distribuidora S/A (001899 - 53)"/>
    <x v="11"/>
    <x v="16"/>
    <x v="3"/>
    <x v="2"/>
    <x v="6"/>
    <x v="6"/>
    <s v="CX"/>
    <n v="0.56110000000000004"/>
    <n v="10.0998"/>
    <n v="136.35"/>
    <x v="0"/>
  </r>
  <r>
    <x v="0"/>
    <x v="0"/>
    <x v="0"/>
    <s v="Sendas Distribuidora S/A (001899 - 53)"/>
    <x v="11"/>
    <x v="16"/>
    <x v="3"/>
    <x v="3"/>
    <x v="3"/>
    <x v="11"/>
    <s v="CX"/>
    <n v="0.39439999999999997"/>
    <n v="7.0991999999999997"/>
    <n v="31.95"/>
    <x v="0"/>
  </r>
  <r>
    <x v="0"/>
    <x v="0"/>
    <x v="0"/>
    <s v="Sendas Distribuidora S/A (001899 - 53)"/>
    <x v="11"/>
    <x v="16"/>
    <x v="3"/>
    <x v="5"/>
    <x v="5"/>
    <x v="5"/>
    <s v="CX"/>
    <n v="0.65"/>
    <n v="6.5"/>
    <n v="23.4"/>
    <x v="0"/>
  </r>
  <r>
    <x v="0"/>
    <x v="0"/>
    <x v="0"/>
    <s v="Sendas Distribuidora S/A (001899 - 53)"/>
    <x v="11"/>
    <x v="16"/>
    <x v="3"/>
    <x v="5"/>
    <x v="8"/>
    <x v="9"/>
    <s v="CX"/>
    <n v="0.1883"/>
    <n v="2.2595999999999998"/>
    <n v="12.43"/>
    <x v="0"/>
  </r>
  <r>
    <x v="0"/>
    <x v="0"/>
    <x v="0"/>
    <s v="Sendas Distribuidora S/A (001899 - 53)"/>
    <x v="11"/>
    <x v="16"/>
    <x v="3"/>
    <x v="3"/>
    <x v="11"/>
    <x v="13"/>
    <s v="CX"/>
    <n v="3.8899999999999997E-2"/>
    <n v="0.70020000000000004"/>
    <n v="4.41"/>
    <x v="0"/>
  </r>
  <r>
    <x v="0"/>
    <x v="0"/>
    <x v="0"/>
    <s v="Sendas Distribuidora S/A (001899 - 74)"/>
    <x v="13"/>
    <x v="16"/>
    <x v="3"/>
    <x v="0"/>
    <x v="0"/>
    <x v="30"/>
    <s v="CX"/>
    <n v="3.3300000000000003E-2"/>
    <n v="0.4995"/>
    <n v="6"/>
    <x v="0"/>
  </r>
  <r>
    <x v="0"/>
    <x v="0"/>
    <x v="0"/>
    <s v="Sendas Distribuidora S/A (001899 - 74)"/>
    <x v="13"/>
    <x v="16"/>
    <x v="3"/>
    <x v="2"/>
    <x v="6"/>
    <x v="6"/>
    <s v="CX"/>
    <n v="0.44440000000000002"/>
    <n v="7.9992000000000001"/>
    <n v="104"/>
    <x v="0"/>
  </r>
  <r>
    <x v="0"/>
    <x v="0"/>
    <x v="0"/>
    <s v="Sendas Distribuidora S/A (001899 - 74)"/>
    <x v="13"/>
    <x v="16"/>
    <x v="3"/>
    <x v="3"/>
    <x v="3"/>
    <x v="3"/>
    <s v="CX"/>
    <n v="3.3300000000000003E-2"/>
    <n v="0.59940000000000004"/>
    <n v="2.7"/>
    <x v="0"/>
  </r>
  <r>
    <x v="0"/>
    <x v="0"/>
    <x v="0"/>
    <s v="Sendas Distribuidora S/A (001899 - 74)"/>
    <x v="13"/>
    <x v="16"/>
    <x v="3"/>
    <x v="7"/>
    <x v="9"/>
    <x v="29"/>
    <s v="CX"/>
    <n v="0.16669999999999999"/>
    <n v="1.0002"/>
    <n v="16.5"/>
    <x v="0"/>
  </r>
  <r>
    <x v="0"/>
    <x v="0"/>
    <x v="0"/>
    <s v="Sendas Distribuidora S/A (001899 - 74)"/>
    <x v="13"/>
    <x v="16"/>
    <x v="3"/>
    <x v="0"/>
    <x v="0"/>
    <x v="30"/>
    <s v="CX"/>
    <n v="3.3300000000000003E-2"/>
    <n v="0.4995"/>
    <n v="6"/>
    <x v="0"/>
  </r>
  <r>
    <x v="0"/>
    <x v="0"/>
    <x v="0"/>
    <s v="Sendas Distribuidora S/A (001899 - 74)"/>
    <x v="13"/>
    <x v="16"/>
    <x v="3"/>
    <x v="11"/>
    <x v="17"/>
    <x v="20"/>
    <s v="CX"/>
    <n v="3.3300000000000003E-2"/>
    <n v="0.18315000000000001"/>
    <n v="4"/>
    <x v="0"/>
  </r>
  <r>
    <x v="0"/>
    <x v="0"/>
    <x v="0"/>
    <s v="Sendas Distribuidora S/A (001899 - 74)"/>
    <x v="13"/>
    <x v="16"/>
    <x v="3"/>
    <x v="5"/>
    <x v="5"/>
    <x v="5"/>
    <s v="CX"/>
    <n v="0.45"/>
    <n v="4.5"/>
    <n v="16.2"/>
    <x v="0"/>
  </r>
  <r>
    <x v="0"/>
    <x v="0"/>
    <x v="0"/>
    <s v="Sendas Distribuidora S/A (001899 - 74)"/>
    <x v="13"/>
    <x v="16"/>
    <x v="3"/>
    <x v="5"/>
    <x v="8"/>
    <x v="9"/>
    <s v="CX"/>
    <n v="0.75"/>
    <n v="9"/>
    <n v="58.5"/>
    <x v="0"/>
  </r>
  <r>
    <x v="0"/>
    <x v="0"/>
    <x v="0"/>
    <s v="Sendas Distribuidora S/A (001899 - 74)"/>
    <x v="13"/>
    <x v="16"/>
    <x v="3"/>
    <x v="3"/>
    <x v="11"/>
    <x v="13"/>
    <s v="CX"/>
    <n v="2.2200000000000001E-2"/>
    <n v="0.39960000000000001"/>
    <n v="2.52"/>
    <x v="0"/>
  </r>
  <r>
    <x v="1"/>
    <x v="0"/>
    <x v="3"/>
    <s v="Wmb Supermercados Do Brasil Ltda (000047 - 10)"/>
    <x v="7"/>
    <x v="16"/>
    <x v="3"/>
    <x v="3"/>
    <x v="3"/>
    <x v="3"/>
    <s v="CX"/>
    <n v="5.5599999999999997E-2"/>
    <n v="1.0007999999999999"/>
    <n v="4.2"/>
    <x v="0"/>
  </r>
  <r>
    <x v="1"/>
    <x v="0"/>
    <x v="3"/>
    <s v="Wmb Supermercados Do Brasil Ltda. (000047 - 12)"/>
    <x v="20"/>
    <x v="16"/>
    <x v="3"/>
    <x v="0"/>
    <x v="0"/>
    <x v="0"/>
    <s v="CX"/>
    <n v="6.6699999999999995E-2"/>
    <n v="1.0004999999999999"/>
    <n v="13"/>
    <x v="0"/>
  </r>
  <r>
    <x v="1"/>
    <x v="0"/>
    <x v="3"/>
    <s v="Wmb Supermercados Do Brasil Ltda. (000047 - 12)"/>
    <x v="20"/>
    <x v="16"/>
    <x v="3"/>
    <x v="12"/>
    <x v="18"/>
    <x v="21"/>
    <s v="CX"/>
    <n v="0.33329999999999999"/>
    <n v="1.9998"/>
    <n v="30"/>
    <x v="0"/>
  </r>
  <r>
    <x v="1"/>
    <x v="0"/>
    <x v="3"/>
    <s v="Wmb Supermercados Do Brasil Ltda. (000047 - 12)"/>
    <x v="20"/>
    <x v="16"/>
    <x v="3"/>
    <x v="4"/>
    <x v="4"/>
    <x v="47"/>
    <s v="CX"/>
    <n v="0.1111"/>
    <n v="1.9998"/>
    <n v="21.8"/>
    <x v="0"/>
  </r>
  <r>
    <x v="1"/>
    <x v="0"/>
    <x v="3"/>
    <s v="Wmb Supermercados Do Brasil Ltda. (000047 - 12)"/>
    <x v="20"/>
    <x v="16"/>
    <x v="3"/>
    <x v="5"/>
    <x v="8"/>
    <x v="9"/>
    <s v="CX"/>
    <n v="0.25"/>
    <n v="3"/>
    <n v="22.5"/>
    <x v="0"/>
  </r>
  <r>
    <x v="1"/>
    <x v="0"/>
    <x v="3"/>
    <s v="Wmb Supermercados Do Brasil Ltda. (000047 - 12)"/>
    <x v="20"/>
    <x v="16"/>
    <x v="3"/>
    <x v="4"/>
    <x v="14"/>
    <x v="16"/>
    <s v="CX"/>
    <n v="0.1"/>
    <n v="1"/>
    <n v="20.8"/>
    <x v="0"/>
  </r>
  <r>
    <x v="2"/>
    <x v="0"/>
    <x v="5"/>
    <s v="Atakarejo Dist De Alimentos E Bebidas Ei (000213 - 02)"/>
    <x v="21"/>
    <x v="17"/>
    <x v="3"/>
    <x v="5"/>
    <x v="8"/>
    <x v="9"/>
    <s v="CX"/>
    <n v="0.16669999999999999"/>
    <n v="2.0004"/>
    <n v="6"/>
    <x v="0"/>
  </r>
  <r>
    <x v="2"/>
    <x v="0"/>
    <x v="5"/>
    <s v="Atakarejo Distribuidor De Alimentos E Bebidas S.A (000213 - 07)"/>
    <x v="24"/>
    <x v="17"/>
    <x v="3"/>
    <x v="0"/>
    <x v="0"/>
    <x v="30"/>
    <s v="CX"/>
    <n v="0.12429999999999999"/>
    <n v="1.8645"/>
    <n v="20.5"/>
    <x v="0"/>
  </r>
  <r>
    <x v="2"/>
    <x v="0"/>
    <x v="5"/>
    <s v="Atakarejo Distribuidor De Alimentos E Bebidas S.A (000213 - 07)"/>
    <x v="24"/>
    <x v="17"/>
    <x v="3"/>
    <x v="7"/>
    <x v="9"/>
    <x v="29"/>
    <s v="CX"/>
    <n v="0.108"/>
    <n v="0.64800000000000002"/>
    <n v="7.71"/>
    <x v="0"/>
  </r>
  <r>
    <x v="2"/>
    <x v="0"/>
    <x v="5"/>
    <s v="Atakarejo Distribuidor De Alimentos E Bebidas S.A (000213 - 07)"/>
    <x v="24"/>
    <x v="17"/>
    <x v="3"/>
    <x v="3"/>
    <x v="10"/>
    <x v="12"/>
    <s v="CX"/>
    <n v="0.46"/>
    <n v="8.2799999999999994"/>
    <n v="37.26"/>
    <x v="0"/>
  </r>
  <r>
    <x v="2"/>
    <x v="0"/>
    <x v="5"/>
    <s v="Atakarejo Distribuidor De Alimentos E Bebidas S.A (000213 - 07)"/>
    <x v="24"/>
    <x v="17"/>
    <x v="3"/>
    <x v="9"/>
    <x v="13"/>
    <x v="15"/>
    <s v="CX"/>
    <n v="3.5000000000000003E-2"/>
    <n v="0.14000000000000001"/>
    <n v="2.66"/>
    <x v="0"/>
  </r>
  <r>
    <x v="2"/>
    <x v="0"/>
    <x v="5"/>
    <s v="Atakarejo Distribuidor De Alimentos E Bebidas S.A (000213 - 07)"/>
    <x v="24"/>
    <x v="17"/>
    <x v="3"/>
    <x v="5"/>
    <x v="8"/>
    <x v="9"/>
    <s v="CX"/>
    <n v="0.41620000000000001"/>
    <n v="4.9943999999999997"/>
    <n v="14.98"/>
    <x v="0"/>
  </r>
  <r>
    <x v="2"/>
    <x v="0"/>
    <x v="5"/>
    <s v="Atakarejo Distribuidor De Alimentos E Bebidas S.A (000213 - 07)"/>
    <x v="24"/>
    <x v="17"/>
    <x v="3"/>
    <x v="5"/>
    <x v="5"/>
    <x v="5"/>
    <s v="CX"/>
    <n v="0.53400000000000003"/>
    <n v="5.34"/>
    <n v="16.02"/>
    <x v="0"/>
  </r>
  <r>
    <x v="2"/>
    <x v="0"/>
    <x v="5"/>
    <s v="Atakarejo Distribuidor De Alimentos E Bebidas S.A (000213 - 14)"/>
    <x v="16"/>
    <x v="17"/>
    <x v="3"/>
    <x v="12"/>
    <x v="18"/>
    <x v="21"/>
    <s v="CX"/>
    <n v="0.56869999999999998"/>
    <n v="3.4121999999999999"/>
    <n v="44.02"/>
    <x v="0"/>
  </r>
  <r>
    <x v="2"/>
    <x v="0"/>
    <x v="5"/>
    <s v="Atakarejo Distribuidor De Alimentos E Bebidas S.A (000213 - 19)"/>
    <x v="25"/>
    <x v="17"/>
    <x v="3"/>
    <x v="10"/>
    <x v="15"/>
    <x v="18"/>
    <s v="CX"/>
    <n v="3.1581000000000001"/>
    <n v="47.371499999999997"/>
    <n v="142.12"/>
    <x v="0"/>
  </r>
  <r>
    <x v="2"/>
    <x v="0"/>
    <x v="5"/>
    <s v="Atakarejo Distribuidor De Alimentos E Bebidas S.A (000213 - 19)"/>
    <x v="25"/>
    <x v="17"/>
    <x v="3"/>
    <x v="3"/>
    <x v="10"/>
    <x v="12"/>
    <s v="CX"/>
    <n v="0.1111"/>
    <n v="1.9998"/>
    <n v="9"/>
    <x v="0"/>
  </r>
  <r>
    <x v="2"/>
    <x v="0"/>
    <x v="1"/>
    <s v="Perini Comercial De Alimentos Ltda (000069 - 05)"/>
    <x v="30"/>
    <x v="17"/>
    <x v="3"/>
    <x v="10"/>
    <x v="31"/>
    <x v="45"/>
    <s v="CX"/>
    <n v="0.22670000000000001"/>
    <n v="3.4005000000000001"/>
    <n v="12.24"/>
    <x v="0"/>
  </r>
  <r>
    <x v="1"/>
    <x v="0"/>
    <x v="6"/>
    <s v="Rmix Comercio De Generos Alimenticios Ltda (000186 - 06)"/>
    <x v="42"/>
    <x v="17"/>
    <x v="3"/>
    <x v="3"/>
    <x v="3"/>
    <x v="3"/>
    <s v="CX"/>
    <n v="0.83330000000000004"/>
    <n v="14.9994"/>
    <n v="45"/>
    <x v="0"/>
  </r>
  <r>
    <x v="1"/>
    <x v="0"/>
    <x v="6"/>
    <s v="Rmix Comercio De Generos Alimenticios Ltda (000186 - 07)"/>
    <x v="43"/>
    <x v="17"/>
    <x v="3"/>
    <x v="3"/>
    <x v="3"/>
    <x v="3"/>
    <s v="CX"/>
    <n v="0.30559999999999998"/>
    <n v="5.5007999999999999"/>
    <n v="16.5"/>
    <x v="0"/>
  </r>
  <r>
    <x v="1"/>
    <x v="0"/>
    <x v="6"/>
    <s v="Rmix Comercio De Generos Alimenticios Ltda (000186 - 07)"/>
    <x v="43"/>
    <x v="17"/>
    <x v="3"/>
    <x v="3"/>
    <x v="10"/>
    <x v="12"/>
    <s v="CX"/>
    <n v="6.6699999999999995E-2"/>
    <n v="1.2005999999999999"/>
    <n v="5.04"/>
    <x v="0"/>
  </r>
  <r>
    <x v="0"/>
    <x v="0"/>
    <x v="0"/>
    <s v="Sendas Distribuidora S/A (001899 - 38)"/>
    <x v="10"/>
    <x v="17"/>
    <x v="3"/>
    <x v="5"/>
    <x v="8"/>
    <x v="9"/>
    <s v="CX"/>
    <n v="3.1699999999999999E-2"/>
    <n v="0.38040000000000002"/>
    <n v="2.4700000000000002"/>
    <x v="0"/>
  </r>
  <r>
    <x v="0"/>
    <x v="0"/>
    <x v="0"/>
    <s v="Sendas Distribuidora S/A (001899 - 52)"/>
    <x v="6"/>
    <x v="17"/>
    <x v="3"/>
    <x v="16"/>
    <x v="30"/>
    <x v="44"/>
    <s v="CX"/>
    <n v="0.38890000000000002"/>
    <n v="3.5001000000000002"/>
    <n v="62.3"/>
    <x v="0"/>
  </r>
  <r>
    <x v="0"/>
    <x v="0"/>
    <x v="0"/>
    <s v="Sendas Distribuidora S/A (001899 - 52)"/>
    <x v="6"/>
    <x v="17"/>
    <x v="3"/>
    <x v="3"/>
    <x v="11"/>
    <x v="13"/>
    <s v="CX"/>
    <n v="5.5999999999999999E-3"/>
    <n v="0.1008"/>
    <n v="0.73"/>
    <x v="0"/>
  </r>
  <r>
    <x v="0"/>
    <x v="0"/>
    <x v="0"/>
    <s v="Sendas Distribuidora S/A (001899 - 53)"/>
    <x v="11"/>
    <x v="17"/>
    <x v="3"/>
    <x v="15"/>
    <x v="23"/>
    <x v="26"/>
    <s v="CX"/>
    <n v="7.1400000000000005E-2"/>
    <n v="0.99960000000000004"/>
    <n v="14.3"/>
    <x v="0"/>
  </r>
  <r>
    <x v="0"/>
    <x v="0"/>
    <x v="0"/>
    <s v="Sendas Distribuidora S/A (001899 - 53)"/>
    <x v="11"/>
    <x v="17"/>
    <x v="3"/>
    <x v="6"/>
    <x v="7"/>
    <x v="8"/>
    <s v="CX"/>
    <n v="0.1"/>
    <n v="0.9"/>
    <n v="22.05"/>
    <x v="0"/>
  </r>
  <r>
    <x v="0"/>
    <x v="0"/>
    <x v="0"/>
    <s v="Sendas Distribuidora S/A (001899 - 53)"/>
    <x v="11"/>
    <x v="17"/>
    <x v="3"/>
    <x v="5"/>
    <x v="5"/>
    <x v="5"/>
    <s v="CX"/>
    <n v="0.60499999999999998"/>
    <n v="6.05"/>
    <n v="21.78"/>
    <x v="0"/>
  </r>
  <r>
    <x v="3"/>
    <x v="0"/>
    <x v="0"/>
    <s v="Sendas Distribuidora S/A (001899 - 80)"/>
    <x v="14"/>
    <x v="17"/>
    <x v="3"/>
    <x v="16"/>
    <x v="30"/>
    <x v="54"/>
    <s v="CX"/>
    <n v="3.4000000000000002E-2"/>
    <n v="0.34"/>
    <n v="6.05"/>
    <x v="0"/>
  </r>
  <r>
    <x v="3"/>
    <x v="0"/>
    <x v="0"/>
    <s v="Sendas Distribuidora S/A (001899 - 80)"/>
    <x v="14"/>
    <x v="17"/>
    <x v="3"/>
    <x v="4"/>
    <x v="14"/>
    <x v="16"/>
    <s v="CX"/>
    <n v="1.72E-2"/>
    <n v="0.17199999999999999"/>
    <n v="3.44"/>
    <x v="0"/>
  </r>
  <r>
    <x v="3"/>
    <x v="0"/>
    <x v="0"/>
    <s v="Sendas Distribuidora S/A (001899 - 81)"/>
    <x v="15"/>
    <x v="17"/>
    <x v="3"/>
    <x v="2"/>
    <x v="22"/>
    <x v="25"/>
    <s v="CX"/>
    <n v="5.2600000000000001E-2"/>
    <n v="0.99939999999999996"/>
    <n v="14"/>
    <x v="0"/>
  </r>
  <r>
    <x v="3"/>
    <x v="0"/>
    <x v="0"/>
    <s v="Sendas Distribuidora S/A (001899 - 81)"/>
    <x v="15"/>
    <x v="17"/>
    <x v="3"/>
    <x v="10"/>
    <x v="31"/>
    <x v="45"/>
    <s v="CX"/>
    <n v="0.33329999999999999"/>
    <n v="4.9995000000000003"/>
    <n v="16.5"/>
    <x v="0"/>
  </r>
  <r>
    <x v="3"/>
    <x v="0"/>
    <x v="0"/>
    <s v="Sendas Distribuidora S/A (001899 - 81)"/>
    <x v="15"/>
    <x v="17"/>
    <x v="3"/>
    <x v="4"/>
    <x v="4"/>
    <x v="7"/>
    <s v="CX"/>
    <n v="5.5599999999999997E-2"/>
    <n v="1.0007999999999999"/>
    <n v="10"/>
    <x v="0"/>
  </r>
  <r>
    <x v="3"/>
    <x v="0"/>
    <x v="0"/>
    <s v="Sendas Distribuidora S/A (001899 - 81)"/>
    <x v="15"/>
    <x v="17"/>
    <x v="3"/>
    <x v="16"/>
    <x v="30"/>
    <x v="44"/>
    <s v="CX"/>
    <n v="0.33329999999999999"/>
    <n v="2.9996999999999998"/>
    <n v="53.4"/>
    <x v="0"/>
  </r>
  <r>
    <x v="3"/>
    <x v="0"/>
    <x v="0"/>
    <s v="Sendas Distribuidora S/A (001899 - 81)"/>
    <x v="15"/>
    <x v="17"/>
    <x v="3"/>
    <x v="17"/>
    <x v="35"/>
    <x v="55"/>
    <s v="SC"/>
    <n v="0.25"/>
    <n v="5"/>
    <n v="20"/>
    <x v="0"/>
  </r>
  <r>
    <x v="3"/>
    <x v="0"/>
    <x v="0"/>
    <s v="Sendas Distribuidora S/A (001899 - 81)"/>
    <x v="15"/>
    <x v="17"/>
    <x v="3"/>
    <x v="14"/>
    <x v="20"/>
    <x v="23"/>
    <s v="UN"/>
    <n v="0.2"/>
    <n v="6.0199999999999997E-2"/>
    <n v="27"/>
    <x v="0"/>
  </r>
  <r>
    <x v="3"/>
    <x v="0"/>
    <x v="0"/>
    <s v="Sendas Distribuidora S/A (001899 - 81)"/>
    <x v="15"/>
    <x v="17"/>
    <x v="3"/>
    <x v="4"/>
    <x v="14"/>
    <x v="16"/>
    <s v="CX"/>
    <n v="0.2"/>
    <n v="2"/>
    <n v="40"/>
    <x v="0"/>
  </r>
  <r>
    <x v="1"/>
    <x v="0"/>
    <x v="1"/>
    <s v="Cencosud Brasil Comercial Sa (000082 - 49)"/>
    <x v="44"/>
    <x v="18"/>
    <x v="3"/>
    <x v="5"/>
    <x v="8"/>
    <x v="9"/>
    <s v="CX"/>
    <n v="0.26669999999999999"/>
    <n v="3.2004000000000001"/>
    <n v="9.6"/>
    <x v="0"/>
  </r>
  <r>
    <x v="0"/>
    <x v="0"/>
    <x v="0"/>
    <s v="Sendas Distribuidora S/A (001899 - 39)"/>
    <x v="4"/>
    <x v="18"/>
    <x v="3"/>
    <x v="2"/>
    <x v="6"/>
    <x v="6"/>
    <s v="CX"/>
    <n v="0.38890000000000002"/>
    <n v="7.0002000000000004"/>
    <n v="94.5"/>
    <x v="0"/>
  </r>
  <r>
    <x v="0"/>
    <x v="0"/>
    <x v="0"/>
    <s v="Sendas Distribuidora S/A (001899 - 39)"/>
    <x v="4"/>
    <x v="18"/>
    <x v="3"/>
    <x v="9"/>
    <x v="13"/>
    <x v="15"/>
    <s v="CX"/>
    <n v="0.125"/>
    <n v="0.5"/>
    <n v="8.5"/>
    <x v="0"/>
  </r>
  <r>
    <x v="0"/>
    <x v="0"/>
    <x v="0"/>
    <s v="Sendas Distribuidora S/A (001899 - 39)"/>
    <x v="4"/>
    <x v="18"/>
    <x v="3"/>
    <x v="16"/>
    <x v="30"/>
    <x v="44"/>
    <s v="CX"/>
    <n v="5.5599999999999997E-2"/>
    <n v="0.50039999999999996"/>
    <n v="8.9"/>
    <x v="0"/>
  </r>
  <r>
    <x v="0"/>
    <x v="0"/>
    <x v="0"/>
    <s v="Sendas Distribuidora S/A (001899 - 39)"/>
    <x v="4"/>
    <x v="18"/>
    <x v="3"/>
    <x v="5"/>
    <x v="5"/>
    <x v="5"/>
    <s v="CX"/>
    <n v="0.20499999999999999"/>
    <n v="2.0499999999999998"/>
    <n v="7.38"/>
    <x v="0"/>
  </r>
  <r>
    <x v="0"/>
    <x v="0"/>
    <x v="0"/>
    <s v="Sendas Distribuidora S/A (001899 - 74)"/>
    <x v="13"/>
    <x v="18"/>
    <x v="3"/>
    <x v="2"/>
    <x v="6"/>
    <x v="6"/>
    <s v="CX"/>
    <n v="0.25"/>
    <n v="4.5"/>
    <n v="60.75"/>
    <x v="0"/>
  </r>
  <r>
    <x v="0"/>
    <x v="0"/>
    <x v="0"/>
    <s v="Sendas Distribuidora S/A (001899 - 74)"/>
    <x v="13"/>
    <x v="18"/>
    <x v="3"/>
    <x v="3"/>
    <x v="3"/>
    <x v="11"/>
    <s v="CX"/>
    <n v="0.25"/>
    <n v="4.5"/>
    <n v="20.25"/>
    <x v="0"/>
  </r>
  <r>
    <x v="0"/>
    <x v="0"/>
    <x v="0"/>
    <s v="Sendas Distribuidora S/A (001899 - 74)"/>
    <x v="13"/>
    <x v="18"/>
    <x v="3"/>
    <x v="9"/>
    <x v="13"/>
    <x v="15"/>
    <s v="CX"/>
    <n v="0.125"/>
    <n v="0.5"/>
    <n v="8.5"/>
    <x v="0"/>
  </r>
  <r>
    <x v="0"/>
    <x v="0"/>
    <x v="0"/>
    <s v="Sendas Distribuidora S/A (001899 - 74)"/>
    <x v="13"/>
    <x v="18"/>
    <x v="3"/>
    <x v="5"/>
    <x v="5"/>
    <x v="5"/>
    <s v="CX"/>
    <n v="0.55000000000000004"/>
    <n v="5.5"/>
    <n v="19.8"/>
    <x v="0"/>
  </r>
  <r>
    <x v="0"/>
    <x v="0"/>
    <x v="0"/>
    <s v="Sendas Distribuidora S/A (001899 - 74)"/>
    <x v="13"/>
    <x v="18"/>
    <x v="3"/>
    <x v="5"/>
    <x v="8"/>
    <x v="9"/>
    <s v="CX"/>
    <n v="0.25829999999999997"/>
    <n v="3.0996000000000001"/>
    <n v="20.149999999999999"/>
    <x v="0"/>
  </r>
  <r>
    <x v="3"/>
    <x v="0"/>
    <x v="0"/>
    <s v="Sendas Distribuidora S/A (001899 - 81)"/>
    <x v="15"/>
    <x v="18"/>
    <x v="3"/>
    <x v="7"/>
    <x v="9"/>
    <x v="29"/>
    <s v="CX"/>
    <n v="0.16669999999999999"/>
    <n v="1.0002"/>
    <n v="16.5"/>
    <x v="0"/>
  </r>
  <r>
    <x v="3"/>
    <x v="0"/>
    <x v="0"/>
    <s v="Sendas Distribuidora S/A (001899 - 81)"/>
    <x v="15"/>
    <x v="18"/>
    <x v="3"/>
    <x v="6"/>
    <x v="7"/>
    <x v="8"/>
    <s v="CX"/>
    <n v="0.1111"/>
    <n v="0.99990000000000001"/>
    <n v="24.5"/>
    <x v="0"/>
  </r>
  <r>
    <x v="3"/>
    <x v="0"/>
    <x v="0"/>
    <s v="Sendas Distribuidora S/A (001899 - 81)"/>
    <x v="15"/>
    <x v="18"/>
    <x v="3"/>
    <x v="2"/>
    <x v="22"/>
    <x v="25"/>
    <s v="CX"/>
    <n v="0.1053"/>
    <n v="2.0007000000000001"/>
    <n v="28"/>
    <x v="0"/>
  </r>
  <r>
    <x v="3"/>
    <x v="0"/>
    <x v="0"/>
    <s v="Sendas Distribuidora S/A (001899 - 81)"/>
    <x v="15"/>
    <x v="18"/>
    <x v="3"/>
    <x v="16"/>
    <x v="30"/>
    <x v="44"/>
    <s v="CX"/>
    <n v="0.22220000000000001"/>
    <n v="1.9998"/>
    <n v="35.6"/>
    <x v="0"/>
  </r>
  <r>
    <x v="3"/>
    <x v="0"/>
    <x v="0"/>
    <s v="Sendas Distribuidora S/A (001899 - 81)"/>
    <x v="15"/>
    <x v="18"/>
    <x v="3"/>
    <x v="5"/>
    <x v="8"/>
    <x v="9"/>
    <s v="CX"/>
    <n v="0.41670000000000001"/>
    <n v="5.0004"/>
    <n v="32.5"/>
    <x v="0"/>
  </r>
  <r>
    <x v="1"/>
    <x v="0"/>
    <x v="3"/>
    <s v="Wmb Supermercados Do Brasil Ltda. (000047 - 12)"/>
    <x v="20"/>
    <x v="18"/>
    <x v="3"/>
    <x v="6"/>
    <x v="7"/>
    <x v="46"/>
    <s v="CX"/>
    <n v="0.1"/>
    <n v="1"/>
    <n v="24.5"/>
    <x v="0"/>
  </r>
  <r>
    <x v="1"/>
    <x v="0"/>
    <x v="3"/>
    <s v="Wmb Supermercados Do Brasil Ltda. (000047 - 12)"/>
    <x v="20"/>
    <x v="18"/>
    <x v="3"/>
    <x v="10"/>
    <x v="36"/>
    <x v="56"/>
    <s v="CX"/>
    <n v="0.2"/>
    <n v="2"/>
    <n v="27"/>
    <x v="0"/>
  </r>
  <r>
    <x v="1"/>
    <x v="0"/>
    <x v="3"/>
    <s v="Wmb Supermercados Do Brasil Ltda. (000047 - 12)"/>
    <x v="20"/>
    <x v="18"/>
    <x v="3"/>
    <x v="19"/>
    <x v="33"/>
    <x v="57"/>
    <s v="CX"/>
    <n v="0.3"/>
    <n v="3"/>
    <n v="14.7"/>
    <x v="0"/>
  </r>
  <r>
    <x v="1"/>
    <x v="0"/>
    <x v="1"/>
    <s v="Cencosud Brasil Comercial Sa (000082 - 49)"/>
    <x v="44"/>
    <x v="18"/>
    <x v="3"/>
    <x v="5"/>
    <x v="8"/>
    <x v="9"/>
    <s v="CX"/>
    <n v="0.26669999999999999"/>
    <n v="3.2004000000000001"/>
    <n v="9.6"/>
    <x v="0"/>
  </r>
  <r>
    <x v="0"/>
    <x v="0"/>
    <x v="0"/>
    <s v="Sendas Distribuidora S/A (001899 - 74)"/>
    <x v="13"/>
    <x v="18"/>
    <x v="3"/>
    <x v="5"/>
    <x v="5"/>
    <x v="5"/>
    <s v="CX"/>
    <n v="0.55000000000000004"/>
    <n v="5.5"/>
    <n v="19.8"/>
    <x v="0"/>
  </r>
  <r>
    <x v="0"/>
    <x v="0"/>
    <x v="0"/>
    <s v="Sendas Distribuidora S/A (001899 - 74)"/>
    <x v="13"/>
    <x v="18"/>
    <x v="3"/>
    <x v="5"/>
    <x v="8"/>
    <x v="9"/>
    <s v="CX"/>
    <n v="0.25829999999999997"/>
    <n v="3.0996000000000001"/>
    <n v="20.149999999999999"/>
    <x v="0"/>
  </r>
  <r>
    <x v="0"/>
    <x v="0"/>
    <x v="0"/>
    <s v="Sendas Distribuidora S/A (001899 - 39)"/>
    <x v="4"/>
    <x v="18"/>
    <x v="3"/>
    <x v="5"/>
    <x v="5"/>
    <x v="5"/>
    <s v="CX"/>
    <n v="0.20499999999999999"/>
    <n v="2.0499999999999998"/>
    <n v="7.38"/>
    <x v="0"/>
  </r>
  <r>
    <x v="3"/>
    <x v="0"/>
    <x v="0"/>
    <s v="Sendas Distribuidora S/A (001899 - 81)"/>
    <x v="15"/>
    <x v="18"/>
    <x v="3"/>
    <x v="5"/>
    <x v="8"/>
    <x v="9"/>
    <s v="CX"/>
    <n v="0.41670000000000001"/>
    <n v="5.0004"/>
    <n v="32.5"/>
    <x v="0"/>
  </r>
  <r>
    <x v="0"/>
    <x v="0"/>
    <x v="0"/>
    <s v="Sendas Distribuidora S/A (001899 - 51)"/>
    <x v="5"/>
    <x v="19"/>
    <x v="3"/>
    <x v="3"/>
    <x v="10"/>
    <x v="12"/>
    <s v="CX"/>
    <n v="8.3299999999999999E-2"/>
    <n v="1.4994000000000001"/>
    <n v="6.75"/>
    <x v="0"/>
  </r>
  <r>
    <x v="1"/>
    <x v="0"/>
    <x v="6"/>
    <s v="Masani Com De Generos Alimenticios Ltda (000209 - 01)"/>
    <x v="45"/>
    <x v="19"/>
    <x v="3"/>
    <x v="3"/>
    <x v="10"/>
    <x v="12"/>
    <s v="CX"/>
    <n v="0.33329999999999999"/>
    <n v="5.9993999999999996"/>
    <n v="25.2"/>
    <x v="0"/>
  </r>
  <r>
    <x v="2"/>
    <x v="0"/>
    <x v="5"/>
    <s v="Atakarejo Itacimirim (000213 - 16)"/>
    <x v="22"/>
    <x v="19"/>
    <x v="3"/>
    <x v="10"/>
    <x v="31"/>
    <x v="45"/>
    <s v="CX"/>
    <n v="0.24"/>
    <n v="3.6"/>
    <n v="11.52"/>
    <x v="0"/>
  </r>
  <r>
    <x v="1"/>
    <x v="0"/>
    <x v="1"/>
    <s v="Cencosud Brasil Comercial Sa (000082 - 11)"/>
    <x v="46"/>
    <x v="19"/>
    <x v="3"/>
    <x v="14"/>
    <x v="20"/>
    <x v="23"/>
    <s v="UN"/>
    <n v="1"/>
    <n v="0.30099999999999999"/>
    <n v="9"/>
    <x v="0"/>
  </r>
  <r>
    <x v="0"/>
    <x v="0"/>
    <x v="0"/>
    <s v="Sendas Distribuidora S/A (001899 - 38)"/>
    <x v="10"/>
    <x v="19"/>
    <x v="3"/>
    <x v="10"/>
    <x v="15"/>
    <x v="18"/>
    <s v="CX"/>
    <n v="3.3300000000000003E-2"/>
    <n v="0.4995"/>
    <n v="1.6"/>
    <x v="0"/>
  </r>
  <r>
    <x v="0"/>
    <x v="0"/>
    <x v="0"/>
    <s v="Sendas Distribuidora S/A (001899 - 52)"/>
    <x v="6"/>
    <x v="19"/>
    <x v="3"/>
    <x v="3"/>
    <x v="3"/>
    <x v="11"/>
    <s v="CX"/>
    <n v="0.40560000000000002"/>
    <n v="7.3007999999999997"/>
    <n v="32.85"/>
    <x v="0"/>
  </r>
  <r>
    <x v="0"/>
    <x v="0"/>
    <x v="0"/>
    <s v="Sendas Distribuidora S/A (001899 - 52)"/>
    <x v="6"/>
    <x v="19"/>
    <x v="3"/>
    <x v="10"/>
    <x v="15"/>
    <x v="18"/>
    <s v="CX"/>
    <n v="0.5333"/>
    <n v="7.9995000000000003"/>
    <n v="25.6"/>
    <x v="0"/>
  </r>
  <r>
    <x v="2"/>
    <x v="0"/>
    <x v="5"/>
    <s v="Atakarejo Distribuidor De Alimentos E Bebidas S.A (000213 - 07)"/>
    <x v="24"/>
    <x v="19"/>
    <x v="3"/>
    <x v="0"/>
    <x v="0"/>
    <x v="30"/>
    <s v="CX"/>
    <n v="2.93E-2"/>
    <n v="0.4395"/>
    <n v="4.84"/>
    <x v="0"/>
  </r>
  <r>
    <x v="2"/>
    <x v="0"/>
    <x v="5"/>
    <s v="Atakarejo Distribuidor De Alimentos E Bebidas S.A (000213 - 07)"/>
    <x v="24"/>
    <x v="19"/>
    <x v="3"/>
    <x v="9"/>
    <x v="13"/>
    <x v="15"/>
    <s v="CX"/>
    <n v="2.5000000000000001E-2"/>
    <n v="0.1"/>
    <n v="1.9"/>
    <x v="0"/>
  </r>
  <r>
    <x v="2"/>
    <x v="0"/>
    <x v="5"/>
    <s v="Atakarejo Distribuidor De Alimentos E Bebidas S.A (000213 - 17)"/>
    <x v="17"/>
    <x v="19"/>
    <x v="3"/>
    <x v="2"/>
    <x v="6"/>
    <x v="58"/>
    <s v="CX"/>
    <n v="0.1389"/>
    <n v="2.5002"/>
    <n v="31.75"/>
    <x v="0"/>
  </r>
  <r>
    <x v="2"/>
    <x v="0"/>
    <x v="5"/>
    <s v="Atakarejo Distribuidor De Alimentos E Bebidas S.A (000213 - 17)"/>
    <x v="17"/>
    <x v="19"/>
    <x v="3"/>
    <x v="10"/>
    <x v="31"/>
    <x v="45"/>
    <s v="CX"/>
    <n v="0.1"/>
    <n v="1.5"/>
    <n v="4.8"/>
    <x v="0"/>
  </r>
  <r>
    <x v="0"/>
    <x v="0"/>
    <x v="0"/>
    <s v="Sendas Distribuidora S/A (001899 - 37)"/>
    <x v="23"/>
    <x v="19"/>
    <x v="3"/>
    <x v="10"/>
    <x v="31"/>
    <x v="45"/>
    <s v="CX"/>
    <n v="0.1333"/>
    <n v="1.9995000000000001"/>
    <n v="6.6"/>
    <x v="0"/>
  </r>
  <r>
    <x v="0"/>
    <x v="0"/>
    <x v="0"/>
    <s v="Sendas Distribuidora S/A (001899 - 51)"/>
    <x v="5"/>
    <x v="19"/>
    <x v="3"/>
    <x v="7"/>
    <x v="9"/>
    <x v="29"/>
    <s v="CX"/>
    <n v="0.16669999999999999"/>
    <n v="1.0002"/>
    <n v="16.5"/>
    <x v="0"/>
  </r>
  <r>
    <x v="0"/>
    <x v="0"/>
    <x v="0"/>
    <s v="Sendas Distribuidora S/A (001899 - 51)"/>
    <x v="5"/>
    <x v="19"/>
    <x v="3"/>
    <x v="15"/>
    <x v="23"/>
    <x v="26"/>
    <s v="CX"/>
    <n v="3.5700000000000003E-2"/>
    <n v="0.49980000000000002"/>
    <n v="7.15"/>
    <x v="0"/>
  </r>
  <r>
    <x v="0"/>
    <x v="0"/>
    <x v="0"/>
    <s v="Sendas Distribuidora S/A (001899 - 51)"/>
    <x v="5"/>
    <x v="19"/>
    <x v="3"/>
    <x v="6"/>
    <x v="7"/>
    <x v="52"/>
    <s v="CX"/>
    <n v="0.1111"/>
    <n v="0.99990000000000001"/>
    <n v="24.5"/>
    <x v="0"/>
  </r>
  <r>
    <x v="1"/>
    <x v="1"/>
    <x v="1"/>
    <s v="Cencosud Brasil Comercial S.A. (000082 - 70)"/>
    <x v="1"/>
    <x v="19"/>
    <x v="3"/>
    <x v="7"/>
    <x v="9"/>
    <x v="29"/>
    <s v="CX"/>
    <n v="8.3299999999999999E-2"/>
    <n v="0.49980000000000002"/>
    <n v="7"/>
    <x v="0"/>
  </r>
  <r>
    <x v="0"/>
    <x v="0"/>
    <x v="0"/>
    <s v="Sendas Distribuidora S/A (001899 - 38)"/>
    <x v="10"/>
    <x v="19"/>
    <x v="3"/>
    <x v="5"/>
    <x v="8"/>
    <x v="9"/>
    <s v="CX"/>
    <n v="0.20830000000000001"/>
    <n v="2.4996"/>
    <n v="13.75"/>
    <x v="0"/>
  </r>
  <r>
    <x v="0"/>
    <x v="0"/>
    <x v="0"/>
    <s v="Sendas Distribuidora S/A (001899 - 53)"/>
    <x v="11"/>
    <x v="19"/>
    <x v="3"/>
    <x v="5"/>
    <x v="8"/>
    <x v="9"/>
    <s v="CX"/>
    <n v="0.1333"/>
    <n v="1.5995999999999999"/>
    <n v="8.8000000000000007"/>
    <x v="0"/>
  </r>
  <r>
    <x v="0"/>
    <x v="0"/>
    <x v="0"/>
    <s v="Sendas Distribuidora S/A (001899 - 36)"/>
    <x v="0"/>
    <x v="19"/>
    <x v="3"/>
    <x v="5"/>
    <x v="8"/>
    <x v="9"/>
    <s v="CX"/>
    <n v="6.7000000000000002E-3"/>
    <n v="8.0399999999999999E-2"/>
    <n v="0.44"/>
    <x v="0"/>
  </r>
  <r>
    <x v="0"/>
    <x v="0"/>
    <x v="0"/>
    <s v="Sendas Distribuidora S/A (001899 - 39)"/>
    <x v="4"/>
    <x v="19"/>
    <x v="3"/>
    <x v="5"/>
    <x v="8"/>
    <x v="9"/>
    <s v="CX"/>
    <n v="0.10829999999999999"/>
    <n v="1.2996000000000001"/>
    <n v="7.15"/>
    <x v="0"/>
  </r>
  <r>
    <x v="0"/>
    <x v="0"/>
    <x v="0"/>
    <s v="Sendas Distribuidora S/A (001899 - 51)"/>
    <x v="5"/>
    <x v="19"/>
    <x v="3"/>
    <x v="5"/>
    <x v="8"/>
    <x v="9"/>
    <s v="CX"/>
    <n v="8.3299999999999999E-2"/>
    <n v="0.99960000000000004"/>
    <n v="6.5"/>
    <x v="0"/>
  </r>
  <r>
    <x v="1"/>
    <x v="0"/>
    <x v="6"/>
    <s v="Masani Com De Generos Alimenticios Ltda (000209 - 01)"/>
    <x v="45"/>
    <x v="19"/>
    <x v="3"/>
    <x v="3"/>
    <x v="11"/>
    <x v="13"/>
    <s v="CX"/>
    <n v="5.5599999999999997E-2"/>
    <n v="1.0007999999999999"/>
    <n v="7.2"/>
    <x v="0"/>
  </r>
  <r>
    <x v="1"/>
    <x v="0"/>
    <x v="1"/>
    <s v="Cencosud Brasil Comercial Sa (000082 - 11)"/>
    <x v="46"/>
    <x v="19"/>
    <x v="3"/>
    <x v="3"/>
    <x v="11"/>
    <x v="13"/>
    <s v="CX"/>
    <n v="4.4400000000000002E-2"/>
    <n v="0.79920000000000002"/>
    <n v="6.32"/>
    <x v="0"/>
  </r>
  <r>
    <x v="0"/>
    <x v="0"/>
    <x v="0"/>
    <s v="Sendas Distribuidora S/A (001899 - 52)"/>
    <x v="6"/>
    <x v="19"/>
    <x v="3"/>
    <x v="3"/>
    <x v="11"/>
    <x v="13"/>
    <s v="CX"/>
    <n v="0.16109999999999999"/>
    <n v="2.8997999999999999"/>
    <n v="21.17"/>
    <x v="0"/>
  </r>
  <r>
    <x v="2"/>
    <x v="0"/>
    <x v="5"/>
    <s v="Atakarejo Distribuidor De Alimentos E Bebidas S.A (000213 - 07)"/>
    <x v="24"/>
    <x v="19"/>
    <x v="3"/>
    <x v="3"/>
    <x v="11"/>
    <x v="13"/>
    <s v="CX"/>
    <n v="0.245"/>
    <n v="4.41"/>
    <n v="33.08"/>
    <x v="0"/>
  </r>
  <r>
    <x v="1"/>
    <x v="0"/>
    <x v="6"/>
    <s v="Rmix Comercio De Generos Alimenticios Ltda (000186 - 10)"/>
    <x v="47"/>
    <x v="19"/>
    <x v="3"/>
    <x v="3"/>
    <x v="11"/>
    <x v="13"/>
    <s v="CX"/>
    <n v="0.1389"/>
    <n v="2.5002"/>
    <n v="18"/>
    <x v="0"/>
  </r>
  <r>
    <x v="0"/>
    <x v="0"/>
    <x v="0"/>
    <s v="Sendas Distribuidora S/A (001899 - 53)"/>
    <x v="11"/>
    <x v="20"/>
    <x v="4"/>
    <x v="3"/>
    <x v="3"/>
    <x v="11"/>
    <s v="CX"/>
    <n v="0.2611"/>
    <n v="4.6997999999999998"/>
    <n v="21.15"/>
    <x v="0"/>
  </r>
  <r>
    <x v="0"/>
    <x v="0"/>
    <x v="0"/>
    <s v="Sendas Distribuidora S/A (001899 - 53)"/>
    <x v="11"/>
    <x v="20"/>
    <x v="4"/>
    <x v="3"/>
    <x v="10"/>
    <x v="31"/>
    <s v="CX"/>
    <n v="0.1278"/>
    <n v="2.3003999999999998"/>
    <n v="10.35"/>
    <x v="0"/>
  </r>
  <r>
    <x v="0"/>
    <x v="0"/>
    <x v="4"/>
    <s v="Wms Supermercados Do Brasil Ltda. (000048 - 17)"/>
    <x v="12"/>
    <x v="20"/>
    <x v="4"/>
    <x v="2"/>
    <x v="2"/>
    <x v="17"/>
    <s v="CX"/>
    <n v="0.33329999999999999"/>
    <n v="5.9993999999999996"/>
    <n v="81.599999999999994"/>
    <x v="0"/>
  </r>
  <r>
    <x v="0"/>
    <x v="0"/>
    <x v="0"/>
    <s v="Sendas Distribuidora S/A (001899 - 36)"/>
    <x v="0"/>
    <x v="20"/>
    <x v="4"/>
    <x v="2"/>
    <x v="22"/>
    <x v="25"/>
    <s v="CX"/>
    <n v="5.0299999999999997E-2"/>
    <n v="0.95569999999999999"/>
    <n v="13.38"/>
    <x v="0"/>
  </r>
  <r>
    <x v="0"/>
    <x v="0"/>
    <x v="0"/>
    <s v="Sendas Distribuidora S/A (001899 - 36)"/>
    <x v="0"/>
    <x v="20"/>
    <x v="4"/>
    <x v="16"/>
    <x v="30"/>
    <x v="54"/>
    <s v="CX"/>
    <n v="1.952"/>
    <n v="19.52"/>
    <n v="347.46"/>
    <x v="0"/>
  </r>
  <r>
    <x v="0"/>
    <x v="0"/>
    <x v="0"/>
    <s v="Sendas Distribuidora S/A (001899 - 38)"/>
    <x v="10"/>
    <x v="20"/>
    <x v="4"/>
    <x v="4"/>
    <x v="4"/>
    <x v="7"/>
    <s v="CX"/>
    <n v="0.38890000000000002"/>
    <n v="7.0002000000000004"/>
    <n v="70"/>
    <x v="0"/>
  </r>
  <r>
    <x v="3"/>
    <x v="0"/>
    <x v="0"/>
    <s v="Sendas Distribuidora S/A (001899 - 80)"/>
    <x v="14"/>
    <x v="20"/>
    <x v="4"/>
    <x v="2"/>
    <x v="22"/>
    <x v="25"/>
    <s v="CX"/>
    <n v="8.3699999999999997E-2"/>
    <n v="1.5903"/>
    <n v="22.26"/>
    <x v="0"/>
  </r>
  <r>
    <x v="3"/>
    <x v="0"/>
    <x v="0"/>
    <s v="Sendas Distribuidora S/A (001899 - 81)"/>
    <x v="15"/>
    <x v="20"/>
    <x v="4"/>
    <x v="16"/>
    <x v="30"/>
    <x v="54"/>
    <s v="CX"/>
    <n v="2.2000000000000002"/>
    <n v="22"/>
    <n v="308"/>
    <x v="0"/>
  </r>
  <r>
    <x v="2"/>
    <x v="0"/>
    <x v="2"/>
    <s v="Multicom Atacado E Varejo S/A (006049 - 02)"/>
    <x v="40"/>
    <x v="20"/>
    <x v="4"/>
    <x v="6"/>
    <x v="7"/>
    <x v="59"/>
    <s v="CX"/>
    <n v="0.22220000000000001"/>
    <n v="1.9998"/>
    <n v="43"/>
    <x v="0"/>
  </r>
  <r>
    <x v="2"/>
    <x v="0"/>
    <x v="2"/>
    <s v="Multicom Atacado E Varejo S/A (006049 - 02)"/>
    <x v="40"/>
    <x v="20"/>
    <x v="4"/>
    <x v="16"/>
    <x v="30"/>
    <x v="54"/>
    <s v="CX"/>
    <n v="0.2"/>
    <n v="2"/>
    <n v="31"/>
    <x v="0"/>
  </r>
  <r>
    <x v="2"/>
    <x v="0"/>
    <x v="2"/>
    <s v="Multicom Atacado E Varejo S/A (006049 - 02)"/>
    <x v="40"/>
    <x v="20"/>
    <x v="4"/>
    <x v="2"/>
    <x v="2"/>
    <x v="60"/>
    <s v="CX"/>
    <n v="0.77780000000000005"/>
    <n v="14.000400000000001"/>
    <n v="140"/>
    <x v="0"/>
  </r>
  <r>
    <x v="1"/>
    <x v="0"/>
    <x v="6"/>
    <s v="Rmix Comercio Generos Alimenticios Ltda (000186 - 04)"/>
    <x v="48"/>
    <x v="20"/>
    <x v="4"/>
    <x v="3"/>
    <x v="10"/>
    <x v="31"/>
    <s v="CX"/>
    <n v="0.38890000000000002"/>
    <n v="7.0002000000000004"/>
    <n v="29.4"/>
    <x v="0"/>
  </r>
  <r>
    <x v="2"/>
    <x v="0"/>
    <x v="1"/>
    <s v="Perini Comercial De Alimentos Ltda (000069 - 05)"/>
    <x v="30"/>
    <x v="20"/>
    <x v="4"/>
    <x v="4"/>
    <x v="4"/>
    <x v="7"/>
    <s v="CX"/>
    <n v="1.11E-2"/>
    <n v="0.19980000000000001"/>
    <n v="2.2999999999999998"/>
    <x v="0"/>
  </r>
  <r>
    <x v="0"/>
    <x v="0"/>
    <x v="0"/>
    <s v="Sendas Distribuidora S/A (001899 - 39)"/>
    <x v="4"/>
    <x v="20"/>
    <x v="4"/>
    <x v="7"/>
    <x v="9"/>
    <x v="29"/>
    <s v="CX"/>
    <n v="0.25"/>
    <n v="1.5"/>
    <n v="21.75"/>
    <x v="0"/>
  </r>
  <r>
    <x v="0"/>
    <x v="0"/>
    <x v="0"/>
    <s v="Sendas Distribuidora S/A (001899 - 35)"/>
    <x v="29"/>
    <x v="20"/>
    <x v="4"/>
    <x v="17"/>
    <x v="27"/>
    <x v="40"/>
    <s v="CX"/>
    <n v="0.1091"/>
    <n v="1.2000999999999999"/>
    <n v="5.88"/>
    <x v="0"/>
  </r>
  <r>
    <x v="0"/>
    <x v="0"/>
    <x v="0"/>
    <s v="Sendas Distribuidora S/A (001899 - 35)"/>
    <x v="29"/>
    <x v="20"/>
    <x v="4"/>
    <x v="16"/>
    <x v="30"/>
    <x v="54"/>
    <s v="CX"/>
    <n v="0.97499999999999998"/>
    <n v="9.75"/>
    <n v="173.55"/>
    <x v="0"/>
  </r>
  <r>
    <x v="0"/>
    <x v="0"/>
    <x v="0"/>
    <s v="Sendas Distribuidora S/A (001899 - 53)"/>
    <x v="11"/>
    <x v="20"/>
    <x v="4"/>
    <x v="3"/>
    <x v="10"/>
    <x v="12"/>
    <s v="CX"/>
    <n v="0.67220000000000002"/>
    <n v="12.099600000000001"/>
    <n v="54.45"/>
    <x v="0"/>
  </r>
  <r>
    <x v="0"/>
    <x v="0"/>
    <x v="0"/>
    <s v="Sendas Distribuidora S/A (001899 - 53)"/>
    <x v="11"/>
    <x v="20"/>
    <x v="4"/>
    <x v="3"/>
    <x v="3"/>
    <x v="11"/>
    <s v="CX"/>
    <n v="0.57220000000000004"/>
    <n v="10.2996"/>
    <n v="46.35"/>
    <x v="0"/>
  </r>
  <r>
    <x v="2"/>
    <x v="0"/>
    <x v="2"/>
    <s v="Multicom Atacado E Varejo S/A (006049 - 01)"/>
    <x v="3"/>
    <x v="20"/>
    <x v="4"/>
    <x v="6"/>
    <x v="7"/>
    <x v="59"/>
    <s v="CX"/>
    <n v="0.44440000000000002"/>
    <n v="3.9996"/>
    <n v="86"/>
    <x v="0"/>
  </r>
  <r>
    <x v="2"/>
    <x v="0"/>
    <x v="2"/>
    <s v="Multicom Atacado E Varejo S/A (006049 - 01)"/>
    <x v="3"/>
    <x v="20"/>
    <x v="4"/>
    <x v="2"/>
    <x v="2"/>
    <x v="60"/>
    <s v="CX"/>
    <n v="1.7778"/>
    <n v="32.000399999999999"/>
    <n v="320"/>
    <x v="0"/>
  </r>
  <r>
    <x v="2"/>
    <x v="1"/>
    <x v="5"/>
    <s v="Atakarejo Distribuidor De Alimentos E Bebidas S.A (000213 - 21)"/>
    <x v="33"/>
    <x v="20"/>
    <x v="4"/>
    <x v="2"/>
    <x v="6"/>
    <x v="58"/>
    <s v="CX"/>
    <n v="8.3299999999999999E-2"/>
    <n v="1.4994000000000001"/>
    <n v="20.85"/>
    <x v="0"/>
  </r>
  <r>
    <x v="3"/>
    <x v="2"/>
    <x v="0"/>
    <s v="Sendas Distribuidora S/A (001899 - 79)"/>
    <x v="18"/>
    <x v="20"/>
    <x v="4"/>
    <x v="10"/>
    <x v="31"/>
    <x v="45"/>
    <s v="CX"/>
    <n v="0.1492"/>
    <n v="2.238"/>
    <n v="7.39"/>
    <x v="0"/>
  </r>
  <r>
    <x v="3"/>
    <x v="2"/>
    <x v="0"/>
    <s v="Sendas Distribuidora S/A (001899 - 79)"/>
    <x v="18"/>
    <x v="20"/>
    <x v="4"/>
    <x v="16"/>
    <x v="30"/>
    <x v="54"/>
    <s v="CX"/>
    <n v="0.9"/>
    <n v="9"/>
    <n v="135"/>
    <x v="0"/>
  </r>
  <r>
    <x v="1"/>
    <x v="0"/>
    <x v="3"/>
    <s v="Wmb Supermercados Do Brasil Ltda (000047 - 10)"/>
    <x v="7"/>
    <x v="20"/>
    <x v="4"/>
    <x v="10"/>
    <x v="15"/>
    <x v="18"/>
    <s v="CX"/>
    <n v="6.6699999999999995E-2"/>
    <n v="1.0004999999999999"/>
    <n v="3.8"/>
    <x v="0"/>
  </r>
  <r>
    <x v="1"/>
    <x v="0"/>
    <x v="3"/>
    <s v="Wmb Supermercados Do Brasil Ltda (000047 - 10)"/>
    <x v="7"/>
    <x v="20"/>
    <x v="4"/>
    <x v="10"/>
    <x v="31"/>
    <x v="45"/>
    <s v="CX"/>
    <n v="6.6699999999999995E-2"/>
    <n v="1.0004999999999999"/>
    <n v="3.3"/>
    <x v="0"/>
  </r>
  <r>
    <x v="0"/>
    <x v="0"/>
    <x v="0"/>
    <s v="Sendas Distribuidora S/A (001899 - 53)"/>
    <x v="11"/>
    <x v="20"/>
    <x v="4"/>
    <x v="0"/>
    <x v="0"/>
    <x v="0"/>
    <s v="CX"/>
    <n v="0.3"/>
    <n v="4.5"/>
    <n v="54"/>
    <x v="0"/>
  </r>
  <r>
    <x v="0"/>
    <x v="0"/>
    <x v="0"/>
    <s v="Sendas Distribuidora S/A (001899 - 53)"/>
    <x v="11"/>
    <x v="20"/>
    <x v="4"/>
    <x v="3"/>
    <x v="10"/>
    <x v="12"/>
    <s v="CX"/>
    <n v="6.1100000000000002E-2"/>
    <n v="1.0998000000000001"/>
    <n v="4.95"/>
    <x v="0"/>
  </r>
  <r>
    <x v="0"/>
    <x v="0"/>
    <x v="0"/>
    <s v="Sendas Distribuidora S/A (001899 - 53)"/>
    <x v="11"/>
    <x v="20"/>
    <x v="4"/>
    <x v="3"/>
    <x v="3"/>
    <x v="3"/>
    <s v="CX"/>
    <n v="0.48330000000000001"/>
    <n v="8.6994000000000007"/>
    <n v="39.15"/>
    <x v="0"/>
  </r>
  <r>
    <x v="0"/>
    <x v="0"/>
    <x v="0"/>
    <s v="Sendas Distribuidora S/A (001899 - 53)"/>
    <x v="11"/>
    <x v="20"/>
    <x v="4"/>
    <x v="10"/>
    <x v="15"/>
    <x v="18"/>
    <s v="CX"/>
    <n v="1.744"/>
    <n v="26.16"/>
    <n v="62.78"/>
    <x v="0"/>
  </r>
  <r>
    <x v="0"/>
    <x v="0"/>
    <x v="0"/>
    <s v="Sendas Distribuidora S/A (001899 - 53)"/>
    <x v="11"/>
    <x v="20"/>
    <x v="4"/>
    <x v="9"/>
    <x v="13"/>
    <x v="15"/>
    <s v="CX"/>
    <n v="0.25"/>
    <n v="1"/>
    <n v="4.0599999999999996"/>
    <x v="0"/>
  </r>
  <r>
    <x v="0"/>
    <x v="0"/>
    <x v="0"/>
    <s v="Sendas Distribuidora S/A (001899 - 53)"/>
    <x v="11"/>
    <x v="20"/>
    <x v="4"/>
    <x v="19"/>
    <x v="33"/>
    <x v="50"/>
    <s v="CX"/>
    <n v="2.2100000000000002E-2"/>
    <n v="0.30940000000000001"/>
    <n v="1.86"/>
    <x v="0"/>
  </r>
  <r>
    <x v="0"/>
    <x v="0"/>
    <x v="0"/>
    <s v="Sendas Distribuidora S/A (001899 - 51)"/>
    <x v="5"/>
    <x v="20"/>
    <x v="4"/>
    <x v="5"/>
    <x v="8"/>
    <x v="9"/>
    <s v="CX"/>
    <n v="0.14580000000000001"/>
    <n v="1.7496"/>
    <n v="11.38"/>
    <x v="0"/>
  </r>
  <r>
    <x v="0"/>
    <x v="0"/>
    <x v="0"/>
    <s v="Sendas Distribuidora S/A (001899 - 53)"/>
    <x v="11"/>
    <x v="20"/>
    <x v="4"/>
    <x v="5"/>
    <x v="5"/>
    <x v="5"/>
    <s v="CX"/>
    <n v="1.02"/>
    <n v="10.199999999999999"/>
    <n v="36.72"/>
    <x v="0"/>
  </r>
  <r>
    <x v="0"/>
    <x v="0"/>
    <x v="0"/>
    <s v="Sendas Distribuidora S/A (001899 - 53)"/>
    <x v="11"/>
    <x v="20"/>
    <x v="4"/>
    <x v="5"/>
    <x v="5"/>
    <x v="5"/>
    <s v="CX"/>
    <n v="2.76"/>
    <n v="27.6"/>
    <n v="99.36"/>
    <x v="0"/>
  </r>
  <r>
    <x v="0"/>
    <x v="0"/>
    <x v="0"/>
    <s v="Sendas Distribuidora S/A (001899 - 36)"/>
    <x v="0"/>
    <x v="20"/>
    <x v="4"/>
    <x v="4"/>
    <x v="14"/>
    <x v="53"/>
    <s v="CX"/>
    <n v="1.72E-2"/>
    <n v="0.17199999999999999"/>
    <n v="3.44"/>
    <x v="0"/>
  </r>
  <r>
    <x v="3"/>
    <x v="0"/>
    <x v="0"/>
    <s v="Sendas Distribuidora S/A (001899 - 81)"/>
    <x v="15"/>
    <x v="20"/>
    <x v="4"/>
    <x v="4"/>
    <x v="14"/>
    <x v="16"/>
    <s v="CX"/>
    <n v="0.1"/>
    <n v="1"/>
    <n v="20"/>
    <x v="0"/>
  </r>
  <r>
    <x v="2"/>
    <x v="0"/>
    <x v="2"/>
    <s v="Multicom Atacado E Varejo S/A (006049 - 01)"/>
    <x v="3"/>
    <x v="20"/>
    <x v="4"/>
    <x v="4"/>
    <x v="14"/>
    <x v="53"/>
    <s v="CX"/>
    <n v="0.2"/>
    <n v="2"/>
    <n v="36"/>
    <x v="0"/>
  </r>
  <r>
    <x v="3"/>
    <x v="0"/>
    <x v="0"/>
    <s v="Sendas Distribuidora S/A (001899 - 80)"/>
    <x v="14"/>
    <x v="20"/>
    <x v="4"/>
    <x v="3"/>
    <x v="11"/>
    <x v="13"/>
    <s v="CX"/>
    <n v="2.06E-2"/>
    <n v="0.37080000000000002"/>
    <n v="2.7"/>
    <x v="0"/>
  </r>
  <r>
    <x v="0"/>
    <x v="0"/>
    <x v="0"/>
    <s v="Sendas Distribuidora S/A (001899 - 53)"/>
    <x v="11"/>
    <x v="20"/>
    <x v="4"/>
    <x v="3"/>
    <x v="11"/>
    <x v="13"/>
    <s v="CX"/>
    <n v="0.17780000000000001"/>
    <n v="3.2004000000000001"/>
    <n v="23.36"/>
    <x v="0"/>
  </r>
  <r>
    <x v="1"/>
    <x v="0"/>
    <x v="3"/>
    <s v="Walmart Brasil Ltda (000047 - 05)"/>
    <x v="19"/>
    <x v="20"/>
    <x v="4"/>
    <x v="3"/>
    <x v="11"/>
    <x v="13"/>
    <s v="CX"/>
    <n v="0.27779999999999999"/>
    <n v="5.0004"/>
    <n v="41"/>
    <x v="0"/>
  </r>
  <r>
    <x v="2"/>
    <x v="0"/>
    <x v="5"/>
    <s v="Atakarejo Distribuidor De Alimentos E Bebidas S.A (000213 - 14)"/>
    <x v="16"/>
    <x v="20"/>
    <x v="4"/>
    <x v="3"/>
    <x v="11"/>
    <x v="13"/>
    <s v="CX"/>
    <n v="0.14330000000000001"/>
    <n v="2.5794000000000001"/>
    <n v="19.350000000000001"/>
    <x v="0"/>
  </r>
  <r>
    <x v="1"/>
    <x v="0"/>
    <x v="3"/>
    <s v="Walmart Brasil Ltda (000047 - 05)"/>
    <x v="19"/>
    <x v="21"/>
    <x v="4"/>
    <x v="16"/>
    <x v="30"/>
    <x v="54"/>
    <s v="CX"/>
    <n v="0.75"/>
    <n v="7.5"/>
    <n v="118.5"/>
    <x v="0"/>
  </r>
  <r>
    <x v="1"/>
    <x v="0"/>
    <x v="3"/>
    <s v="Walmart Brasil Ltda (000047 - 05)"/>
    <x v="19"/>
    <x v="21"/>
    <x v="4"/>
    <x v="3"/>
    <x v="3"/>
    <x v="11"/>
    <s v="CX"/>
    <n v="0.1111"/>
    <n v="1.9998"/>
    <n v="10.8"/>
    <x v="0"/>
  </r>
  <r>
    <x v="0"/>
    <x v="0"/>
    <x v="0"/>
    <s v="Sendas Distribuidora S/A (001899 - 53)"/>
    <x v="11"/>
    <x v="21"/>
    <x v="4"/>
    <x v="5"/>
    <x v="5"/>
    <x v="5"/>
    <s v="CX"/>
    <n v="1.325"/>
    <n v="13.25"/>
    <n v="47.7"/>
    <x v="0"/>
  </r>
  <r>
    <x v="0"/>
    <x v="0"/>
    <x v="0"/>
    <s v="Sendas Distribuidora S/A (001899 - 53)"/>
    <x v="11"/>
    <x v="21"/>
    <x v="4"/>
    <x v="3"/>
    <x v="11"/>
    <x v="13"/>
    <s v="CX"/>
    <n v="0.35560000000000003"/>
    <n v="6.4008000000000003"/>
    <n v="46.72"/>
    <x v="0"/>
  </r>
  <r>
    <x v="1"/>
    <x v="0"/>
    <x v="6"/>
    <s v="Rmix Comercio De Generos Alimenticios Ltda (000186 - 06)"/>
    <x v="42"/>
    <x v="22"/>
    <x v="4"/>
    <x v="16"/>
    <x v="30"/>
    <x v="54"/>
    <s v="CX"/>
    <n v="0.25"/>
    <n v="2.5"/>
    <n v="31.25"/>
    <x v="0"/>
  </r>
  <r>
    <x v="1"/>
    <x v="0"/>
    <x v="6"/>
    <s v="Rmix Comercio De Generos Alimenticios Ltda (000186 - 07)"/>
    <x v="43"/>
    <x v="22"/>
    <x v="4"/>
    <x v="2"/>
    <x v="2"/>
    <x v="17"/>
    <s v="CX"/>
    <n v="0.16669999999999999"/>
    <n v="3.0005999999999999"/>
    <n v="28.5"/>
    <x v="0"/>
  </r>
  <r>
    <x v="1"/>
    <x v="0"/>
    <x v="6"/>
    <s v="Rmix Comercio De Generos Alimenticios Ltda (000186 - 07)"/>
    <x v="43"/>
    <x v="22"/>
    <x v="4"/>
    <x v="3"/>
    <x v="3"/>
    <x v="3"/>
    <s v="CX"/>
    <n v="5.5599999999999997E-2"/>
    <n v="1.0007999999999999"/>
    <n v="3"/>
    <x v="0"/>
  </r>
  <r>
    <x v="1"/>
    <x v="0"/>
    <x v="6"/>
    <s v="Rmix Comercio De Generos Alimenticios Ltda (000186 - 07)"/>
    <x v="43"/>
    <x v="22"/>
    <x v="4"/>
    <x v="16"/>
    <x v="30"/>
    <x v="54"/>
    <s v="CX"/>
    <n v="0.6"/>
    <n v="6"/>
    <n v="75"/>
    <x v="0"/>
  </r>
  <r>
    <x v="0"/>
    <x v="0"/>
    <x v="0"/>
    <s v="Sendas Distribuidora S/A (001899 - 53)"/>
    <x v="11"/>
    <x v="22"/>
    <x v="4"/>
    <x v="3"/>
    <x v="3"/>
    <x v="3"/>
    <s v="CX"/>
    <n v="0.4"/>
    <n v="7.2"/>
    <n v="32.4"/>
    <x v="0"/>
  </r>
  <r>
    <x v="0"/>
    <x v="0"/>
    <x v="0"/>
    <s v="Sendas Distribuidora S/A (001899 - 53)"/>
    <x v="11"/>
    <x v="22"/>
    <x v="4"/>
    <x v="16"/>
    <x v="30"/>
    <x v="54"/>
    <s v="CX"/>
    <n v="0.47499999999999998"/>
    <n v="4.75"/>
    <n v="71.25"/>
    <x v="0"/>
  </r>
  <r>
    <x v="0"/>
    <x v="0"/>
    <x v="0"/>
    <s v="Sendas Distribuidora S/A (001899 - 51)"/>
    <x v="5"/>
    <x v="22"/>
    <x v="4"/>
    <x v="7"/>
    <x v="9"/>
    <x v="29"/>
    <s v="CX"/>
    <n v="0.26669999999999999"/>
    <n v="1.6002000000000001"/>
    <n v="26.4"/>
    <x v="0"/>
  </r>
  <r>
    <x v="1"/>
    <x v="0"/>
    <x v="6"/>
    <s v="Rmix Comerc De Generos Alimenticios Ltda (000186 - 01)"/>
    <x v="31"/>
    <x v="22"/>
    <x v="4"/>
    <x v="3"/>
    <x v="3"/>
    <x v="3"/>
    <s v="CX"/>
    <n v="0.1111"/>
    <n v="1.9998"/>
    <n v="6"/>
    <x v="0"/>
  </r>
  <r>
    <x v="1"/>
    <x v="0"/>
    <x v="1"/>
    <s v="Cencosud Brasil Comercial Sa (000082 - 09)"/>
    <x v="2"/>
    <x v="22"/>
    <x v="4"/>
    <x v="4"/>
    <x v="4"/>
    <x v="7"/>
    <s v="CX"/>
    <n v="0.38890000000000002"/>
    <n v="7.0002000000000004"/>
    <n v="80.5"/>
    <x v="0"/>
  </r>
  <r>
    <x v="0"/>
    <x v="0"/>
    <x v="0"/>
    <s v="Sendas Distribuidora S/A (001899 - 74)"/>
    <x v="13"/>
    <x v="22"/>
    <x v="4"/>
    <x v="7"/>
    <x v="9"/>
    <x v="29"/>
    <s v="CX"/>
    <n v="0.66669999999999996"/>
    <n v="4.0002000000000004"/>
    <n v="66"/>
    <x v="0"/>
  </r>
  <r>
    <x v="0"/>
    <x v="0"/>
    <x v="0"/>
    <s v="Sendas Distribuidora S/A (001899 - 74)"/>
    <x v="13"/>
    <x v="22"/>
    <x v="4"/>
    <x v="4"/>
    <x v="4"/>
    <x v="7"/>
    <s v="CX"/>
    <n v="0.44440000000000002"/>
    <n v="7.9992000000000001"/>
    <n v="80"/>
    <x v="0"/>
  </r>
  <r>
    <x v="0"/>
    <x v="0"/>
    <x v="0"/>
    <s v="Sendas Distribuidora S/A (001899 - 39)"/>
    <x v="4"/>
    <x v="22"/>
    <x v="4"/>
    <x v="2"/>
    <x v="22"/>
    <x v="25"/>
    <s v="CX"/>
    <n v="0.1053"/>
    <n v="2.0007000000000001"/>
    <n v="29"/>
    <x v="0"/>
  </r>
  <r>
    <x v="0"/>
    <x v="0"/>
    <x v="0"/>
    <s v="Sendas Distribuidora S/A (001899 - 39)"/>
    <x v="4"/>
    <x v="22"/>
    <x v="4"/>
    <x v="4"/>
    <x v="4"/>
    <x v="7"/>
    <s v="CX"/>
    <n v="0.1389"/>
    <n v="2.5002"/>
    <n v="25"/>
    <x v="0"/>
  </r>
  <r>
    <x v="2"/>
    <x v="0"/>
    <x v="5"/>
    <s v="Atakarejo Distribuidor De Alimentos E Bebidas S.A (000213 - 17)"/>
    <x v="17"/>
    <x v="22"/>
    <x v="4"/>
    <x v="3"/>
    <x v="3"/>
    <x v="11"/>
    <s v="CX"/>
    <n v="0.35560000000000003"/>
    <n v="6.4008000000000003"/>
    <n v="24.32"/>
    <x v="0"/>
  </r>
  <r>
    <x v="1"/>
    <x v="1"/>
    <x v="1"/>
    <s v="Cencosud Brasil Comercial S.A (000082 - 68)"/>
    <x v="39"/>
    <x v="22"/>
    <x v="4"/>
    <x v="16"/>
    <x v="30"/>
    <x v="54"/>
    <s v="CX"/>
    <n v="0.5"/>
    <n v="5"/>
    <n v="89"/>
    <x v="0"/>
  </r>
  <r>
    <x v="2"/>
    <x v="0"/>
    <x v="4"/>
    <s v="Gran Realizacoes Ltda (002821 - 01)"/>
    <x v="8"/>
    <x v="22"/>
    <x v="4"/>
    <x v="16"/>
    <x v="30"/>
    <x v="54"/>
    <s v="CX"/>
    <n v="0.2"/>
    <n v="2"/>
    <n v="32"/>
    <x v="0"/>
  </r>
  <r>
    <x v="1"/>
    <x v="0"/>
    <x v="1"/>
    <s v="Cencosud Brasil Comercial Sa (000082 - 49)"/>
    <x v="44"/>
    <x v="22"/>
    <x v="4"/>
    <x v="5"/>
    <x v="8"/>
    <x v="9"/>
    <s v="CX"/>
    <n v="3.3300000000000003E-2"/>
    <n v="0.39960000000000001"/>
    <n v="2.6"/>
    <x v="0"/>
  </r>
  <r>
    <x v="2"/>
    <x v="0"/>
    <x v="4"/>
    <s v="Hiperideal Empreendimentos Ltda (002613 - 08)"/>
    <x v="36"/>
    <x v="22"/>
    <x v="4"/>
    <x v="5"/>
    <x v="8"/>
    <x v="9"/>
    <s v="CX"/>
    <n v="3.4799999999999998E-2"/>
    <n v="0.41760000000000003"/>
    <n v="28.02"/>
    <x v="0"/>
  </r>
  <r>
    <x v="0"/>
    <x v="0"/>
    <x v="0"/>
    <s v="Sendas Distribuidora S/A (001899 - 74)"/>
    <x v="13"/>
    <x v="22"/>
    <x v="4"/>
    <x v="5"/>
    <x v="8"/>
    <x v="9"/>
    <s v="CX"/>
    <n v="0.25829999999999997"/>
    <n v="3.0996000000000001"/>
    <n v="20.149999999999999"/>
    <x v="0"/>
  </r>
  <r>
    <x v="0"/>
    <x v="0"/>
    <x v="0"/>
    <s v="Sendas Distribuidora S/A (001899 - 39)"/>
    <x v="4"/>
    <x v="22"/>
    <x v="4"/>
    <x v="5"/>
    <x v="5"/>
    <x v="5"/>
    <s v="CX"/>
    <n v="0.1"/>
    <n v="1"/>
    <n v="3.6"/>
    <x v="0"/>
  </r>
  <r>
    <x v="0"/>
    <x v="0"/>
    <x v="0"/>
    <s v="Sendas Distribuidora S/A (001899 - 39)"/>
    <x v="4"/>
    <x v="22"/>
    <x v="4"/>
    <x v="5"/>
    <x v="8"/>
    <x v="9"/>
    <s v="CX"/>
    <n v="8.3000000000000001E-3"/>
    <n v="9.9599999999999994E-2"/>
    <n v="0.65"/>
    <x v="0"/>
  </r>
  <r>
    <x v="2"/>
    <x v="0"/>
    <x v="5"/>
    <s v="Atakarejo Distribuidor De Alimentos E Bebidas S.A (000213 - 17)"/>
    <x v="17"/>
    <x v="22"/>
    <x v="4"/>
    <x v="5"/>
    <x v="8"/>
    <x v="9"/>
    <s v="CX"/>
    <n v="8.3299999999999999E-2"/>
    <n v="0.99960000000000004"/>
    <n v="5.5"/>
    <x v="0"/>
  </r>
  <r>
    <x v="1"/>
    <x v="0"/>
    <x v="6"/>
    <s v="Rmix Comercio De Generos Alimenticios Ltda (000186 - 07)"/>
    <x v="43"/>
    <x v="22"/>
    <x v="4"/>
    <x v="3"/>
    <x v="11"/>
    <x v="13"/>
    <s v="CX"/>
    <n v="8.3299999999999999E-2"/>
    <n v="1.4994000000000001"/>
    <n v="10.8"/>
    <x v="0"/>
  </r>
  <r>
    <x v="1"/>
    <x v="0"/>
    <x v="6"/>
    <s v="Rmix Comercio De Generos Alimenticios Ltda (000186 - 07)"/>
    <x v="43"/>
    <x v="22"/>
    <x v="4"/>
    <x v="3"/>
    <x v="11"/>
    <x v="13"/>
    <s v="CX"/>
    <n v="5.5599999999999997E-2"/>
    <n v="1.0007999999999999"/>
    <n v="7.2"/>
    <x v="0"/>
  </r>
  <r>
    <x v="0"/>
    <x v="0"/>
    <x v="0"/>
    <s v="Sendas Distribuidora S/A (001899 - 51)"/>
    <x v="5"/>
    <x v="22"/>
    <x v="4"/>
    <x v="3"/>
    <x v="11"/>
    <x v="13"/>
    <s v="CX"/>
    <n v="2.2200000000000001E-2"/>
    <n v="0.39960000000000001"/>
    <n v="2.92"/>
    <x v="0"/>
  </r>
  <r>
    <x v="1"/>
    <x v="0"/>
    <x v="6"/>
    <s v="Rmix Comercio De Generos Alimenticios Ltda (000186 - 10)"/>
    <x v="47"/>
    <x v="22"/>
    <x v="4"/>
    <x v="3"/>
    <x v="11"/>
    <x v="13"/>
    <s v="CX"/>
    <n v="0.1167"/>
    <n v="2.1006"/>
    <n v="15.12"/>
    <x v="0"/>
  </r>
  <r>
    <x v="1"/>
    <x v="0"/>
    <x v="1"/>
    <s v="Perini Comercial De Alimentos Ltda (000069 - 05)"/>
    <x v="30"/>
    <x v="23"/>
    <x v="4"/>
    <x v="17"/>
    <x v="27"/>
    <x v="40"/>
    <s v="CX"/>
    <n v="1.3"/>
    <n v="14.3"/>
    <n v="5.85"/>
    <x v="0"/>
  </r>
  <r>
    <x v="0"/>
    <x v="0"/>
    <x v="0"/>
    <s v="Sendas Distribuidora S/A (001899 - 51)"/>
    <x v="5"/>
    <x v="23"/>
    <x v="4"/>
    <x v="6"/>
    <x v="7"/>
    <x v="52"/>
    <s v="CX"/>
    <n v="0.38890000000000002"/>
    <n v="3.5001000000000002"/>
    <n v="78.75"/>
    <x v="0"/>
  </r>
  <r>
    <x v="0"/>
    <x v="0"/>
    <x v="0"/>
    <s v="Sendas Distribuidora S/A (001899 - 51)"/>
    <x v="5"/>
    <x v="23"/>
    <x v="4"/>
    <x v="3"/>
    <x v="3"/>
    <x v="3"/>
    <s v="CX"/>
    <n v="0.1111"/>
    <n v="1.9998"/>
    <n v="9"/>
    <x v="0"/>
  </r>
  <r>
    <x v="0"/>
    <x v="0"/>
    <x v="0"/>
    <s v="Sendas Distribuidora S/A (001899 - 52)"/>
    <x v="6"/>
    <x v="23"/>
    <x v="4"/>
    <x v="7"/>
    <x v="9"/>
    <x v="29"/>
    <s v="CX"/>
    <n v="3.3300000000000003E-2"/>
    <n v="0.19980000000000001"/>
    <n v="3.3"/>
    <x v="0"/>
  </r>
  <r>
    <x v="0"/>
    <x v="0"/>
    <x v="0"/>
    <s v="Sendas Distribuidora S/A (001899 - 52)"/>
    <x v="6"/>
    <x v="23"/>
    <x v="4"/>
    <x v="6"/>
    <x v="7"/>
    <x v="52"/>
    <s v="CX"/>
    <n v="0.24440000000000001"/>
    <n v="2.1996000000000002"/>
    <n v="49.5"/>
    <x v="0"/>
  </r>
  <r>
    <x v="0"/>
    <x v="0"/>
    <x v="0"/>
    <s v="Sendas Distribuidora S/A (001899 - 38)"/>
    <x v="10"/>
    <x v="23"/>
    <x v="4"/>
    <x v="0"/>
    <x v="0"/>
    <x v="30"/>
    <s v="CX"/>
    <n v="3.3300000000000003E-2"/>
    <n v="0.4995"/>
    <n v="6"/>
    <x v="0"/>
  </r>
  <r>
    <x v="0"/>
    <x v="0"/>
    <x v="0"/>
    <s v="Sendas Distribuidora S/A (001899 - 38)"/>
    <x v="10"/>
    <x v="23"/>
    <x v="4"/>
    <x v="2"/>
    <x v="22"/>
    <x v="25"/>
    <s v="CX"/>
    <n v="5.2600000000000001E-2"/>
    <n v="0.99939999999999996"/>
    <n v="14.5"/>
    <x v="0"/>
  </r>
  <r>
    <x v="0"/>
    <x v="0"/>
    <x v="0"/>
    <s v="Sendas Distribuidora S/A (001899 - 38)"/>
    <x v="10"/>
    <x v="23"/>
    <x v="4"/>
    <x v="10"/>
    <x v="31"/>
    <x v="45"/>
    <s v="CX"/>
    <n v="0.36670000000000003"/>
    <n v="5.5004999999999997"/>
    <n v="18.149999999999999"/>
    <x v="0"/>
  </r>
  <r>
    <x v="0"/>
    <x v="0"/>
    <x v="0"/>
    <s v="Sendas Distribuidora S/A (001899 - 38)"/>
    <x v="10"/>
    <x v="23"/>
    <x v="4"/>
    <x v="16"/>
    <x v="30"/>
    <x v="54"/>
    <s v="CX"/>
    <n v="0.1"/>
    <n v="1"/>
    <n v="15"/>
    <x v="0"/>
  </r>
  <r>
    <x v="1"/>
    <x v="0"/>
    <x v="1"/>
    <s v="Cencosud Brasil Comercial Sa (000082 - 09)"/>
    <x v="2"/>
    <x v="23"/>
    <x v="4"/>
    <x v="4"/>
    <x v="4"/>
    <x v="7"/>
    <s v="CX"/>
    <n v="0.30559999999999998"/>
    <n v="5.5007999999999999"/>
    <n v="63.25"/>
    <x v="0"/>
  </r>
  <r>
    <x v="0"/>
    <x v="0"/>
    <x v="4"/>
    <s v="Wms Supermercados Do Brasil Ltda. (000048 - 17)"/>
    <x v="12"/>
    <x v="23"/>
    <x v="4"/>
    <x v="2"/>
    <x v="2"/>
    <x v="17"/>
    <s v="CX"/>
    <n v="0.27779999999999999"/>
    <n v="5.0004"/>
    <n v="68"/>
    <x v="0"/>
  </r>
  <r>
    <x v="0"/>
    <x v="0"/>
    <x v="4"/>
    <s v="Wms Supermercados Do Brasil Ltda. (000048 - 17)"/>
    <x v="12"/>
    <x v="23"/>
    <x v="4"/>
    <x v="10"/>
    <x v="31"/>
    <x v="45"/>
    <s v="CX"/>
    <n v="6.6699999999999995E-2"/>
    <n v="1.0004999999999999"/>
    <n v="3"/>
    <x v="0"/>
  </r>
  <r>
    <x v="0"/>
    <x v="0"/>
    <x v="4"/>
    <s v="Wms Supermercados Do Brasil Ltda. (000048 - 17)"/>
    <x v="12"/>
    <x v="23"/>
    <x v="4"/>
    <x v="10"/>
    <x v="31"/>
    <x v="45"/>
    <s v="CX"/>
    <n v="6.6699999999999995E-2"/>
    <n v="1.0004999999999999"/>
    <n v="3"/>
    <x v="0"/>
  </r>
  <r>
    <x v="0"/>
    <x v="0"/>
    <x v="4"/>
    <s v="Armazem Mateus S.A. (001456 - 12)"/>
    <x v="49"/>
    <x v="23"/>
    <x v="4"/>
    <x v="2"/>
    <x v="22"/>
    <x v="25"/>
    <s v="CX"/>
    <n v="0.26319999999999999"/>
    <n v="5.0007999999999999"/>
    <n v="70"/>
    <x v="0"/>
  </r>
  <r>
    <x v="2"/>
    <x v="0"/>
    <x v="5"/>
    <s v="Atakarejo Distribuidor De Alimentos E Bebidas S.A (000213 - 07)"/>
    <x v="24"/>
    <x v="23"/>
    <x v="4"/>
    <x v="2"/>
    <x v="6"/>
    <x v="58"/>
    <s v="CX"/>
    <n v="5.5599999999999997E-2"/>
    <n v="1.0007999999999999"/>
    <n v="12.7"/>
    <x v="0"/>
  </r>
  <r>
    <x v="2"/>
    <x v="0"/>
    <x v="5"/>
    <s v="Atakarejo Distribuidor De Alimentos E Bebidas S.A (000213 - 07)"/>
    <x v="24"/>
    <x v="23"/>
    <x v="4"/>
    <x v="10"/>
    <x v="15"/>
    <x v="18"/>
    <s v="CX"/>
    <n v="0.71330000000000005"/>
    <n v="10.6995"/>
    <n v="29.96"/>
    <x v="0"/>
  </r>
  <r>
    <x v="2"/>
    <x v="0"/>
    <x v="2"/>
    <s v="Multicom Atacado E Varejo S/A (006049 - 01)"/>
    <x v="3"/>
    <x v="23"/>
    <x v="4"/>
    <x v="10"/>
    <x v="31"/>
    <x v="45"/>
    <s v="CX"/>
    <n v="0.2"/>
    <n v="3"/>
    <n v="8.85"/>
    <x v="0"/>
  </r>
  <r>
    <x v="0"/>
    <x v="0"/>
    <x v="0"/>
    <s v="Sendas Distribuidora S/A (001899 - 38)"/>
    <x v="10"/>
    <x v="23"/>
    <x v="4"/>
    <x v="5"/>
    <x v="5"/>
    <x v="5"/>
    <s v="CX"/>
    <n v="0.04"/>
    <n v="0.4"/>
    <n v="1.44"/>
    <x v="0"/>
  </r>
  <r>
    <x v="0"/>
    <x v="0"/>
    <x v="0"/>
    <s v="Sendas Distribuidora S/A (001899 - 38)"/>
    <x v="10"/>
    <x v="23"/>
    <x v="4"/>
    <x v="5"/>
    <x v="8"/>
    <x v="9"/>
    <s v="CX"/>
    <n v="0.22919999999999999"/>
    <n v="2.7504"/>
    <n v="17.88"/>
    <x v="0"/>
  </r>
  <r>
    <x v="2"/>
    <x v="0"/>
    <x v="5"/>
    <s v="Atakarejo Distribuidor De Alimentos E Bebidas S.A (000213 - 07)"/>
    <x v="24"/>
    <x v="23"/>
    <x v="4"/>
    <x v="5"/>
    <x v="5"/>
    <x v="5"/>
    <s v="CX"/>
    <n v="0.2"/>
    <n v="2"/>
    <n v="6"/>
    <x v="0"/>
  </r>
  <r>
    <x v="2"/>
    <x v="0"/>
    <x v="2"/>
    <s v="Multicom Atacado E Varejo S/A (006049 - 01)"/>
    <x v="3"/>
    <x v="23"/>
    <x v="4"/>
    <x v="5"/>
    <x v="8"/>
    <x v="9"/>
    <s v="CX"/>
    <n v="0.33329999999999999"/>
    <n v="3.9996"/>
    <n v="18"/>
    <x v="0"/>
  </r>
  <r>
    <x v="0"/>
    <x v="0"/>
    <x v="0"/>
    <s v="Sendas Distribuidora S/A (001899 - 38)"/>
    <x v="10"/>
    <x v="23"/>
    <x v="4"/>
    <x v="4"/>
    <x v="14"/>
    <x v="16"/>
    <s v="CX"/>
    <n v="0.02"/>
    <n v="0.2"/>
    <n v="3.6"/>
    <x v="0"/>
  </r>
  <r>
    <x v="1"/>
    <x v="0"/>
    <x v="6"/>
    <s v="Masani Com De Generos Alimenticios Ltda (000209 - 01)"/>
    <x v="45"/>
    <x v="23"/>
    <x v="4"/>
    <x v="3"/>
    <x v="11"/>
    <x v="13"/>
    <s v="CX"/>
    <n v="0.1111"/>
    <n v="1.9998"/>
    <n v="14.4"/>
    <x v="0"/>
  </r>
  <r>
    <x v="1"/>
    <x v="0"/>
    <x v="6"/>
    <s v="Rmix Comercio De Generos Alimenticios Ltda (000186 - 08)"/>
    <x v="50"/>
    <x v="23"/>
    <x v="4"/>
    <x v="3"/>
    <x v="11"/>
    <x v="13"/>
    <s v="CX"/>
    <n v="0.1111"/>
    <n v="1.9998"/>
    <n v="14.4"/>
    <x v="0"/>
  </r>
  <r>
    <x v="1"/>
    <x v="0"/>
    <x v="6"/>
    <s v="Rmix Comercio De Generos Alimenticios Ltda (000186 - 08)"/>
    <x v="50"/>
    <x v="23"/>
    <x v="4"/>
    <x v="3"/>
    <x v="11"/>
    <x v="13"/>
    <s v="CX"/>
    <n v="5.5599999999999997E-2"/>
    <n v="1.0007999999999999"/>
    <n v="7.2"/>
    <x v="0"/>
  </r>
  <r>
    <x v="2"/>
    <x v="0"/>
    <x v="5"/>
    <s v="Atakarejo Dist De Alimentos E Bebidas Ei (000213 - 02)"/>
    <x v="21"/>
    <x v="24"/>
    <x v="4"/>
    <x v="16"/>
    <x v="30"/>
    <x v="54"/>
    <s v="CX"/>
    <n v="3.11"/>
    <n v="31.1"/>
    <n v="311"/>
    <x v="0"/>
  </r>
  <r>
    <x v="1"/>
    <x v="0"/>
    <x v="6"/>
    <s v="Rmix Comercio De Generos Alimenticios Lt (000186 - 02)"/>
    <x v="51"/>
    <x v="24"/>
    <x v="4"/>
    <x v="16"/>
    <x v="30"/>
    <x v="54"/>
    <s v="CX"/>
    <n v="0.6"/>
    <n v="6"/>
    <n v="75"/>
    <x v="0"/>
  </r>
  <r>
    <x v="1"/>
    <x v="0"/>
    <x v="1"/>
    <s v="Cencosud Brasil Comercial Sa (000082 - 15)"/>
    <x v="52"/>
    <x v="24"/>
    <x v="4"/>
    <x v="17"/>
    <x v="27"/>
    <x v="40"/>
    <s v="CX"/>
    <n v="9.0899999999999995E-2"/>
    <n v="0.99990000000000001"/>
    <n v="4.5"/>
    <x v="0"/>
  </r>
  <r>
    <x v="0"/>
    <x v="0"/>
    <x v="0"/>
    <s v="Sendas Distribuidora S/A (001899 - 51)"/>
    <x v="5"/>
    <x v="24"/>
    <x v="4"/>
    <x v="7"/>
    <x v="37"/>
    <x v="61"/>
    <s v="CX"/>
    <n v="0.77780000000000005"/>
    <n v="7.0002000000000004"/>
    <n v="98"/>
    <x v="0"/>
  </r>
  <r>
    <x v="0"/>
    <x v="0"/>
    <x v="0"/>
    <s v="Sendas Distribuidora S/A (001899 - 51)"/>
    <x v="5"/>
    <x v="24"/>
    <x v="4"/>
    <x v="16"/>
    <x v="30"/>
    <x v="54"/>
    <s v="CX"/>
    <n v="0.33600000000000002"/>
    <n v="3.36"/>
    <n v="50.4"/>
    <x v="0"/>
  </r>
  <r>
    <x v="1"/>
    <x v="0"/>
    <x v="6"/>
    <s v="Rmix Comercio De Generos Alimenticios Ltda (000186 - 09)"/>
    <x v="38"/>
    <x v="24"/>
    <x v="4"/>
    <x v="16"/>
    <x v="30"/>
    <x v="54"/>
    <s v="CX"/>
    <n v="0.48499999999999999"/>
    <n v="4.8499999999999996"/>
    <n v="60.63"/>
    <x v="0"/>
  </r>
  <r>
    <x v="0"/>
    <x v="0"/>
    <x v="0"/>
    <s v="Sendas Distribuidora S/A (001899 - 53)"/>
    <x v="11"/>
    <x v="24"/>
    <x v="4"/>
    <x v="7"/>
    <x v="37"/>
    <x v="61"/>
    <s v="CX"/>
    <n v="0.1113"/>
    <n v="1.0017"/>
    <n v="14.03"/>
    <x v="0"/>
  </r>
  <r>
    <x v="0"/>
    <x v="0"/>
    <x v="0"/>
    <s v="Sendas Distribuidora S/A (001899 - 53)"/>
    <x v="11"/>
    <x v="24"/>
    <x v="4"/>
    <x v="14"/>
    <x v="20"/>
    <x v="41"/>
    <s v="CX"/>
    <n v="6.6699999999999995E-2"/>
    <n v="0.32016"/>
    <n v="8"/>
    <x v="0"/>
  </r>
  <r>
    <x v="0"/>
    <x v="0"/>
    <x v="0"/>
    <s v="Sendas Distribuidora S/A (001899 - 53)"/>
    <x v="11"/>
    <x v="24"/>
    <x v="4"/>
    <x v="1"/>
    <x v="1"/>
    <x v="1"/>
    <s v="CX"/>
    <n v="0.1067"/>
    <n v="1.6005"/>
    <n v="19.04"/>
    <x v="0"/>
  </r>
  <r>
    <x v="0"/>
    <x v="0"/>
    <x v="4"/>
    <s v="Wms Supermercados Do Brasil Ltda. (000048 - 17)"/>
    <x v="12"/>
    <x v="24"/>
    <x v="4"/>
    <x v="2"/>
    <x v="2"/>
    <x v="17"/>
    <s v="CX"/>
    <n v="0.22220000000000001"/>
    <n v="3.9996"/>
    <n v="54.4"/>
    <x v="0"/>
  </r>
  <r>
    <x v="0"/>
    <x v="0"/>
    <x v="0"/>
    <s v="Sendas Distribuidora S/A (001899 - 38)"/>
    <x v="10"/>
    <x v="24"/>
    <x v="4"/>
    <x v="7"/>
    <x v="37"/>
    <x v="62"/>
    <s v="CX"/>
    <n v="2.8899999999999999E-2"/>
    <n v="0.2601"/>
    <n v="3.64"/>
    <x v="0"/>
  </r>
  <r>
    <x v="0"/>
    <x v="0"/>
    <x v="0"/>
    <s v="Sendas Distribuidora S/A (001899 - 74)"/>
    <x v="13"/>
    <x v="24"/>
    <x v="4"/>
    <x v="6"/>
    <x v="7"/>
    <x v="52"/>
    <s v="CX"/>
    <n v="0.5222"/>
    <n v="4.6997999999999998"/>
    <n v="105.75"/>
    <x v="0"/>
  </r>
  <r>
    <x v="0"/>
    <x v="0"/>
    <x v="0"/>
    <s v="Sendas Distribuidora S/A (001899 - 74)"/>
    <x v="13"/>
    <x v="24"/>
    <x v="4"/>
    <x v="4"/>
    <x v="4"/>
    <x v="7"/>
    <s v="CX"/>
    <n v="0.44440000000000002"/>
    <n v="7.9992000000000001"/>
    <n v="80"/>
    <x v="0"/>
  </r>
  <r>
    <x v="0"/>
    <x v="0"/>
    <x v="0"/>
    <s v="Sendas Distribuidora S/A (001899 - 53)"/>
    <x v="11"/>
    <x v="24"/>
    <x v="4"/>
    <x v="6"/>
    <x v="7"/>
    <x v="52"/>
    <s v="CX"/>
    <n v="0.22420000000000001"/>
    <n v="2.0177999999999998"/>
    <n v="45.41"/>
    <x v="0"/>
  </r>
  <r>
    <x v="0"/>
    <x v="0"/>
    <x v="0"/>
    <s v="Sendas Distribuidora S/A (001899 - 53)"/>
    <x v="11"/>
    <x v="24"/>
    <x v="4"/>
    <x v="16"/>
    <x v="30"/>
    <x v="54"/>
    <s v="CX"/>
    <n v="0.32"/>
    <n v="3.2"/>
    <n v="41.6"/>
    <x v="0"/>
  </r>
  <r>
    <x v="1"/>
    <x v="0"/>
    <x v="1"/>
    <s v="Cencosud Brasil Comercial Sa (000082 - 09)"/>
    <x v="2"/>
    <x v="24"/>
    <x v="4"/>
    <x v="9"/>
    <x v="13"/>
    <x v="15"/>
    <s v="CX"/>
    <n v="0.25"/>
    <n v="1"/>
    <n v="18"/>
    <x v="0"/>
  </r>
  <r>
    <x v="3"/>
    <x v="0"/>
    <x v="0"/>
    <s v="Sendas Distribuidora S/A (001899 - 80)"/>
    <x v="14"/>
    <x v="24"/>
    <x v="4"/>
    <x v="6"/>
    <x v="7"/>
    <x v="59"/>
    <s v="CX"/>
    <n v="9.7799999999999998E-2"/>
    <n v="0.88019999999999998"/>
    <n v="19.8"/>
    <x v="0"/>
  </r>
  <r>
    <x v="3"/>
    <x v="0"/>
    <x v="0"/>
    <s v="Sendas Distribuidora S/A (001899 - 80)"/>
    <x v="14"/>
    <x v="24"/>
    <x v="4"/>
    <x v="2"/>
    <x v="2"/>
    <x v="17"/>
    <s v="CX"/>
    <n v="0.43090000000000001"/>
    <n v="7.7561999999999998"/>
    <n v="96.95"/>
    <x v="0"/>
  </r>
  <r>
    <x v="3"/>
    <x v="0"/>
    <x v="0"/>
    <s v="Sendas Distribuidora S/A (001899 - 80)"/>
    <x v="14"/>
    <x v="24"/>
    <x v="4"/>
    <x v="16"/>
    <x v="30"/>
    <x v="54"/>
    <s v="CX"/>
    <n v="0.184"/>
    <n v="1.84"/>
    <n v="23.92"/>
    <x v="0"/>
  </r>
  <r>
    <x v="3"/>
    <x v="0"/>
    <x v="0"/>
    <s v="Sendas Distribuidora S/A (001899 - 80)"/>
    <x v="14"/>
    <x v="24"/>
    <x v="4"/>
    <x v="17"/>
    <x v="28"/>
    <x v="42"/>
    <s v="SC"/>
    <n v="0.05"/>
    <n v="1"/>
    <n v="3.3"/>
    <x v="0"/>
  </r>
  <r>
    <x v="2"/>
    <x v="0"/>
    <x v="4"/>
    <s v="Hiperideal Empreendimentos Ltda (002613 - 25)"/>
    <x v="9"/>
    <x v="24"/>
    <x v="4"/>
    <x v="5"/>
    <x v="8"/>
    <x v="9"/>
    <s v="CX"/>
    <n v="2.0799999999999999E-2"/>
    <n v="0.24959999999999999"/>
    <n v="16.8"/>
    <x v="0"/>
  </r>
  <r>
    <x v="2"/>
    <x v="0"/>
    <x v="4"/>
    <s v="Hiperideal Empreendimentos Ltda (002613 - 08)"/>
    <x v="36"/>
    <x v="24"/>
    <x v="4"/>
    <x v="5"/>
    <x v="8"/>
    <x v="9"/>
    <s v="CX"/>
    <n v="3.4799999999999998E-2"/>
    <n v="0.41760000000000003"/>
    <n v="28.02"/>
    <x v="0"/>
  </r>
  <r>
    <x v="0"/>
    <x v="0"/>
    <x v="0"/>
    <s v="Sendas Distribuidora S/A (001899 - 51)"/>
    <x v="5"/>
    <x v="24"/>
    <x v="4"/>
    <x v="5"/>
    <x v="5"/>
    <x v="5"/>
    <s v="CX"/>
    <n v="0.23"/>
    <n v="2.2999999999999998"/>
    <n v="8.2799999999999994"/>
    <x v="0"/>
  </r>
  <r>
    <x v="0"/>
    <x v="0"/>
    <x v="0"/>
    <s v="Sendas Distribuidora S/A (001899 - 53)"/>
    <x v="11"/>
    <x v="24"/>
    <x v="4"/>
    <x v="5"/>
    <x v="5"/>
    <x v="5"/>
    <s v="CX"/>
    <n v="0.6"/>
    <n v="6"/>
    <n v="21.6"/>
    <x v="0"/>
  </r>
  <r>
    <x v="2"/>
    <x v="0"/>
    <x v="5"/>
    <s v="Atakarejo Dist De Alimentos E Bebidas Ei (000213 - 02)"/>
    <x v="21"/>
    <x v="24"/>
    <x v="4"/>
    <x v="5"/>
    <x v="5"/>
    <x v="5"/>
    <s v="CX"/>
    <n v="3.1"/>
    <n v="31"/>
    <n v="93"/>
    <x v="0"/>
  </r>
  <r>
    <x v="0"/>
    <x v="0"/>
    <x v="0"/>
    <s v="Sendas Distribuidora S/A (001899 - 74)"/>
    <x v="13"/>
    <x v="24"/>
    <x v="4"/>
    <x v="5"/>
    <x v="5"/>
    <x v="5"/>
    <s v="CX"/>
    <n v="1.2"/>
    <n v="12"/>
    <n v="43.2"/>
    <x v="0"/>
  </r>
  <r>
    <x v="0"/>
    <x v="0"/>
    <x v="0"/>
    <s v="Sendas Distribuidora S/A (001899 - 36)"/>
    <x v="0"/>
    <x v="24"/>
    <x v="4"/>
    <x v="4"/>
    <x v="14"/>
    <x v="53"/>
    <s v="CX"/>
    <n v="7.1599999999999997E-2"/>
    <n v="0.71599999999999997"/>
    <n v="12.89"/>
    <x v="0"/>
  </r>
  <r>
    <x v="3"/>
    <x v="0"/>
    <x v="0"/>
    <s v="Sendas Distribuidora S/A (001899 - 80)"/>
    <x v="14"/>
    <x v="24"/>
    <x v="4"/>
    <x v="4"/>
    <x v="26"/>
    <x v="37"/>
    <s v="CX"/>
    <n v="5.3699999999999998E-2"/>
    <n v="0.83610899999999999"/>
    <n v="13.54"/>
    <x v="0"/>
  </r>
  <r>
    <x v="0"/>
    <x v="0"/>
    <x v="0"/>
    <s v="Sendas Distribuidora S/A (001899 - 51)"/>
    <x v="5"/>
    <x v="24"/>
    <x v="4"/>
    <x v="3"/>
    <x v="11"/>
    <x v="13"/>
    <s v="CX"/>
    <n v="2.2200000000000001E-2"/>
    <n v="0.39960000000000001"/>
    <n v="2.92"/>
    <x v="0"/>
  </r>
  <r>
    <x v="0"/>
    <x v="0"/>
    <x v="0"/>
    <s v="Sendas Distribuidora S/A (001899 - 53)"/>
    <x v="11"/>
    <x v="24"/>
    <x v="4"/>
    <x v="3"/>
    <x v="11"/>
    <x v="13"/>
    <s v="CX"/>
    <n v="2.2200000000000001E-2"/>
    <n v="0.39960000000000001"/>
    <n v="2.9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x v="0"/>
    <x v="0"/>
    <n v="312115.15999999997"/>
    <n v="1"/>
    <n v="2.8611970184302699E-2"/>
    <n v="33996.485959999998"/>
    <n v="1"/>
    <n v="2.72901499347377E-2"/>
    <n v="3.1336477987421398"/>
    <n v="8.3116474291710407"/>
  </r>
  <r>
    <x v="1"/>
    <x v="1"/>
    <n v="159033.16"/>
    <n v="0.50953359650969898"/>
    <n v="1.4578760071235999E-2"/>
    <n v="18891.45549"/>
    <n v="0.55568847651570696"/>
    <n v="1.51648218411196E-2"/>
    <n v="3.2116689280868398"/>
    <n v="18.384510869565201"/>
  </r>
  <r>
    <x v="1"/>
    <x v="2"/>
    <n v="9345.2000000000007"/>
    <n v="2.9941512613485401E-2"/>
    <n v="8.5668566616996602E-4"/>
    <n v="858.52522999999997"/>
    <n v="2.52533520967471E-2"/>
    <n v="6.8916776507495204E-4"/>
    <n v="3.82"/>
    <n v="9.8000000000000007"/>
  </r>
  <r>
    <x v="1"/>
    <x v="3"/>
    <n v="1184.4000000000001"/>
    <n v="3.7947531930201698E-3"/>
    <n v="1.08575365215481E-4"/>
    <n v="170.4"/>
    <n v="5.01228274594296E-3"/>
    <n v="1.36785947652082E-4"/>
    <n v="0"/>
    <n v="3"/>
  </r>
  <r>
    <x v="1"/>
    <x v="4"/>
    <n v="1965.6"/>
    <n v="6.2976755118207004E-3"/>
    <n v="1.80188903974627E-4"/>
    <n v="504"/>
    <n v="1.4825061642929901E-2"/>
    <n v="4.0457815502728501E-4"/>
    <n v="1.5"/>
    <n v="1.5"/>
  </r>
  <r>
    <x v="1"/>
    <x v="5"/>
    <n v="53284.46"/>
    <n v="0.170720512262205"/>
    <n v="4.8846502066950898E-3"/>
    <n v="5947.0713999999998"/>
    <n v="0.17493194464266901"/>
    <n v="4.77391899767368E-3"/>
    <n v="2.6040268456375801"/>
    <n v="1.1073825503355701"/>
  </r>
  <r>
    <x v="1"/>
    <x v="6"/>
    <n v="516.6"/>
    <n v="1.6551583075938999E-3"/>
    <n v="4.7357340147177698E-5"/>
    <n v="40.5"/>
    <n v="1.19129959630687E-3"/>
    <n v="3.2510744600406803E-5"/>
    <n v="1.6666666666666701"/>
    <n v="0.66666666666666696"/>
  </r>
  <r>
    <x v="2"/>
    <x v="7"/>
    <n v="14206.32"/>
    <n v="4.5516276748620597E-2"/>
    <n v="1.302310353232E-3"/>
    <n v="1408.3777"/>
    <n v="4.1427155196483698E-2"/>
    <n v="1.13055327668169E-3"/>
    <n v="3.3174603174603199"/>
    <n v="1.9838709677419399"/>
  </r>
  <r>
    <x v="3"/>
    <x v="8"/>
    <n v="5187"/>
    <n v="1.66188659339713E-2"/>
    <n v="4.7549849659971099E-4"/>
    <n v="364.65"/>
    <n v="1.0726108587488899E-2"/>
    <n v="2.9271711156884797E-4"/>
    <n v="6"/>
    <n v="2"/>
  </r>
  <r>
    <x v="3"/>
    <x v="9"/>
    <n v="15586.27"/>
    <n v="4.99375615077461E-2"/>
    <n v="1.4288120209364099E-3"/>
    <n v="1712.9789499999999"/>
    <n v="5.0386941521411301E-2"/>
    <n v="1.37506718887218E-3"/>
    <n v="3.0134357005758199"/>
    <n v="1.8099808061420299"/>
  </r>
  <r>
    <x v="3"/>
    <x v="10"/>
    <n v="2645.59"/>
    <n v="8.4763264943618893E-3"/>
    <n v="2.4252440092909701E-4"/>
    <n v="228.39363"/>
    <n v="6.7181540547669102E-3"/>
    <n v="1.8333943143925501E-4"/>
    <n v="4"/>
    <n v="1.39130434782609"/>
  </r>
  <r>
    <x v="3"/>
    <x v="11"/>
    <n v="1648.8"/>
    <n v="5.2826655392195603E-3"/>
    <n v="1.5114746890179399E-4"/>
    <n v="72"/>
    <n v="2.1178659489899799E-3"/>
    <n v="5.7796879289612198E-5"/>
    <n v="4"/>
    <n v="1"/>
  </r>
  <r>
    <x v="3"/>
    <x v="12"/>
    <n v="1099.5"/>
    <n v="3.5227382098325499E-3"/>
    <n v="1.00792480626833E-4"/>
    <n v="153.69999999999999"/>
    <n v="4.5210555049966699E-3"/>
    <n v="1.2338028259462999E-4"/>
    <n v="1.8"/>
    <n v="0.8"/>
  </r>
  <r>
    <x v="3"/>
    <x v="13"/>
    <n v="2538.48"/>
    <n v="8.1331518789411004E-3"/>
    <n v="2.32705499064668E-4"/>
    <n v="210.19919999999999"/>
    <n v="6.1829684470129896E-3"/>
    <n v="1.68734135960737E-4"/>
    <n v="1.6"/>
    <n v="0.6"/>
  </r>
  <r>
    <x v="4"/>
    <x v="14"/>
    <n v="36917.279999999999"/>
    <n v="0.118280957579888"/>
    <n v="3.3842512316465301E-3"/>
    <n v="3039.8321500000002"/>
    <n v="8.9416069460139094E-2"/>
    <n v="2.44017794214211E-3"/>
    <n v="3.4392857142857101"/>
    <n v="1.6642857142857099"/>
  </r>
  <r>
    <x v="4"/>
    <x v="15"/>
    <n v="6956.5"/>
    <n v="2.22882477095954E-2"/>
    <n v="6.3771067892729697E-4"/>
    <n v="394.40221000000003"/>
    <n v="1.1601264038408301E-2"/>
    <n v="3.1660023504064298E-4"/>
    <n v="1.7777777777777799"/>
    <n v="0.833333333333333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">
  <r>
    <x v="0"/>
    <x v="0"/>
    <n v="312115.15999999997"/>
    <n v="1"/>
    <n v="2.8611970184302699E-2"/>
    <n v="33996.485959999998"/>
    <n v="1"/>
    <n v="2.72901499347377E-2"/>
    <n v="3.1336477987421398"/>
    <n v="8.3116474291710407"/>
  </r>
  <r>
    <x v="1"/>
    <x v="1"/>
    <n v="229.5"/>
    <n v="7.3530551992412102E-4"/>
    <n v="2.1038539612422099E-5"/>
    <n v="39"/>
    <n v="1.1471773890362399E-3"/>
    <n v="3.1306642948539903E-5"/>
    <s v="-"/>
    <s v="-"/>
  </r>
  <r>
    <x v="1"/>
    <x v="2"/>
    <n v="86.9"/>
    <n v="2.7842287442878498E-4"/>
    <n v="7.9662269817842403E-6"/>
    <n v="9.3513599999999997"/>
    <n v="2.7506842945481899E-4"/>
    <n v="7.5066586821348302E-6"/>
    <n v="0.5"/>
    <n v="463"/>
  </r>
  <r>
    <x v="1"/>
    <x v="3"/>
    <n v="1196.5"/>
    <n v="3.8335209350292402E-3"/>
    <n v="1.09684586693957E-4"/>
    <n v="120.75"/>
    <n v="3.5518376852852799E-3"/>
    <n v="9.6930182975287098E-5"/>
    <n v="5"/>
    <n v="21.8571428571429"/>
  </r>
  <r>
    <x v="1"/>
    <x v="4"/>
    <n v="23170.97"/>
    <n v="7.4238527856192602E-2"/>
    <n v="2.12411054554791E-3"/>
    <n v="1409.3954659999999"/>
    <n v="4.1457092584753698E-2"/>
    <n v="1.13137027249623E-3"/>
    <n v="2.1038961038960999"/>
    <n v="16.2987012987013"/>
  </r>
  <r>
    <x v="1"/>
    <x v="5"/>
    <n v="22776.27"/>
    <n v="7.2973930519747904E-2"/>
    <n v="2.0879279242624E-3"/>
    <n v="2536.5023900000001"/>
    <n v="7.4610722796009901E-2"/>
    <n v="2.03613781184226E-3"/>
    <n v="3.3411764705882399"/>
    <n v="13.1588235294118"/>
  </r>
  <r>
    <x v="1"/>
    <x v="6"/>
    <n v="65230.42"/>
    <n v="0.20899471848788101"/>
    <n v="5.9797506540519999E-3"/>
    <n v="7506.3378700000003"/>
    <n v="0.22079746356232"/>
    <n v="6.0255958858254797E-3"/>
    <n v="2.3906705539358599"/>
    <n v="12.562682215743401"/>
  </r>
  <r>
    <x v="1"/>
    <x v="7"/>
    <n v="5362.58"/>
    <n v="1.7181414706033502E-2"/>
    <n v="4.9159412529317095E-4"/>
    <n v="485.53971000000001"/>
    <n v="1.42820558151593E-2"/>
    <n v="3.8975944457199E-4"/>
    <n v="2.49397590361446"/>
    <n v="9.5"/>
  </r>
  <r>
    <x v="1"/>
    <x v="8"/>
    <n v="20436.38"/>
    <n v="6.5477050201598705E-2"/>
    <n v="1.8734274081242299E-3"/>
    <n v="2052.8220999999999"/>
    <n v="6.0383361457279301E-2"/>
    <n v="1.64787098773261E-3"/>
    <n v="3.6813186813186798"/>
    <n v="8.2912087912087902"/>
  </r>
  <r>
    <x v="1"/>
    <x v="9"/>
    <n v="47599.51"/>
    <n v="0.15250624160646301"/>
    <n v="4.3635040377641996E-3"/>
    <n v="4843.7514760000004"/>
    <n v="0.14247800439431099"/>
    <n v="3.8882461023229602E-3"/>
    <n v="4.4709677419354801"/>
    <n v="6.6129032258064502"/>
  </r>
  <r>
    <x v="1"/>
    <x v="10"/>
    <n v="87892.06"/>
    <n v="0.28160138072114199"/>
    <n v="8.0571703090517796E-3"/>
    <n v="10974.844547999999"/>
    <n v="0.32282291060649398"/>
    <n v="8.8098856328196404E-3"/>
    <n v="2.3861171366594398"/>
    <n v="6.49347826086957"/>
  </r>
  <r>
    <x v="1"/>
    <x v="11"/>
    <n v="19913.37"/>
    <n v="6.3801354602576799E-2"/>
    <n v="1.8254824556070499E-3"/>
    <n v="2403.6875199999999"/>
    <n v="7.0703999314169194E-2"/>
    <n v="1.9295227422692701E-3"/>
    <n v="4.6237113402061896"/>
    <n v="5.6237113402061896"/>
  </r>
  <r>
    <x v="1"/>
    <x v="12"/>
    <n v="18220.7"/>
    <n v="5.83781319689822E-2"/>
    <n v="1.67031337131181E-3"/>
    <n v="1614.50352"/>
    <n v="4.7490305965728702E-2"/>
    <n v="1.2960175702513E-3"/>
    <n v="1.72619047619048"/>
    <n v="2.61904761904762"/>
  </r>
  <r>
    <x v="1"/>
    <x v="13"/>
    <n v="0"/>
    <n v="0"/>
    <n v="0"/>
    <n v="0"/>
    <n v="0"/>
    <n v="0"/>
    <s v="-"/>
    <s v="-"/>
  </r>
  <r>
    <x v="1"/>
    <x v="14"/>
    <n v="0"/>
    <n v="0"/>
    <n v="0"/>
    <n v="0"/>
    <n v="0"/>
    <n v="0"/>
    <s v="-"/>
    <s v="-"/>
  </r>
  <r>
    <x v="2"/>
    <x v="15"/>
    <n v="0"/>
    <n v="0"/>
    <n v="0"/>
    <n v="0"/>
    <n v="0"/>
    <n v="0"/>
    <s v="-"/>
    <s v="-"/>
  </r>
  <r>
    <x v="2"/>
    <x v="15"/>
    <n v="0"/>
    <n v="0"/>
    <n v="0"/>
    <n v="0"/>
    <n v="0"/>
    <n v="0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8">
  <r>
    <s v="0002 - 60)"/>
    <x v="0"/>
    <s v="Supervisor Atacado CE"/>
    <x v="0"/>
    <x v="0"/>
    <s v="Fortaleza"/>
    <s v="Atacadao S.A. (000002 - 60)"/>
    <x v="0"/>
    <x v="0"/>
    <s v="MERCADORIA IMPORTADA"/>
    <s v="Kiwi"/>
    <x v="0"/>
    <s v="Kiwi Sungold"/>
    <s v="Zespri"/>
    <s v="Zespri"/>
    <s v="000057947"/>
    <s v="0001"/>
    <x v="0"/>
    <s v="CX"/>
    <n v="0.2727"/>
    <n v="1.4998"/>
    <n v="30"/>
    <s v="03|93"/>
    <x v="0"/>
    <x v="0"/>
    <s v="03|0104|000058134|1"/>
    <x v="0"/>
    <x v="0"/>
    <n v="9.6118368617532064E-5"/>
    <n v="4.3496931521962924E-5"/>
    <s v="0002 - 60)"/>
    <n v="0"/>
    <n v="0"/>
    <n v="2.8611970184302681E-2"/>
  </r>
  <r>
    <s v="1899 - 24)"/>
    <x v="0"/>
    <s v="Supervisor MA, PA e PI"/>
    <x v="1"/>
    <x v="1"/>
    <s v="Teresina"/>
    <s v="Sendas Distribuidora S/A (001899 - 24)"/>
    <x v="1"/>
    <x v="1"/>
    <s v="MERCADORIA PARA REVENDA"/>
    <s v="Goma De Tapioca"/>
    <x v="1"/>
    <s v="Goma De Tapioca"/>
    <s v="Doce Mel"/>
    <s v="Serrana"/>
    <s v="000177034"/>
    <s v="0001"/>
    <x v="1"/>
    <s v="FD"/>
    <n v="2.15"/>
    <n v="45.15"/>
    <n v="172"/>
    <s v="03|93"/>
    <x v="0"/>
    <x v="0"/>
    <s v="03|0104|000060698|1"/>
    <x v="1"/>
    <x v="1"/>
    <n v="5.5107864674051714E-4"/>
    <n v="1.3094322297750539E-3"/>
    <s v="1899 - 24)"/>
    <n v="0"/>
    <n v="0"/>
    <n v="2.8611970184302681E-2"/>
  </r>
  <r>
    <s v="1899 - 40)"/>
    <x v="0"/>
    <s v="Supervisor MA, PA e PI"/>
    <x v="1"/>
    <x v="1"/>
    <s v="Teresina"/>
    <s v="Sendas Distribuidora Sa (001899 - 40)"/>
    <x v="2"/>
    <x v="2"/>
    <s v="MERCADORIA PARA REVENDA"/>
    <s v="Goma De Tapioca"/>
    <x v="1"/>
    <s v="Goma De Tapioca"/>
    <s v="Doce Mel"/>
    <s v="Serrana"/>
    <s v="000113890"/>
    <s v="0001"/>
    <x v="1"/>
    <s v="FD"/>
    <n v="0.45"/>
    <n v="9.4499999999999993"/>
    <n v="36"/>
    <s v="03|93"/>
    <x v="0"/>
    <x v="1"/>
    <s v="03|0104|000058398|1"/>
    <x v="2"/>
    <x v="1"/>
    <n v="1.1534204234103847E-4"/>
    <n v="2.740672108831508E-4"/>
    <s v="1899 - 40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3"/>
    <x v="3"/>
    <s v="MERCADORIA IMPORTADA"/>
    <s v="Pera"/>
    <x v="2"/>
    <s v="Pera D'Anjou Imp"/>
    <s v="Sem Marca"/>
    <s v="Sem Fabricante"/>
    <s v="000031617"/>
    <s v="0001"/>
    <x v="2"/>
    <s v="CX"/>
    <n v="5.5599999999999997E-2"/>
    <n v="1.0007999999999999"/>
    <n v="9.5"/>
    <s v="03|01"/>
    <x v="1"/>
    <x v="2"/>
    <s v="03|0104|000061546|1"/>
    <x v="3"/>
    <x v="0"/>
    <n v="3.0437483395551818E-5"/>
    <n v="2.9025022714482256E-5"/>
    <s v="0048 - 14)"/>
    <n v="0"/>
    <n v="0"/>
    <n v="2.8611970184302681E-2"/>
  </r>
  <r>
    <s v="1899 - 47)"/>
    <x v="0"/>
    <s v="Supervisor Atacado CE"/>
    <x v="2"/>
    <x v="0"/>
    <s v="Fortaleza"/>
    <s v="Sendas Distribuidora S/A (001899 - 47)"/>
    <x v="3"/>
    <x v="3"/>
    <s v="MERCADORIA IMPORTADA"/>
    <s v="Laranja"/>
    <x v="3"/>
    <s v="Laranja Imp"/>
    <s v="Sem Marca"/>
    <s v="Sem Fabricante"/>
    <s v="000078775"/>
    <s v="0001"/>
    <x v="3"/>
    <s v="CX"/>
    <n v="2.4299999999999999E-2"/>
    <n v="0.3402"/>
    <n v="5.44"/>
    <s v="03|01"/>
    <x v="1"/>
    <x v="2"/>
    <s v="03|0104|000061492|1"/>
    <x v="4"/>
    <x v="1"/>
    <n v="1.7429464175979146E-5"/>
    <n v="9.866419591793429E-6"/>
    <s v="1899 - 47)"/>
    <n v="0"/>
    <n v="0"/>
    <n v="2.8611970184302681E-2"/>
  </r>
  <r>
    <s v="1899 - 47)"/>
    <x v="0"/>
    <s v="Supervisor Atacado CE"/>
    <x v="2"/>
    <x v="0"/>
    <s v="Fortaleza"/>
    <s v="Sendas Distribuidora S/A (001899 - 47)"/>
    <x v="3"/>
    <x v="3"/>
    <s v="MERCADORIA PARA REVENDA"/>
    <s v="Uva"/>
    <x v="4"/>
    <s v="Uva Thompson"/>
    <s v="Levissa"/>
    <s v="Sem Fabricante"/>
    <s v="000078775"/>
    <s v="0002"/>
    <x v="4"/>
    <s v="CX"/>
    <n v="2"/>
    <n v="11.2"/>
    <n v="198"/>
    <s v="03|01"/>
    <x v="2"/>
    <x v="3"/>
    <s v="03|0104|000061492|1"/>
    <x v="4"/>
    <x v="1"/>
    <n v="6.343812328757116E-4"/>
    <n v="3.2482039808373429E-4"/>
    <s v="1899 - 47)"/>
    <n v="0"/>
    <n v="0"/>
    <n v="2.8611970184302681E-2"/>
  </r>
  <r>
    <s v="1899 - 08)"/>
    <x v="0"/>
    <s v="Supervisor Atacado CE"/>
    <x v="2"/>
    <x v="0"/>
    <s v="Caucaia"/>
    <s v="Sendas Distribuidora (001899 - 08)"/>
    <x v="3"/>
    <x v="3"/>
    <s v="MERCADORIA IMPORTADA"/>
    <s v="Kiwi"/>
    <x v="5"/>
    <s v="Kiwi Imp"/>
    <s v="Sem Marca"/>
    <s v="Sem Fabricante"/>
    <s v="000143638"/>
    <s v="0001"/>
    <x v="5"/>
    <s v="CX"/>
    <n v="1.5556000000000001"/>
    <n v="14.000400000000001"/>
    <n v="224"/>
    <s v="03|01"/>
    <x v="0"/>
    <x v="4"/>
    <s v="03|0104|000061491|1"/>
    <x v="5"/>
    <x v="1"/>
    <n v="7.1768381901090607E-4"/>
    <n v="4.0603709833317091E-4"/>
    <s v="1899 - 08)"/>
    <n v="0"/>
    <n v="0"/>
    <n v="2.8611970184302681E-2"/>
  </r>
  <r>
    <s v="2459 - 79)"/>
    <x v="0"/>
    <s v="Supervisor Atacado CE"/>
    <x v="2"/>
    <x v="0"/>
    <s v="Fortaleza"/>
    <s v="Mateus Supermercados S.A. (002459 - 79)"/>
    <x v="3"/>
    <x v="3"/>
    <s v="MERCADORIA IMPORTADA"/>
    <s v="Ameixa"/>
    <x v="6"/>
    <s v="Ameixa Imp"/>
    <s v="Sem Marca"/>
    <s v="Sem Fabricante"/>
    <s v="000008157"/>
    <s v="0001"/>
    <x v="6"/>
    <s v="CX"/>
    <n v="5"/>
    <n v="45"/>
    <n v="760.5"/>
    <s v="03|01"/>
    <x v="0"/>
    <x v="4"/>
    <s v="03|0104|000061478|1"/>
    <x v="6"/>
    <x v="2"/>
    <n v="2.4366006444544379E-3"/>
    <n v="1.3050819565864325E-3"/>
    <s v="2459 - 79)"/>
    <n v="0"/>
    <n v="0"/>
    <n v="2.8611970184302681E-2"/>
  </r>
  <r>
    <s v="2459 - 79)"/>
    <x v="0"/>
    <s v="Supervisor Atacado CE"/>
    <x v="2"/>
    <x v="0"/>
    <s v="Fortaleza"/>
    <s v="Mateus Supermercados S.A. (002459 - 79)"/>
    <x v="3"/>
    <x v="3"/>
    <s v="MERCADORIA IMPORTADA"/>
    <s v="Kiwi"/>
    <x v="5"/>
    <s v="Kiwi Imp"/>
    <s v="Sem Marca"/>
    <s v="Sem Fabricante"/>
    <s v="000008157"/>
    <s v="0002"/>
    <x v="5"/>
    <s v="CX"/>
    <n v="0.33329999999999999"/>
    <n v="2.9996999999999998"/>
    <n v="62.7"/>
    <s v="03|01"/>
    <x v="1"/>
    <x v="2"/>
    <s v="03|0104|000061478|1"/>
    <x v="6"/>
    <x v="2"/>
    <n v="2.0088739041064201E-4"/>
    <n v="8.6996763226051578E-5"/>
    <s v="2459 - 79)"/>
    <n v="0"/>
    <n v="0"/>
    <n v="2.8611970184302681E-2"/>
  </r>
  <r>
    <s v="0132 - 02)"/>
    <x v="0"/>
    <s v="Supervisor Varejo CE"/>
    <x v="3"/>
    <x v="0"/>
    <s v="Maracanau"/>
    <s v="Gerardos Distribuidora Ltda (000132 - 02)"/>
    <x v="4"/>
    <x v="1"/>
    <s v="MERCADORIA PARA REVENDA"/>
    <s v="Uva"/>
    <x v="4"/>
    <s v="Uva Thompson"/>
    <s v="Levissa"/>
    <s v="Sem Fabricante"/>
    <s v="000193351"/>
    <s v="0002"/>
    <x v="4"/>
    <s v="CX"/>
    <n v="1"/>
    <n v="5.6"/>
    <n v="138"/>
    <s v="03|01"/>
    <x v="3"/>
    <x v="5"/>
    <s v="03|0104|000061476|1"/>
    <x v="7"/>
    <x v="3"/>
    <n v="4.4214449564064745E-4"/>
    <n v="1.6241019904186715E-4"/>
    <s v="0132 - 02)"/>
    <n v="0"/>
    <n v="0"/>
    <n v="2.8611970184302681E-2"/>
  </r>
  <r>
    <s v="1899 - 46)"/>
    <x v="0"/>
    <s v="Supervisor Atacado CE"/>
    <x v="2"/>
    <x v="0"/>
    <s v="Fortaleza"/>
    <s v="Sendas Distribuidora S/A (001899 - 46)"/>
    <x v="3"/>
    <x v="3"/>
    <s v="MERCADORIA PARA REVENDA"/>
    <s v="Uva"/>
    <x v="4"/>
    <s v="Uva Thompson"/>
    <s v="Levissa"/>
    <s v="Sem Fabricante"/>
    <s v="000084775"/>
    <s v="0001"/>
    <x v="4"/>
    <s v="CX"/>
    <n v="6"/>
    <n v="33.6"/>
    <n v="594"/>
    <s v="03|01"/>
    <x v="2"/>
    <x v="3"/>
    <s v="03|0104|000061452|1"/>
    <x v="8"/>
    <x v="1"/>
    <n v="1.9031436986271348E-3"/>
    <n v="9.7446119425120294E-4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3"/>
    <x v="3"/>
    <s v="MERCADORIA PARA REVENDA"/>
    <s v="Uva"/>
    <x v="7"/>
    <s v="Uva Vitoria"/>
    <s v="Frutana"/>
    <s v="Sem Fabricante"/>
    <s v="000084775"/>
    <s v="0002"/>
    <x v="7"/>
    <s v="CX"/>
    <n v="4"/>
    <n v="22"/>
    <n v="272"/>
    <s v="03|01"/>
    <x v="3"/>
    <x v="6"/>
    <s v="03|0104|000061452|1"/>
    <x v="8"/>
    <x v="1"/>
    <n v="8.7147320879895729E-4"/>
    <n v="6.3804006766447806E-4"/>
    <s v="1899 - 46)"/>
    <n v="0"/>
    <n v="0"/>
    <n v="2.8611970184302681E-2"/>
  </r>
  <r>
    <s v="0176 - 01)"/>
    <x v="0"/>
    <s v="Supervisor Varejo CE"/>
    <x v="4"/>
    <x v="0"/>
    <s v="Fortaleza"/>
    <s v="Mwn Comercial De Alimentos Ltda (000176 - 01)"/>
    <x v="3"/>
    <x v="3"/>
    <s v="MERCADORIA IMPORTADA"/>
    <s v="Maca"/>
    <x v="8"/>
    <s v="Maca Red Imp"/>
    <s v="Sem Marca"/>
    <s v="Sem Fabricante"/>
    <s v="000061590"/>
    <s v="0001"/>
    <x v="8"/>
    <s v="CX"/>
    <n v="3"/>
    <n v="54"/>
    <n v="853.2"/>
    <s v="03|01"/>
    <x v="3"/>
    <x v="6"/>
    <s v="03|0104|000061449|1"/>
    <x v="9"/>
    <x v="4"/>
    <n v="2.7336064034826119E-3"/>
    <n v="1.566098347903719E-3"/>
    <s v="0176 - 01)"/>
    <n v="0"/>
    <n v="0"/>
    <n v="2.8611970184302681E-2"/>
  </r>
  <r>
    <s v="1899 - 47)"/>
    <x v="0"/>
    <s v="Supervisor Atacado CE"/>
    <x v="2"/>
    <x v="0"/>
    <s v="Fortaleza"/>
    <s v="Sendas Distribuidora S/A (001899 - 47)"/>
    <x v="4"/>
    <x v="1"/>
    <s v="MERCADORIA PARA REVENDA"/>
    <s v="Manga"/>
    <x v="9"/>
    <s v="Manga Palmer"/>
    <s v="Sem Marca"/>
    <s v="Sem Fabricante"/>
    <s v="000078694"/>
    <s v="0001"/>
    <x v="9"/>
    <s v="CX"/>
    <n v="0.13439999999999999"/>
    <n v="2.4192"/>
    <n v="7.02"/>
    <s v="03|01"/>
    <x v="1"/>
    <x v="2"/>
    <s v="03|0104|000061430|1"/>
    <x v="4"/>
    <x v="1"/>
    <n v="2.24916982565025E-5"/>
    <n v="7.0161205986086608E-5"/>
    <s v="1899 - 47)"/>
    <n v="0"/>
    <n v="0"/>
    <n v="2.8611970184302681E-2"/>
  </r>
  <r>
    <s v="1899 - 47)"/>
    <x v="0"/>
    <s v="Supervisor Atacado CE"/>
    <x v="2"/>
    <x v="0"/>
    <s v="Fortaleza"/>
    <s v="Sendas Distribuidora S/A (001899 - 47)"/>
    <x v="4"/>
    <x v="1"/>
    <s v="MERCADORIA IMPORTADA"/>
    <s v="Tangerina"/>
    <x v="10"/>
    <s v="Tangerina Imp"/>
    <s v="Sem Marca"/>
    <s v="Sem Fabricante"/>
    <s v="000078694"/>
    <s v="0002"/>
    <x v="10"/>
    <s v="CX"/>
    <n v="4.2000000000000003E-2"/>
    <n v="0.42"/>
    <n v="5.04"/>
    <s v="03|01"/>
    <x v="1"/>
    <x v="2"/>
    <s v="03|0104|000061430|1"/>
    <x v="4"/>
    <x v="1"/>
    <n v="1.6147885927745386E-5"/>
    <n v="1.2180764928140037E-5"/>
    <s v="1899 - 47)"/>
    <n v="0"/>
    <n v="0"/>
    <n v="2.8611970184302681E-2"/>
  </r>
  <r>
    <s v="0002 - 60)"/>
    <x v="0"/>
    <s v="Supervisor Atacado CE"/>
    <x v="0"/>
    <x v="0"/>
    <s v="Fortaleza"/>
    <s v="Atacadao S.A. (000002 - 60)"/>
    <x v="4"/>
    <x v="1"/>
    <s v="MERCADORIA IMPORTADA"/>
    <s v="Kiwi"/>
    <x v="5"/>
    <s v="Kiwi Imp"/>
    <s v="Sem Marca"/>
    <s v="Sem Fabricante"/>
    <s v="000059172"/>
    <s v="0001"/>
    <x v="11"/>
    <s v="CX"/>
    <n v="0.1111"/>
    <n v="0.99990000000000001"/>
    <n v="20.5"/>
    <s v="03|01"/>
    <x v="1"/>
    <x v="2"/>
    <s v="03|0104|000061429|1"/>
    <x v="0"/>
    <x v="0"/>
    <n v="6.5680885221980239E-5"/>
    <n v="2.8998921075350528E-5"/>
    <s v="0002 - 60)"/>
    <n v="0"/>
    <n v="0"/>
    <n v="2.8611970184302681E-2"/>
  </r>
  <r>
    <s v="0048 - 36)"/>
    <x v="0"/>
    <s v="Supervisor Atacado CE"/>
    <x v="0"/>
    <x v="0"/>
    <s v="Fortaleza"/>
    <s v="Wms Supermercados Do Brasil Ltda. (000048 - 36)"/>
    <x v="4"/>
    <x v="1"/>
    <s v="MERCADORIA PARA REVENDA"/>
    <s v="Melao"/>
    <x v="11"/>
    <s v="Melao Espanhol"/>
    <s v="Sem Marca"/>
    <s v="Sem Fabricante"/>
    <s v="000011114"/>
    <s v="0001"/>
    <x v="12"/>
    <s v="KG"/>
    <n v="4.5999999999999996"/>
    <n v="4.5999999999999996"/>
    <n v="12.42"/>
    <s v="03|01"/>
    <x v="1"/>
    <x v="2"/>
    <s v="03|0104|000061424|1"/>
    <x v="10"/>
    <x v="0"/>
    <n v="3.9793004607658273E-5"/>
    <n v="1.3340837778439085E-4"/>
    <s v="0048 - 36)"/>
    <n v="0"/>
    <n v="0"/>
    <n v="2.8611970184302681E-2"/>
  </r>
  <r>
    <s v="1899 - 11)"/>
    <x v="0"/>
    <s v="Supervisor Atacado CE"/>
    <x v="2"/>
    <x v="0"/>
    <s v="Fortaleza"/>
    <s v="Sendas Distribuidora (001899 - 11)"/>
    <x v="4"/>
    <x v="1"/>
    <s v="MERCADORIA PARA REVENDA"/>
    <s v="Manga"/>
    <x v="9"/>
    <s v="Manga Palmer"/>
    <s v="Sem Marca"/>
    <s v="Sem Fabricante"/>
    <s v="000149637"/>
    <s v="0002"/>
    <x v="9"/>
    <s v="CX"/>
    <n v="0.1111"/>
    <n v="1.9998"/>
    <n v="5.8"/>
    <s v="03|01"/>
    <x v="1"/>
    <x v="2"/>
    <s v="03|0104|000061407|1"/>
    <x v="11"/>
    <x v="1"/>
    <n v="1.858288459938953E-5"/>
    <n v="5.7997842150701057E-5"/>
    <s v="1899 - 11)"/>
    <n v="0"/>
    <n v="0"/>
    <n v="2.8611970184302681E-2"/>
  </r>
  <r>
    <s v="1899 - 27)"/>
    <x v="0"/>
    <s v="Supervisor Atacado CE"/>
    <x v="2"/>
    <x v="0"/>
    <s v="Fortaleza"/>
    <s v="Sendas Distribuidora S/A (001899 - 27)"/>
    <x v="3"/>
    <x v="3"/>
    <s v="MERCADORIA IMPORTADA"/>
    <s v="Kiwi"/>
    <x v="5"/>
    <s v="Kiwi Imp"/>
    <s v="Sem Marca"/>
    <s v="Sem Fabricante"/>
    <s v="000148351"/>
    <s v="0003"/>
    <x v="5"/>
    <s v="CX"/>
    <n v="0.16669999999999999"/>
    <n v="1.5003"/>
    <n v="34.35"/>
    <s v="03|01"/>
    <x v="3"/>
    <x v="6"/>
    <s v="03|0104|000061388|1"/>
    <x v="12"/>
    <x v="1"/>
    <n v="1.1005553206707421E-4"/>
    <n v="4.3511432432591658E-5"/>
    <s v="1899 - 27)"/>
    <n v="0"/>
    <n v="0"/>
    <n v="2.8611970184302681E-2"/>
  </r>
  <r>
    <s v="1899 - 27)"/>
    <x v="0"/>
    <s v="Supervisor Atacado CE"/>
    <x v="2"/>
    <x v="0"/>
    <s v="Fortaleza"/>
    <s v="Sendas Distribuidora S/A (001899 - 27)"/>
    <x v="3"/>
    <x v="3"/>
    <s v="MERCADORIA PARA REVENDA"/>
    <s v="Abobora"/>
    <x v="12"/>
    <s v="Abobora Japonesa"/>
    <s v="Sem Marca"/>
    <s v="Sem Fabricante"/>
    <s v="000148351"/>
    <s v="0002"/>
    <x v="13"/>
    <s v="SC"/>
    <n v="0.32500000000000001"/>
    <n v="6.5"/>
    <n v="26"/>
    <s v="03|01"/>
    <x v="1"/>
    <x v="2"/>
    <s v="03|0104|000061388|1"/>
    <x v="12"/>
    <x v="1"/>
    <n v="8.3302586135194454E-5"/>
    <n v="1.8851183817359581E-4"/>
    <s v="1899 - 27)"/>
    <n v="0"/>
    <n v="0"/>
    <n v="2.8611970184302681E-2"/>
  </r>
  <r>
    <s v="0082 - 04)"/>
    <x v="0"/>
    <s v="Supervisor Varejo CE"/>
    <x v="3"/>
    <x v="0"/>
    <s v="Fortaleza"/>
    <s v="Cencosud Brasil Comercial Sa (000082 - 04)"/>
    <x v="4"/>
    <x v="1"/>
    <s v="MERCADORIA IMPORTADA"/>
    <s v="Maca"/>
    <x v="13"/>
    <s v="Maca Gala Imp"/>
    <s v="Sem Marca"/>
    <s v="Sem Fabricante"/>
    <s v="000141205"/>
    <s v="0001"/>
    <x v="14"/>
    <s v="CX"/>
    <n v="8.8900000000000007E-2"/>
    <n v="1.6002000000000001"/>
    <n v="17.440000000000001"/>
    <s v="03|01"/>
    <x v="3"/>
    <x v="6"/>
    <s v="03|0104|000061376|1"/>
    <x v="13"/>
    <x v="5"/>
    <n v="5.5876811622991971E-5"/>
    <n v="4.6408714376213539E-5"/>
    <s v="0082 - 04)"/>
    <n v="0"/>
    <n v="0"/>
    <n v="2.8611970184302681E-2"/>
  </r>
  <r>
    <s v="0153 - 03)"/>
    <x v="0"/>
    <s v="Supervisor Varejo CE"/>
    <x v="4"/>
    <x v="0"/>
    <s v="Fortaleza"/>
    <s v="Supermercados Do Povo Ltda (000153 - 03)"/>
    <x v="4"/>
    <x v="1"/>
    <s v="MERCADORIA PARA REVENDA"/>
    <s v="Uva"/>
    <x v="14"/>
    <s v="Uva Crimson"/>
    <s v="Reserva Gourmet"/>
    <s v="Sem Fabricante"/>
    <s v="000439620"/>
    <s v="0002"/>
    <x v="15"/>
    <s v="CX"/>
    <n v="1"/>
    <n v="5.2"/>
    <n v="130.80000000000001"/>
    <s v="03|01"/>
    <x v="3"/>
    <x v="6"/>
    <s v="03|0104|000061355|1"/>
    <x v="14"/>
    <x v="6"/>
    <n v="4.1907608717243978E-4"/>
    <n v="1.5080947053887665E-4"/>
    <s v="0153 - 03)"/>
    <n v="0"/>
    <n v="0"/>
    <n v="2.8611970184302681E-2"/>
  </r>
  <r>
    <s v="1899 - 11)"/>
    <x v="0"/>
    <s v="Supervisor Atacado CE"/>
    <x v="2"/>
    <x v="0"/>
    <s v="Fortaleza"/>
    <s v="Sendas Distribuidora (001899 - 11)"/>
    <x v="5"/>
    <x v="1"/>
    <s v="MERCADORIA IMPORTADA"/>
    <s v="Ameixa"/>
    <x v="6"/>
    <s v="Ameixa Imp"/>
    <s v="Sem Marca"/>
    <s v="Sem Fabricante"/>
    <s v="000149583"/>
    <s v="0001"/>
    <x v="6"/>
    <s v="CX"/>
    <n v="0.1111"/>
    <n v="0.99990000000000001"/>
    <n v="15.5"/>
    <s v="03|01"/>
    <x v="1"/>
    <x v="2"/>
    <s v="03|0104|000061350|1"/>
    <x v="11"/>
    <x v="1"/>
    <n v="4.9661157119058227E-5"/>
    <n v="2.8998921075350528E-5"/>
    <s v="1899 - 11)"/>
    <n v="0"/>
    <n v="0"/>
    <n v="2.8611970184302681E-2"/>
  </r>
  <r>
    <s v="1899 - 11)"/>
    <x v="0"/>
    <s v="Supervisor Atacado CE"/>
    <x v="2"/>
    <x v="0"/>
    <s v="Fortaleza"/>
    <s v="Sendas Distribuidora (001899 - 11)"/>
    <x v="5"/>
    <x v="1"/>
    <s v="MERCADORIA PARA REVENDA"/>
    <s v="Melao"/>
    <x v="11"/>
    <s v="Melao Espanhol"/>
    <s v="Doce Mel"/>
    <s v="Sem Fabricante"/>
    <s v="000149583"/>
    <s v="0002"/>
    <x v="16"/>
    <s v="CX"/>
    <n v="0.125"/>
    <n v="2"/>
    <n v="4.8"/>
    <s v="03|01"/>
    <x v="1"/>
    <x v="2"/>
    <s v="03|0104|000061350|1"/>
    <x v="11"/>
    <x v="1"/>
    <n v="1.5378938978805128E-5"/>
    <n v="5.8003642514952552E-5"/>
    <s v="1899 - 11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5"/>
    <x v="1"/>
    <s v="MERCADORIA IMPORTADA"/>
    <s v="Maca"/>
    <x v="15"/>
    <s v="Maca Granny Imp"/>
    <s v="Sem Marca"/>
    <s v="Sem Fabricante"/>
    <s v="004194693"/>
    <s v="0002"/>
    <x v="17"/>
    <s v="CX"/>
    <n v="1"/>
    <n v="18"/>
    <n v="250.2"/>
    <s v="03|01"/>
    <x v="0"/>
    <x v="4"/>
    <s v="03|0104|000061344|1"/>
    <x v="15"/>
    <x v="7"/>
    <n v="8.0162719427021728E-4"/>
    <n v="5.22032782634573E-4"/>
    <s v="0129 - 01)"/>
    <n v="0"/>
    <n v="0"/>
    <n v="2.8611970184302681E-2"/>
  </r>
  <r>
    <s v="0179 - 13)"/>
    <x v="0"/>
    <s v="Supervisor Varejo CE"/>
    <x v="4"/>
    <x v="0"/>
    <s v="Fortaleza"/>
    <s v="Bom Vizinho Dist  De Alimentos Ltda (000179 - 13)"/>
    <x v="5"/>
    <x v="1"/>
    <s v="MERCADORIA IMPORTADA"/>
    <s v="Limao"/>
    <x v="16"/>
    <s v="Limao Imp"/>
    <s v="Sem Marca"/>
    <s v="Sem Fabricante"/>
    <s v="000597671"/>
    <s v="0001"/>
    <x v="18"/>
    <s v="CX"/>
    <n v="6.6699999999999995E-2"/>
    <n v="1.0004999999999999"/>
    <n v="11.5"/>
    <s v="03|01"/>
    <x v="1"/>
    <x v="2"/>
    <s v="03|0104|000061324|1"/>
    <x v="16"/>
    <x v="8"/>
    <n v="3.6845374636720623E-5"/>
    <n v="2.9016322168105014E-5"/>
    <s v="0179 - 13)"/>
    <n v="0"/>
    <n v="0"/>
    <n v="2.8611970184302681E-2"/>
  </r>
  <r>
    <s v="0179 - 13)"/>
    <x v="0"/>
    <s v="Supervisor Varejo CE"/>
    <x v="4"/>
    <x v="0"/>
    <s v="Fortaleza"/>
    <s v="Bom Vizinho Dist  De Alimentos Ltda (000179 - 13)"/>
    <x v="5"/>
    <x v="1"/>
    <s v="MERCADORIA IMPORTADA"/>
    <s v="Laranja"/>
    <x v="3"/>
    <s v="Laranja Imp"/>
    <s v="Sem Marca"/>
    <s v="Sem Fabricante"/>
    <s v="000597671"/>
    <s v="0002"/>
    <x v="3"/>
    <s v="CX"/>
    <n v="0.1429"/>
    <n v="2.0005999999999999"/>
    <n v="29"/>
    <s v="03|01"/>
    <x v="1"/>
    <x v="2"/>
    <s v="03|0104|000061324|1"/>
    <x v="16"/>
    <x v="8"/>
    <n v="9.2914422996947661E-5"/>
    <n v="5.8021043607707037E-5"/>
    <s v="0179 - 13)"/>
    <n v="0"/>
    <n v="0"/>
    <n v="2.8611970184302681E-2"/>
  </r>
  <r>
    <s v="1899 - 61)"/>
    <x v="0"/>
    <s v="Supervisor Atacado CE"/>
    <x v="2"/>
    <x v="0"/>
    <s v="Fortaleza"/>
    <s v="Sendas Distribuidora S/A (001899 - 61)"/>
    <x v="5"/>
    <x v="1"/>
    <s v="MERCADORIA IMPORTADA"/>
    <s v="Ameixa"/>
    <x v="6"/>
    <s v="Ameixa Imp"/>
    <s v="Sem Marca"/>
    <s v="Sem Fabricante"/>
    <s v="000058226"/>
    <s v="0001"/>
    <x v="6"/>
    <s v="CX"/>
    <n v="0.1111"/>
    <n v="0.99990000000000001"/>
    <n v="15.5"/>
    <s v="03|01"/>
    <x v="1"/>
    <x v="2"/>
    <s v="03|0104|000061320|1"/>
    <x v="17"/>
    <x v="1"/>
    <n v="4.9661157119058227E-5"/>
    <n v="2.8998921075350528E-5"/>
    <s v="1899 - 61)"/>
    <n v="0"/>
    <n v="0"/>
    <n v="2.8611970184302681E-2"/>
  </r>
  <r>
    <s v="1899 - 64)"/>
    <x v="0"/>
    <s v="Supervisor Atacado CE"/>
    <x v="2"/>
    <x v="0"/>
    <s v="Fortaleza"/>
    <s v="Sendas Distribuidora Sa (001899 - 64)"/>
    <x v="5"/>
    <x v="1"/>
    <s v="MERCADORIA PARA REVENDA"/>
    <s v="Melao"/>
    <x v="11"/>
    <s v="Melao Espanhol"/>
    <s v="Doce Mel"/>
    <s v="Sem Fabricante"/>
    <s v="000053532"/>
    <s v="0001"/>
    <x v="16"/>
    <s v="CX"/>
    <n v="0.4375"/>
    <n v="7"/>
    <n v="16.8"/>
    <s v="03|01"/>
    <x v="3"/>
    <x v="6"/>
    <s v="03|0104|000061319|1"/>
    <x v="18"/>
    <x v="1"/>
    <n v="5.3826286425817955E-5"/>
    <n v="2.0301274880233394E-4"/>
    <s v="1899 - 64)"/>
    <n v="0"/>
    <n v="0"/>
    <n v="2.8611970184302681E-2"/>
  </r>
  <r>
    <s v="1899 - 27)"/>
    <x v="0"/>
    <s v="Supervisor Atacado CE"/>
    <x v="2"/>
    <x v="0"/>
    <s v="Fortaleza"/>
    <s v="Sendas Distribuidora S/A (001899 - 27)"/>
    <x v="4"/>
    <x v="1"/>
    <s v="MERCADORIA IMPORTADA"/>
    <s v="Laranja"/>
    <x v="3"/>
    <s v="Laranja Imp"/>
    <s v="Sem Marca"/>
    <s v="Sem Fabricante"/>
    <s v="000148179"/>
    <s v="0001"/>
    <x v="19"/>
    <s v="CX"/>
    <n v="0.1333"/>
    <n v="1.9995000000000001"/>
    <n v="32"/>
    <s v="03|01"/>
    <x v="1"/>
    <x v="2"/>
    <s v="03|0104|000061291|1"/>
    <x v="12"/>
    <x v="1"/>
    <n v="1.0252625985870086E-4"/>
    <n v="5.7989141604323817E-5"/>
    <s v="1899 - 27)"/>
    <n v="0"/>
    <n v="0"/>
    <n v="2.8611970184302681E-2"/>
  </r>
  <r>
    <s v="1899 - 61)"/>
    <x v="0"/>
    <s v="Supervisor Atacado CE"/>
    <x v="2"/>
    <x v="0"/>
    <s v="Fortaleza"/>
    <s v="Sendas Distribuidora S/A (001899 - 61)"/>
    <x v="5"/>
    <x v="1"/>
    <s v="MERCADORIA IMPORTADA"/>
    <s v="Tangerina"/>
    <x v="10"/>
    <s v="Tangerina Imp"/>
    <s v="Sem Marca"/>
    <s v="Sem Fabricante"/>
    <s v="000058161"/>
    <s v="0001"/>
    <x v="10"/>
    <s v="CX"/>
    <n v="0.2"/>
    <n v="2"/>
    <n v="24"/>
    <s v="03|01"/>
    <x v="1"/>
    <x v="2"/>
    <s v="03|0104|000061290|1"/>
    <x v="17"/>
    <x v="1"/>
    <n v="7.6894694894025649E-5"/>
    <n v="5.8003642514952552E-5"/>
    <s v="1899 - 61)"/>
    <n v="0"/>
    <n v="0"/>
    <n v="2.8611970184302681E-2"/>
  </r>
  <r>
    <s v="1899 - 18)"/>
    <x v="0"/>
    <s v="Supervisor Atacado CE"/>
    <x v="2"/>
    <x v="0"/>
    <s v="Maracanau"/>
    <s v="Sendas Distribuidora (001899 - 18)"/>
    <x v="3"/>
    <x v="3"/>
    <s v="MERCADORIA IMPORTADA"/>
    <s v="Kiwi"/>
    <x v="5"/>
    <s v="Kiwi Imp"/>
    <s v="Sem Marca"/>
    <s v="Sem Fabricante"/>
    <s v="000180145"/>
    <s v="0001"/>
    <x v="5"/>
    <s v="CX"/>
    <n v="5.5599999999999997E-2"/>
    <n v="0.50039999999999996"/>
    <n v="11.45"/>
    <s v="03|01"/>
    <x v="1"/>
    <x v="2"/>
    <s v="03|0104|000061289|1"/>
    <x v="19"/>
    <x v="1"/>
    <n v="3.6685177355691397E-5"/>
    <n v="1.4512511357241128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3"/>
    <x v="3"/>
    <s v="MERCADORIA IMPORTADA"/>
    <s v="Tangerina"/>
    <x v="10"/>
    <s v="Tangerina Imp"/>
    <s v="Sem Marca"/>
    <s v="Sem Fabricante"/>
    <s v="000180145"/>
    <s v="0003"/>
    <x v="10"/>
    <s v="CX"/>
    <n v="0.05"/>
    <n v="0.5"/>
    <n v="6"/>
    <s v="03|01"/>
    <x v="1"/>
    <x v="2"/>
    <s v="03|0104|000061289|1"/>
    <x v="19"/>
    <x v="1"/>
    <n v="1.9223673723506412E-5"/>
    <n v="1.4500910628738138E-5"/>
    <s v="1899 - 18)"/>
    <n v="0"/>
    <n v="0"/>
    <n v="2.8611970184302681E-2"/>
  </r>
  <r>
    <s v="1899 - 47)"/>
    <x v="0"/>
    <s v="Supervisor Atacado CE"/>
    <x v="2"/>
    <x v="0"/>
    <s v="Fortaleza"/>
    <s v="Sendas Distribuidora S/A (001899 - 47)"/>
    <x v="5"/>
    <x v="1"/>
    <s v="MERCADORIA IMPORTADA"/>
    <s v="Maca"/>
    <x v="8"/>
    <s v="Maca Red Imp"/>
    <s v="Sem Marca"/>
    <s v="Sem Fabricante"/>
    <s v="000078539"/>
    <s v="0001"/>
    <x v="8"/>
    <s v="CX"/>
    <n v="0.1978"/>
    <n v="3.5604"/>
    <n v="44.5"/>
    <s v="03|01"/>
    <x v="1"/>
    <x v="2"/>
    <s v="03|0104|000061288|1"/>
    <x v="4"/>
    <x v="1"/>
    <n v="1.4257558011600589E-4"/>
    <n v="1.0325808440511853E-4"/>
    <s v="1899 - 47)"/>
    <n v="0"/>
    <n v="0"/>
    <n v="2.8611970184302681E-2"/>
  </r>
  <r>
    <s v="1899 - 68)"/>
    <x v="0"/>
    <s v="Supervisor Atacado CE"/>
    <x v="2"/>
    <x v="0"/>
    <s v="Fortaleza"/>
    <s v="Sendas Distribuidora S/A (001899 - 68)"/>
    <x v="1"/>
    <x v="1"/>
    <s v="MERCADORIA IMPORTADA"/>
    <s v="Maca"/>
    <x v="8"/>
    <s v="Maca Red Imp"/>
    <s v="Sem Marca"/>
    <s v="Sem Fabricante"/>
    <s v="000048675"/>
    <s v="0001"/>
    <x v="8"/>
    <s v="CX"/>
    <n v="5.5599999999999997E-2"/>
    <n v="1.0007999999999999"/>
    <n v="12.5"/>
    <s v="03|01"/>
    <x v="1"/>
    <x v="2"/>
    <s v="03|0104|000061285|1"/>
    <x v="20"/>
    <x v="1"/>
    <n v="4.0049320257305026E-5"/>
    <n v="2.9025022714482256E-5"/>
    <s v="1899 - 68)"/>
    <n v="0"/>
    <n v="0"/>
    <n v="2.8611970184302681E-2"/>
  </r>
  <r>
    <s v="1899 - 14)"/>
    <x v="0"/>
    <s v="Supervisor Atacado CE"/>
    <x v="2"/>
    <x v="0"/>
    <s v="Fortaleza"/>
    <s v="Sendas Distribuidora (001899 - 14)"/>
    <x v="4"/>
    <x v="1"/>
    <s v="MERCADORIA IMPORTADA"/>
    <s v="Kiwi"/>
    <x v="5"/>
    <s v="Kiwi Imp"/>
    <s v="Sem Marca"/>
    <s v="Sem Fabricante"/>
    <s v="000202160"/>
    <s v="0001"/>
    <x v="5"/>
    <s v="CX"/>
    <n v="5.5599999999999997E-2"/>
    <n v="0.50039999999999996"/>
    <n v="11.45"/>
    <s v="03|01"/>
    <x v="1"/>
    <x v="2"/>
    <s v="03|0104|000061281|1"/>
    <x v="21"/>
    <x v="1"/>
    <n v="3.6685177355691397E-5"/>
    <n v="1.4512511357241128E-5"/>
    <s v="1899 - 14)"/>
    <n v="0"/>
    <n v="0"/>
    <n v="2.8611970184302681E-2"/>
  </r>
  <r>
    <s v="1899 - 14)"/>
    <x v="0"/>
    <s v="Supervisor Atacado CE"/>
    <x v="2"/>
    <x v="0"/>
    <s v="Fortaleza"/>
    <s v="Sendas Distribuidora (001899 - 14)"/>
    <x v="4"/>
    <x v="1"/>
    <s v="MERCADORIA IMPORTADA"/>
    <s v="Laranja"/>
    <x v="3"/>
    <s v="Laranja Imp"/>
    <s v="Sem Marca"/>
    <s v="Sem Fabricante"/>
    <s v="000202160"/>
    <s v="0002"/>
    <x v="19"/>
    <s v="CX"/>
    <n v="6.6699999999999995E-2"/>
    <n v="1.0004999999999999"/>
    <n v="16"/>
    <s v="03|01"/>
    <x v="1"/>
    <x v="2"/>
    <s v="03|0104|000061281|1"/>
    <x v="21"/>
    <x v="1"/>
    <n v="5.1263129929350428E-5"/>
    <n v="2.9016322168105014E-5"/>
    <s v="1899 - 14)"/>
    <n v="0"/>
    <n v="0"/>
    <n v="2.8611970184302681E-2"/>
  </r>
  <r>
    <s v="1899 - 14)"/>
    <x v="0"/>
    <s v="Supervisor Atacado CE"/>
    <x v="2"/>
    <x v="0"/>
    <s v="Fortaleza"/>
    <s v="Sendas Distribuidora (001899 - 14)"/>
    <x v="4"/>
    <x v="1"/>
    <s v="MERCADORIA IMPORTADA"/>
    <s v="Limao"/>
    <x v="16"/>
    <s v="Limao Imp"/>
    <s v="Sem Marca"/>
    <s v="Sem Fabricante"/>
    <s v="000202160"/>
    <s v="0003"/>
    <x v="18"/>
    <s v="CX"/>
    <n v="0.20669999999999999"/>
    <n v="3.1004999999999998"/>
    <n v="39.99"/>
    <s v="03|01"/>
    <x v="1"/>
    <x v="2"/>
    <s v="03|0104|000061281|1"/>
    <x v="21"/>
    <x v="1"/>
    <n v="1.2812578536717023E-4"/>
    <n v="8.9920146808805191E-5"/>
    <s v="1899 - 14)"/>
    <n v="0"/>
    <n v="0"/>
    <n v="2.8611970184302681E-2"/>
  </r>
  <r>
    <s v="1899 - 11)"/>
    <x v="0"/>
    <s v="Supervisor Atacado CE"/>
    <x v="2"/>
    <x v="0"/>
    <s v="Fortaleza"/>
    <s v="Sendas Distribuidora (001899 - 11)"/>
    <x v="5"/>
    <x v="1"/>
    <s v="MERCADORIA IMPORTADA"/>
    <s v="Maca"/>
    <x v="8"/>
    <s v="Maca Red Imp"/>
    <s v="Sem Marca"/>
    <s v="Sem Fabricante"/>
    <s v="000149507"/>
    <s v="0001"/>
    <x v="8"/>
    <s v="CX"/>
    <n v="0.16669999999999999"/>
    <n v="3.0005999999999999"/>
    <n v="37.5"/>
    <s v="03|01"/>
    <x v="1"/>
    <x v="2"/>
    <s v="03|0104|000061280|1"/>
    <x v="11"/>
    <x v="1"/>
    <n v="1.2014796077191507E-4"/>
    <n v="8.7022864865183316E-5"/>
    <s v="1899 - 11)"/>
    <n v="0"/>
    <n v="0"/>
    <n v="2.8611970184302681E-2"/>
  </r>
  <r>
    <s v="0002 - 57)"/>
    <x v="0"/>
    <s v="Supervisor Atacado CE"/>
    <x v="0"/>
    <x v="0"/>
    <s v="Fortaleza"/>
    <s v="Atacadao S.A. (000002 - 57)"/>
    <x v="4"/>
    <x v="1"/>
    <s v="MERCADORIA IMPORTADA"/>
    <s v="Ameixa"/>
    <x v="6"/>
    <s v="Ameixa Imp"/>
    <s v="Sem Marca"/>
    <s v="Sem Fabricante"/>
    <s v="000091313"/>
    <s v="0001"/>
    <x v="20"/>
    <s v="CX"/>
    <n v="0.1111"/>
    <n v="0.99990000000000001"/>
    <n v="15.9"/>
    <s v="03|01"/>
    <x v="1"/>
    <x v="2"/>
    <s v="03|0104|000061277|1"/>
    <x v="22"/>
    <x v="0"/>
    <n v="5.094273536729199E-5"/>
    <n v="2.8998921075350528E-5"/>
    <s v="0002 - 57)"/>
    <n v="0"/>
    <n v="0"/>
    <n v="2.8611970184302681E-2"/>
  </r>
  <r>
    <s v="0002 - 24)"/>
    <x v="0"/>
    <s v="Supervisor Atacado CE"/>
    <x v="0"/>
    <x v="0"/>
    <s v="Fortaleza"/>
    <s v="Atacadao S.A (000002 - 24)"/>
    <x v="3"/>
    <x v="3"/>
    <s v="MERCADORIA IMPORTADA"/>
    <s v="Maca"/>
    <x v="8"/>
    <s v="Maca Red Imp"/>
    <s v="Sem Marca"/>
    <s v="Sem Fabricante"/>
    <s v="000628588"/>
    <s v="0001"/>
    <x v="8"/>
    <s v="CX"/>
    <n v="0.33329999999999999"/>
    <n v="5.9993999999999996"/>
    <n v="76.2"/>
    <s v="03|01"/>
    <x v="3"/>
    <x v="6"/>
    <s v="03|0104|000061275|1"/>
    <x v="23"/>
    <x v="0"/>
    <n v="2.4414065628853144E-4"/>
    <n v="1.7399352645210316E-4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3"/>
    <x v="3"/>
    <s v="MERCADORIA IMPORTADA"/>
    <s v="Pera"/>
    <x v="2"/>
    <s v="Pera D'Anjou Imp"/>
    <s v="Sem Marca"/>
    <s v="Sem Fabricante"/>
    <s v="000628588"/>
    <s v="0002"/>
    <x v="2"/>
    <s v="CX"/>
    <n v="0.61109999999999998"/>
    <n v="10.9998"/>
    <n v="92.4"/>
    <s v="03|01"/>
    <x v="2"/>
    <x v="3"/>
    <s v="03|0104|000061275|1"/>
    <x v="23"/>
    <x v="0"/>
    <n v="2.9604457534199873E-4"/>
    <n v="3.1901423346798757E-4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3"/>
    <x v="3"/>
    <s v="MERCADORIA IMPORTADA"/>
    <s v="Tangerina"/>
    <x v="10"/>
    <s v="Tangerina Imp"/>
    <s v="Sem Marca"/>
    <s v="Sem Fabricante"/>
    <s v="000628588"/>
    <s v="0003"/>
    <x v="10"/>
    <s v="CX"/>
    <n v="1.9"/>
    <n v="19"/>
    <n v="247"/>
    <s v="03|01"/>
    <x v="3"/>
    <x v="5"/>
    <s v="03|0104|000061275|1"/>
    <x v="23"/>
    <x v="0"/>
    <n v="7.9137456828434728E-4"/>
    <n v="5.5103460389204926E-4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3"/>
    <x v="3"/>
    <s v="MERCADORIA PARA REVENDA"/>
    <s v="Uva"/>
    <x v="17"/>
    <s v="Uva Da Hora"/>
    <s v="Da Hora"/>
    <s v="Sem Fabricante"/>
    <s v="000628588"/>
    <s v="0004"/>
    <x v="21"/>
    <s v="CX"/>
    <n v="0.85"/>
    <n v="4.6749999999999998"/>
    <n v="81.599999999999994"/>
    <s v="03|01"/>
    <x v="3"/>
    <x v="6"/>
    <s v="03|0104|000061275|1"/>
    <x v="23"/>
    <x v="0"/>
    <n v="2.6144196263968715E-4"/>
    <n v="1.355835143787016E-4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3"/>
    <x v="3"/>
    <s v="MERCADORIA IMPORTADA"/>
    <s v="Tangerina"/>
    <x v="10"/>
    <s v="Tangerina Imp"/>
    <s v="Sem Marca"/>
    <s v="Sem Fabricante"/>
    <s v="000628589"/>
    <s v="0001"/>
    <x v="10"/>
    <s v="CX"/>
    <n v="0.3"/>
    <n v="3"/>
    <n v="39"/>
    <s v="03|01"/>
    <x v="1"/>
    <x v="2"/>
    <s v="03|0104|000061275|1"/>
    <x v="23"/>
    <x v="0"/>
    <n v="1.2495387920279167E-4"/>
    <n v="8.7005463772428838E-5"/>
    <s v="0002 - 24)"/>
    <n v="0"/>
    <n v="0"/>
    <n v="2.8611970184302681E-2"/>
  </r>
  <r>
    <s v="0002 - 60)"/>
    <x v="0"/>
    <s v="Supervisor Atacado CE"/>
    <x v="0"/>
    <x v="0"/>
    <s v="Fortaleza"/>
    <s v="Atacadao S.A. (000002 - 60)"/>
    <x v="5"/>
    <x v="1"/>
    <s v="MERCADORIA IMPORTADA"/>
    <s v="Kiwi"/>
    <x v="5"/>
    <s v="Kiwi Imp"/>
    <s v="Sem Marca"/>
    <s v="Sem Fabricante"/>
    <s v="000059063"/>
    <s v="0001"/>
    <x v="11"/>
    <s v="CX"/>
    <n v="0.22220000000000001"/>
    <n v="1.9998"/>
    <n v="41"/>
    <s v="03|01"/>
    <x v="1"/>
    <x v="2"/>
    <s v="03|0104|000061273|1"/>
    <x v="0"/>
    <x v="0"/>
    <n v="1.3136177044396048E-4"/>
    <n v="5.7997842150701057E-5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5"/>
    <x v="1"/>
    <s v="MERCADORIA IMPORTADA"/>
    <s v="Pera"/>
    <x v="2"/>
    <s v="Pera D'Anjou Imp"/>
    <s v="Sem Marca"/>
    <s v="Sem Fabricante"/>
    <s v="000059063"/>
    <s v="0002"/>
    <x v="2"/>
    <s v="CX"/>
    <n v="5.5599999999999997E-2"/>
    <n v="1.0007999999999999"/>
    <n v="8.4"/>
    <s v="03|01"/>
    <x v="1"/>
    <x v="2"/>
    <s v="03|0104|000061273|1"/>
    <x v="0"/>
    <x v="0"/>
    <n v="2.6913143212908978E-5"/>
    <n v="2.9025022714482256E-5"/>
    <s v="0002 - 60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4"/>
    <x v="1"/>
    <s v="MERCADORIA IMPORTADA"/>
    <s v="Maca"/>
    <x v="8"/>
    <s v="Maca Red Imp"/>
    <s v="Sem Marca"/>
    <s v="Sem Fabricante"/>
    <s v="000031422"/>
    <s v="0001"/>
    <x v="8"/>
    <s v="CX"/>
    <n v="5.5599999999999997E-2"/>
    <n v="1.0007999999999999"/>
    <n v="12.7"/>
    <s v="03|01"/>
    <x v="1"/>
    <x v="2"/>
    <s v="03|0104|000061267|1"/>
    <x v="3"/>
    <x v="0"/>
    <n v="4.0690109381421901E-5"/>
    <n v="2.9025022714482256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4"/>
    <x v="1"/>
    <s v="MERCADORIA IMPORTADA"/>
    <s v="Pera"/>
    <x v="2"/>
    <s v="Pera D'Anjou Imp"/>
    <s v="Sem Marca"/>
    <s v="Sem Fabricante"/>
    <s v="000031422"/>
    <s v="0003"/>
    <x v="2"/>
    <s v="CX"/>
    <n v="0.27779999999999999"/>
    <n v="5.0004"/>
    <n v="42"/>
    <s v="03|01"/>
    <x v="1"/>
    <x v="2"/>
    <s v="03|0104|000061267|1"/>
    <x v="3"/>
    <x v="0"/>
    <n v="1.3456571606454488E-4"/>
    <n v="1.4502070701588439E-4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4"/>
    <x v="1"/>
    <s v="MERCADORIA IMPORTADA"/>
    <s v="Tangerina"/>
    <x v="10"/>
    <s v="Tangerina Imp"/>
    <s v="Sem Marca"/>
    <s v="Sem Fabricante"/>
    <s v="000031422"/>
    <s v="0004"/>
    <x v="10"/>
    <s v="CX"/>
    <n v="0.1"/>
    <n v="1"/>
    <n v="13"/>
    <s v="03|01"/>
    <x v="1"/>
    <x v="2"/>
    <s v="03|0104|000061267|1"/>
    <x v="3"/>
    <x v="0"/>
    <n v="4.1651293067597227E-5"/>
    <n v="2.9001821257476276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4"/>
    <x v="1"/>
    <s v="MERCADORIA PARA REVENDA"/>
    <s v="Melao"/>
    <x v="11"/>
    <s v="Melao Espanhol"/>
    <s v="Sem Marca"/>
    <s v="Sem Fabricante"/>
    <s v="000031422"/>
    <s v="0002"/>
    <x v="12"/>
    <s v="KG"/>
    <n v="0.2"/>
    <n v="0.2"/>
    <n v="8.1"/>
    <s v="03|01"/>
    <x v="1"/>
    <x v="2"/>
    <s v="03|0104|000061267|1"/>
    <x v="3"/>
    <x v="0"/>
    <n v="2.5951959526733655E-5"/>
    <n v="5.8003642514952555E-6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5"/>
    <x v="1"/>
    <s v="MERCADORIA IMPORTADA"/>
    <s v="Maca"/>
    <x v="8"/>
    <s v="Maca Red Imp"/>
    <s v="Sem Marca"/>
    <s v="Sem Fabricante"/>
    <s v="000031423"/>
    <s v="0002"/>
    <x v="8"/>
    <s v="CX"/>
    <n v="0.1111"/>
    <n v="1.9998"/>
    <n v="25.4"/>
    <s v="03|01"/>
    <x v="3"/>
    <x v="6"/>
    <s v="03|0104|000061267|1"/>
    <x v="3"/>
    <x v="0"/>
    <n v="8.1380218762843801E-5"/>
    <n v="5.7997842150701057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5"/>
    <x v="1"/>
    <s v="MERCADORIA IMPORTADA"/>
    <s v="Pera"/>
    <x v="2"/>
    <s v="Pera D'Anjou Imp"/>
    <s v="Sem Marca"/>
    <s v="Sem Fabricante"/>
    <s v="000031423"/>
    <s v="0005"/>
    <x v="2"/>
    <s v="CX"/>
    <n v="5.5599999999999997E-2"/>
    <n v="1.0007999999999999"/>
    <n v="8.4"/>
    <s v="03|01"/>
    <x v="3"/>
    <x v="6"/>
    <s v="03|0104|000061267|1"/>
    <x v="3"/>
    <x v="0"/>
    <n v="2.6913143212908978E-5"/>
    <n v="2.9025022714482256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5"/>
    <x v="1"/>
    <s v="MERCADORIA PARA REVENDA"/>
    <s v="Melao"/>
    <x v="11"/>
    <s v="Melao Espanhol"/>
    <s v="Sem Marca"/>
    <s v="Sem Fabricante"/>
    <s v="000031423"/>
    <s v="0004"/>
    <x v="12"/>
    <s v="KG"/>
    <n v="23"/>
    <n v="23"/>
    <n v="62.1"/>
    <s v="03|01"/>
    <x v="3"/>
    <x v="6"/>
    <s v="03|0104|000061267|1"/>
    <x v="3"/>
    <x v="0"/>
    <n v="1.9896502303829136E-4"/>
    <n v="6.6704188892195433E-4"/>
    <s v="0048 - 14)"/>
    <n v="0"/>
    <n v="0"/>
    <n v="2.8611970184302681E-2"/>
  </r>
  <r>
    <s v="0002 - 42)"/>
    <x v="0"/>
    <s v="Supervisor Atacado CE"/>
    <x v="0"/>
    <x v="0"/>
    <s v="Fortaleza"/>
    <s v="Atacadao S.A. (000002 - 42)"/>
    <x v="5"/>
    <x v="1"/>
    <s v="MERCADORIA IMPORTADA"/>
    <s v="Pera"/>
    <x v="2"/>
    <s v="Pera D'Anjou Imp"/>
    <s v="Sem Marca"/>
    <s v="Sem Fabricante"/>
    <s v="000102403"/>
    <s v="0001"/>
    <x v="2"/>
    <s v="CX"/>
    <n v="0.33329999999999999"/>
    <n v="5.9993999999999996"/>
    <n v="50.4"/>
    <s v="03|01"/>
    <x v="1"/>
    <x v="2"/>
    <s v="03|0104|000061265|1"/>
    <x v="24"/>
    <x v="0"/>
    <n v="1.6147885927745385E-4"/>
    <n v="1.7399352645210316E-4"/>
    <s v="0002 - 42)"/>
    <n v="0"/>
    <n v="0"/>
    <n v="2.8611970184302681E-2"/>
  </r>
  <r>
    <s v="0002 - 42)"/>
    <x v="0"/>
    <s v="Supervisor Atacado CE"/>
    <x v="0"/>
    <x v="0"/>
    <s v="Fortaleza"/>
    <s v="Atacadao S.A. (000002 - 42)"/>
    <x v="5"/>
    <x v="1"/>
    <s v="MERCADORIA IMPORTADA"/>
    <s v="Tangerina"/>
    <x v="10"/>
    <s v="Tangerina Imp"/>
    <s v="Sem Marca"/>
    <s v="Sem Fabricante"/>
    <s v="000102403"/>
    <s v="0002"/>
    <x v="10"/>
    <s v="CX"/>
    <n v="0.6"/>
    <n v="6"/>
    <n v="78"/>
    <s v="03|01"/>
    <x v="1"/>
    <x v="2"/>
    <s v="03|0104|000061265|1"/>
    <x v="24"/>
    <x v="0"/>
    <n v="2.4990775840558335E-4"/>
    <n v="1.7401092754485768E-4"/>
    <s v="0002 - 42)"/>
    <n v="0"/>
    <n v="0"/>
    <n v="2.8611970184302681E-2"/>
  </r>
  <r>
    <s v="0002 - 42)"/>
    <x v="0"/>
    <s v="Supervisor Atacado CE"/>
    <x v="0"/>
    <x v="0"/>
    <s v="Fortaleza"/>
    <s v="Atacadao S.A. (000002 - 42)"/>
    <x v="3"/>
    <x v="3"/>
    <s v="MERCADORIA IMPORTADA"/>
    <s v="Ameixa"/>
    <x v="6"/>
    <s v="Ameixa Imp"/>
    <s v="Sem Marca"/>
    <s v="Sem Fabricante"/>
    <s v="000102483"/>
    <s v="0001"/>
    <x v="20"/>
    <s v="CX"/>
    <n v="5.4443999999999999"/>
    <n v="48.999600000000001"/>
    <n v="779.1"/>
    <s v="03|93"/>
    <x v="0"/>
    <x v="0"/>
    <s v="03|0104|000061265|1"/>
    <x v="24"/>
    <x v="0"/>
    <n v="2.4961940329973078E-3"/>
    <n v="1.4210776408878345E-3"/>
    <s v="0002 - 42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IMPORTADA"/>
    <s v="Ameixa"/>
    <x v="18"/>
    <s v="Ameixa Pick &amp; Nicky"/>
    <s v="Pick &amp; Nicky"/>
    <s v="Sem Fabricante"/>
    <s v="000145402"/>
    <s v="0002"/>
    <x v="22"/>
    <s v="CX"/>
    <n v="1"/>
    <n v="5.5"/>
    <n v="159"/>
    <s v="03|01"/>
    <x v="0"/>
    <x v="4"/>
    <s v="03|0104|000061257|1"/>
    <x v="25"/>
    <x v="0"/>
    <n v="5.0942735367291996E-4"/>
    <n v="1.5951001691611952E-4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IMPORTADA"/>
    <s v="Kiwi"/>
    <x v="5"/>
    <s v="Kiwi Imp"/>
    <s v="Sem Marca"/>
    <s v="Sem Fabricante"/>
    <s v="000145402"/>
    <s v="0003"/>
    <x v="11"/>
    <s v="CX"/>
    <n v="0.22220000000000001"/>
    <n v="1.9998"/>
    <n v="41"/>
    <s v="03|01"/>
    <x v="3"/>
    <x v="6"/>
    <s v="03|0104|000061257|1"/>
    <x v="25"/>
    <x v="0"/>
    <n v="1.3136177044396048E-4"/>
    <n v="5.7997842150701057E-5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IMPORTADA"/>
    <s v="Maca"/>
    <x v="8"/>
    <s v="Maca Red Imp"/>
    <s v="Sem Marca"/>
    <s v="Sem Fabricante"/>
    <s v="000145402"/>
    <s v="0004"/>
    <x v="8"/>
    <s v="CX"/>
    <n v="0.16669999999999999"/>
    <n v="3.0005999999999999"/>
    <n v="38.1"/>
    <s v="03|01"/>
    <x v="3"/>
    <x v="6"/>
    <s v="03|0104|000061257|1"/>
    <x v="25"/>
    <x v="0"/>
    <n v="1.2207032814426572E-4"/>
    <n v="8.7022864865183316E-5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PARA REVENDA"/>
    <s v="Uva"/>
    <x v="14"/>
    <s v="Uva Crimson"/>
    <s v="Levissa"/>
    <s v="Sem Fabricante"/>
    <s v="000145402"/>
    <s v="0006"/>
    <x v="23"/>
    <s v="CX"/>
    <n v="0.2"/>
    <n v="1.1200000000000001"/>
    <n v="17.8"/>
    <s v="03|01"/>
    <x v="3"/>
    <x v="6"/>
    <s v="03|0104|000061257|1"/>
    <x v="25"/>
    <x v="0"/>
    <n v="5.7030232046402358E-5"/>
    <n v="3.2482039808373434E-5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PARA REVENDA"/>
    <s v="Melao"/>
    <x v="11"/>
    <s v="Melao Espanhol"/>
    <s v="Sem Marca"/>
    <s v="Sem Fabricante"/>
    <s v="000145402"/>
    <s v="0005"/>
    <x v="12"/>
    <s v="KG"/>
    <n v="17"/>
    <n v="17"/>
    <n v="45.9"/>
    <s v="03|01"/>
    <x v="2"/>
    <x v="3"/>
    <s v="03|0104|000061257|1"/>
    <x v="25"/>
    <x v="0"/>
    <n v="1.4706110398482404E-4"/>
    <n v="4.9303096137709673E-4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IMPORTADA"/>
    <s v="Maca"/>
    <x v="8"/>
    <s v="Maca Red Imp"/>
    <s v="Sem Marca"/>
    <s v="Sem Fabricante"/>
    <s v="000145403"/>
    <s v="0001"/>
    <x v="8"/>
    <s v="CX"/>
    <n v="5.5599999999999997E-2"/>
    <n v="1.0007999999999999"/>
    <n v="12.7"/>
    <s v="03|01"/>
    <x v="1"/>
    <x v="2"/>
    <s v="03|0104|000061257|1"/>
    <x v="25"/>
    <x v="0"/>
    <n v="4.0690109381421901E-5"/>
    <n v="2.9025022714482256E-5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IMPORTADA"/>
    <s v="Pera"/>
    <x v="2"/>
    <s v="Pera D'Anjou Imp"/>
    <s v="Sem Marca"/>
    <s v="Sem Fabricante"/>
    <s v="000145403"/>
    <s v="0003"/>
    <x v="2"/>
    <s v="CX"/>
    <n v="0.33329999999999999"/>
    <n v="5.9993999999999996"/>
    <n v="50.4"/>
    <s v="03|01"/>
    <x v="1"/>
    <x v="2"/>
    <s v="03|0104|000061257|1"/>
    <x v="25"/>
    <x v="0"/>
    <n v="1.6147885927745385E-4"/>
    <n v="1.7399352645210316E-4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IMPORTADA"/>
    <s v="Tangerina"/>
    <x v="10"/>
    <s v="Tangerina Imp"/>
    <s v="Sem Marca"/>
    <s v="Sem Fabricante"/>
    <s v="000145403"/>
    <s v="0004"/>
    <x v="10"/>
    <s v="CX"/>
    <n v="0.1"/>
    <n v="1"/>
    <n v="13"/>
    <s v="03|01"/>
    <x v="1"/>
    <x v="2"/>
    <s v="03|0104|000061257|1"/>
    <x v="25"/>
    <x v="0"/>
    <n v="4.1651293067597227E-5"/>
    <n v="2.9001821257476276E-5"/>
    <s v="0002 - 39)"/>
    <n v="0"/>
    <n v="0"/>
    <n v="2.8611970184302681E-2"/>
  </r>
  <r>
    <s v="2388 - 01)"/>
    <x v="0"/>
    <s v="Supervisor Atacado CE"/>
    <x v="2"/>
    <x v="0"/>
    <s v="Pacatuba"/>
    <s v="Rede Integrada Comercio De Produtos Alimenticios Ltda (002388 - 01)"/>
    <x v="4"/>
    <x v="1"/>
    <s v="MERCADORIA PARA REVENDA"/>
    <s v="Verduras"/>
    <x v="19"/>
    <s v="Brocolis"/>
    <s v="Reserva Gourmet"/>
    <s v="Sem Fabricante"/>
    <s v="000344413"/>
    <s v="0003"/>
    <x v="24"/>
    <s v="UN"/>
    <n v="38"/>
    <n v="11.438000000000001"/>
    <n v="247"/>
    <s v="03|01"/>
    <x v="0"/>
    <x v="4"/>
    <s v="03|0104|000061244|1"/>
    <x v="26"/>
    <x v="9"/>
    <n v="7.9137456828434728E-4"/>
    <n v="3.3172283154301365E-4"/>
    <s v="2388 - 01)"/>
    <n v="0"/>
    <n v="0"/>
    <n v="2.8611970184302681E-2"/>
  </r>
  <r>
    <s v="2388 - 01)"/>
    <x v="0"/>
    <s v="Supervisor Atacado CE"/>
    <x v="2"/>
    <x v="0"/>
    <s v="Pacatuba"/>
    <s v="Rede Integrada Comercio De Produtos Alimenticios Ltda (002388 - 01)"/>
    <x v="4"/>
    <x v="1"/>
    <s v="MERCADORIA PARA REVENDA"/>
    <s v="Verduras"/>
    <x v="19"/>
    <s v="Brocolis"/>
    <s v="Reserva Gourmet"/>
    <s v="Sem Fabricante"/>
    <s v="000344413"/>
    <s v="0004"/>
    <x v="24"/>
    <s v="UN"/>
    <n v="38"/>
    <n v="11.438000000000001"/>
    <n v="247"/>
    <s v="03|01"/>
    <x v="3"/>
    <x v="6"/>
    <s v="03|0104|000061244|1"/>
    <x v="26"/>
    <x v="9"/>
    <n v="7.9137456828434728E-4"/>
    <n v="3.3172283154301365E-4"/>
    <s v="2388 - 01)"/>
    <n v="0"/>
    <n v="0"/>
    <n v="2.8611970184302681E-2"/>
  </r>
  <r>
    <s v="2388 - 01)"/>
    <x v="0"/>
    <s v="Supervisor Atacado CE"/>
    <x v="2"/>
    <x v="0"/>
    <s v="Pacatuba"/>
    <s v="Rede Integrada Comercio De Produtos Alimenticios Ltda (002388 - 01)"/>
    <x v="3"/>
    <x v="3"/>
    <s v="MERCADORIA IMPORTADA"/>
    <s v="Tangerina"/>
    <x v="10"/>
    <s v="Tangerina Imp"/>
    <s v="Sem Marca"/>
    <s v="Sem Fabricante"/>
    <s v="000344414"/>
    <s v="0001"/>
    <x v="10"/>
    <s v="CX"/>
    <n v="1"/>
    <n v="10"/>
    <n v="135"/>
    <s v="03|93"/>
    <x v="0"/>
    <x v="0"/>
    <s v="03|0104|000061243|1"/>
    <x v="26"/>
    <x v="9"/>
    <n v="4.3253265877889424E-4"/>
    <n v="2.9001821257476277E-4"/>
    <s v="2388 - 01)"/>
    <n v="0"/>
    <n v="0"/>
    <n v="2.8611970184302681E-2"/>
  </r>
  <r>
    <s v="2388 - 01)"/>
    <x v="0"/>
    <s v="Supervisor Atacado CE"/>
    <x v="2"/>
    <x v="0"/>
    <s v="Pacatuba"/>
    <s v="Rede Integrada Comercio De Produtos Alimenticios Ltda (002388 - 01)"/>
    <x v="3"/>
    <x v="3"/>
    <s v="MERCADORIA IMPORTADA"/>
    <s v="Tangerina"/>
    <x v="10"/>
    <s v="Tangerina Imp"/>
    <s v="Sem Marca"/>
    <s v="Sem Fabricante"/>
    <s v="000344414"/>
    <s v="0002"/>
    <x v="10"/>
    <s v="CX"/>
    <n v="5"/>
    <n v="50"/>
    <n v="675"/>
    <s v="03|01"/>
    <x v="1"/>
    <x v="2"/>
    <s v="03|0104|000061243|1"/>
    <x v="26"/>
    <x v="9"/>
    <n v="2.1626632938944713E-3"/>
    <n v="1.4500910628738139E-3"/>
    <s v="2388 - 01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4"/>
    <x v="1"/>
    <s v="MERCADORIA IMPORTADA"/>
    <s v="Maca"/>
    <x v="15"/>
    <s v="Maca Granny Imp"/>
    <s v="Sem Marca"/>
    <s v="Sem Fabricante"/>
    <s v="004194031"/>
    <s v="0002"/>
    <x v="17"/>
    <s v="CX"/>
    <n v="2"/>
    <n v="36"/>
    <n v="500.4"/>
    <s v="03|01"/>
    <x v="2"/>
    <x v="3"/>
    <s v="03|0104|000061240|1"/>
    <x v="15"/>
    <x v="7"/>
    <n v="1.6032543885404346E-3"/>
    <n v="1.044065565269146E-3"/>
    <s v="0129 - 01)"/>
    <n v="0"/>
    <n v="0"/>
    <n v="2.8611970184302681E-2"/>
  </r>
  <r>
    <s v="0048 - 36)"/>
    <x v="0"/>
    <s v="Supervisor Atacado CE"/>
    <x v="0"/>
    <x v="0"/>
    <s v="Fortaleza"/>
    <s v="Wms Supermercados Do Brasil Ltda. (000048 - 36)"/>
    <x v="4"/>
    <x v="1"/>
    <s v="MERCADORIA IMPORTADA"/>
    <s v="Pera"/>
    <x v="2"/>
    <s v="Pera D'Anjou Imp"/>
    <s v="Sem Marca"/>
    <s v="Sem Fabricante"/>
    <s v="000011020"/>
    <s v="0001"/>
    <x v="2"/>
    <s v="CX"/>
    <n v="6.6699999999999995E-2"/>
    <n v="1.2005999999999999"/>
    <n v="10.08"/>
    <s v="03|01"/>
    <x v="1"/>
    <x v="2"/>
    <s v="03|0104|000061237|1"/>
    <x v="10"/>
    <x v="0"/>
    <n v="3.2295771855490772E-5"/>
    <n v="3.4819586601726015E-5"/>
    <s v="0048 - 36)"/>
    <n v="0"/>
    <n v="0"/>
    <n v="2.8611970184302681E-2"/>
  </r>
  <r>
    <s v="0048 - 37)"/>
    <x v="0"/>
    <s v="Supervisor Atacado CE"/>
    <x v="0"/>
    <x v="0"/>
    <s v="Fortaleza"/>
    <s v="Wms Supermercados Do Brasil Ltda. (000048 - 37)"/>
    <x v="3"/>
    <x v="3"/>
    <s v="MERCADORIA IMPORTADA"/>
    <s v="Tangerina"/>
    <x v="10"/>
    <s v="Tangerina Imp"/>
    <s v="Sem Marca"/>
    <s v="Sem Fabricante"/>
    <s v="000014924"/>
    <s v="0001"/>
    <x v="10"/>
    <s v="CX"/>
    <n v="0.4"/>
    <n v="4"/>
    <n v="52"/>
    <s v="03|01"/>
    <x v="1"/>
    <x v="2"/>
    <s v="03|0104|000061233|1"/>
    <x v="27"/>
    <x v="0"/>
    <n v="1.6660517227038891E-4"/>
    <n v="1.160072850299051E-4"/>
    <s v="0048 - 37)"/>
    <n v="0"/>
    <n v="0"/>
    <n v="2.8611970184302681E-2"/>
  </r>
  <r>
    <s v="0048 - 37)"/>
    <x v="0"/>
    <s v="Supervisor Atacado CE"/>
    <x v="0"/>
    <x v="0"/>
    <s v="Fortaleza"/>
    <s v="Wms Supermercados Do Brasil Ltda. (000048 - 37)"/>
    <x v="3"/>
    <x v="3"/>
    <s v="MERCADORIA PARA REVENDA"/>
    <s v="Uva"/>
    <x v="20"/>
    <s v="Uva Pick &amp; Nicky"/>
    <s v="Pick Nick"/>
    <s v="Sem Fabricante"/>
    <s v="000014924"/>
    <s v="0002"/>
    <x v="25"/>
    <s v="CX"/>
    <n v="1"/>
    <n v="5.5"/>
    <n v="138"/>
    <s v="03|01"/>
    <x v="2"/>
    <x v="3"/>
    <s v="03|0104|000061233|1"/>
    <x v="27"/>
    <x v="0"/>
    <n v="4.4214449564064745E-4"/>
    <n v="1.5951001691611952E-4"/>
    <s v="0048 - 37)"/>
    <n v="0"/>
    <n v="0"/>
    <n v="2.8611970184302681E-2"/>
  </r>
  <r>
    <s v="1899 - 17)"/>
    <x v="0"/>
    <s v="Supervisor Atacado CE"/>
    <x v="5"/>
    <x v="0"/>
    <s v="Juazeiro Do Norte"/>
    <s v="Sendas Distribuidora (001899 - 17)"/>
    <x v="3"/>
    <x v="3"/>
    <s v="MERCADORIA IMPORTADA"/>
    <s v="Tangerina"/>
    <x v="10"/>
    <s v="Tangerina Imp"/>
    <s v="Sem Marca"/>
    <s v="Sem Fabricante"/>
    <s v="000194866"/>
    <s v="0001"/>
    <x v="10"/>
    <s v="CX"/>
    <n v="0.2"/>
    <n v="2"/>
    <n v="24"/>
    <s v="03|01"/>
    <x v="1"/>
    <x v="2"/>
    <s v="03|0104|000061231|1"/>
    <x v="28"/>
    <x v="1"/>
    <n v="7.6894694894025649E-5"/>
    <n v="5.8003642514952552E-5"/>
    <s v="1899 - 17)"/>
    <n v="0"/>
    <n v="0"/>
    <n v="2.8611970184302681E-2"/>
  </r>
  <r>
    <s v="1899 - 33)"/>
    <x v="0"/>
    <s v="Supervisor Atacado CE"/>
    <x v="5"/>
    <x v="0"/>
    <s v="Iguatu"/>
    <s v="Sendas Distribuidora S/A (001899 - 33)"/>
    <x v="3"/>
    <x v="3"/>
    <s v="MERCADORIA IMPORTADA"/>
    <s v="Maca"/>
    <x v="13"/>
    <s v="Maca Gala Imp Pick &amp; Nicky"/>
    <s v="Sem Marca"/>
    <s v="Sem Fabricante"/>
    <s v="000067634"/>
    <s v="0001"/>
    <x v="26"/>
    <s v="CX"/>
    <n v="0.59089999999999998"/>
    <n v="11.64073"/>
    <n v="117"/>
    <s v="03|01"/>
    <x v="3"/>
    <x v="6"/>
    <s v="03|0104|000061230|1"/>
    <x v="29"/>
    <x v="1"/>
    <n v="3.7486163760837505E-4"/>
    <n v="3.3760237076654181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3"/>
    <x v="3"/>
    <s v="MERCADORIA IMPORTADA"/>
    <s v="Pera"/>
    <x v="2"/>
    <s v="Pera D'Anjou Imp"/>
    <s v="Sem Marca"/>
    <s v="Sem Fabricante"/>
    <s v="000067634"/>
    <s v="0003"/>
    <x v="2"/>
    <s v="CX"/>
    <n v="0.66669999999999996"/>
    <n v="12.0006"/>
    <n v="97.2"/>
    <s v="03|01"/>
    <x v="1"/>
    <x v="2"/>
    <s v="03|0104|000061230|1"/>
    <x v="29"/>
    <x v="1"/>
    <n v="3.114235143208039E-4"/>
    <n v="3.4803925618246984E-4"/>
    <s v="1899 - 33)"/>
    <n v="0"/>
    <n v="0"/>
    <n v="2.8611970184302681E-2"/>
  </r>
  <r>
    <s v="0002 - 37)"/>
    <x v="0"/>
    <s v="Supervisor Atacado CE"/>
    <x v="0"/>
    <x v="0"/>
    <s v="Eusebio"/>
    <s v="Atacadao S.A (000002 - 37)"/>
    <x v="1"/>
    <x v="1"/>
    <s v="MERCADORIA IMPORTADA"/>
    <s v="Kiwi"/>
    <x v="5"/>
    <s v="Kiwi Imp"/>
    <s v="Sem Marca"/>
    <s v="Sem Fabricante"/>
    <s v="000310332"/>
    <s v="0001"/>
    <x v="11"/>
    <s v="CX"/>
    <n v="0.2"/>
    <n v="1.8"/>
    <n v="36.9"/>
    <s v="03|01"/>
    <x v="1"/>
    <x v="2"/>
    <s v="03|0104|000061229|1"/>
    <x v="30"/>
    <x v="0"/>
    <n v="1.1822559339956443E-4"/>
    <n v="5.2203278263457301E-5"/>
    <s v="0002 - 37)"/>
    <n v="0"/>
    <n v="0"/>
    <n v="2.8611970184302681E-2"/>
  </r>
  <r>
    <s v="0002 - 37)"/>
    <x v="0"/>
    <s v="Supervisor Atacado CE"/>
    <x v="0"/>
    <x v="0"/>
    <s v="Eusebio"/>
    <s v="Atacadao S.A (000002 - 37)"/>
    <x v="1"/>
    <x v="1"/>
    <s v="MERCADORIA IMPORTADA"/>
    <s v="Pera"/>
    <x v="2"/>
    <s v="Pera D'Anjou Imp"/>
    <s v="Sem Marca"/>
    <s v="Sem Fabricante"/>
    <s v="000310332"/>
    <s v="0002"/>
    <x v="2"/>
    <s v="CX"/>
    <n v="0.26669999999999999"/>
    <n v="4.8006000000000002"/>
    <n v="40.32"/>
    <s v="03|01"/>
    <x v="1"/>
    <x v="2"/>
    <s v="03|0104|000061229|1"/>
    <x v="30"/>
    <x v="0"/>
    <n v="1.2918308742196309E-4"/>
    <n v="1.3922614312864061E-4"/>
    <s v="0002 - 37)"/>
    <n v="0"/>
    <n v="0"/>
    <n v="2.8611970184302681E-2"/>
  </r>
  <r>
    <s v="0048 - 18)"/>
    <x v="0"/>
    <s v="Supervisor Atacado CE"/>
    <x v="0"/>
    <x v="0"/>
    <s v="Fortaleza"/>
    <s v="Wms Supermercados Do Brasil Ltda. (000048 - 18)"/>
    <x v="4"/>
    <x v="1"/>
    <s v="MERCADORIA IMPORTADA"/>
    <s v="Kiwi"/>
    <x v="5"/>
    <s v="Kiwi Imp Pick &amp; Nicky"/>
    <s v="Pick &amp; Nicky"/>
    <s v="Sem Fabricante"/>
    <s v="000050658"/>
    <s v="0001"/>
    <x v="27"/>
    <s v="CX"/>
    <n v="0.2"/>
    <n v="1.3"/>
    <n v="33.799999999999997"/>
    <s v="03|01"/>
    <x v="1"/>
    <x v="7"/>
    <s v="03|0104|000061228|1"/>
    <x v="31"/>
    <x v="0"/>
    <n v="1.0829336197575277E-4"/>
    <n v="3.7702367634719162E-5"/>
    <s v="0048 - 18)"/>
    <n v="0"/>
    <n v="0"/>
    <n v="2.8611970184302681E-2"/>
  </r>
  <r>
    <s v="0048 - 18)"/>
    <x v="0"/>
    <s v="Supervisor Atacado CE"/>
    <x v="0"/>
    <x v="0"/>
    <s v="Fortaleza"/>
    <s v="Wms Supermercados Do Brasil Ltda. (000048 - 18)"/>
    <x v="4"/>
    <x v="1"/>
    <s v="MERCADORIA IMPORTADA"/>
    <s v="Pera"/>
    <x v="2"/>
    <s v="Pera D'Anjou Imp"/>
    <s v="Sem Marca"/>
    <s v="Sem Fabricante"/>
    <s v="000050658"/>
    <s v="0002"/>
    <x v="2"/>
    <s v="CX"/>
    <n v="5.5599999999999997E-2"/>
    <n v="1.0007999999999999"/>
    <n v="8.4"/>
    <s v="03|01"/>
    <x v="1"/>
    <x v="2"/>
    <s v="03|0104|000061228|1"/>
    <x v="31"/>
    <x v="0"/>
    <n v="2.6913143212908978E-5"/>
    <n v="2.9025022714482256E-5"/>
    <s v="0048 - 18)"/>
    <n v="0"/>
    <n v="0"/>
    <n v="2.8611970184302681E-2"/>
  </r>
  <r>
    <s v="0048 - 18)"/>
    <x v="0"/>
    <s v="Supervisor Atacado CE"/>
    <x v="0"/>
    <x v="0"/>
    <s v="Fortaleza"/>
    <s v="Wms Supermercados Do Brasil Ltda. (000048 - 18)"/>
    <x v="3"/>
    <x v="3"/>
    <s v="MERCADORIA PARA REVENDA"/>
    <s v="Uva"/>
    <x v="20"/>
    <s v="Uva Pick &amp; Nicky"/>
    <s v="Pick Nick"/>
    <s v="Sem Fabricante"/>
    <s v="000050659"/>
    <s v="0001"/>
    <x v="25"/>
    <s v="CX"/>
    <n v="5"/>
    <n v="27.5"/>
    <n v="690"/>
    <s v="03|93"/>
    <x v="0"/>
    <x v="0"/>
    <s v="03|0104|000061228|1"/>
    <x v="31"/>
    <x v="0"/>
    <n v="2.2107224782032375E-3"/>
    <n v="7.9755008458059758E-4"/>
    <s v="0048 - 18)"/>
    <n v="0"/>
    <n v="0"/>
    <n v="2.8611970184302681E-2"/>
  </r>
  <r>
    <s v="1899 - 60)"/>
    <x v="0"/>
    <s v="Supervisor MA, PA e PI"/>
    <x v="1"/>
    <x v="1"/>
    <s v="Teresina"/>
    <s v="Sendas Distribuidora S/A (001899 - 60)"/>
    <x v="3"/>
    <x v="3"/>
    <s v="MERCADORIA IMPORTADA"/>
    <s v="Ameixa"/>
    <x v="6"/>
    <s v="Ameixa Imp"/>
    <s v="Sem Marca"/>
    <s v="Sem Fabricante"/>
    <s v="000074871"/>
    <s v="0001"/>
    <x v="20"/>
    <s v="CX"/>
    <n v="0.1111"/>
    <n v="0.99990000000000001"/>
    <n v="17.899999999999999"/>
    <s v="03|01"/>
    <x v="1"/>
    <x v="2"/>
    <s v="03|0104|000061227|1"/>
    <x v="32"/>
    <x v="1"/>
    <n v="5.7350626608460789E-5"/>
    <n v="2.8998921075350528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3"/>
    <x v="3"/>
    <s v="MERCADORIA IMPORTADA"/>
    <s v="Kiwi"/>
    <x v="5"/>
    <s v="Kiwi Imp"/>
    <s v="Sem Marca"/>
    <s v="Sem Fabricante"/>
    <s v="000074871"/>
    <s v="0002"/>
    <x v="5"/>
    <s v="CX"/>
    <n v="0.1111"/>
    <n v="0.99990000000000001"/>
    <n v="25.9"/>
    <s v="03|01"/>
    <x v="1"/>
    <x v="2"/>
    <s v="03|0104|000061227|1"/>
    <x v="32"/>
    <x v="1"/>
    <n v="8.2982191573136003E-5"/>
    <n v="2.8998921075350528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3"/>
    <x v="3"/>
    <s v="MERCADORIA IMPORTADA"/>
    <s v="Tangerina"/>
    <x v="10"/>
    <s v="Tangerina Imp"/>
    <s v="Sem Marca"/>
    <s v="Sem Fabricante"/>
    <s v="000074871"/>
    <s v="0004"/>
    <x v="10"/>
    <s v="CX"/>
    <n v="0.45"/>
    <n v="4.5"/>
    <n v="57.15"/>
    <s v="03|01"/>
    <x v="1"/>
    <x v="2"/>
    <s v="03|0104|000061227|1"/>
    <x v="32"/>
    <x v="1"/>
    <n v="1.8310549221639856E-4"/>
    <n v="1.3050819565864325E-4"/>
    <s v="1899 - 60)"/>
    <n v="0"/>
    <n v="0"/>
    <n v="2.8611970184302681E-2"/>
  </r>
  <r>
    <s v="1899 - 40)"/>
    <x v="0"/>
    <s v="Supervisor MA, PA e PI"/>
    <x v="1"/>
    <x v="1"/>
    <s v="Teresina"/>
    <s v="Sendas Distribuidora Sa (001899 - 40)"/>
    <x v="3"/>
    <x v="3"/>
    <s v="MERCADORIA IMPORTADA"/>
    <s v="Laranja"/>
    <x v="3"/>
    <s v="Laranja Imp"/>
    <s v="Sem Marca"/>
    <s v="Sem Fabricante"/>
    <s v="000115288"/>
    <s v="0001"/>
    <x v="3"/>
    <s v="CX"/>
    <n v="5.7099999999999998E-2"/>
    <n v="0.7994"/>
    <n v="8.7200000000000006"/>
    <s v="03|01"/>
    <x v="1"/>
    <x v="2"/>
    <s v="03|0104|000061226|1"/>
    <x v="2"/>
    <x v="1"/>
    <n v="2.7938405811495985E-5"/>
    <n v="2.3184055913226537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3"/>
    <x v="3"/>
    <s v="MERCADORIA IMPORTADA"/>
    <s v="Tangerina"/>
    <x v="10"/>
    <s v="Tangerina Imp"/>
    <s v="Sem Marca"/>
    <s v="Sem Fabricante"/>
    <s v="000115288"/>
    <s v="0002"/>
    <x v="10"/>
    <s v="CX"/>
    <n v="0.2"/>
    <n v="2"/>
    <n v="25.4"/>
    <s v="03|01"/>
    <x v="1"/>
    <x v="2"/>
    <s v="03|0104|000061226|1"/>
    <x v="2"/>
    <x v="1"/>
    <n v="8.1380218762843801E-5"/>
    <n v="5.8003642514952552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3"/>
    <x v="3"/>
    <s v="MERCADORIA IMPORTADA"/>
    <s v="Tangerina"/>
    <x v="10"/>
    <s v="Tangerina Imp"/>
    <s v="Sem Marca"/>
    <s v="Sem Fabricante"/>
    <s v="000115292"/>
    <s v="0002"/>
    <x v="10"/>
    <s v="CX"/>
    <n v="1.5"/>
    <n v="15"/>
    <n v="190.5"/>
    <s v="03|93"/>
    <x v="0"/>
    <x v="0"/>
    <s v="03|0104|000061226|1"/>
    <x v="2"/>
    <x v="1"/>
    <n v="6.1035164072132861E-4"/>
    <n v="4.3502731886214415E-4"/>
    <s v="1899 - 40)"/>
    <n v="0"/>
    <n v="0"/>
    <n v="2.8611970184302681E-2"/>
  </r>
  <r>
    <s v="1899 - 24)"/>
    <x v="0"/>
    <s v="Supervisor MA, PA e PI"/>
    <x v="1"/>
    <x v="1"/>
    <s v="Teresina"/>
    <s v="Sendas Distribuidora S/A (001899 - 24)"/>
    <x v="3"/>
    <x v="3"/>
    <s v="MERCADORIA IMPORTADA"/>
    <s v="Ameixa"/>
    <x v="6"/>
    <s v="Ameixa Imp"/>
    <s v="Sem Marca"/>
    <s v="Sem Fabricante"/>
    <s v="000177426"/>
    <s v="0001"/>
    <x v="20"/>
    <s v="CX"/>
    <n v="1.11E-2"/>
    <n v="9.9900000000000003E-2"/>
    <n v="1.79"/>
    <s v="03|01"/>
    <x v="1"/>
    <x v="2"/>
    <s v="03|0104|000061225|1"/>
    <x v="1"/>
    <x v="1"/>
    <n v="5.7350626608460792E-6"/>
    <n v="2.8972819436218802E-6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3"/>
    <x v="3"/>
    <s v="MERCADORIA IMPORTADA"/>
    <s v="Laranja"/>
    <x v="3"/>
    <s v="Laranja Imp"/>
    <s v="Sem Marca"/>
    <s v="Sem Fabricante"/>
    <s v="000177426"/>
    <s v="0002"/>
    <x v="3"/>
    <s v="CX"/>
    <n v="0.23530000000000001"/>
    <n v="3.2942"/>
    <n v="35.9"/>
    <s v="03|01"/>
    <x v="1"/>
    <x v="2"/>
    <s v="03|0104|000061225|1"/>
    <x v="1"/>
    <x v="1"/>
    <n v="1.1502164777898003E-4"/>
    <n v="9.5537799586378354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3"/>
    <x v="3"/>
    <s v="MERCADORIA IMPORTADA"/>
    <s v="Limao"/>
    <x v="16"/>
    <s v="Limao Imp"/>
    <s v="Sem Marca"/>
    <s v="Sem Fabricante"/>
    <s v="000177426"/>
    <s v="0003"/>
    <x v="18"/>
    <s v="CX"/>
    <n v="6.4500000000000002E-2"/>
    <n v="0.96750000000000003"/>
    <n v="12.49"/>
    <s v="03|01"/>
    <x v="1"/>
    <x v="2"/>
    <s v="03|0104|000061225|1"/>
    <x v="1"/>
    <x v="1"/>
    <n v="4.0017280801099183E-5"/>
    <n v="2.80592620666083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3"/>
    <x v="3"/>
    <s v="MERCADORIA IMPORTADA"/>
    <s v="Maca"/>
    <x v="8"/>
    <s v="Maca Red Imp"/>
    <s v="Sem Marca"/>
    <s v="Sem Fabricante"/>
    <s v="000177426"/>
    <s v="0004"/>
    <x v="8"/>
    <s v="CX"/>
    <n v="9.4E-2"/>
    <n v="1.6919999999999999"/>
    <n v="26.23"/>
    <s v="03|01"/>
    <x v="1"/>
    <x v="2"/>
    <s v="03|0104|000061225|1"/>
    <x v="1"/>
    <x v="1"/>
    <n v="8.403949362792887E-5"/>
    <n v="4.9071081567649856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3"/>
    <x v="3"/>
    <s v="MERCADORIA IMPORTADA"/>
    <s v="Maca"/>
    <x v="15"/>
    <s v="Maca Granny Imp"/>
    <s v="Sem Marca"/>
    <s v="Sem Fabricante"/>
    <s v="000177426"/>
    <s v="0005"/>
    <x v="17"/>
    <s v="CX"/>
    <n v="5.5100000000000003E-2"/>
    <n v="0.99180000000000001"/>
    <n v="15.77"/>
    <s v="03|01"/>
    <x v="1"/>
    <x v="2"/>
    <s v="03|0104|000061225|1"/>
    <x v="1"/>
    <x v="1"/>
    <n v="5.0526222436616019E-5"/>
    <n v="2.8764006323164971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3"/>
    <x v="3"/>
    <s v="MERCADORIA IMPORTADA"/>
    <s v="Pera"/>
    <x v="2"/>
    <s v="Pera D'Anjou Imp"/>
    <s v="Sem Marca"/>
    <s v="Sem Fabricante"/>
    <s v="000177426"/>
    <s v="0007"/>
    <x v="2"/>
    <s v="CX"/>
    <n v="9.1700000000000004E-2"/>
    <n v="1.6506000000000001"/>
    <n v="14.69"/>
    <s v="03|01"/>
    <x v="1"/>
    <x v="2"/>
    <s v="03|0104|000061225|1"/>
    <x v="1"/>
    <x v="1"/>
    <n v="4.7065961166384863E-5"/>
    <n v="4.7870406167590346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3"/>
    <x v="3"/>
    <s v="MERCADORIA IMPORTADA"/>
    <s v="Tangerina"/>
    <x v="10"/>
    <s v="Tangerina Imp"/>
    <s v="Sem Marca"/>
    <s v="Sem Fabricante"/>
    <s v="000177426"/>
    <s v="0009"/>
    <x v="10"/>
    <s v="CX"/>
    <n v="0.224"/>
    <n v="2.2400000000000002"/>
    <n v="28.45"/>
    <s v="03|01"/>
    <x v="1"/>
    <x v="2"/>
    <s v="03|0104|000061225|1"/>
    <x v="1"/>
    <x v="1"/>
    <n v="9.1152252905626235E-5"/>
    <n v="6.4964079616746867E-5"/>
    <s v="1899 - 24)"/>
    <n v="0"/>
    <n v="0"/>
    <n v="2.8611970184302681E-2"/>
  </r>
  <r>
    <s v="0002 - 58)"/>
    <x v="0"/>
    <s v="Supervisor MA, PA e PI"/>
    <x v="6"/>
    <x v="1"/>
    <s v="Teresina"/>
    <s v="Atacadao S.A. (000002 - 58)"/>
    <x v="3"/>
    <x v="3"/>
    <s v="MERCADORIA PARA REVENDA"/>
    <s v="Raizes/Tuberculos"/>
    <x v="21"/>
    <s v="Gengibre"/>
    <s v="Sem Marca"/>
    <s v="Sem Fabricante"/>
    <s v="000057558"/>
    <s v="0001"/>
    <x v="28"/>
    <s v="CX"/>
    <n v="0.1429"/>
    <n v="2.0005999999999999"/>
    <n v="31.8"/>
    <s v="03|01"/>
    <x v="1"/>
    <x v="2"/>
    <s v="03|0104|000061223|1"/>
    <x v="33"/>
    <x v="0"/>
    <n v="1.0188547073458398E-4"/>
    <n v="5.8021043607707037E-5"/>
    <s v="0002 - 58)"/>
    <n v="0"/>
    <n v="0"/>
    <n v="2.8611970184302681E-2"/>
  </r>
  <r>
    <s v="0002 - 58)"/>
    <x v="0"/>
    <s v="Supervisor MA, PA e PI"/>
    <x v="6"/>
    <x v="1"/>
    <s v="Teresina"/>
    <s v="Atacadao S.A. (000002 - 58)"/>
    <x v="3"/>
    <x v="3"/>
    <s v="MERCADORIA IMPORTADA"/>
    <s v="Laranja"/>
    <x v="3"/>
    <s v="Laranja Imp"/>
    <s v="Sem Marca"/>
    <s v="Sem Fabricante"/>
    <s v="000057558"/>
    <s v="0002"/>
    <x v="3"/>
    <s v="CX"/>
    <n v="7.1400000000000005E-2"/>
    <n v="0.99960000000000004"/>
    <n v="12.5"/>
    <s v="03|01"/>
    <x v="1"/>
    <x v="2"/>
    <s v="03|0104|000061223|1"/>
    <x v="33"/>
    <x v="0"/>
    <n v="4.0049320257305026E-5"/>
    <n v="2.8990220528973289E-5"/>
    <s v="0002 - 58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3"/>
    <x v="3"/>
    <s v="MERCADORIA IMPORTADA"/>
    <s v="Kiwi"/>
    <x v="5"/>
    <s v="Kiwi Imp"/>
    <s v="Sem Marca"/>
    <s v="Sem Fabricante"/>
    <s v="000035515"/>
    <s v="0001"/>
    <x v="11"/>
    <s v="CX"/>
    <n v="1.2222"/>
    <n v="10.9998"/>
    <n v="225.5"/>
    <s v="03|01"/>
    <x v="3"/>
    <x v="6"/>
    <s v="03|0104|000061221|1"/>
    <x v="34"/>
    <x v="0"/>
    <n v="7.2248973744178265E-4"/>
    <n v="3.1901423346798757E-4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3"/>
    <x v="3"/>
    <s v="MERCADORIA IMPORTADA"/>
    <s v="Laranja"/>
    <x v="3"/>
    <s v="Laranja Imp"/>
    <s v="Sem Marca"/>
    <s v="Sem Fabricante"/>
    <s v="000035515"/>
    <s v="0002"/>
    <x v="3"/>
    <s v="CX"/>
    <n v="7.1400000000000005E-2"/>
    <n v="0.99960000000000004"/>
    <n v="13.9"/>
    <s v="03|01"/>
    <x v="3"/>
    <x v="6"/>
    <s v="03|0104|000061221|1"/>
    <x v="34"/>
    <x v="0"/>
    <n v="4.4534844126123185E-5"/>
    <n v="2.8990220528973289E-5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3"/>
    <x v="3"/>
    <s v="MERCADORIA IMPORTADA"/>
    <s v="Limao"/>
    <x v="16"/>
    <s v="Limao Imp"/>
    <s v="Sem Marca"/>
    <s v="Sem Fabricante"/>
    <s v="000035515"/>
    <s v="0003"/>
    <x v="18"/>
    <s v="CX"/>
    <n v="6.6699999999999995E-2"/>
    <n v="1.0004999999999999"/>
    <n v="12.9"/>
    <s v="03|01"/>
    <x v="3"/>
    <x v="6"/>
    <s v="03|0104|000061221|1"/>
    <x v="34"/>
    <x v="0"/>
    <n v="4.1330898505538783E-5"/>
    <n v="2.9016322168105014E-5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3"/>
    <x v="3"/>
    <s v="MERCADORIA IMPORTADA"/>
    <s v="Maca"/>
    <x v="8"/>
    <s v="Maca Red Imp"/>
    <s v="Sem Marca"/>
    <s v="Sem Fabricante"/>
    <s v="000035515"/>
    <s v="0004"/>
    <x v="8"/>
    <s v="CX"/>
    <n v="0.16669999999999999"/>
    <n v="3.0005999999999999"/>
    <n v="38.1"/>
    <s v="03|01"/>
    <x v="3"/>
    <x v="6"/>
    <s v="03|0104|000061221|1"/>
    <x v="34"/>
    <x v="0"/>
    <n v="1.2207032814426572E-4"/>
    <n v="8.7022864865183316E-5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3"/>
    <x v="3"/>
    <s v="MERCADORIA IMPORTADA"/>
    <s v="Pera"/>
    <x v="2"/>
    <s v="Pera D'Anjou Imp"/>
    <s v="Sem Marca"/>
    <s v="Sem Fabricante"/>
    <s v="000035515"/>
    <s v="0005"/>
    <x v="2"/>
    <s v="CX"/>
    <n v="0.16669999999999999"/>
    <n v="3.0005999999999999"/>
    <n v="25.2"/>
    <s v="03|01"/>
    <x v="3"/>
    <x v="6"/>
    <s v="03|0104|000061221|1"/>
    <x v="34"/>
    <x v="0"/>
    <n v="8.0739429638726926E-5"/>
    <n v="8.7022864865183316E-5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3"/>
    <x v="3"/>
    <s v="MERCADORIA PARA REVENDA"/>
    <s v="Melao"/>
    <x v="11"/>
    <s v="Melao Espanhol"/>
    <s v="Sem Marca"/>
    <s v="Sem Fabricante"/>
    <s v="000035541"/>
    <s v="0001"/>
    <x v="12"/>
    <s v="KG"/>
    <n v="2.6667000000000001"/>
    <n v="2.6667000000000001"/>
    <n v="108"/>
    <s v="03|90"/>
    <x v="2"/>
    <x v="3"/>
    <s v="03|0104|000061221|1"/>
    <x v="34"/>
    <x v="0"/>
    <n v="3.4602612702311543E-4"/>
    <n v="7.7339156747311988E-5"/>
    <s v="0048 - 12)"/>
    <n v="0"/>
    <n v="0"/>
    <n v="2.8611970184302681E-2"/>
  </r>
  <r>
    <s v="0002 - 23)"/>
    <x v="0"/>
    <s v="Supervisor Atacado CE"/>
    <x v="5"/>
    <x v="0"/>
    <s v="Juazeiro Do Norte"/>
    <s v="Atacadao S.A (000002 - 23)"/>
    <x v="5"/>
    <x v="1"/>
    <s v="MERCADORIA IMPORTADA"/>
    <s v="Pera"/>
    <x v="2"/>
    <s v="Pera D'Anjou Imp"/>
    <s v="Sem Marca"/>
    <s v="Sem Fabricante"/>
    <s v="000500757"/>
    <s v="0001"/>
    <x v="2"/>
    <s v="CX"/>
    <n v="0.1111"/>
    <n v="1.9998"/>
    <n v="16.8"/>
    <s v="03|01"/>
    <x v="1"/>
    <x v="2"/>
    <s v="03|0104|000061220|1"/>
    <x v="35"/>
    <x v="0"/>
    <n v="5.3826286425817955E-5"/>
    <n v="5.7997842150701057E-5"/>
    <s v="0002 - 23)"/>
    <n v="0"/>
    <n v="0"/>
    <n v="2.8611970184302681E-2"/>
  </r>
  <r>
    <s v="0002 - 23)"/>
    <x v="0"/>
    <s v="Supervisor Atacado CE"/>
    <x v="5"/>
    <x v="0"/>
    <s v="Juazeiro Do Norte"/>
    <s v="Atacadao S.A (000002 - 23)"/>
    <x v="5"/>
    <x v="1"/>
    <s v="MERCADORIA IMPORTADA"/>
    <s v="Tangerina"/>
    <x v="10"/>
    <s v="Tangerina Imp"/>
    <s v="Sem Marca"/>
    <s v="Sem Fabricante"/>
    <s v="000500757"/>
    <s v="0002"/>
    <x v="10"/>
    <s v="CX"/>
    <n v="0.6"/>
    <n v="6"/>
    <n v="78"/>
    <s v="03|01"/>
    <x v="1"/>
    <x v="2"/>
    <s v="03|0104|000061220|1"/>
    <x v="35"/>
    <x v="0"/>
    <n v="2.4990775840558335E-4"/>
    <n v="1.7401092754485768E-4"/>
    <s v="0002 - 23)"/>
    <n v="0"/>
    <n v="0"/>
    <n v="2.8611970184302681E-2"/>
  </r>
  <r>
    <s v="0002 - 23)"/>
    <x v="0"/>
    <s v="Supervisor Atacado CE"/>
    <x v="5"/>
    <x v="0"/>
    <s v="Juazeiro Do Norte"/>
    <s v="Atacadao S.A (000002 - 23)"/>
    <x v="3"/>
    <x v="3"/>
    <s v="MERCADORIA IMPORTADA"/>
    <s v="Kiwi"/>
    <x v="5"/>
    <s v="Kiwi Imp"/>
    <s v="Sem Marca"/>
    <s v="Sem Fabricante"/>
    <s v="000500756"/>
    <s v="0001"/>
    <x v="11"/>
    <s v="CX"/>
    <n v="0.66669999999999996"/>
    <n v="6.0003000000000002"/>
    <n v="123"/>
    <s v="03|90"/>
    <x v="3"/>
    <x v="6"/>
    <s v="03|0104|000061220|1"/>
    <x v="35"/>
    <x v="0"/>
    <n v="3.9408531133188141E-4"/>
    <n v="1.7401962809123492E-4"/>
    <s v="0002 - 23)"/>
    <n v="0"/>
    <n v="0"/>
    <n v="2.8611970184302681E-2"/>
  </r>
  <r>
    <s v="0002 - 23)"/>
    <x v="0"/>
    <s v="Supervisor Atacado CE"/>
    <x v="5"/>
    <x v="0"/>
    <s v="Juazeiro Do Norte"/>
    <s v="Atacadao S.A (000002 - 23)"/>
    <x v="3"/>
    <x v="3"/>
    <s v="MERCADORIA PARA REVENDA"/>
    <s v="Melao"/>
    <x v="11"/>
    <s v="Melao Espanhol"/>
    <s v="Sem Marca"/>
    <s v="Sem Fabricante"/>
    <s v="000500835"/>
    <s v="0001"/>
    <x v="12"/>
    <s v="KG"/>
    <n v="3.7332999999999998"/>
    <n v="3.7332999999999998"/>
    <n v="151.19999999999999"/>
    <s v="03|90"/>
    <x v="2"/>
    <x v="3"/>
    <s v="03|0104|000061220|1"/>
    <x v="35"/>
    <x v="0"/>
    <n v="4.8443657783236153E-4"/>
    <n v="1.0827249930053617E-4"/>
    <s v="0002 - 23)"/>
    <n v="0"/>
    <n v="0"/>
    <n v="2.8611970184302681E-2"/>
  </r>
  <r>
    <s v="2131 - 07)"/>
    <x v="0"/>
    <s v="Supervisor Atacado CE"/>
    <x v="5"/>
    <x v="0"/>
    <s v="Fortaleza"/>
    <s v="Diniz Supermercados Limitada (002131 - 07)"/>
    <x v="1"/>
    <x v="1"/>
    <s v="MERCADORIA PARA REVENDA"/>
    <s v="Uva"/>
    <x v="14"/>
    <s v="Uva Crimson"/>
    <s v="Reserva Gourmet"/>
    <s v="Sem Fabricante"/>
    <s v="000006704"/>
    <s v="0002"/>
    <x v="15"/>
    <s v="CX"/>
    <n v="8.3299999999999999E-2"/>
    <n v="0.43315999999999999"/>
    <n v="10.9"/>
    <s v="03|01"/>
    <x v="3"/>
    <x v="6"/>
    <s v="03|0104|000061193|1"/>
    <x v="36"/>
    <x v="10"/>
    <n v="3.4923007264369984E-5"/>
    <n v="1.2562428895888424E-5"/>
    <s v="2131 - 07)"/>
    <n v="0"/>
    <n v="0"/>
    <n v="2.8611970184302681E-2"/>
  </r>
  <r>
    <s v="2131 - 07)"/>
    <x v="0"/>
    <s v="Supervisor Atacado CE"/>
    <x v="5"/>
    <x v="0"/>
    <s v="Fortaleza"/>
    <s v="Diniz Supermercados Limitada (002131 - 07)"/>
    <x v="1"/>
    <x v="1"/>
    <s v="MERCADORIA PARA REVENDA"/>
    <s v="Uva"/>
    <x v="17"/>
    <s v="Uva Da Hora"/>
    <s v="Da Hora"/>
    <s v="Sem Fabricante"/>
    <s v="000006704"/>
    <s v="0003"/>
    <x v="21"/>
    <s v="CX"/>
    <n v="0.05"/>
    <n v="0.27500000000000002"/>
    <n v="6.4"/>
    <s v="03|01"/>
    <x v="3"/>
    <x v="6"/>
    <s v="03|0104|000061193|1"/>
    <x v="36"/>
    <x v="10"/>
    <n v="2.0505251971740172E-5"/>
    <n v="7.9755008458059761E-6"/>
    <s v="2131 - 07)"/>
    <n v="0"/>
    <n v="0"/>
    <n v="2.8611970184302681E-2"/>
  </r>
  <r>
    <s v="2131 - 07)"/>
    <x v="0"/>
    <s v="Supervisor Atacado CE"/>
    <x v="5"/>
    <x v="0"/>
    <s v="Fortaleza"/>
    <s v="Diniz Supermercados Limitada (002131 - 07)"/>
    <x v="1"/>
    <x v="1"/>
    <s v="MERCADORIA PARA REVENDA"/>
    <s v="Uva"/>
    <x v="20"/>
    <s v="Uva Pick &amp; Nicky"/>
    <s v="Pick Nick"/>
    <s v="Sem Fabricante"/>
    <s v="000006704"/>
    <s v="0004"/>
    <x v="25"/>
    <s v="CX"/>
    <n v="0.1"/>
    <n v="0.55000000000000004"/>
    <n v="13.6"/>
    <s v="03|01"/>
    <x v="3"/>
    <x v="6"/>
    <s v="03|0104|000061193|1"/>
    <x v="36"/>
    <x v="10"/>
    <n v="4.3573660439947866E-5"/>
    <n v="1.5951001691611952E-5"/>
    <s v="2131 - 07)"/>
    <n v="0"/>
    <n v="0"/>
    <n v="2.8611970184302681E-2"/>
  </r>
  <r>
    <s v="2459 - 54)"/>
    <x v="0"/>
    <s v="Supervisor Atacado CE"/>
    <x v="2"/>
    <x v="0"/>
    <s v="Maracanau"/>
    <s v="Mateus Supermercados S.A. (002459 - 54)"/>
    <x v="1"/>
    <x v="1"/>
    <s v="MERCADORIA IMPORTADA"/>
    <s v="Ameixa"/>
    <x v="6"/>
    <s v="Ameixa Imp"/>
    <s v="Sem Marca"/>
    <s v="Sem Fabricante"/>
    <s v="000029953"/>
    <s v="0001"/>
    <x v="20"/>
    <s v="CX"/>
    <n v="0.1111"/>
    <n v="0.99990000000000001"/>
    <n v="14.9"/>
    <s v="03|01"/>
    <x v="1"/>
    <x v="2"/>
    <s v="03|0104|000061187|1"/>
    <x v="37"/>
    <x v="2"/>
    <n v="4.7738789746707588E-5"/>
    <n v="2.8998921075350528E-5"/>
    <s v="2459 - 54)"/>
    <n v="0"/>
    <n v="0"/>
    <n v="2.8611970184302681E-2"/>
  </r>
  <r>
    <s v="2459 - 54)"/>
    <x v="0"/>
    <s v="Supervisor Atacado CE"/>
    <x v="2"/>
    <x v="0"/>
    <s v="Maracanau"/>
    <s v="Mateus Supermercados S.A. (002459 - 54)"/>
    <x v="1"/>
    <x v="1"/>
    <s v="MERCADORIA IMPORTADA"/>
    <s v="Pera"/>
    <x v="2"/>
    <s v="Pera D'Anjou Imp"/>
    <s v="Sem Marca"/>
    <s v="Sem Fabricante"/>
    <s v="000029953"/>
    <s v="0002"/>
    <x v="2"/>
    <s v="CX"/>
    <n v="7.22E-2"/>
    <n v="1.2996000000000001"/>
    <n v="11.05"/>
    <s v="03|01"/>
    <x v="1"/>
    <x v="2"/>
    <s v="03|0104|000061187|1"/>
    <x v="37"/>
    <x v="2"/>
    <n v="3.540359910745764E-5"/>
    <n v="3.7690766906216171E-5"/>
    <s v="2459 - 54)"/>
    <n v="0"/>
    <n v="0"/>
    <n v="2.8611970184302681E-2"/>
  </r>
  <r>
    <s v="0047 - 11)"/>
    <x v="0"/>
    <s v="Supervisor Varejo CE"/>
    <x v="3"/>
    <x v="0"/>
    <s v="Fortaleza"/>
    <s v="Wmb Supermercados Do Brasil Ltda. (000047 - 11)"/>
    <x v="1"/>
    <x v="1"/>
    <s v="MERCADORIA PARA REVENDA"/>
    <s v="Uva"/>
    <x v="4"/>
    <s v="Uva Thompson"/>
    <s v="Reserva Gourmet"/>
    <s v="Sem Fabricante"/>
    <s v="000000707"/>
    <s v="0001"/>
    <x v="29"/>
    <s v="CX"/>
    <n v="1"/>
    <n v="5.2"/>
    <n v="153.6"/>
    <s v="03|93"/>
    <x v="0"/>
    <x v="0"/>
    <s v="03|0104|000061185|1"/>
    <x v="38"/>
    <x v="11"/>
    <n v="4.9212604732176409E-4"/>
    <n v="1.5080947053887665E-4"/>
    <s v="0047 - 11)"/>
    <n v="0"/>
    <n v="0"/>
    <n v="2.8611970184302681E-2"/>
  </r>
  <r>
    <s v="2459 - 80)"/>
    <x v="0"/>
    <s v="Supervisor Atacado CE"/>
    <x v="2"/>
    <x v="0"/>
    <s v="Caucaia"/>
    <s v="Mateus Supermercados S.A. (002459 - 80)"/>
    <x v="1"/>
    <x v="1"/>
    <s v="MERCADORIA IMPORTADA"/>
    <s v="Tangerina"/>
    <x v="10"/>
    <s v="Tangerina Imp"/>
    <s v="Sem Marca"/>
    <s v="Sem Fabricante"/>
    <s v="000004972"/>
    <s v="0001"/>
    <x v="10"/>
    <s v="CX"/>
    <n v="0.1"/>
    <n v="1"/>
    <n v="12.8"/>
    <s v="03|01"/>
    <x v="1"/>
    <x v="2"/>
    <s v="03|0104|000061165|1"/>
    <x v="39"/>
    <x v="2"/>
    <n v="4.1010503943480345E-5"/>
    <n v="2.9001821257476276E-5"/>
    <s v="2459 - 80)"/>
    <n v="0"/>
    <n v="0"/>
    <n v="2.8611970184302681E-2"/>
  </r>
  <r>
    <s v="2459 - 80)"/>
    <x v="0"/>
    <s v="Supervisor Atacado CE"/>
    <x v="2"/>
    <x v="0"/>
    <s v="Caucaia"/>
    <s v="Mateus Supermercados S.A. (002459 - 80)"/>
    <x v="1"/>
    <x v="1"/>
    <s v="MERCADORIA PARA REVENDA"/>
    <s v="Abobora"/>
    <x v="22"/>
    <s v="Abobora Bata"/>
    <s v="Bata"/>
    <s v="Sem Fabricante"/>
    <s v="000004972"/>
    <s v="0002"/>
    <x v="30"/>
    <s v="CX"/>
    <n v="2"/>
    <n v="22"/>
    <n v="110"/>
    <s v="03|01"/>
    <x v="0"/>
    <x v="8"/>
    <s v="03|0104|000061165|1"/>
    <x v="39"/>
    <x v="2"/>
    <n v="3.5243401826428423E-4"/>
    <n v="6.3804006766447806E-4"/>
    <s v="2459 - 80)"/>
    <n v="0"/>
    <n v="0"/>
    <n v="2.8611970184302681E-2"/>
  </r>
  <r>
    <s v="2459 - 80)"/>
    <x v="0"/>
    <s v="Supervisor Atacado CE"/>
    <x v="2"/>
    <x v="0"/>
    <s v="Caucaia"/>
    <s v="Mateus Supermercados S.A. (002459 - 80)"/>
    <x v="1"/>
    <x v="1"/>
    <s v="MERCADORIA PARA REVENDA"/>
    <s v="Verduras"/>
    <x v="19"/>
    <s v="Brocolis"/>
    <s v="Reserva Gourmet"/>
    <s v="Sem Fabricante"/>
    <s v="000004972"/>
    <s v="0003"/>
    <x v="24"/>
    <s v="UN"/>
    <n v="2"/>
    <n v="0.60199999999999998"/>
    <n v="15"/>
    <s v="03|01"/>
    <x v="3"/>
    <x v="6"/>
    <s v="03|0104|000061165|1"/>
    <x v="39"/>
    <x v="2"/>
    <n v="4.8059184308766032E-5"/>
    <n v="1.745909639700072E-5"/>
    <s v="2459 - 80)"/>
    <n v="0"/>
    <n v="0"/>
    <n v="2.8611970184302681E-2"/>
  </r>
  <r>
    <s v="0132 - 02)"/>
    <x v="0"/>
    <s v="Supervisor Varejo CE"/>
    <x v="3"/>
    <x v="0"/>
    <s v="Maracanau"/>
    <s v="Gerardos Distribuidora Ltda (000132 - 02)"/>
    <x v="1"/>
    <x v="1"/>
    <s v="MERCADORIA IMPORTADA"/>
    <s v="Maca"/>
    <x v="13"/>
    <s v="Maca Gala Imp Pick &amp; Nicky"/>
    <s v="Sem Marca"/>
    <s v="Sem Fabricante"/>
    <s v="000192987"/>
    <s v="0001"/>
    <x v="26"/>
    <s v="CX"/>
    <n v="4.5499999999999999E-2"/>
    <n v="0.89634999999999998"/>
    <n v="9.5"/>
    <s v="03|01"/>
    <x v="3"/>
    <x v="5"/>
    <s v="03|0104|000061164|1"/>
    <x v="7"/>
    <x v="3"/>
    <n v="3.0437483395551818E-5"/>
    <n v="2.5995782484138859E-5"/>
    <s v="0132 - 02)"/>
    <n v="0"/>
    <n v="0"/>
    <n v="2.8611970184302681E-2"/>
  </r>
  <r>
    <s v="2459 - 38)"/>
    <x v="0"/>
    <s v="Supervisor Atacado CE"/>
    <x v="2"/>
    <x v="0"/>
    <s v="Tiangua"/>
    <s v="Mateus Supermercados S.A. (002459 - 38)"/>
    <x v="5"/>
    <x v="1"/>
    <s v="MERCADORIA IMPORTADA"/>
    <s v="Kiwi"/>
    <x v="5"/>
    <s v="Kiwi Imp"/>
    <s v="Sem Marca"/>
    <s v="Sem Fabricante"/>
    <s v="000039511"/>
    <s v="0001"/>
    <x v="5"/>
    <s v="CX"/>
    <n v="0.55559999999999998"/>
    <n v="5.0004"/>
    <n v="119.5"/>
    <s v="03|01"/>
    <x v="3"/>
    <x v="6"/>
    <s v="03|0104|000061157|1"/>
    <x v="40"/>
    <x v="2"/>
    <n v="3.8287150165983603E-4"/>
    <n v="1.4502070701588439E-4"/>
    <s v="2459 - 38)"/>
    <n v="0"/>
    <n v="0"/>
    <n v="2.8611970184302681E-2"/>
  </r>
  <r>
    <s v="2459 - 38)"/>
    <x v="0"/>
    <s v="Supervisor Atacado CE"/>
    <x v="2"/>
    <x v="0"/>
    <s v="Tiangua"/>
    <s v="Mateus Supermercados S.A. (002459 - 38)"/>
    <x v="5"/>
    <x v="1"/>
    <s v="MERCADORIA IMPORTADA"/>
    <s v="Maca"/>
    <x v="13"/>
    <s v="Maca Gala Imp"/>
    <s v="Sem Marca"/>
    <s v="Sem Fabricante"/>
    <s v="000039511"/>
    <s v="0002"/>
    <x v="14"/>
    <s v="CX"/>
    <n v="1.25"/>
    <n v="22.5"/>
    <n v="200.25"/>
    <s v="03|01"/>
    <x v="3"/>
    <x v="6"/>
    <s v="03|0104|000061157|1"/>
    <x v="40"/>
    <x v="2"/>
    <n v="6.4159011052202647E-4"/>
    <n v="6.5254097829321625E-4"/>
    <s v="2459 - 38)"/>
    <n v="0"/>
    <n v="0"/>
    <n v="2.8611970184302681E-2"/>
  </r>
  <r>
    <s v="2459 - 38)"/>
    <x v="0"/>
    <s v="Supervisor Atacado CE"/>
    <x v="2"/>
    <x v="0"/>
    <s v="Tiangua"/>
    <s v="Mateus Supermercados S.A. (002459 - 38)"/>
    <x v="5"/>
    <x v="1"/>
    <s v="MERCADORIA IMPORTADA"/>
    <s v="Tangerina"/>
    <x v="10"/>
    <s v="Tangerina Imp"/>
    <s v="Sem Marca"/>
    <s v="Sem Fabricante"/>
    <s v="000039511"/>
    <s v="0003"/>
    <x v="10"/>
    <s v="CX"/>
    <n v="0.1"/>
    <n v="1"/>
    <n v="12.8"/>
    <s v="03|01"/>
    <x v="1"/>
    <x v="2"/>
    <s v="03|0104|000061157|1"/>
    <x v="40"/>
    <x v="2"/>
    <n v="4.1010503943480345E-5"/>
    <n v="2.9001821257476276E-5"/>
    <s v="2459 - 38)"/>
    <n v="0"/>
    <n v="0"/>
    <n v="2.8611970184302681E-2"/>
  </r>
  <r>
    <s v="2459 - 76)"/>
    <x v="0"/>
    <s v="Supervisor Atacado CE"/>
    <x v="2"/>
    <x v="0"/>
    <s v="Russas"/>
    <s v="Mateus Supermercados S.A. (002459 - 76)"/>
    <x v="1"/>
    <x v="1"/>
    <s v="MERCADORIA IMPORTADA"/>
    <s v="Kiwi"/>
    <x v="5"/>
    <s v="Kiwi Imp"/>
    <s v="Sem Marca"/>
    <s v="Sem Fabricante"/>
    <s v="000003691"/>
    <s v="0001"/>
    <x v="5"/>
    <s v="CX"/>
    <n v="5.5599999999999997E-2"/>
    <n v="0.50039999999999996"/>
    <n v="11.95"/>
    <s v="03|01"/>
    <x v="1"/>
    <x v="2"/>
    <s v="03|0104|000061151|1"/>
    <x v="41"/>
    <x v="2"/>
    <n v="3.8287150165983599E-5"/>
    <n v="1.4512511357241128E-5"/>
    <s v="2459 - 76)"/>
    <n v="0"/>
    <n v="0"/>
    <n v="2.8611970184302681E-2"/>
  </r>
  <r>
    <s v="2459 - 76)"/>
    <x v="0"/>
    <s v="Supervisor Atacado CE"/>
    <x v="2"/>
    <x v="0"/>
    <s v="Russas"/>
    <s v="Mateus Supermercados S.A. (002459 - 76)"/>
    <x v="1"/>
    <x v="1"/>
    <s v="MERCADORIA IMPORTADA"/>
    <s v="Maca"/>
    <x v="13"/>
    <s v="Maca Gala Imp"/>
    <s v="Sem Marca"/>
    <s v="Sem Fabricante"/>
    <s v="000003691"/>
    <s v="0002"/>
    <x v="14"/>
    <s v="CX"/>
    <n v="0.22220000000000001"/>
    <n v="3.9996"/>
    <n v="35.6"/>
    <s v="03|01"/>
    <x v="1"/>
    <x v="2"/>
    <s v="03|0104|000061151|1"/>
    <x v="41"/>
    <x v="2"/>
    <n v="1.1406046409280472E-4"/>
    <n v="1.1599568430140211E-4"/>
    <s v="2459 - 76)"/>
    <n v="0"/>
    <n v="0"/>
    <n v="2.8611970184302681E-2"/>
  </r>
  <r>
    <s v="0082 - 03)"/>
    <x v="0"/>
    <s v="Supervisor Varejo CE"/>
    <x v="3"/>
    <x v="0"/>
    <s v="Fortaleza"/>
    <s v="Cencosud Brasil Comercial Sa (000082 - 03)"/>
    <x v="1"/>
    <x v="1"/>
    <s v="MERCADORIA IMPORTADA"/>
    <s v="Maca"/>
    <x v="13"/>
    <s v="Maca Gala Imp"/>
    <s v="Sem Marca"/>
    <s v="Sem Fabricante"/>
    <s v="000141540"/>
    <s v="0001"/>
    <x v="14"/>
    <s v="CX"/>
    <n v="0.36670000000000003"/>
    <n v="6.6006"/>
    <n v="77.88"/>
    <s v="03|01"/>
    <x v="3"/>
    <x v="6"/>
    <s v="03|0104|000061146|1"/>
    <x v="42"/>
    <x v="5"/>
    <n v="2.4952328493111318E-4"/>
    <n v="1.9142942139209791E-4"/>
    <s v="0082 - 03)"/>
    <n v="0"/>
    <n v="0"/>
    <n v="2.8611970184302681E-2"/>
  </r>
  <r>
    <s v="0082 - 03)"/>
    <x v="0"/>
    <s v="Supervisor Varejo CE"/>
    <x v="3"/>
    <x v="0"/>
    <s v="Fortaleza"/>
    <s v="Cencosud Brasil Comercial Sa (000082 - 03)"/>
    <x v="1"/>
    <x v="1"/>
    <s v="MERCADORIA IMPORTADA"/>
    <s v="Tangerina"/>
    <x v="10"/>
    <s v="Tangerina Imp"/>
    <s v="Sem Marca"/>
    <s v="Sem Fabricante"/>
    <s v="000141540"/>
    <s v="0002"/>
    <x v="10"/>
    <s v="CX"/>
    <n v="0.37"/>
    <n v="3.7"/>
    <n v="54.76"/>
    <s v="03|01"/>
    <x v="1"/>
    <x v="2"/>
    <s v="03|0104|000061146|1"/>
    <x v="42"/>
    <x v="5"/>
    <n v="1.7544806218320184E-4"/>
    <n v="1.0730673865266223E-4"/>
    <s v="0082 - 03)"/>
    <n v="0"/>
    <n v="0"/>
    <n v="2.8611970184302681E-2"/>
  </r>
  <r>
    <s v="2131 - 02)"/>
    <x v="0"/>
    <s v="Supervisor Atacado CE"/>
    <x v="5"/>
    <x v="0"/>
    <s v="Juazeiro Do Norte"/>
    <s v="Diniz Supermercados Limitada (002131 - 02)"/>
    <x v="4"/>
    <x v="1"/>
    <s v="MERCADORIA IMPORTADA"/>
    <s v="Kiwi"/>
    <x v="5"/>
    <s v="Kiwi Imp"/>
    <s v="Sem Marca"/>
    <s v="Sem Fabricante"/>
    <s v="000035781"/>
    <s v="0002"/>
    <x v="5"/>
    <s v="CX"/>
    <n v="0.1111"/>
    <n v="0.99990000000000001"/>
    <n v="26.8"/>
    <s v="03|01"/>
    <x v="1"/>
    <x v="2"/>
    <s v="03|0104|000061145|1"/>
    <x v="43"/>
    <x v="12"/>
    <n v="8.5865742631661968E-5"/>
    <n v="2.8998921075350528E-5"/>
    <s v="2131 - 02)"/>
    <n v="0"/>
    <n v="0"/>
    <n v="2.8611970184302681E-2"/>
  </r>
  <r>
    <s v="2131 - 02)"/>
    <x v="0"/>
    <s v="Supervisor Atacado CE"/>
    <x v="5"/>
    <x v="0"/>
    <s v="Juazeiro Do Norte"/>
    <s v="Diniz Supermercados Limitada (002131 - 02)"/>
    <x v="4"/>
    <x v="1"/>
    <s v="MERCADORIA PARA REVENDA"/>
    <s v="Melao"/>
    <x v="11"/>
    <s v="Melao Espanhol"/>
    <s v="Doce Mel"/>
    <s v="Sem Fabricante"/>
    <s v="000035781"/>
    <s v="0005"/>
    <x v="31"/>
    <s v="CX"/>
    <n v="0.1333"/>
    <n v="1.9995000000000001"/>
    <n v="7.2"/>
    <s v="03|01"/>
    <x v="1"/>
    <x v="2"/>
    <s v="03|0104|000061145|1"/>
    <x v="43"/>
    <x v="12"/>
    <n v="2.3068408468207693E-5"/>
    <n v="5.7989141604323817E-5"/>
    <s v="2131 - 02)"/>
    <n v="0"/>
    <n v="0"/>
    <n v="2.8611970184302681E-2"/>
  </r>
  <r>
    <s v="2131 - 02)"/>
    <x v="0"/>
    <s v="Supervisor Atacado CE"/>
    <x v="5"/>
    <x v="0"/>
    <s v="Juazeiro Do Norte"/>
    <s v="Diniz Supermercados Limitada (002131 - 02)"/>
    <x v="4"/>
    <x v="1"/>
    <s v="MERCADORIA IMPORTADA"/>
    <s v="Tangerina"/>
    <x v="10"/>
    <s v="Tangerina Imp"/>
    <s v="Sem Marca"/>
    <s v="Sem Fabricante"/>
    <s v="000035781"/>
    <s v="0006"/>
    <x v="10"/>
    <s v="CX"/>
    <n v="0.3"/>
    <n v="3"/>
    <n v="54"/>
    <s v="03|01"/>
    <x v="1"/>
    <x v="2"/>
    <s v="03|0104|000061145|1"/>
    <x v="43"/>
    <x v="12"/>
    <n v="1.7301306351155771E-4"/>
    <n v="8.7005463772428838E-5"/>
    <s v="2131 - 02)"/>
    <n v="0"/>
    <n v="0"/>
    <n v="2.8611970184302681E-2"/>
  </r>
  <r>
    <s v="2131 - 02)"/>
    <x v="0"/>
    <s v="Supervisor Atacado CE"/>
    <x v="5"/>
    <x v="0"/>
    <s v="Juazeiro Do Norte"/>
    <s v="Diniz Supermercados Limitada (002131 - 02)"/>
    <x v="4"/>
    <x v="1"/>
    <s v="MERCADORIA PARA REVENDA"/>
    <s v="Verduras"/>
    <x v="19"/>
    <s v="Brocolis"/>
    <s v="Reserva Gourmet"/>
    <s v="Sem Fabricante"/>
    <s v="000035781"/>
    <s v="0001"/>
    <x v="24"/>
    <s v="UN"/>
    <n v="9"/>
    <n v="2.7090000000000001"/>
    <n v="76.5"/>
    <s v="03|01"/>
    <x v="3"/>
    <x v="6"/>
    <s v="03|0104|000061145|1"/>
    <x v="43"/>
    <x v="12"/>
    <n v="2.4510183997470677E-4"/>
    <n v="7.8565933786503231E-5"/>
    <s v="2131 - 02)"/>
    <n v="0"/>
    <n v="0"/>
    <n v="2.8611970184302681E-2"/>
  </r>
  <r>
    <s v="2131 - 08)"/>
    <x v="0"/>
    <s v="Supervisor Atacado CE"/>
    <x v="5"/>
    <x v="0"/>
    <s v="Juazeiro Do Norte"/>
    <s v="Diniz Supermercados Limitada (002131 - 08)"/>
    <x v="3"/>
    <x v="3"/>
    <s v="MERCADORIA IMPORTADA"/>
    <s v="Kiwi"/>
    <x v="5"/>
    <s v="Kiwi Imp"/>
    <s v="Sem Marca"/>
    <s v="Sem Fabricante"/>
    <s v="000001590"/>
    <s v="0001"/>
    <x v="5"/>
    <s v="CX"/>
    <n v="0.33329999999999999"/>
    <n v="2.9996999999999998"/>
    <n v="80.400000000000006"/>
    <s v="03|01"/>
    <x v="1"/>
    <x v="2"/>
    <s v="03|0104|000061143|1"/>
    <x v="44"/>
    <x v="10"/>
    <n v="2.5759722789498596E-4"/>
    <n v="8.6996763226051578E-5"/>
    <s v="2131 - 08)"/>
    <n v="0"/>
    <n v="0"/>
    <n v="2.8611970184302681E-2"/>
  </r>
  <r>
    <s v="2131 - 08)"/>
    <x v="0"/>
    <s v="Supervisor Atacado CE"/>
    <x v="5"/>
    <x v="0"/>
    <s v="Juazeiro Do Norte"/>
    <s v="Diniz Supermercados Limitada (002131 - 08)"/>
    <x v="3"/>
    <x v="3"/>
    <s v="MERCADORIA IMPORTADA"/>
    <s v="Tangerina"/>
    <x v="10"/>
    <s v="Tangerina Imp"/>
    <s v="Sem Marca"/>
    <s v="Sem Fabricante"/>
    <s v="000001590"/>
    <s v="0004"/>
    <x v="10"/>
    <s v="CX"/>
    <n v="0.04"/>
    <n v="0.4"/>
    <n v="7.2"/>
    <s v="03|01"/>
    <x v="1"/>
    <x v="2"/>
    <s v="03|0104|000061143|1"/>
    <x v="44"/>
    <x v="10"/>
    <n v="2.3068408468207693E-5"/>
    <n v="1.1600728502990511E-5"/>
    <s v="2131 - 08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IMPORTADA"/>
    <s v="Ameixa"/>
    <x v="6"/>
    <s v="Ameixa Imp"/>
    <s v="Sem Marca"/>
    <s v="Sem Fabricante"/>
    <s v="000013034"/>
    <s v="0001"/>
    <x v="20"/>
    <s v="CX"/>
    <n v="0.33329999999999999"/>
    <n v="2.9996999999999998"/>
    <n v="56.7"/>
    <s v="03|01"/>
    <x v="3"/>
    <x v="6"/>
    <s v="03|0104|000061137|1"/>
    <x v="45"/>
    <x v="10"/>
    <n v="1.8166371668713559E-4"/>
    <n v="8.6996763226051578E-5"/>
    <s v="3016 - 01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IMPORTADA"/>
    <s v="Kiwi"/>
    <x v="5"/>
    <s v="Kiwi Imp"/>
    <s v="Sem Marca"/>
    <s v="Sem Fabricante"/>
    <s v="000013034"/>
    <s v="0003"/>
    <x v="32"/>
    <s v="CX"/>
    <n v="0.1111"/>
    <n v="0.99990000000000001"/>
    <n v="26.8"/>
    <s v="03|01"/>
    <x v="3"/>
    <x v="6"/>
    <s v="03|0104|000061137|1"/>
    <x v="45"/>
    <x v="10"/>
    <n v="8.5865742631661968E-5"/>
    <n v="2.8998921075350528E-5"/>
    <s v="3016 - 01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PARA REVENDA"/>
    <s v="Uva"/>
    <x v="14"/>
    <s v="Uva Crimson"/>
    <s v="Reserva Gourmet"/>
    <s v="Sem Fabricante"/>
    <s v="000013034"/>
    <s v="0007"/>
    <x v="15"/>
    <s v="CX"/>
    <n v="0.16669999999999999"/>
    <n v="0.86684000000000005"/>
    <n v="21.8"/>
    <s v="03|01"/>
    <x v="3"/>
    <x v="6"/>
    <s v="03|0104|000061137|1"/>
    <x v="45"/>
    <x v="10"/>
    <n v="6.9846014528739968E-5"/>
    <n v="2.5139938738830736E-5"/>
    <s v="3016 - 01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PARA REVENDA"/>
    <s v="Uva"/>
    <x v="17"/>
    <s v="Uva Da Hora"/>
    <s v="Da Hora"/>
    <s v="Sem Fabricante"/>
    <s v="000013034"/>
    <s v="0008"/>
    <x v="21"/>
    <s v="CX"/>
    <n v="0.15"/>
    <n v="0.82499999999999996"/>
    <n v="19.2"/>
    <s v="03|01"/>
    <x v="3"/>
    <x v="6"/>
    <s v="03|0104|000061137|1"/>
    <x v="45"/>
    <x v="10"/>
    <n v="6.1515755915220511E-5"/>
    <n v="2.3926502537417927E-5"/>
    <s v="3016 - 01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PARA REVENDA"/>
    <s v="Uva"/>
    <x v="23"/>
    <s v="Uva Midnight"/>
    <s v="Reserva Gourmet"/>
    <s v="Sem Fabricante"/>
    <s v="000013034"/>
    <s v="0009"/>
    <x v="33"/>
    <s v="CX"/>
    <n v="1"/>
    <n v="5.2"/>
    <n v="130.80000000000001"/>
    <s v="03|01"/>
    <x v="2"/>
    <x v="3"/>
    <s v="03|0104|000061137|1"/>
    <x v="45"/>
    <x v="10"/>
    <n v="4.1907608717243978E-4"/>
    <n v="1.5080947053887665E-4"/>
    <s v="3016 - 01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PARA REVENDA"/>
    <s v="Uva"/>
    <x v="4"/>
    <s v="Uva Thompson"/>
    <s v="Frutana"/>
    <s v="Sem Fabricante"/>
    <s v="000013034"/>
    <s v="0010"/>
    <x v="34"/>
    <s v="CX"/>
    <n v="0.4"/>
    <n v="2.2400000000000002"/>
    <n v="51.2"/>
    <s v="03|01"/>
    <x v="3"/>
    <x v="6"/>
    <s v="03|0104|000061137|1"/>
    <x v="45"/>
    <x v="10"/>
    <n v="1.6404201577392138E-4"/>
    <n v="6.4964079616746867E-5"/>
    <s v="3016 - 01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PARA REVENDA"/>
    <s v="Uva"/>
    <x v="7"/>
    <s v="Uva Vitoria"/>
    <s v="Levissa"/>
    <s v="Sem Fabricante"/>
    <s v="000013034"/>
    <s v="0011"/>
    <x v="35"/>
    <s v="CX"/>
    <n v="0.1"/>
    <n v="0.56000000000000005"/>
    <n v="9.9"/>
    <s v="03|01"/>
    <x v="3"/>
    <x v="6"/>
    <s v="03|0104|000061137|1"/>
    <x v="45"/>
    <x v="10"/>
    <n v="3.1719061643785582E-5"/>
    <n v="1.6241019904186717E-5"/>
    <s v="3016 - 01)"/>
    <n v="0"/>
    <n v="0"/>
    <n v="2.8611970184302681E-2"/>
  </r>
  <r>
    <s v="3016 - 01)"/>
    <x v="0"/>
    <s v="Supervisor Atacado CE"/>
    <x v="5"/>
    <x v="0"/>
    <s v="Barbalha"/>
    <s v="Diniz Distribuidora De Alimentos Ltda (003016 - 01)"/>
    <x v="3"/>
    <x v="3"/>
    <s v="MERCADORIA PARA REVENDA"/>
    <s v="Verduras"/>
    <x v="19"/>
    <s v="Brocolis"/>
    <s v="Reserva Gourmet"/>
    <s v="Sem Fabricante"/>
    <s v="000013034"/>
    <s v="0002"/>
    <x v="24"/>
    <s v="UN"/>
    <n v="23"/>
    <n v="6.923"/>
    <n v="195.5"/>
    <s v="03|01"/>
    <x v="3"/>
    <x v="6"/>
    <s v="03|0104|000061137|1"/>
    <x v="45"/>
    <x v="10"/>
    <n v="6.2637136882425057E-4"/>
    <n v="2.0077960856550826E-4"/>
    <s v="3016 - 01)"/>
    <n v="0"/>
    <n v="0"/>
    <n v="2.8611970184302681E-2"/>
  </r>
  <r>
    <s v="2131 - 06)"/>
    <x v="0"/>
    <s v="Supervisor Atacado CE"/>
    <x v="5"/>
    <x v="0"/>
    <s v="Juazeiro Do Norte"/>
    <s v="Diniz Supermercados Limitada (002131 - 06)"/>
    <x v="5"/>
    <x v="1"/>
    <s v="MERCADORIA IMPORTADA"/>
    <s v="Limao"/>
    <x v="16"/>
    <s v="Limao Imp"/>
    <s v="Sem Marca"/>
    <s v="Sem Fabricante"/>
    <s v="000025987"/>
    <s v="0001"/>
    <x v="18"/>
    <s v="CX"/>
    <n v="1.3299999999999999E-2"/>
    <n v="0.19950000000000001"/>
    <n v="2.2999999999999998"/>
    <s v="03|01"/>
    <x v="1"/>
    <x v="2"/>
    <s v="03|0104|000061136|1"/>
    <x v="46"/>
    <x v="10"/>
    <n v="7.3690749273441237E-6"/>
    <n v="5.7858633408665176E-6"/>
    <s v="2131 - 06)"/>
    <n v="0"/>
    <n v="0"/>
    <n v="2.8611970184302681E-2"/>
  </r>
  <r>
    <s v="2131 - 06)"/>
    <x v="0"/>
    <s v="Supervisor Atacado CE"/>
    <x v="5"/>
    <x v="0"/>
    <s v="Juazeiro Do Norte"/>
    <s v="Diniz Supermercados Limitada (002131 - 06)"/>
    <x v="5"/>
    <x v="1"/>
    <s v="MERCADORIA IMPORTADA"/>
    <s v="Pera"/>
    <x v="2"/>
    <s v="Pera D'Anjou Imp"/>
    <s v="Sem Marca"/>
    <s v="Sem Fabricante"/>
    <s v="000025987"/>
    <s v="0003"/>
    <x v="2"/>
    <s v="CX"/>
    <n v="2.7799999999999998E-2"/>
    <n v="0.50039999999999996"/>
    <n v="4.5999999999999996"/>
    <s v="03|01"/>
    <x v="1"/>
    <x v="2"/>
    <s v="03|0104|000061136|1"/>
    <x v="46"/>
    <x v="10"/>
    <n v="1.4738149854688247E-5"/>
    <n v="1.4512511357241128E-5"/>
    <s v="2131 - 06)"/>
    <n v="0"/>
    <n v="0"/>
    <n v="2.8611970184302681E-2"/>
  </r>
  <r>
    <s v="2131 - 06)"/>
    <x v="0"/>
    <s v="Supervisor Atacado CE"/>
    <x v="5"/>
    <x v="0"/>
    <s v="Juazeiro Do Norte"/>
    <s v="Diniz Supermercados Limitada (002131 - 06)"/>
    <x v="5"/>
    <x v="1"/>
    <s v="MERCADORIA IMPORTADA"/>
    <s v="Tangerina"/>
    <x v="10"/>
    <s v="Tangerina Imp"/>
    <s v="Sem Marca"/>
    <s v="Sem Fabricante"/>
    <s v="000025987"/>
    <s v="0004"/>
    <x v="10"/>
    <s v="CX"/>
    <n v="0.08"/>
    <n v="0.8"/>
    <n v="14.4"/>
    <s v="03|01"/>
    <x v="1"/>
    <x v="2"/>
    <s v="03|0104|000061136|1"/>
    <x v="46"/>
    <x v="10"/>
    <n v="4.6136816936415386E-5"/>
    <n v="2.3201457005981022E-5"/>
    <s v="2131 - 06)"/>
    <n v="0"/>
    <n v="0"/>
    <n v="2.8611970184302681E-2"/>
  </r>
  <r>
    <s v="2131 - 06)"/>
    <x v="0"/>
    <s v="Supervisor Atacado CE"/>
    <x v="5"/>
    <x v="0"/>
    <s v="Juazeiro Do Norte"/>
    <s v="Diniz Supermercados Limitada (002131 - 06)"/>
    <x v="5"/>
    <x v="1"/>
    <s v="MERCADORIA PARA REVENDA"/>
    <s v="Uva"/>
    <x v="4"/>
    <s v="Uva Thompson"/>
    <s v="Reserva Gourmet"/>
    <s v="Sem Fabricante"/>
    <s v="000025987"/>
    <s v="0005"/>
    <x v="29"/>
    <s v="CX"/>
    <n v="0.33329999999999999"/>
    <n v="1.73316"/>
    <n v="51.2"/>
    <s v="03|01"/>
    <x v="1"/>
    <x v="7"/>
    <s v="03|0104|000061136|1"/>
    <x v="46"/>
    <x v="10"/>
    <n v="1.6404201577392138E-4"/>
    <n v="5.0264796530607584E-5"/>
    <s v="2131 - 06)"/>
    <n v="0"/>
    <n v="0"/>
    <n v="2.8611970184302681E-2"/>
  </r>
  <r>
    <s v="2135 - 01)"/>
    <x v="0"/>
    <s v="Supervisor Atacado CE"/>
    <x v="5"/>
    <x v="0"/>
    <s v="Juazeiro Do Norte"/>
    <s v="Economico Supermercados Ltda (002135 - 01)"/>
    <x v="3"/>
    <x v="3"/>
    <s v="MERCADORIA IMPORTADA"/>
    <s v="Ameixa"/>
    <x v="6"/>
    <s v="Ameixa Imp"/>
    <s v="Sem Marca"/>
    <s v="Sem Fabricante"/>
    <s v="000011292"/>
    <s v="0001"/>
    <x v="20"/>
    <s v="CX"/>
    <n v="0.1111"/>
    <n v="0.99990000000000001"/>
    <n v="18.899999999999999"/>
    <s v="03|01"/>
    <x v="1"/>
    <x v="2"/>
    <s v="03|0104|000061134|1"/>
    <x v="47"/>
    <x v="13"/>
    <n v="6.0554572229045191E-5"/>
    <n v="2.8998921075350528E-5"/>
    <s v="2135 - 01)"/>
    <n v="0"/>
    <n v="0"/>
    <n v="2.8611970184302681E-2"/>
  </r>
  <r>
    <s v="2135 - 01)"/>
    <x v="0"/>
    <s v="Supervisor Atacado CE"/>
    <x v="5"/>
    <x v="0"/>
    <s v="Juazeiro Do Norte"/>
    <s v="Economico Supermercados Ltda (002135 - 01)"/>
    <x v="3"/>
    <x v="3"/>
    <s v="MERCADORIA IMPORTADA"/>
    <s v="Pera"/>
    <x v="2"/>
    <s v="Pera D'Anjou Imp"/>
    <s v="Sem Marca"/>
    <s v="Sem Fabricante"/>
    <s v="000011292"/>
    <s v="0002"/>
    <x v="2"/>
    <s v="CX"/>
    <n v="3.3300000000000003E-2"/>
    <n v="0.59940000000000004"/>
    <n v="5.52"/>
    <s v="03|01"/>
    <x v="1"/>
    <x v="2"/>
    <s v="03|0104|000061134|1"/>
    <x v="47"/>
    <x v="13"/>
    <n v="1.7685779825625896E-5"/>
    <n v="1.7383691661731283E-5"/>
    <s v="2135 - 01)"/>
    <n v="0"/>
    <n v="0"/>
    <n v="2.8611970184302681E-2"/>
  </r>
  <r>
    <s v="2131 - 01)"/>
    <x v="0"/>
    <s v="Supervisor Atacado CE"/>
    <x v="5"/>
    <x v="0"/>
    <s v="Juazeiro Do Norte"/>
    <s v="Diniz Supermercados Limitada (002131 - 01)"/>
    <x v="3"/>
    <x v="3"/>
    <s v="MERCADORIA IMPORTADA"/>
    <s v="Ameixa"/>
    <x v="6"/>
    <s v="Ameixa Imp"/>
    <s v="Sem Marca"/>
    <s v="Sem Fabricante"/>
    <s v="000039667"/>
    <s v="0001"/>
    <x v="20"/>
    <s v="CX"/>
    <n v="0.1167"/>
    <n v="1.0503"/>
    <n v="19.850000000000001"/>
    <s v="03|01"/>
    <x v="1"/>
    <x v="2"/>
    <s v="03|0104|000061133|1"/>
    <x v="48"/>
    <x v="12"/>
    <n v="6.3598320568600389E-5"/>
    <n v="3.0460612866727335E-5"/>
    <s v="2131 - 01)"/>
    <n v="0"/>
    <n v="0"/>
    <n v="2.8611970184302681E-2"/>
  </r>
  <r>
    <s v="2131 - 01)"/>
    <x v="0"/>
    <s v="Supervisor Atacado CE"/>
    <x v="5"/>
    <x v="0"/>
    <s v="Juazeiro Do Norte"/>
    <s v="Diniz Supermercados Limitada (002131 - 01)"/>
    <x v="3"/>
    <x v="3"/>
    <s v="MERCADORIA IMPORTADA"/>
    <s v="Tangerina"/>
    <x v="10"/>
    <s v="Tangerina Imp"/>
    <s v="Sem Marca"/>
    <s v="Sem Fabricante"/>
    <s v="000039667"/>
    <s v="0003"/>
    <x v="10"/>
    <s v="CX"/>
    <n v="2.5000000000000001E-2"/>
    <n v="0.25"/>
    <n v="4.5"/>
    <s v="03|01"/>
    <x v="1"/>
    <x v="2"/>
    <s v="03|0104|000061133|1"/>
    <x v="48"/>
    <x v="12"/>
    <n v="1.4417755292629808E-5"/>
    <n v="7.250455314369069E-6"/>
    <s v="2131 - 01)"/>
    <n v="0"/>
    <n v="0"/>
    <n v="2.8611970184302681E-2"/>
  </r>
  <r>
    <s v="2131 - 04)"/>
    <x v="0"/>
    <s v="Supervisor Atacado CE"/>
    <x v="5"/>
    <x v="0"/>
    <s v="Crato"/>
    <s v="Diniz Supermercados Limitada (002131 - 04)"/>
    <x v="3"/>
    <x v="3"/>
    <s v="MERCADORIA IMPORTADA"/>
    <s v="Limao"/>
    <x v="16"/>
    <s v="Limao Imp"/>
    <s v="Sem Marca"/>
    <s v="Sem Fabricante"/>
    <s v="000018156"/>
    <s v="0001"/>
    <x v="18"/>
    <s v="CX"/>
    <n v="0.03"/>
    <n v="0.45"/>
    <n v="5.18"/>
    <s v="03|01"/>
    <x v="3"/>
    <x v="6"/>
    <s v="03|0104|000061132|1"/>
    <x v="49"/>
    <x v="12"/>
    <n v="1.65964383146272E-5"/>
    <n v="1.3050819565864325E-5"/>
    <s v="2131 - 04)"/>
    <n v="0"/>
    <n v="0"/>
    <n v="2.8611970184302681E-2"/>
  </r>
  <r>
    <s v="2131 - 04)"/>
    <x v="0"/>
    <s v="Supervisor Atacado CE"/>
    <x v="5"/>
    <x v="0"/>
    <s v="Crato"/>
    <s v="Diniz Supermercados Limitada (002131 - 04)"/>
    <x v="3"/>
    <x v="3"/>
    <s v="MERCADORIA IMPORTADA"/>
    <s v="Pera"/>
    <x v="2"/>
    <s v="Pera D'Anjou Imp"/>
    <s v="Sem Marca"/>
    <s v="Sem Fabricante"/>
    <s v="000018156"/>
    <s v="0002"/>
    <x v="2"/>
    <s v="CX"/>
    <n v="2.7799999999999998E-2"/>
    <n v="0.50039999999999996"/>
    <n v="4.5999999999999996"/>
    <s v="03|01"/>
    <x v="3"/>
    <x v="6"/>
    <s v="03|0104|000061132|1"/>
    <x v="49"/>
    <x v="12"/>
    <n v="1.4738149854688247E-5"/>
    <n v="1.4512511357241128E-5"/>
    <s v="2131 - 04)"/>
    <n v="0"/>
    <n v="0"/>
    <n v="2.8611970184302681E-2"/>
  </r>
  <r>
    <s v="2131 - 04)"/>
    <x v="0"/>
    <s v="Supervisor Atacado CE"/>
    <x v="5"/>
    <x v="0"/>
    <s v="Crato"/>
    <s v="Diniz Supermercados Limitada (002131 - 04)"/>
    <x v="3"/>
    <x v="3"/>
    <s v="MERCADORIA IMPORTADA"/>
    <s v="Tangerina"/>
    <x v="10"/>
    <s v="Tangerina Imp"/>
    <s v="Sem Marca"/>
    <s v="Sem Fabricante"/>
    <s v="000018156"/>
    <s v="0004"/>
    <x v="10"/>
    <s v="CX"/>
    <n v="0.05"/>
    <n v="0.5"/>
    <n v="9"/>
    <s v="03|01"/>
    <x v="1"/>
    <x v="2"/>
    <s v="03|0104|000061132|1"/>
    <x v="49"/>
    <x v="12"/>
    <n v="2.8835510585259617E-5"/>
    <n v="1.4500910628738138E-5"/>
    <s v="2131 - 04)"/>
    <n v="0"/>
    <n v="0"/>
    <n v="2.8611970184302681E-2"/>
  </r>
  <r>
    <s v="2459 - 23)"/>
    <x v="0"/>
    <s v="Supervisor MA, PA e PI"/>
    <x v="6"/>
    <x v="2"/>
    <s v="Timon"/>
    <s v="Mateus Supermercados S.A. (002459 - 23)"/>
    <x v="4"/>
    <x v="1"/>
    <s v="MERCADORIA IMPORTADA"/>
    <s v="Ameixa"/>
    <x v="6"/>
    <s v="Ameixa Imp"/>
    <s v="Sem Marca"/>
    <s v="Sem Fabricante"/>
    <s v="000092651"/>
    <s v="0001"/>
    <x v="20"/>
    <s v="CX"/>
    <n v="0.38890000000000002"/>
    <n v="3.5001000000000002"/>
    <n v="62.65"/>
    <s v="03|01"/>
    <x v="3"/>
    <x v="6"/>
    <s v="03|0104|000061122|1"/>
    <x v="50"/>
    <x v="2"/>
    <n v="2.0072719312961277E-4"/>
    <n v="1.0150927458329273E-4"/>
    <s v="2459 - 23)"/>
    <n v="0"/>
    <n v="0"/>
    <n v="2.8611970184302681E-2"/>
  </r>
  <r>
    <s v="2459 - 23)"/>
    <x v="0"/>
    <s v="Supervisor MA, PA e PI"/>
    <x v="6"/>
    <x v="2"/>
    <s v="Timon"/>
    <s v="Mateus Supermercados S.A. (002459 - 23)"/>
    <x v="4"/>
    <x v="1"/>
    <s v="MERCADORIA PARA REVENDA"/>
    <s v="Raizes/Tuberculos"/>
    <x v="21"/>
    <s v="Gengibre"/>
    <s v="Sem Marca"/>
    <s v="Sem Fabricante"/>
    <s v="000092651"/>
    <s v="0005"/>
    <x v="28"/>
    <s v="CX"/>
    <n v="3.5700000000000003E-2"/>
    <n v="0.49980000000000002"/>
    <n v="7.95"/>
    <s v="03|01"/>
    <x v="3"/>
    <x v="5"/>
    <s v="03|0104|000061122|1"/>
    <x v="50"/>
    <x v="2"/>
    <n v="2.5471367683645995E-5"/>
    <n v="1.4495110264486644E-5"/>
    <s v="2459 - 23)"/>
    <n v="0"/>
    <n v="0"/>
    <n v="2.8611970184302681E-2"/>
  </r>
  <r>
    <s v="2459 - 23)"/>
    <x v="0"/>
    <s v="Supervisor MA, PA e PI"/>
    <x v="6"/>
    <x v="2"/>
    <s v="Timon"/>
    <s v="Mateus Supermercados S.A. (002459 - 23)"/>
    <x v="4"/>
    <x v="1"/>
    <s v="MERCADORIA PARA REVENDA"/>
    <s v="Verduras"/>
    <x v="19"/>
    <s v="Brocolis"/>
    <s v="Reserva Gourmet"/>
    <s v="Sem Fabricante"/>
    <s v="000092651"/>
    <s v="0004"/>
    <x v="24"/>
    <s v="UN"/>
    <n v="1"/>
    <n v="0.30099999999999999"/>
    <n v="8.5"/>
    <s v="03|01"/>
    <x v="3"/>
    <x v="6"/>
    <s v="03|0104|000061122|1"/>
    <x v="50"/>
    <x v="2"/>
    <n v="2.7233537774967415E-5"/>
    <n v="8.7295481985003599E-6"/>
    <s v="2459 - 23)"/>
    <n v="0"/>
    <n v="0"/>
    <n v="2.8611970184302681E-2"/>
  </r>
  <r>
    <s v="0002 - 11)"/>
    <x v="0"/>
    <s v="Supervisor MA, PA e PI"/>
    <x v="6"/>
    <x v="1"/>
    <s v="Teresina"/>
    <s v="Atacadao S.A (000002 - 11)"/>
    <x v="5"/>
    <x v="1"/>
    <s v="MERCADORIA PARA REVENDA"/>
    <s v="Raizes/Tuberculos"/>
    <x v="21"/>
    <s v="Gengibre"/>
    <s v="Sem Marca"/>
    <s v="Sem Fabricante"/>
    <s v="000621248"/>
    <s v="0001"/>
    <x v="28"/>
    <s v="CX"/>
    <n v="0.29339999999999999"/>
    <n v="4.1075999999999997"/>
    <n v="65.31"/>
    <s v="03|01"/>
    <x v="1"/>
    <x v="2"/>
    <s v="03|0104|000061118|1"/>
    <x v="51"/>
    <x v="0"/>
    <n v="2.0924968848036728E-4"/>
    <n v="1.1912788099720955E-4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5"/>
    <x v="1"/>
    <s v="MERCADORIA IMPORTADA"/>
    <s v="Kiwi"/>
    <x v="5"/>
    <s v="Kiwi Imp"/>
    <s v="Sem Marca"/>
    <s v="Sem Fabricante"/>
    <s v="000621248"/>
    <s v="0002"/>
    <x v="5"/>
    <s v="CX"/>
    <n v="1.3230999999999999"/>
    <n v="11.9079"/>
    <n v="303.64999999999998"/>
    <s v="03|01"/>
    <x v="1"/>
    <x v="2"/>
    <s v="03|0104|000061118|1"/>
    <x v="51"/>
    <x v="0"/>
    <n v="9.7287808769045358E-4"/>
    <n v="3.4535078735190174E-4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5"/>
    <x v="1"/>
    <s v="MERCADORIA IMPORTADA"/>
    <s v="Maca"/>
    <x v="8"/>
    <s v="Maca Red Imp"/>
    <s v="Sem Marca"/>
    <s v="Sem Fabricante"/>
    <s v="000621248"/>
    <s v="0003"/>
    <x v="8"/>
    <s v="CX"/>
    <n v="6.6699999999999995E-2"/>
    <n v="1.2005999999999999"/>
    <n v="17.399999999999999"/>
    <s v="03|01"/>
    <x v="1"/>
    <x v="2"/>
    <s v="03|0104|000061118|1"/>
    <x v="51"/>
    <x v="0"/>
    <n v="5.5748653798168587E-5"/>
    <n v="3.4819586601726015E-5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5"/>
    <x v="1"/>
    <s v="MERCADORIA IMPORTADA"/>
    <s v="Pera"/>
    <x v="2"/>
    <s v="Pera D'Anjou Imp"/>
    <s v="Sem Marca"/>
    <s v="Sem Fabricante"/>
    <s v="000621248"/>
    <s v="0006"/>
    <x v="2"/>
    <s v="CX"/>
    <n v="0.72219999999999995"/>
    <n v="12.999599999999999"/>
    <n v="110.5"/>
    <s v="03|01"/>
    <x v="2"/>
    <x v="3"/>
    <s v="03|0104|000061118|1"/>
    <x v="51"/>
    <x v="0"/>
    <n v="3.540359910745764E-4"/>
    <n v="3.7701207561868859E-4"/>
    <s v="0002 - 11)"/>
    <n v="0"/>
    <n v="0"/>
    <n v="2.8611970184302681E-2"/>
  </r>
  <r>
    <s v="0176 - 01)"/>
    <x v="0"/>
    <s v="Supervisor Varejo CE"/>
    <x v="4"/>
    <x v="0"/>
    <s v="Fortaleza"/>
    <s v="Mwn Comercial De Alimentos Ltda (000176 - 01)"/>
    <x v="1"/>
    <x v="1"/>
    <s v="MERCADORIA IMPORTADA"/>
    <s v="Ameixa"/>
    <x v="6"/>
    <s v="Ameixa Imp"/>
    <s v="Sem Marca"/>
    <s v="Sem Fabricante"/>
    <s v="000875864"/>
    <s v="0001"/>
    <x v="36"/>
    <s v="CX"/>
    <n v="1"/>
    <n v="9"/>
    <n v="1498.5"/>
    <s v="03|01"/>
    <x v="3"/>
    <x v="6"/>
    <s v="03|0104|000061107|1"/>
    <x v="9"/>
    <x v="4"/>
    <n v="4.8011125124457262E-3"/>
    <n v="2.610163913172865E-4"/>
    <s v="0176 - 01)"/>
    <n v="0"/>
    <n v="0"/>
    <n v="2.8611970184302681E-2"/>
  </r>
  <r>
    <s v="1899 - 47)"/>
    <x v="0"/>
    <s v="Supervisor Atacado CE"/>
    <x v="2"/>
    <x v="0"/>
    <s v="Fortaleza"/>
    <s v="Sendas Distribuidora S/A (001899 - 47)"/>
    <x v="6"/>
    <x v="1"/>
    <s v="MERCADORIA IMPORTADA"/>
    <s v="Maca"/>
    <x v="8"/>
    <s v="Maca Red Imp"/>
    <s v="Sem Marca"/>
    <s v="Sem Fabricante"/>
    <s v="000078338"/>
    <s v="0001"/>
    <x v="8"/>
    <s v="CX"/>
    <n v="1.89E-2"/>
    <n v="0.3402"/>
    <n v="4.93"/>
    <s v="03|01"/>
    <x v="1"/>
    <x v="2"/>
    <s v="03|0104|000061103|1"/>
    <x v="4"/>
    <x v="1"/>
    <n v="1.5795451909481099E-5"/>
    <n v="9.866419591793429E-6"/>
    <s v="1899 - 47)"/>
    <n v="0"/>
    <n v="0"/>
    <n v="2.8611970184302681E-2"/>
  </r>
  <r>
    <s v="1899 - 47)"/>
    <x v="0"/>
    <s v="Supervisor Atacado CE"/>
    <x v="2"/>
    <x v="0"/>
    <s v="Fortaleza"/>
    <s v="Sendas Distribuidora S/A (001899 - 47)"/>
    <x v="6"/>
    <x v="1"/>
    <s v="MERCADORIA IMPORTADA"/>
    <s v="Pera"/>
    <x v="2"/>
    <s v="Pera D'Anjou Imp"/>
    <s v="Sem Marca"/>
    <s v="Sem Fabricante"/>
    <s v="000078338"/>
    <s v="0003"/>
    <x v="2"/>
    <s v="CX"/>
    <n v="0.2389"/>
    <n v="4.3002000000000002"/>
    <n v="42.57"/>
    <s v="03|01"/>
    <x v="1"/>
    <x v="2"/>
    <s v="03|0104|000061103|1"/>
    <x v="4"/>
    <x v="1"/>
    <n v="1.3639196506827798E-4"/>
    <n v="1.247136317713995E-4"/>
    <s v="1899 - 47)"/>
    <n v="0"/>
    <n v="0"/>
    <n v="2.8611970184302681E-2"/>
  </r>
  <r>
    <s v="0002 - 60)"/>
    <x v="0"/>
    <s v="Supervisor Atacado CE"/>
    <x v="0"/>
    <x v="0"/>
    <s v="Fortaleza"/>
    <s v="Atacadao S.A. (000002 - 60)"/>
    <x v="6"/>
    <x v="1"/>
    <s v="MERCADORIA IMPORTADA"/>
    <s v="Kiwi"/>
    <x v="5"/>
    <s v="Kiwi Imp"/>
    <s v="Sem Marca"/>
    <s v="Sem Fabricante"/>
    <s v="000058912"/>
    <s v="0001"/>
    <x v="5"/>
    <s v="CX"/>
    <n v="0.1111"/>
    <n v="0.99990000000000001"/>
    <n v="22"/>
    <s v="03|01"/>
    <x v="1"/>
    <x v="2"/>
    <s v="03|0104|000061102|1"/>
    <x v="0"/>
    <x v="0"/>
    <n v="7.0486803652856843E-5"/>
    <n v="2.8998921075350528E-5"/>
    <s v="0002 - 60)"/>
    <n v="0"/>
    <n v="0"/>
    <n v="2.8611970184302681E-2"/>
  </r>
  <r>
    <s v="1899 - 68)"/>
    <x v="0"/>
    <s v="Supervisor Atacado CE"/>
    <x v="2"/>
    <x v="0"/>
    <s v="Fortaleza"/>
    <s v="Sendas Distribuidora S/A (001899 - 68)"/>
    <x v="5"/>
    <x v="1"/>
    <s v="MERCADORIA PARA REVENDA"/>
    <s v="Melao"/>
    <x v="11"/>
    <s v="Melao Espanhol"/>
    <s v="Doce Mel"/>
    <s v="Sem Fabricante"/>
    <s v="000048486"/>
    <s v="0002"/>
    <x v="16"/>
    <s v="CX"/>
    <n v="1.125"/>
    <n v="18"/>
    <n v="50.4"/>
    <s v="03|93"/>
    <x v="0"/>
    <x v="0"/>
    <s v="03|0104|000061100|1"/>
    <x v="20"/>
    <x v="1"/>
    <n v="1.6147885927745385E-4"/>
    <n v="5.22032782634573E-4"/>
    <s v="1899 - 68)"/>
    <n v="0"/>
    <n v="0"/>
    <n v="2.8611970184302681E-2"/>
  </r>
  <r>
    <s v="1899 - 68)"/>
    <x v="0"/>
    <s v="Supervisor Atacado CE"/>
    <x v="2"/>
    <x v="0"/>
    <s v="Fortaleza"/>
    <s v="Sendas Distribuidora S/A (001899 - 68)"/>
    <x v="5"/>
    <x v="1"/>
    <s v="MERCADORIA PARA REVENDA"/>
    <s v="Uva"/>
    <x v="4"/>
    <s v="Uva Thompson"/>
    <s v="Frutana"/>
    <s v="Sem Fabricante"/>
    <s v="000048486"/>
    <s v="0003"/>
    <x v="34"/>
    <s v="CX"/>
    <n v="0.4"/>
    <n v="2.2400000000000002"/>
    <n v="47.6"/>
    <s v="03|93"/>
    <x v="0"/>
    <x v="0"/>
    <s v="03|0104|000061100|1"/>
    <x v="20"/>
    <x v="1"/>
    <n v="1.5250781153981755E-4"/>
    <n v="6.4964079616746867E-5"/>
    <s v="1899 - 68)"/>
    <n v="0"/>
    <n v="0"/>
    <n v="2.8611970184302681E-2"/>
  </r>
  <r>
    <s v="1899 - 61)"/>
    <x v="0"/>
    <s v="Supervisor Atacado CE"/>
    <x v="2"/>
    <x v="0"/>
    <s v="Fortaleza"/>
    <s v="Sendas Distribuidora S/A (001899 - 61)"/>
    <x v="6"/>
    <x v="1"/>
    <s v="MERCADORIA IMPORTADA"/>
    <s v="Pera"/>
    <x v="2"/>
    <s v="Pera D'Anjou Imp"/>
    <s v="Sem Marca"/>
    <s v="Sem Fabricante"/>
    <s v="000057954"/>
    <s v="0001"/>
    <x v="2"/>
    <s v="CX"/>
    <n v="5.5599999999999997E-2"/>
    <n v="1.0007999999999999"/>
    <n v="9.9"/>
    <s v="03|01"/>
    <x v="1"/>
    <x v="2"/>
    <s v="03|0104|000061099|1"/>
    <x v="17"/>
    <x v="1"/>
    <n v="3.1719061643785582E-5"/>
    <n v="2.9025022714482256E-5"/>
    <s v="1899 - 61)"/>
    <n v="0"/>
    <n v="0"/>
    <n v="2.8611970184302681E-2"/>
  </r>
  <r>
    <s v="0002 - 57)"/>
    <x v="0"/>
    <s v="Supervisor Atacado CE"/>
    <x v="0"/>
    <x v="0"/>
    <s v="Fortaleza"/>
    <s v="Atacadao S.A. (000002 - 57)"/>
    <x v="1"/>
    <x v="1"/>
    <s v="MERCADORIA IMPORTADA"/>
    <s v="Laranja"/>
    <x v="3"/>
    <s v="Laranja Imp"/>
    <s v="Sem Marca"/>
    <s v="Sem Fabricante"/>
    <s v="000091195"/>
    <s v="0001"/>
    <x v="3"/>
    <s v="CX"/>
    <n v="7.1400000000000005E-2"/>
    <n v="0.99960000000000004"/>
    <n v="13.9"/>
    <s v="03|01"/>
    <x v="1"/>
    <x v="2"/>
    <s v="03|0104|000061098|1"/>
    <x v="22"/>
    <x v="0"/>
    <n v="4.4534844126123185E-5"/>
    <n v="2.8990220528973289E-5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1"/>
    <x v="1"/>
    <s v="MERCADORIA PARA REVENDA"/>
    <s v="Melao"/>
    <x v="24"/>
    <s v="Melao Orange"/>
    <s v="Levissa"/>
    <s v="Sem Fabricante"/>
    <s v="000091195"/>
    <s v="0002"/>
    <x v="37"/>
    <s v="CX"/>
    <n v="0.2"/>
    <n v="3"/>
    <n v="17.7"/>
    <s v="03|01"/>
    <x v="1"/>
    <x v="2"/>
    <s v="03|0104|000061098|1"/>
    <x v="22"/>
    <x v="0"/>
    <n v="5.6709837484343914E-5"/>
    <n v="8.7005463772428838E-5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1"/>
    <x v="1"/>
    <s v="MERCADORIA IMPORTADA"/>
    <s v="Pera"/>
    <x v="2"/>
    <s v="Pera D'Anjou Imp"/>
    <s v="Sem Marca"/>
    <s v="Sem Fabricante"/>
    <s v="000091195"/>
    <s v="0003"/>
    <x v="2"/>
    <s v="CX"/>
    <n v="5.5599999999999997E-2"/>
    <n v="1.0007999999999999"/>
    <n v="9"/>
    <s v="03|01"/>
    <x v="1"/>
    <x v="2"/>
    <s v="03|0104|000061098|1"/>
    <x v="22"/>
    <x v="0"/>
    <n v="2.8835510585259617E-5"/>
    <n v="2.9025022714482256E-5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4"/>
    <x v="1"/>
    <s v="MERCADORIA PARA REVENDA"/>
    <s v="Ameixa"/>
    <x v="18"/>
    <s v="Ameixa"/>
    <s v="Sem Marca"/>
    <s v="Sem Fabricante"/>
    <s v="000091196"/>
    <s v="0001"/>
    <x v="38"/>
    <s v="CX"/>
    <n v="2.1667000000000001"/>
    <n v="13.0002"/>
    <n v="219.7"/>
    <s v="03|01"/>
    <x v="0"/>
    <x v="4"/>
    <s v="03|0104|000061098|1"/>
    <x v="22"/>
    <x v="0"/>
    <n v="7.0390685284239308E-4"/>
    <n v="3.7702947671144308E-4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4"/>
    <x v="1"/>
    <s v="MERCADORIA IMPORTADA"/>
    <s v="Tangerina"/>
    <x v="10"/>
    <s v="Tangerina Imp"/>
    <s v="Sem Marca"/>
    <s v="Sem Fabricante"/>
    <s v="000091196"/>
    <s v="0002"/>
    <x v="39"/>
    <s v="CX"/>
    <n v="1.5789"/>
    <n v="14.999599999999999"/>
    <n v="201.99"/>
    <s v="03|01"/>
    <x v="0"/>
    <x v="4"/>
    <s v="03|0104|000061098|1"/>
    <x v="22"/>
    <x v="0"/>
    <n v="6.4716497590184337E-4"/>
    <n v="4.3501571813364112E-4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4"/>
    <x v="1"/>
    <s v="MERCADORIA IMPORTADA"/>
    <s v="Tangerina"/>
    <x v="10"/>
    <s v="Tangerina Imp"/>
    <s v="Sem Marca"/>
    <s v="Sem Fabricante"/>
    <s v="000091196"/>
    <s v="0003"/>
    <x v="39"/>
    <s v="CX"/>
    <n v="1.5789"/>
    <n v="14.999599999999999"/>
    <n v="201.99"/>
    <s v="03|01"/>
    <x v="3"/>
    <x v="6"/>
    <s v="03|0104|000061098|1"/>
    <x v="22"/>
    <x v="0"/>
    <n v="6.4716497590184337E-4"/>
    <n v="4.3501571813364112E-4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1"/>
    <x v="1"/>
    <s v="MERCADORIA PARA REVENDA"/>
    <s v="Ameixa"/>
    <x v="18"/>
    <s v="Ameixa"/>
    <s v="Sem Marca"/>
    <s v="Sem Fabricante"/>
    <s v="000091263"/>
    <s v="0001"/>
    <x v="38"/>
    <s v="CX"/>
    <n v="5"/>
    <n v="30"/>
    <n v="507"/>
    <s v="03|93"/>
    <x v="0"/>
    <x v="0"/>
    <s v="03|0104|000061098|1"/>
    <x v="22"/>
    <x v="0"/>
    <n v="1.6244004296362918E-3"/>
    <n v="8.700546377242883E-4"/>
    <s v="0002 - 57)"/>
    <n v="0"/>
    <n v="0"/>
    <n v="2.8611970184302681E-2"/>
  </r>
  <r>
    <s v="1899 - 69)"/>
    <x v="0"/>
    <s v="Supervisor Atacado CE"/>
    <x v="2"/>
    <x v="0"/>
    <s v="Fortaleza"/>
    <s v="Sendas Distribuidora S/A (001899 - 69)"/>
    <x v="6"/>
    <x v="1"/>
    <s v="MERCADORIA IMPORTADA"/>
    <s v="Kiwi"/>
    <x v="5"/>
    <s v="Kiwi Imp"/>
    <s v="Sem Marca"/>
    <s v="Sem Fabricante"/>
    <s v="000039380"/>
    <s v="0001"/>
    <x v="5"/>
    <s v="CX"/>
    <n v="0.1111"/>
    <n v="0.99990000000000001"/>
    <n v="24.9"/>
    <s v="03|01"/>
    <x v="1"/>
    <x v="2"/>
    <s v="03|0104|000061094|1"/>
    <x v="52"/>
    <x v="1"/>
    <n v="7.97782459525516E-5"/>
    <n v="2.8998921075350528E-5"/>
    <s v="1899 - 69)"/>
    <n v="0"/>
    <n v="0"/>
    <n v="2.8611970184302681E-2"/>
  </r>
  <r>
    <s v="1899 - 08)"/>
    <x v="0"/>
    <s v="Supervisor Atacado CE"/>
    <x v="2"/>
    <x v="0"/>
    <s v="Caucaia"/>
    <s v="Sendas Distribuidora (001899 - 08)"/>
    <x v="6"/>
    <x v="1"/>
    <s v="MERCADORIA IMPORTADA"/>
    <s v="Pera"/>
    <x v="2"/>
    <s v="Pera D'Anjou Imp"/>
    <s v="Sem Marca"/>
    <s v="Sem Fabricante"/>
    <s v="000143292"/>
    <s v="0001"/>
    <x v="2"/>
    <s v="CX"/>
    <n v="5.5599999999999997E-2"/>
    <n v="1.0007999999999999"/>
    <n v="9.9"/>
    <s v="03|01"/>
    <x v="1"/>
    <x v="2"/>
    <s v="03|0104|000061092|1"/>
    <x v="5"/>
    <x v="1"/>
    <n v="3.1719061643785582E-5"/>
    <n v="2.9025022714482256E-5"/>
    <s v="1899 - 08)"/>
    <n v="0"/>
    <n v="0"/>
    <n v="2.8611970184302681E-2"/>
  </r>
  <r>
    <s v="1899 - 26)"/>
    <x v="0"/>
    <s v="Supervisor Atacado CE"/>
    <x v="2"/>
    <x v="0"/>
    <s v="Fortaleza"/>
    <s v="Sendas Distribuidora S/A (001899 - 26)"/>
    <x v="6"/>
    <x v="1"/>
    <s v="MERCADORIA IMPORTADA"/>
    <s v="Tangerina"/>
    <x v="10"/>
    <s v="Tangerina Imp"/>
    <s v="Sem Marca"/>
    <s v="Sem Fabricante"/>
    <s v="000222837"/>
    <s v="0004"/>
    <x v="10"/>
    <s v="CX"/>
    <n v="0.04"/>
    <n v="0.4"/>
    <n v="6.76"/>
    <s v="03|01"/>
    <x v="1"/>
    <x v="2"/>
    <s v="03|0104|000061085|1"/>
    <x v="53"/>
    <x v="1"/>
    <n v="2.1658672395150556E-5"/>
    <n v="1.1600728502990511E-5"/>
    <s v="1899 - 26)"/>
    <n v="0"/>
    <n v="0"/>
    <n v="2.8611970184302681E-2"/>
  </r>
  <r>
    <s v="1899 - 29)"/>
    <x v="0"/>
    <s v="Supervisor MA, PA e PI"/>
    <x v="7"/>
    <x v="1"/>
    <s v="Parnaiba"/>
    <s v="Sendas Distribuidora S/A (001899 - 29)"/>
    <x v="1"/>
    <x v="1"/>
    <s v="MERCADORIA IMPORTADA"/>
    <s v="Ameixa"/>
    <x v="6"/>
    <s v="Ameixa Imp"/>
    <s v="Sem Marca"/>
    <s v="Sem Fabricante"/>
    <s v="000086384"/>
    <s v="0002"/>
    <x v="20"/>
    <s v="CX"/>
    <n v="6.4399999999999999E-2"/>
    <n v="0.5796"/>
    <n v="10.38"/>
    <s v="03|01"/>
    <x v="1"/>
    <x v="2"/>
    <s v="03|0104|000061073|1"/>
    <x v="54"/>
    <x v="1"/>
    <n v="3.3256955541666091E-5"/>
    <n v="1.6809455600833249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"/>
    <x v="1"/>
    <s v="MERCADORIA IMPORTADA"/>
    <s v="Pera"/>
    <x v="2"/>
    <s v="Pera D'Anjou Imp"/>
    <s v="Sem Marca"/>
    <s v="Sem Fabricante"/>
    <s v="000086384"/>
    <s v="0005"/>
    <x v="2"/>
    <s v="CX"/>
    <n v="0.11940000000000001"/>
    <n v="2.1492"/>
    <n v="19.14"/>
    <s v="03|01"/>
    <x v="1"/>
    <x v="2"/>
    <s v="03|0104|000061073|1"/>
    <x v="54"/>
    <x v="1"/>
    <n v="6.1323519177985456E-5"/>
    <n v="6.2330714246568012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"/>
    <x v="1"/>
    <s v="MERCADORIA PARA REVENDA"/>
    <s v="Abobora"/>
    <x v="25"/>
    <s v="Abobora Moranga"/>
    <s v="Sem Marca"/>
    <s v="Sem Fabricante"/>
    <s v="000086384"/>
    <s v="0001"/>
    <x v="40"/>
    <s v="SC"/>
    <n v="0.17499999999999999"/>
    <n v="3.5"/>
    <n v="13.3"/>
    <s v="03|01"/>
    <x v="1"/>
    <x v="2"/>
    <s v="03|0104|000061073|1"/>
    <x v="54"/>
    <x v="1"/>
    <n v="4.2612476753772546E-5"/>
    <n v="1.0150637440116697E-4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"/>
    <x v="1"/>
    <s v="MERCADORIA IMPORTADA"/>
    <s v="Laranja"/>
    <x v="3"/>
    <s v="Laranja Imp"/>
    <s v="Sem Marca"/>
    <s v="Sem Fabricante"/>
    <s v="000086383"/>
    <s v="0001"/>
    <x v="3"/>
    <s v="CX"/>
    <n v="4.8300000000000003E-2"/>
    <n v="0.67620000000000002"/>
    <n v="7.37"/>
    <s v="03|01"/>
    <x v="1"/>
    <x v="2"/>
    <s v="03|0104|000061072|1"/>
    <x v="54"/>
    <x v="1"/>
    <n v="2.3613079223707041E-5"/>
    <n v="1.961103153430546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"/>
    <x v="1"/>
    <s v="MERCADORIA IMPORTADA"/>
    <s v="Limao"/>
    <x v="16"/>
    <s v="Limao Imp"/>
    <s v="Sem Marca"/>
    <s v="Sem Fabricante"/>
    <s v="000086383"/>
    <s v="0002"/>
    <x v="18"/>
    <s v="CX"/>
    <n v="1.7500000000000002E-2"/>
    <n v="0.26250000000000001"/>
    <n v="3.38"/>
    <s v="03|01"/>
    <x v="1"/>
    <x v="2"/>
    <s v="03|0104|000061072|1"/>
    <x v="54"/>
    <x v="1"/>
    <n v="1.0829336197575278E-5"/>
    <n v="7.612978080087523E-6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"/>
    <x v="1"/>
    <s v="MERCADORIA IMPORTADA"/>
    <s v="Tangerina"/>
    <x v="10"/>
    <s v="Tangerina Imp"/>
    <s v="Sem Marca"/>
    <s v="Sem Fabricante"/>
    <s v="000086383"/>
    <s v="0004"/>
    <x v="10"/>
    <s v="CX"/>
    <n v="0.29399999999999998"/>
    <n v="2.94"/>
    <n v="37.340000000000003"/>
    <s v="03|01"/>
    <x v="1"/>
    <x v="2"/>
    <s v="03|0104|000061072|1"/>
    <x v="54"/>
    <x v="1"/>
    <n v="1.1963532947262158E-4"/>
    <n v="8.526535449698025E-5"/>
    <s v="1899 - 29)"/>
    <n v="0"/>
    <n v="0"/>
    <n v="2.8611970184302681E-2"/>
  </r>
  <r>
    <s v="0002 - 53)"/>
    <x v="0"/>
    <s v="Supervisor MA, PA e PI"/>
    <x v="6"/>
    <x v="1"/>
    <s v="Picos"/>
    <s v="Atacadao S.A. (000002 - 53)"/>
    <x v="5"/>
    <x v="1"/>
    <s v="MERCADORIA IMPORTADA"/>
    <s v="Ameixa"/>
    <x v="6"/>
    <s v="Ameixa Imp"/>
    <s v="Sem Marca"/>
    <s v="Sem Fabricante"/>
    <s v="000037149"/>
    <s v="0001"/>
    <x v="20"/>
    <s v="CX"/>
    <n v="0.88890000000000002"/>
    <n v="8.0000999999999998"/>
    <n v="150.4"/>
    <s v="03|90"/>
    <x v="3"/>
    <x v="6"/>
    <s v="03|0104|000061070|1"/>
    <x v="55"/>
    <x v="0"/>
    <n v="4.8187342133589408E-4"/>
    <n v="2.3201747024193596E-4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5"/>
    <x v="1"/>
    <s v="MERCADORIA IMPORTADA"/>
    <s v="Kiwi"/>
    <x v="5"/>
    <s v="Kiwi Imp Pick &amp; Nicky"/>
    <s v="Pick &amp; Nicky"/>
    <s v="Sem Fabricante"/>
    <s v="000037149"/>
    <s v="0003"/>
    <x v="27"/>
    <s v="CX"/>
    <n v="0.3"/>
    <n v="1.95"/>
    <n v="49.5"/>
    <s v="03|90"/>
    <x v="3"/>
    <x v="6"/>
    <s v="03|0104|000061070|1"/>
    <x v="55"/>
    <x v="0"/>
    <n v="1.585953082189279E-4"/>
    <n v="5.6553551452078736E-5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5"/>
    <x v="1"/>
    <s v="MERCADORIA IMPORTADA"/>
    <s v="Maca"/>
    <x v="13"/>
    <s v="Maca Gala Imp"/>
    <s v="Sem Marca"/>
    <s v="Sem Fabricante"/>
    <s v="000037149"/>
    <s v="0004"/>
    <x v="14"/>
    <s v="CX"/>
    <n v="0.66669999999999996"/>
    <n v="12.0006"/>
    <n v="126"/>
    <s v="03|90"/>
    <x v="3"/>
    <x v="6"/>
    <s v="03|0104|000061070|1"/>
    <x v="55"/>
    <x v="0"/>
    <n v="4.0369714819363462E-4"/>
    <n v="3.4803925618246984E-4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5"/>
    <x v="1"/>
    <s v="MERCADORIA PARA REVENDA"/>
    <s v="Uva"/>
    <x v="17"/>
    <s v="Uva Da Hora"/>
    <s v="Da Hora"/>
    <s v="Sem Fabricante"/>
    <s v="000037149"/>
    <s v="0006"/>
    <x v="21"/>
    <s v="CX"/>
    <n v="0.5"/>
    <n v="2.75"/>
    <n v="50"/>
    <s v="03|90"/>
    <x v="3"/>
    <x v="6"/>
    <s v="03|0104|000061070|1"/>
    <x v="55"/>
    <x v="0"/>
    <n v="1.601972810292201E-4"/>
    <n v="7.9755008458059758E-5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5"/>
    <x v="1"/>
    <s v="MERCADORIA PARA REVENDA"/>
    <s v="Verduras"/>
    <x v="19"/>
    <s v="Brocolis"/>
    <s v="Reserva Gourmet"/>
    <s v="Sem Fabricante"/>
    <s v="000037149"/>
    <s v="0002"/>
    <x v="24"/>
    <s v="UN"/>
    <n v="2"/>
    <n v="0.60199999999999998"/>
    <n v="17"/>
    <s v="03|90"/>
    <x v="3"/>
    <x v="6"/>
    <s v="03|0104|000061070|1"/>
    <x v="55"/>
    <x v="0"/>
    <n v="5.446707554993483E-5"/>
    <n v="1.745909639700072E-5"/>
    <s v="0002 - 53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PARA REVENDA"/>
    <s v="Raizes/Tuberculos"/>
    <x v="21"/>
    <s v="Gengibre"/>
    <s v="Sem Marca"/>
    <s v="Sem Fabricante"/>
    <s v="000054806"/>
    <s v="0002"/>
    <x v="28"/>
    <s v="CX"/>
    <n v="5.7099999999999998E-2"/>
    <n v="0.7994"/>
    <n v="12.56"/>
    <s v="03|01"/>
    <x v="1"/>
    <x v="2"/>
    <s v="03|0104|000061067|1"/>
    <x v="56"/>
    <x v="1"/>
    <n v="4.0241556994540087E-5"/>
    <n v="2.3184055913226537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IMPORTADA"/>
    <s v="Laranja"/>
    <x v="3"/>
    <s v="Laranja Imp"/>
    <s v="Sem Marca"/>
    <s v="Sem Fabricante"/>
    <s v="000054806"/>
    <s v="0003"/>
    <x v="3"/>
    <s v="CX"/>
    <n v="3.5700000000000003E-2"/>
    <n v="0.49980000000000002"/>
    <n v="5.45"/>
    <s v="03|01"/>
    <x v="1"/>
    <x v="2"/>
    <s v="03|0104|000061067|1"/>
    <x v="56"/>
    <x v="1"/>
    <n v="1.7461503632184992E-5"/>
    <n v="1.4495110264486644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IMPORTADA"/>
    <s v="Limao"/>
    <x v="16"/>
    <s v="Limao Imp"/>
    <s v="Sem Marca"/>
    <s v="Sem Fabricante"/>
    <s v="000054806"/>
    <s v="0004"/>
    <x v="18"/>
    <s v="CX"/>
    <n v="0.02"/>
    <n v="0.3"/>
    <n v="3.87"/>
    <s v="03|01"/>
    <x v="1"/>
    <x v="2"/>
    <s v="03|0104|000061067|1"/>
    <x v="56"/>
    <x v="1"/>
    <n v="1.2399269551661635E-5"/>
    <n v="8.7005463772428824E-6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IMPORTADA"/>
    <s v="Kiwi"/>
    <x v="5"/>
    <s v="Kiwi Imp Pick &amp; Nicky"/>
    <s v="Pick &amp; Nicky"/>
    <s v="Sem Fabricante"/>
    <s v="000054806"/>
    <s v="0005"/>
    <x v="27"/>
    <s v="CX"/>
    <n v="0.1"/>
    <n v="0.65"/>
    <n v="12"/>
    <s v="03|01"/>
    <x v="1"/>
    <x v="2"/>
    <s v="03|0104|000061067|1"/>
    <x v="56"/>
    <x v="1"/>
    <n v="3.8447347447012824E-5"/>
    <n v="1.8851183817359581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IMPORTADA"/>
    <s v="Maca"/>
    <x v="8"/>
    <s v="Maca Red Imp"/>
    <s v="Sem Marca"/>
    <s v="Sem Fabricante"/>
    <s v="000054806"/>
    <s v="0006"/>
    <x v="8"/>
    <s v="CX"/>
    <n v="1.03E-2"/>
    <n v="0.18540000000000001"/>
    <n v="2.88"/>
    <s v="03|01"/>
    <x v="1"/>
    <x v="2"/>
    <s v="03|0104|000061067|1"/>
    <x v="56"/>
    <x v="1"/>
    <n v="9.2273633872830769E-6"/>
    <n v="5.3769376611361024E-6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PARA REVENDA"/>
    <s v="Melao"/>
    <x v="24"/>
    <s v="Melao Orange"/>
    <s v="Levissa"/>
    <s v="Sem Fabricante"/>
    <s v="000054806"/>
    <s v="0007"/>
    <x v="37"/>
    <s v="CX"/>
    <n v="3.09E-2"/>
    <n v="0.46350000000000002"/>
    <n v="2.74"/>
    <s v="03|01"/>
    <x v="1"/>
    <x v="2"/>
    <s v="03|0104|000061067|1"/>
    <x v="56"/>
    <x v="1"/>
    <n v="8.7788110004012613E-6"/>
    <n v="1.3442344152840255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IMPORTADA"/>
    <s v="Pera"/>
    <x v="2"/>
    <s v="Pera D'Anjou Imp"/>
    <s v="Sem Marca"/>
    <s v="Sem Fabricante"/>
    <s v="000054806"/>
    <s v="0008"/>
    <x v="2"/>
    <s v="CX"/>
    <n v="1.06E-2"/>
    <n v="0.1908"/>
    <n v="1.69"/>
    <s v="03|01"/>
    <x v="1"/>
    <x v="2"/>
    <s v="03|0104|000061067|1"/>
    <x v="56"/>
    <x v="1"/>
    <n v="5.4146680987876391E-6"/>
    <n v="5.5335474959264733E-6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PARA REVENDA"/>
    <s v="Uva"/>
    <x v="7"/>
    <s v="Uva Vitoria"/>
    <s v="Reserva Gourmet"/>
    <s v="Sem Fabricante"/>
    <s v="000054806"/>
    <s v="0009"/>
    <x v="41"/>
    <s v="CX"/>
    <n v="8.3299999999999999E-2"/>
    <n v="0.43315999999999999"/>
    <n v="11.5"/>
    <s v="03|01"/>
    <x v="1"/>
    <x v="7"/>
    <s v="03|0104|000061067|1"/>
    <x v="56"/>
    <x v="1"/>
    <n v="3.6845374636720623E-5"/>
    <n v="1.2562428895888424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5"/>
    <x v="1"/>
    <s v="MERCADORIA PARA REVENDA"/>
    <s v="Abobora"/>
    <x v="12"/>
    <s v="Abobora Japonesa"/>
    <s v="Sem Marca"/>
    <s v="Sem Fabricante"/>
    <s v="000054806"/>
    <s v="0001"/>
    <x v="13"/>
    <s v="SC"/>
    <n v="0.05"/>
    <n v="1"/>
    <n v="3.8"/>
    <s v="03|01"/>
    <x v="1"/>
    <x v="2"/>
    <s v="03|0104|000061067|1"/>
    <x v="56"/>
    <x v="1"/>
    <n v="1.2174993358220727E-5"/>
    <n v="2.9001821257476276E-5"/>
    <s v="1899 - 30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6"/>
    <x v="1"/>
    <s v="MERCADORIA IMPORTADA"/>
    <s v="Pera"/>
    <x v="2"/>
    <s v="Pera D'Anjou Imp"/>
    <s v="Sem Marca"/>
    <s v="Sem Fabricante"/>
    <s v="000031308"/>
    <s v="0001"/>
    <x v="2"/>
    <s v="CX"/>
    <n v="8.3299999999999999E-2"/>
    <n v="1.4994000000000001"/>
    <n v="13.5"/>
    <s v="03|01"/>
    <x v="1"/>
    <x v="2"/>
    <s v="03|0104|000061062|1"/>
    <x v="3"/>
    <x v="0"/>
    <n v="4.3253265877889428E-5"/>
    <n v="4.3485330793459933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6"/>
    <x v="1"/>
    <s v="MERCADORIA IMPORTADA"/>
    <s v="Pera"/>
    <x v="2"/>
    <s v="Pera D'Anjou Imp"/>
    <s v="Sem Marca"/>
    <s v="Sem Fabricante"/>
    <s v="000031309"/>
    <s v="0001"/>
    <x v="2"/>
    <s v="CX"/>
    <n v="0.16669999999999999"/>
    <n v="3.0005999999999999"/>
    <n v="27"/>
    <s v="03|01"/>
    <x v="3"/>
    <x v="6"/>
    <s v="03|0104|000061062|1"/>
    <x v="3"/>
    <x v="0"/>
    <n v="8.6506531755778856E-5"/>
    <n v="8.7022864865183316E-5"/>
    <s v="0048 - 14)"/>
    <n v="0"/>
    <n v="0"/>
    <n v="2.8611970184302681E-2"/>
  </r>
  <r>
    <s v="0048 - 37)"/>
    <x v="0"/>
    <s v="Supervisor Atacado CE"/>
    <x v="0"/>
    <x v="0"/>
    <s v="Fortaleza"/>
    <s v="Wms Supermercados Do Brasil Ltda. (000048 - 37)"/>
    <x v="1"/>
    <x v="1"/>
    <s v="MERCADORIA IMPORTADA"/>
    <s v="Ameixa"/>
    <x v="18"/>
    <s v="Ameixa Pick &amp; Nicky"/>
    <s v="Pick &amp; Nicky"/>
    <s v="Sem Fabricante"/>
    <s v="000014794"/>
    <s v="0001"/>
    <x v="22"/>
    <s v="CX"/>
    <n v="0.1"/>
    <n v="0.55000000000000004"/>
    <n v="12.7"/>
    <s v="03|01"/>
    <x v="3"/>
    <x v="6"/>
    <s v="03|0104|000061061|1"/>
    <x v="27"/>
    <x v="0"/>
    <n v="4.0690109381421901E-5"/>
    <n v="1.5951001691611952E-5"/>
    <s v="0048 - 37)"/>
    <n v="0"/>
    <n v="0"/>
    <n v="2.8611970184302681E-2"/>
  </r>
  <r>
    <s v="0153 - 03)"/>
    <x v="0"/>
    <s v="Supervisor Varejo CE"/>
    <x v="4"/>
    <x v="0"/>
    <s v="Fortaleza"/>
    <s v="Supermercados Do Povo Ltda (000153 - 03)"/>
    <x v="6"/>
    <x v="1"/>
    <s v="MERCADORIA IMPORTADA"/>
    <s v="Ameixa"/>
    <x v="6"/>
    <s v="Ameixa Imp"/>
    <s v="Sem Marca"/>
    <s v="Sem Fabricante"/>
    <s v="000439338"/>
    <s v="0001"/>
    <x v="36"/>
    <s v="CX"/>
    <n v="1"/>
    <n v="9"/>
    <n v="170.1"/>
    <s v="03|01"/>
    <x v="3"/>
    <x v="6"/>
    <s v="03|0104|000061059|1"/>
    <x v="14"/>
    <x v="6"/>
    <n v="5.4499115006140676E-4"/>
    <n v="2.610163913172865E-4"/>
    <s v="0153 - 03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5"/>
    <x v="1"/>
    <s v="MERCADORIA IMPORTADA"/>
    <s v="Ameixa"/>
    <x v="6"/>
    <s v="Ameixa Imp"/>
    <s v="Sem Marca"/>
    <s v="Sem Fabricante"/>
    <s v="000017588"/>
    <s v="0001"/>
    <x v="20"/>
    <s v="CX"/>
    <n v="0.16669999999999999"/>
    <n v="1.5003"/>
    <n v="22.35"/>
    <s v="03|01"/>
    <x v="1"/>
    <x v="2"/>
    <s v="03|0104|000061056|1"/>
    <x v="57"/>
    <x v="2"/>
    <n v="7.1608184620061382E-5"/>
    <n v="4.3511432432591658E-5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5"/>
    <x v="1"/>
    <s v="MERCADORIA IMPORTADA"/>
    <s v="Maca"/>
    <x v="13"/>
    <s v="Maca Gala Imp"/>
    <s v="Sem Marca"/>
    <s v="Sem Fabricante"/>
    <s v="000017588"/>
    <s v="0002"/>
    <x v="42"/>
    <s v="CX"/>
    <n v="0.72219999999999995"/>
    <n v="12.999599999999999"/>
    <n v="115.7"/>
    <s v="03|01"/>
    <x v="1"/>
    <x v="2"/>
    <s v="03|0104|000061056|1"/>
    <x v="57"/>
    <x v="2"/>
    <n v="3.7069650830161532E-4"/>
    <n v="3.7701207561868859E-4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5"/>
    <x v="1"/>
    <s v="MERCADORIA PARA REVENDA"/>
    <s v="Melao"/>
    <x v="24"/>
    <s v="Melao Orange"/>
    <s v="Levissa"/>
    <s v="Sem Fabricante"/>
    <s v="000017588"/>
    <s v="0004"/>
    <x v="37"/>
    <s v="CX"/>
    <n v="0.1"/>
    <n v="1.5"/>
    <n v="8.85"/>
    <s v="03|01"/>
    <x v="1"/>
    <x v="2"/>
    <s v="03|0104|000061056|1"/>
    <x v="57"/>
    <x v="2"/>
    <n v="2.8354918742171957E-5"/>
    <n v="4.3502731886214419E-5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5"/>
    <x v="1"/>
    <s v="MERCADORIA PARA REVENDA"/>
    <s v="Melao"/>
    <x v="26"/>
    <s v="Melao Portugues"/>
    <s v="Doce Mel"/>
    <s v="Sem Fabricante"/>
    <s v="000017588"/>
    <s v="0005"/>
    <x v="43"/>
    <s v="CX"/>
    <n v="4"/>
    <n v="60"/>
    <n v="174"/>
    <s v="03|01"/>
    <x v="1"/>
    <x v="7"/>
    <s v="03|0104|000061056|1"/>
    <x v="57"/>
    <x v="2"/>
    <n v="5.5748653798168594E-4"/>
    <n v="1.7401092754485766E-3"/>
    <s v="2459 - 59)"/>
    <n v="0"/>
    <n v="0"/>
    <n v="2.8611970184302681E-2"/>
  </r>
  <r>
    <s v="0002 - 23)"/>
    <x v="0"/>
    <s v="Supervisor Atacado CE"/>
    <x v="5"/>
    <x v="0"/>
    <s v="Juazeiro Do Norte"/>
    <s v="Atacadao S.A (000002 - 23)"/>
    <x v="1"/>
    <x v="1"/>
    <s v="MERCADORIA IMPORTADA"/>
    <s v="Ameixa"/>
    <x v="6"/>
    <s v="Ameixa Imp"/>
    <s v="Sem Marca"/>
    <s v="Sem Fabricante"/>
    <s v="000500609"/>
    <s v="0001"/>
    <x v="20"/>
    <s v="CX"/>
    <n v="0.1111"/>
    <n v="0.99990000000000001"/>
    <n v="16.899999999999999"/>
    <s v="03|01"/>
    <x v="1"/>
    <x v="2"/>
    <s v="03|0104|000061054|1"/>
    <x v="35"/>
    <x v="0"/>
    <n v="5.4146680987876386E-5"/>
    <n v="2.8998921075350528E-5"/>
    <s v="0002 - 23)"/>
    <n v="0"/>
    <n v="0"/>
    <n v="2.8611970184302681E-2"/>
  </r>
  <r>
    <s v="0002 - 23)"/>
    <x v="0"/>
    <s v="Supervisor Atacado CE"/>
    <x v="5"/>
    <x v="0"/>
    <s v="Juazeiro Do Norte"/>
    <s v="Atacadao S.A (000002 - 23)"/>
    <x v="5"/>
    <x v="1"/>
    <s v="MERCADORIA IMPORTADA"/>
    <s v="Ameixa"/>
    <x v="6"/>
    <s v="Ameixa Imp"/>
    <s v="Sem Marca"/>
    <s v="Sem Fabricante"/>
    <s v="000500685"/>
    <s v="0001"/>
    <x v="20"/>
    <s v="CX"/>
    <n v="1.8889"/>
    <n v="17.0001"/>
    <n v="287.3"/>
    <s v="03|93"/>
    <x v="0"/>
    <x v="0"/>
    <s v="03|0104|000061054|1"/>
    <x v="35"/>
    <x v="0"/>
    <n v="9.2049357679389865E-4"/>
    <n v="4.9303386155922244E-4"/>
    <s v="0002 - 23)"/>
    <n v="0"/>
    <n v="0"/>
    <n v="2.8611970184302681E-2"/>
  </r>
  <r>
    <s v="1899 - 17)"/>
    <x v="0"/>
    <s v="Supervisor Atacado CE"/>
    <x v="5"/>
    <x v="0"/>
    <s v="Juazeiro Do Norte"/>
    <s v="Sendas Distribuidora (001899 - 17)"/>
    <x v="5"/>
    <x v="1"/>
    <s v="MERCADORIA IMPORTADA"/>
    <s v="Pera"/>
    <x v="2"/>
    <s v="Pera D'Anjou Imp"/>
    <s v="Sem Marca"/>
    <s v="Sem Fabricante"/>
    <s v="000194626"/>
    <s v="0001"/>
    <x v="2"/>
    <s v="CX"/>
    <n v="0.27779999999999999"/>
    <n v="5.0004"/>
    <n v="49.5"/>
    <s v="03|01"/>
    <x v="1"/>
    <x v="2"/>
    <s v="03|0104|000061053|1"/>
    <x v="28"/>
    <x v="1"/>
    <n v="1.585953082189279E-4"/>
    <n v="1.4502070701588439E-4"/>
    <s v="1899 - 17)"/>
    <n v="0"/>
    <n v="0"/>
    <n v="2.8611970184302681E-2"/>
  </r>
  <r>
    <s v="1899 - 33)"/>
    <x v="0"/>
    <s v="Supervisor Atacado CE"/>
    <x v="5"/>
    <x v="0"/>
    <s v="Iguatu"/>
    <s v="Sendas Distribuidora S/A (001899 - 33)"/>
    <x v="1"/>
    <x v="1"/>
    <s v="MERCADORIA IMPORTADA"/>
    <s v="Maca"/>
    <x v="13"/>
    <s v="Maca Gala Imp Pick &amp; Nicky"/>
    <s v="Sem Marca"/>
    <s v="Sem Fabricante"/>
    <s v="000067499"/>
    <s v="0001"/>
    <x v="26"/>
    <s v="CX"/>
    <n v="9.0899999999999995E-2"/>
    <n v="1.7907299999999999"/>
    <n v="21"/>
    <s v="03|01"/>
    <x v="3"/>
    <x v="6"/>
    <s v="03|0104|000061052|1"/>
    <x v="29"/>
    <x v="1"/>
    <n v="6.7282858032272441E-5"/>
    <n v="5.1934431380400491E-5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1"/>
    <x v="1"/>
    <s v="MERCADORIA IMPORTADA"/>
    <s v="Pera"/>
    <x v="2"/>
    <s v="Pera D'Anjou Imp"/>
    <s v="Sem Marca"/>
    <s v="Sem Fabricante"/>
    <s v="000067499"/>
    <s v="0003"/>
    <x v="2"/>
    <s v="CX"/>
    <n v="8.3299999999999999E-2"/>
    <n v="1.4994000000000001"/>
    <n v="14.85"/>
    <s v="03|01"/>
    <x v="1"/>
    <x v="2"/>
    <s v="03|0104|000061052|1"/>
    <x v="29"/>
    <x v="1"/>
    <n v="4.7578592465678369E-5"/>
    <n v="4.3485330793459933E-5"/>
    <s v="1899 - 33)"/>
    <n v="0"/>
    <n v="0"/>
    <n v="2.8611970184302681E-2"/>
  </r>
  <r>
    <s v="1624 - 01)"/>
    <x v="0"/>
    <s v="Supervisor Varejo CE"/>
    <x v="4"/>
    <x v="0"/>
    <s v="Itapipoca"/>
    <s v="Supermercado Paulo Belo Ltda (001624 - 01)"/>
    <x v="1"/>
    <x v="1"/>
    <s v="MERCADORIA IMPORTADA"/>
    <s v="Ameixa"/>
    <x v="6"/>
    <s v="Ameixa Imp"/>
    <s v="Sem Marca"/>
    <s v="Sem Fabricante"/>
    <s v="000054401"/>
    <s v="0001"/>
    <x v="20"/>
    <s v="CX"/>
    <n v="2"/>
    <n v="18"/>
    <n v="277.2"/>
    <s v="03|01"/>
    <x v="3"/>
    <x v="6"/>
    <s v="03|0104|000061050|1"/>
    <x v="58"/>
    <x v="14"/>
    <n v="8.881337260259962E-4"/>
    <n v="5.22032782634573E-4"/>
    <s v="1624 - 01)"/>
    <n v="0"/>
    <n v="0"/>
    <n v="2.8611970184302681E-2"/>
  </r>
  <r>
    <s v="1624 - 01)"/>
    <x v="0"/>
    <s v="Supervisor Varejo CE"/>
    <x v="4"/>
    <x v="0"/>
    <s v="Itapipoca"/>
    <s v="Supermercado Paulo Belo Ltda (001624 - 01)"/>
    <x v="1"/>
    <x v="1"/>
    <s v="MERCADORIA PARA REVENDA"/>
    <s v="Uva"/>
    <x v="4"/>
    <s v="Uva Thompson"/>
    <s v="Levissa"/>
    <s v="Sem Fabricante"/>
    <s v="000054401"/>
    <s v="0003"/>
    <x v="4"/>
    <s v="CX"/>
    <n v="6"/>
    <n v="33.6"/>
    <n v="828"/>
    <s v="03|01"/>
    <x v="2"/>
    <x v="3"/>
    <s v="03|0104|000061050|1"/>
    <x v="58"/>
    <x v="14"/>
    <n v="2.6528669738438847E-3"/>
    <n v="9.7446119425120294E-4"/>
    <s v="1624 - 01)"/>
    <n v="0"/>
    <n v="0"/>
    <n v="2.8611970184302681E-2"/>
  </r>
  <r>
    <s v="1624 - 01)"/>
    <x v="0"/>
    <s v="Supervisor Varejo CE"/>
    <x v="4"/>
    <x v="0"/>
    <s v="Itapipoca"/>
    <s v="Supermercado Paulo Belo Ltda (001624 - 01)"/>
    <x v="1"/>
    <x v="1"/>
    <s v="MERCADORIA PARA REVENDA"/>
    <s v="Verduras"/>
    <x v="19"/>
    <s v="Brocolis"/>
    <s v="Reserva Gourmet"/>
    <s v="Sem Fabricante"/>
    <s v="000054401"/>
    <s v="0002"/>
    <x v="24"/>
    <s v="UN"/>
    <n v="4"/>
    <n v="1.204"/>
    <n v="34"/>
    <s v="03|01"/>
    <x v="3"/>
    <x v="6"/>
    <s v="03|0104|000061050|1"/>
    <x v="58"/>
    <x v="14"/>
    <n v="1.0893415109986966E-4"/>
    <n v="3.491819279400144E-5"/>
    <s v="1624 - 01)"/>
    <n v="0"/>
    <n v="0"/>
    <n v="2.8611970184302681E-2"/>
  </r>
  <r>
    <s v="1624 - 01)"/>
    <x v="0"/>
    <s v="Supervisor Varejo CE"/>
    <x v="4"/>
    <x v="0"/>
    <s v="Itapipoca"/>
    <s v="Supermercado Paulo Belo Ltda (001624 - 01)"/>
    <x v="1"/>
    <x v="1"/>
    <s v="MERCADORIA IMPORTADA"/>
    <s v="Tangerina"/>
    <x v="10"/>
    <s v="Tangerina Imp"/>
    <s v="Sem Marca"/>
    <s v="Sem Fabricante"/>
    <s v="000054403"/>
    <s v="0001"/>
    <x v="10"/>
    <s v="CX"/>
    <n v="1.0215000000000001"/>
    <n v="10.215"/>
    <n v="137.9"/>
    <s v="03|93"/>
    <x v="0"/>
    <x v="0"/>
    <s v="03|0104|000061050|1"/>
    <x v="58"/>
    <x v="14"/>
    <n v="4.4182410107858902E-4"/>
    <n v="2.9625360414512017E-4"/>
    <s v="1624 - 01)"/>
    <n v="0"/>
    <n v="0"/>
    <n v="2.8611970184302681E-2"/>
  </r>
  <r>
    <s v="1624 - 01)"/>
    <x v="0"/>
    <s v="Supervisor Varejo CE"/>
    <x v="4"/>
    <x v="0"/>
    <s v="Itapipoca"/>
    <s v="Supermercado Paulo Belo Ltda (001624 - 01)"/>
    <x v="1"/>
    <x v="1"/>
    <s v="MERCADORIA PARA REVENDA"/>
    <s v="Uva"/>
    <x v="17"/>
    <s v="Uva Da Hora"/>
    <s v="Da Hora"/>
    <s v="Sem Fabricante"/>
    <s v="000054403"/>
    <s v="0003"/>
    <x v="21"/>
    <s v="CX"/>
    <n v="0.1"/>
    <n v="0.55000000000000004"/>
    <n v="11.6"/>
    <s v="03|93"/>
    <x v="0"/>
    <x v="0"/>
    <s v="03|0104|000061050|1"/>
    <x v="58"/>
    <x v="14"/>
    <n v="3.7165769198779061E-5"/>
    <n v="1.5951001691611952E-5"/>
    <s v="1624 - 01)"/>
    <n v="0"/>
    <n v="0"/>
    <n v="2.8611970184302681E-2"/>
  </r>
  <r>
    <s v="1624 - 01)"/>
    <x v="0"/>
    <s v="Supervisor Varejo CE"/>
    <x v="4"/>
    <x v="0"/>
    <s v="Itapipoca"/>
    <s v="Supermercado Paulo Belo Ltda (001624 - 01)"/>
    <x v="1"/>
    <x v="1"/>
    <s v="MERCADORIA PARA REVENDA"/>
    <s v="Uva"/>
    <x v="7"/>
    <s v="Uva Vitoria"/>
    <s v="Levissa"/>
    <s v="Sem Fabricante"/>
    <s v="000054403"/>
    <s v="0004"/>
    <x v="35"/>
    <s v="CX"/>
    <n v="1"/>
    <n v="5.6"/>
    <n v="99"/>
    <s v="03|93"/>
    <x v="0"/>
    <x v="0"/>
    <s v="03|0104|000061050|1"/>
    <x v="58"/>
    <x v="14"/>
    <n v="3.171906164378558E-4"/>
    <n v="1.6241019904186715E-4"/>
    <s v="1624 - 01)"/>
    <n v="0"/>
    <n v="0"/>
    <n v="2.8611970184302681E-2"/>
  </r>
  <r>
    <s v="1624 - 01)"/>
    <x v="0"/>
    <s v="Supervisor Varejo CE"/>
    <x v="4"/>
    <x v="0"/>
    <s v="Itapipoca"/>
    <s v="Supermercado Paulo Belo Ltda (001624 - 01)"/>
    <x v="1"/>
    <x v="1"/>
    <s v="MERCADORIA PARA REVENDA"/>
    <s v="Uva"/>
    <x v="4"/>
    <s v="Uva Thompson"/>
    <s v="Reserva Gourmet"/>
    <s v="Sem Fabricante"/>
    <s v="000054403"/>
    <s v="0006"/>
    <x v="29"/>
    <s v="CX"/>
    <n v="0.33329999999999999"/>
    <n v="1.73316"/>
    <n v="51.2"/>
    <s v="03|93"/>
    <x v="0"/>
    <x v="0"/>
    <s v="03|0104|000061050|1"/>
    <x v="58"/>
    <x v="14"/>
    <n v="1.6404201577392138E-4"/>
    <n v="5.0264796530607584E-5"/>
    <s v="1624 - 01)"/>
    <n v="0"/>
    <n v="0"/>
    <n v="2.8611970184302681E-2"/>
  </r>
  <r>
    <s v="2459 - 43)"/>
    <x v="0"/>
    <s v="Supervisor Atacado CE"/>
    <x v="2"/>
    <x v="0"/>
    <s v="Itapipoca"/>
    <s v="Mateus Supermercados S.A. (002459 - 43)"/>
    <x v="1"/>
    <x v="1"/>
    <s v="MERCADORIA IMPORTADA"/>
    <s v="Maca"/>
    <x v="13"/>
    <s v="Maca Gala Imp"/>
    <s v="Sem Marca"/>
    <s v="Sem Fabricante"/>
    <s v="000028513"/>
    <s v="0002"/>
    <x v="14"/>
    <s v="CX"/>
    <n v="0.38890000000000002"/>
    <n v="7.0002000000000004"/>
    <n v="62.3"/>
    <s v="03|01"/>
    <x v="1"/>
    <x v="2"/>
    <s v="03|0104|000061049|1"/>
    <x v="59"/>
    <x v="2"/>
    <n v="1.9960581216240823E-4"/>
    <n v="2.0301854916658546E-4"/>
    <s v="2459 - 43)"/>
    <n v="0"/>
    <n v="0"/>
    <n v="2.8611970184302681E-2"/>
  </r>
  <r>
    <s v="0048 - 19)"/>
    <x v="0"/>
    <s v="Supervisor MA, PA e PI"/>
    <x v="6"/>
    <x v="1"/>
    <s v="Teresina"/>
    <s v="Wms Supermercados Do Brasil Ltda. (000048 - 19)"/>
    <x v="5"/>
    <x v="1"/>
    <s v="MERCADORIA IMPORTADA"/>
    <s v="Ameixa"/>
    <x v="6"/>
    <s v="Ameixa Imp"/>
    <s v="Sem Marca"/>
    <s v="Sem Fabricante"/>
    <s v="000026326"/>
    <s v="0002"/>
    <x v="20"/>
    <s v="CX"/>
    <n v="2.2200000000000001E-2"/>
    <n v="0.19980000000000001"/>
    <n v="3.7"/>
    <s v="03|01"/>
    <x v="1"/>
    <x v="2"/>
    <s v="03|0104|000061047|1"/>
    <x v="60"/>
    <x v="0"/>
    <n v="1.1854598796162288E-5"/>
    <n v="5.7945638872437604E-6"/>
    <s v="0048 - 19)"/>
    <n v="0"/>
    <n v="0"/>
    <n v="2.8611970184302681E-2"/>
  </r>
  <r>
    <s v="0048 - 19)"/>
    <x v="0"/>
    <s v="Supervisor MA, PA e PI"/>
    <x v="6"/>
    <x v="1"/>
    <s v="Teresina"/>
    <s v="Wms Supermercados Do Brasil Ltda. (000048 - 19)"/>
    <x v="5"/>
    <x v="1"/>
    <s v="MERCADORIA PARA REVENDA"/>
    <s v="Raizes/Tuberculos"/>
    <x v="21"/>
    <s v="Gengibre"/>
    <s v="Sem Marca"/>
    <s v="Sem Fabricante"/>
    <s v="000026326"/>
    <s v="0003"/>
    <x v="28"/>
    <s v="CX"/>
    <n v="7.1400000000000005E-2"/>
    <n v="0.99960000000000004"/>
    <n v="15.9"/>
    <s v="03|01"/>
    <x v="1"/>
    <x v="2"/>
    <s v="03|0104|000061047|1"/>
    <x v="60"/>
    <x v="0"/>
    <n v="5.094273536729199E-5"/>
    <n v="2.8990220528973289E-5"/>
    <s v="0048 - 19)"/>
    <n v="0"/>
    <n v="0"/>
    <n v="2.8611970184302681E-2"/>
  </r>
  <r>
    <s v="0048 - 19)"/>
    <x v="0"/>
    <s v="Supervisor MA, PA e PI"/>
    <x v="6"/>
    <x v="1"/>
    <s v="Teresina"/>
    <s v="Wms Supermercados Do Brasil Ltda. (000048 - 19)"/>
    <x v="5"/>
    <x v="1"/>
    <s v="MERCADORIA IMPORTADA"/>
    <s v="Pera"/>
    <x v="2"/>
    <s v="Pera D'Anjou Imp"/>
    <s v="Sem Marca"/>
    <s v="Sem Fabricante"/>
    <s v="000026326"/>
    <s v="0004"/>
    <x v="2"/>
    <s v="CX"/>
    <n v="2.7799999999999998E-2"/>
    <n v="0.50039999999999996"/>
    <n v="4.25"/>
    <s v="03|01"/>
    <x v="1"/>
    <x v="2"/>
    <s v="03|0104|000061047|1"/>
    <x v="60"/>
    <x v="0"/>
    <n v="1.3616768887483708E-5"/>
    <n v="1.4512511357241128E-5"/>
    <s v="0048 - 19)"/>
    <n v="0"/>
    <n v="0"/>
    <n v="2.8611970184302681E-2"/>
  </r>
  <r>
    <s v="0048 - 19)"/>
    <x v="0"/>
    <s v="Supervisor MA, PA e PI"/>
    <x v="6"/>
    <x v="1"/>
    <s v="Teresina"/>
    <s v="Wms Supermercados Do Brasil Ltda. (000048 - 19)"/>
    <x v="5"/>
    <x v="1"/>
    <s v="MERCADORIA PARA REVENDA"/>
    <s v="Abobora"/>
    <x v="12"/>
    <s v="Abobora Japonesa"/>
    <s v="Sem Marca"/>
    <s v="Sem Fabricante"/>
    <s v="000026326"/>
    <s v="0001"/>
    <x v="13"/>
    <s v="SC"/>
    <n v="1.15E-2"/>
    <n v="0.23"/>
    <n v="1.1000000000000001"/>
    <s v="03|01"/>
    <x v="1"/>
    <x v="2"/>
    <s v="03|0104|000061047|1"/>
    <x v="60"/>
    <x v="0"/>
    <n v="3.5243401826428423E-6"/>
    <n v="6.6704188892195441E-6"/>
    <s v="0048 - 19)"/>
    <n v="0"/>
    <n v="0"/>
    <n v="2.8611970184302681E-2"/>
  </r>
  <r>
    <s v="0048 - 19)"/>
    <x v="0"/>
    <s v="Supervisor MA, PA e PI"/>
    <x v="6"/>
    <x v="1"/>
    <s v="Teresina"/>
    <s v="Wms Supermercados Do Brasil Ltda. (000048 - 19)"/>
    <x v="5"/>
    <x v="1"/>
    <s v="MERCADORIA IMPORTADA"/>
    <s v="Ameixa"/>
    <x v="6"/>
    <s v="Ameixa Imp"/>
    <s v="Sem Marca"/>
    <s v="Sem Fabricante"/>
    <s v="000026366"/>
    <s v="0001"/>
    <x v="20"/>
    <s v="CX"/>
    <n v="0.38890000000000002"/>
    <n v="3.5001000000000002"/>
    <n v="64.75"/>
    <s v="03|01"/>
    <x v="3"/>
    <x v="6"/>
    <s v="03|0104|000061047|1"/>
    <x v="60"/>
    <x v="0"/>
    <n v="2.0745547893284003E-4"/>
    <n v="1.0150927458329273E-4"/>
    <s v="0048 - 19)"/>
    <n v="0"/>
    <n v="0"/>
    <n v="2.8611970184302681E-2"/>
  </r>
  <r>
    <s v="0048 - 19)"/>
    <x v="0"/>
    <s v="Supervisor MA, PA e PI"/>
    <x v="6"/>
    <x v="1"/>
    <s v="Teresina"/>
    <s v="Wms Supermercados Do Brasil Ltda. (000048 - 19)"/>
    <x v="5"/>
    <x v="1"/>
    <s v="MERCADORIA PARA REVENDA"/>
    <s v="Verduras"/>
    <x v="19"/>
    <s v="Brocolis"/>
    <s v="Reserva Gourmet"/>
    <s v="Sem Fabricante"/>
    <s v="000026366"/>
    <s v="0002"/>
    <x v="24"/>
    <s v="UN"/>
    <n v="0.2"/>
    <n v="6.0199999999999997E-2"/>
    <n v="25.5"/>
    <s v="03|01"/>
    <x v="3"/>
    <x v="6"/>
    <s v="03|0104|000061047|1"/>
    <x v="60"/>
    <x v="0"/>
    <n v="8.1700613324902252E-5"/>
    <n v="1.7459096397000717E-6"/>
    <s v="0048 - 19)"/>
    <n v="0"/>
    <n v="0"/>
    <n v="2.8611970184302681E-2"/>
  </r>
  <r>
    <s v="1899 - 24)"/>
    <x v="0"/>
    <s v="Supervisor MA, PA e PI"/>
    <x v="1"/>
    <x v="1"/>
    <s v="Teresina"/>
    <s v="Sendas Distribuidora S/A (001899 - 24)"/>
    <x v="1"/>
    <x v="1"/>
    <s v="MERCADORIA PARA REVENDA"/>
    <s v="Raizes/Tuberculos"/>
    <x v="21"/>
    <s v="Gengibre"/>
    <s v="Sem Marca"/>
    <s v="Sem Fabricante"/>
    <s v="000177088"/>
    <s v="0002"/>
    <x v="28"/>
    <s v="CX"/>
    <n v="8.4000000000000005E-2"/>
    <n v="1.1759999999999999"/>
    <n v="18.46"/>
    <s v="03|01"/>
    <x v="1"/>
    <x v="2"/>
    <s v="03|0104|000061044|1"/>
    <x v="1"/>
    <x v="1"/>
    <n v="5.9144836155988065E-5"/>
    <n v="3.4106141798792097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1"/>
    <x v="1"/>
    <s v="MERCADORIA IMPORTADA"/>
    <s v="Limao"/>
    <x v="16"/>
    <s v="Limao Imp"/>
    <s v="Sem Marca"/>
    <s v="Sem Fabricante"/>
    <s v="000177088"/>
    <s v="0003"/>
    <x v="18"/>
    <s v="CX"/>
    <n v="1.7500000000000002E-2"/>
    <n v="0.26250000000000001"/>
    <n v="3.38"/>
    <s v="03|01"/>
    <x v="1"/>
    <x v="2"/>
    <s v="03|0104|000061044|1"/>
    <x v="1"/>
    <x v="1"/>
    <n v="1.0829336197575278E-5"/>
    <n v="7.612978080087523E-6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1"/>
    <x v="1"/>
    <s v="MERCADORIA IMPORTADA"/>
    <s v="Pera"/>
    <x v="2"/>
    <s v="Pera D'Anjou Imp"/>
    <s v="Sem Marca"/>
    <s v="Sem Fabricante"/>
    <s v="000177088"/>
    <s v="0004"/>
    <x v="2"/>
    <s v="CX"/>
    <n v="0.22670000000000001"/>
    <n v="4.0805999999999996"/>
    <n v="36.31"/>
    <s v="03|01"/>
    <x v="1"/>
    <x v="2"/>
    <s v="03|0104|000061044|1"/>
    <x v="1"/>
    <x v="1"/>
    <n v="1.1633526548341963E-4"/>
    <n v="1.1834483182325768E-4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1"/>
    <x v="1"/>
    <s v="MERCADORIA IMPORTADA"/>
    <s v="Tangerina"/>
    <x v="10"/>
    <s v="Tangerina Imp"/>
    <s v="Sem Marca"/>
    <s v="Sem Fabricante"/>
    <s v="000177088"/>
    <s v="0006"/>
    <x v="10"/>
    <s v="CX"/>
    <n v="0.56000000000000005"/>
    <n v="5.6"/>
    <n v="71.12"/>
    <s v="03|01"/>
    <x v="1"/>
    <x v="2"/>
    <s v="03|0104|000061044|1"/>
    <x v="1"/>
    <x v="1"/>
    <n v="2.2786461253596267E-4"/>
    <n v="1.6241019904186715E-4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1"/>
    <x v="1"/>
    <s v="MERCADORIA PARA REVENDA"/>
    <s v="Abobora"/>
    <x v="12"/>
    <s v="Abobora Japonesa"/>
    <s v="Sem Marca"/>
    <s v="Sem Fabricante"/>
    <s v="000177088"/>
    <s v="0001"/>
    <x v="13"/>
    <s v="SC"/>
    <n v="2.5000000000000001E-3"/>
    <n v="0.05"/>
    <n v="0.19"/>
    <s v="03|01"/>
    <x v="1"/>
    <x v="2"/>
    <s v="03|0104|000061044|1"/>
    <x v="1"/>
    <x v="1"/>
    <n v="6.087496679110364E-7"/>
    <n v="1.4500910628738139E-6"/>
    <s v="1899 - 24)"/>
    <n v="0"/>
    <n v="0"/>
    <n v="2.8611970184302681E-2"/>
  </r>
  <r>
    <s v="0144 - 01)"/>
    <x v="0"/>
    <s v="Supervisor Varejo CE"/>
    <x v="3"/>
    <x v="0"/>
    <s v="Crateus"/>
    <s v="Supermercado Cosmos Ltda (000144 - 01)"/>
    <x v="1"/>
    <x v="1"/>
    <s v="MERCADORIA PARA REVENDA"/>
    <s v="Uva"/>
    <x v="20"/>
    <s v="Uva Pick &amp; Nicky"/>
    <s v="Pick Nick"/>
    <s v="Sem Fabricante"/>
    <s v="000090001"/>
    <s v="0002"/>
    <x v="25"/>
    <s v="CX"/>
    <n v="0.05"/>
    <n v="0.27500000000000002"/>
    <n v="6.8"/>
    <s v="03|01"/>
    <x v="3"/>
    <x v="6"/>
    <s v="03|0104|000061040|1"/>
    <x v="61"/>
    <x v="13"/>
    <n v="2.1786830219973933E-5"/>
    <n v="7.9755008458059761E-6"/>
    <s v="0144 - 01)"/>
    <n v="0"/>
    <n v="0"/>
    <n v="2.8611970184302681E-2"/>
  </r>
  <r>
    <s v="0144 - 01)"/>
    <x v="0"/>
    <s v="Supervisor Varejo CE"/>
    <x v="3"/>
    <x v="0"/>
    <s v="Crateus"/>
    <s v="Supermercado Cosmos Ltda (000144 - 01)"/>
    <x v="1"/>
    <x v="1"/>
    <s v="MERCADORIA PARA REVENDA"/>
    <s v="Verduras"/>
    <x v="19"/>
    <s v="Brocolis"/>
    <s v="Reserva Gourmet"/>
    <s v="Sem Fabricante"/>
    <s v="000090001"/>
    <s v="0001"/>
    <x v="24"/>
    <s v="UN"/>
    <n v="3"/>
    <n v="0.90300000000000002"/>
    <n v="25.5"/>
    <s v="03|01"/>
    <x v="3"/>
    <x v="6"/>
    <s v="03|0104|000061040|1"/>
    <x v="61"/>
    <x v="13"/>
    <n v="8.1700613324902252E-5"/>
    <n v="2.6188644595501078E-5"/>
    <s v="0144 - 01)"/>
    <n v="0"/>
    <n v="0"/>
    <n v="2.8611970184302681E-2"/>
  </r>
  <r>
    <s v="2459 - 56)"/>
    <x v="0"/>
    <s v="Supervisor Atacado CE"/>
    <x v="2"/>
    <x v="0"/>
    <s v="Caninde"/>
    <s v="Mateus Supermercados S.A. (002459 - 56)"/>
    <x v="1"/>
    <x v="1"/>
    <s v="MERCADORIA PARA REVENDA"/>
    <s v="Melao"/>
    <x v="11"/>
    <s v="Melao Espanhol"/>
    <s v="Sem Marca"/>
    <s v="Sem Fabricante"/>
    <s v="000014652"/>
    <s v="0001"/>
    <x v="12"/>
    <s v="KG"/>
    <n v="1.5"/>
    <n v="1.5"/>
    <n v="3.75"/>
    <s v="03|01"/>
    <x v="1"/>
    <x v="2"/>
    <s v="03|0104|000061039|1"/>
    <x v="62"/>
    <x v="2"/>
    <n v="1.2014796077191508E-5"/>
    <n v="4.3502731886214419E-5"/>
    <s v="2459 - 56)"/>
    <n v="0"/>
    <n v="0"/>
    <n v="2.8611970184302681E-2"/>
  </r>
  <r>
    <s v="2459 - 56)"/>
    <x v="0"/>
    <s v="Supervisor Atacado CE"/>
    <x v="2"/>
    <x v="0"/>
    <s v="Caninde"/>
    <s v="Mateus Supermercados S.A. (002459 - 56)"/>
    <x v="1"/>
    <x v="1"/>
    <s v="MERCADORIA IMPORTADA"/>
    <s v="Ameixa"/>
    <x v="6"/>
    <s v="Ameixa Imp"/>
    <s v="Sem Marca"/>
    <s v="Sem Fabricante"/>
    <s v="000014650"/>
    <s v="0001"/>
    <x v="20"/>
    <s v="CX"/>
    <n v="5.5599999999999997E-2"/>
    <n v="0.50039999999999996"/>
    <n v="7.45"/>
    <s v="03|01"/>
    <x v="3"/>
    <x v="6"/>
    <s v="03|0104|000061038|1"/>
    <x v="62"/>
    <x v="2"/>
    <n v="2.3869394873353794E-5"/>
    <n v="1.4512511357241128E-5"/>
    <s v="2459 - 56)"/>
    <n v="0"/>
    <n v="0"/>
    <n v="2.8611970184302681E-2"/>
  </r>
  <r>
    <s v="2459 - 56)"/>
    <x v="0"/>
    <s v="Supervisor Atacado CE"/>
    <x v="2"/>
    <x v="0"/>
    <s v="Caninde"/>
    <s v="Mateus Supermercados S.A. (002459 - 56)"/>
    <x v="1"/>
    <x v="1"/>
    <s v="MERCADORIA IMPORTADA"/>
    <s v="Maca"/>
    <x v="8"/>
    <s v="Maca Red Imp"/>
    <s v="Sem Marca"/>
    <s v="Sem Fabricante"/>
    <s v="000014650"/>
    <s v="0002"/>
    <x v="8"/>
    <s v="CX"/>
    <n v="0.17780000000000001"/>
    <n v="3.2004000000000001"/>
    <n v="47.68"/>
    <s v="03|01"/>
    <x v="3"/>
    <x v="6"/>
    <s v="03|0104|000061038|1"/>
    <x v="62"/>
    <x v="2"/>
    <n v="1.5276412718946429E-4"/>
    <n v="9.2817428752427078E-5"/>
    <s v="2459 - 56)"/>
    <n v="0"/>
    <n v="0"/>
    <n v="2.8611970184302681E-2"/>
  </r>
  <r>
    <s v="2459 - 56)"/>
    <x v="0"/>
    <s v="Supervisor Atacado CE"/>
    <x v="2"/>
    <x v="0"/>
    <s v="Caninde"/>
    <s v="Mateus Supermercados S.A. (002459 - 56)"/>
    <x v="1"/>
    <x v="1"/>
    <s v="MERCADORIA IMPORTADA"/>
    <s v="Maca"/>
    <x v="13"/>
    <s v="Maca Gala Imp"/>
    <s v="Sem Marca"/>
    <s v="Sem Fabricante"/>
    <s v="000014650"/>
    <s v="0003"/>
    <x v="14"/>
    <s v="CX"/>
    <n v="0.72219999999999995"/>
    <n v="12.999599999999999"/>
    <n v="115.7"/>
    <s v="03|01"/>
    <x v="3"/>
    <x v="6"/>
    <s v="03|0104|000061038|1"/>
    <x v="62"/>
    <x v="2"/>
    <n v="3.7069650830161532E-4"/>
    <n v="3.7701207561868859E-4"/>
    <s v="2459 - 56)"/>
    <n v="0"/>
    <n v="0"/>
    <n v="2.8611970184302681E-2"/>
  </r>
  <r>
    <s v="2459 - 56)"/>
    <x v="0"/>
    <s v="Supervisor Atacado CE"/>
    <x v="2"/>
    <x v="0"/>
    <s v="Caninde"/>
    <s v="Mateus Supermercados S.A. (002459 - 56)"/>
    <x v="1"/>
    <x v="1"/>
    <s v="MERCADORIA IMPORTADA"/>
    <s v="Pera"/>
    <x v="2"/>
    <s v="Pera D'Anjou Imp"/>
    <s v="Sem Marca"/>
    <s v="Sem Fabricante"/>
    <s v="000014650"/>
    <s v="0004"/>
    <x v="2"/>
    <s v="CX"/>
    <n v="6.6699999999999995E-2"/>
    <n v="1.2005999999999999"/>
    <n v="9.9600000000000009"/>
    <s v="03|01"/>
    <x v="3"/>
    <x v="6"/>
    <s v="03|0104|000061038|1"/>
    <x v="62"/>
    <x v="2"/>
    <n v="3.1911298381020643E-5"/>
    <n v="3.4819586601726015E-5"/>
    <s v="2459 - 56)"/>
    <n v="0"/>
    <n v="0"/>
    <n v="2.8611970184302681E-2"/>
  </r>
  <r>
    <s v="2459 - 56)"/>
    <x v="0"/>
    <s v="Supervisor Atacado CE"/>
    <x v="2"/>
    <x v="0"/>
    <s v="Caninde"/>
    <s v="Mateus Supermercados S.A. (002459 - 56)"/>
    <x v="1"/>
    <x v="1"/>
    <s v="MERCADORIA PARA REVENDA"/>
    <s v="Raizes/Tuberculos"/>
    <x v="21"/>
    <s v="Gengibre"/>
    <s v="Sem Marca"/>
    <s v="Sem Fabricante"/>
    <s v="000014650"/>
    <s v="0005"/>
    <x v="28"/>
    <s v="CX"/>
    <n v="1"/>
    <n v="14"/>
    <n v="250.6"/>
    <s v="03|01"/>
    <x v="0"/>
    <x v="8"/>
    <s v="03|0104|000061038|1"/>
    <x v="62"/>
    <x v="2"/>
    <n v="8.0290877251845108E-4"/>
    <n v="4.0602549760466788E-4"/>
    <s v="2459 - 56)"/>
    <n v="0"/>
    <n v="0"/>
    <n v="2.8611970184302681E-2"/>
  </r>
  <r>
    <s v="2459 - 48)"/>
    <x v="0"/>
    <s v="Supervisor Atacado CE"/>
    <x v="2"/>
    <x v="0"/>
    <s v="Quixeramobim"/>
    <s v="Mateus Supermercados S.A. (002459 - 48)"/>
    <x v="4"/>
    <x v="1"/>
    <s v="MERCADORIA IMPORTADA"/>
    <s v="Ameixa"/>
    <x v="6"/>
    <s v="Ameixa Imp"/>
    <s v="Sem Marca"/>
    <s v="Sem Fabricante"/>
    <s v="000016417"/>
    <s v="0001"/>
    <x v="20"/>
    <s v="CX"/>
    <n v="0.1111"/>
    <n v="0.99990000000000001"/>
    <n v="14.9"/>
    <s v="03|01"/>
    <x v="1"/>
    <x v="2"/>
    <s v="03|0104|000061036|1"/>
    <x v="63"/>
    <x v="2"/>
    <n v="4.7738789746707588E-5"/>
    <n v="2.8998921075350528E-5"/>
    <s v="2459 - 48)"/>
    <n v="0"/>
    <n v="0"/>
    <n v="2.8611970184302681E-2"/>
  </r>
  <r>
    <s v="2459 - 48)"/>
    <x v="0"/>
    <s v="Supervisor Atacado CE"/>
    <x v="2"/>
    <x v="0"/>
    <s v="Quixeramobim"/>
    <s v="Mateus Supermercados S.A. (002459 - 48)"/>
    <x v="4"/>
    <x v="1"/>
    <s v="MERCADORIA IMPORTADA"/>
    <s v="Limao"/>
    <x v="16"/>
    <s v="Limao Imp"/>
    <s v="Sem Marca"/>
    <s v="Sem Fabricante"/>
    <s v="000016417"/>
    <s v="0002"/>
    <x v="18"/>
    <s v="CX"/>
    <n v="3.3300000000000003E-2"/>
    <n v="0.4995"/>
    <n v="6.45"/>
    <s v="03|01"/>
    <x v="1"/>
    <x v="2"/>
    <s v="03|0104|000061036|1"/>
    <x v="63"/>
    <x v="2"/>
    <n v="2.0665449252769391E-5"/>
    <n v="1.44864097181094E-5"/>
    <s v="2459 - 48)"/>
    <n v="0"/>
    <n v="0"/>
    <n v="2.8611970184302681E-2"/>
  </r>
  <r>
    <s v="2459 - 48)"/>
    <x v="0"/>
    <s v="Supervisor Atacado CE"/>
    <x v="2"/>
    <x v="0"/>
    <s v="Quixeramobim"/>
    <s v="Mateus Supermercados S.A. (002459 - 48)"/>
    <x v="4"/>
    <x v="1"/>
    <s v="MERCADORIA IMPORTADA"/>
    <s v="Maca"/>
    <x v="13"/>
    <s v="Maca Gala Imp"/>
    <s v="Sem Marca"/>
    <s v="Sem Fabricante"/>
    <s v="000016417"/>
    <s v="0003"/>
    <x v="14"/>
    <s v="CX"/>
    <n v="1.1667000000000001"/>
    <n v="21.000599999999999"/>
    <n v="186.9"/>
    <s v="03|01"/>
    <x v="3"/>
    <x v="6"/>
    <s v="03|0104|000061036|1"/>
    <x v="63"/>
    <x v="2"/>
    <n v="5.988174364872247E-4"/>
    <n v="6.0905564749975623E-4"/>
    <s v="2459 - 48)"/>
    <n v="0"/>
    <n v="0"/>
    <n v="2.8611970184302681E-2"/>
  </r>
  <r>
    <s v="2459 - 44)"/>
    <x v="0"/>
    <s v="Supervisor Atacado CE"/>
    <x v="2"/>
    <x v="0"/>
    <s v="Crateus"/>
    <s v="Mateus Supermercados S.A. (002459 - 44)"/>
    <x v="1"/>
    <x v="1"/>
    <s v="MERCADORIA IMPORTADA"/>
    <s v="Maca"/>
    <x v="13"/>
    <s v="Maca Gala Imp"/>
    <s v="Sem Marca"/>
    <s v="Sem Fabricante"/>
    <s v="000014795"/>
    <s v="0001"/>
    <x v="14"/>
    <s v="CX"/>
    <n v="0.38890000000000002"/>
    <n v="7.0002000000000004"/>
    <n v="62.3"/>
    <s v="03|01"/>
    <x v="3"/>
    <x v="6"/>
    <s v="03|0104|000061034|1"/>
    <x v="64"/>
    <x v="2"/>
    <n v="1.9960581216240823E-4"/>
    <n v="2.0301854916658546E-4"/>
    <s v="2459 - 44)"/>
    <n v="0"/>
    <n v="0"/>
    <n v="2.8611970184302681E-2"/>
  </r>
  <r>
    <s v="2459 - 44)"/>
    <x v="0"/>
    <s v="Supervisor Atacado CE"/>
    <x v="2"/>
    <x v="0"/>
    <s v="Crateus"/>
    <s v="Mateus Supermercados S.A. (002459 - 44)"/>
    <x v="1"/>
    <x v="1"/>
    <s v="MERCADORIA IMPORTADA"/>
    <s v="Tangerina"/>
    <x v="10"/>
    <s v="Tangerina Imp"/>
    <s v="Sem Marca"/>
    <s v="Sem Fabricante"/>
    <s v="000014795"/>
    <s v="0004"/>
    <x v="10"/>
    <s v="CX"/>
    <n v="0.45"/>
    <n v="4.5"/>
    <n v="57.6"/>
    <s v="03|01"/>
    <x v="3"/>
    <x v="6"/>
    <s v="03|0104|000061034|1"/>
    <x v="64"/>
    <x v="2"/>
    <n v="1.8454726774566155E-4"/>
    <n v="1.3050819565864325E-4"/>
    <s v="2459 - 44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1"/>
    <x v="1"/>
    <s v="MERCADORIA PARA REVENDA"/>
    <s v="Melao"/>
    <x v="11"/>
    <s v="Melao Espanhol"/>
    <s v="Doce Mel"/>
    <s v="Sem Fabricante"/>
    <s v="000399145"/>
    <s v="0001"/>
    <x v="31"/>
    <s v="CX"/>
    <n v="1"/>
    <n v="15"/>
    <n v="42"/>
    <s v="03|90"/>
    <x v="2"/>
    <x v="3"/>
    <s v="03|0104|000061033|1"/>
    <x v="65"/>
    <x v="15"/>
    <n v="1.3456571606454488E-4"/>
    <n v="4.3502731886214415E-4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5"/>
    <x v="1"/>
    <s v="MERCADORIA PARA REVENDA"/>
    <s v="Raizes/Tuberculos"/>
    <x v="21"/>
    <s v="Gengibre"/>
    <s v="Sem Marca"/>
    <s v="Sem Fabricante"/>
    <s v="000399216"/>
    <s v="0001"/>
    <x v="28"/>
    <s v="CX"/>
    <n v="10"/>
    <n v="140"/>
    <n v="1960"/>
    <s v="03|01"/>
    <x v="3"/>
    <x v="6"/>
    <s v="03|0104|000061033|1"/>
    <x v="65"/>
    <x v="15"/>
    <n v="6.2797334163454278E-3"/>
    <n v="4.0602549760466785E-3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5"/>
    <x v="1"/>
    <s v="MERCADORIA IMPORTADA"/>
    <s v="Ameixa"/>
    <x v="6"/>
    <s v="Ameixa Imp"/>
    <s v="Sem Marca"/>
    <s v="Sem Fabricante"/>
    <s v="000399218"/>
    <s v="0001"/>
    <x v="20"/>
    <s v="CX"/>
    <n v="2.7519999999999998"/>
    <n v="24.768000000000001"/>
    <n v="468.12"/>
    <s v="03|93"/>
    <x v="0"/>
    <x v="0"/>
    <s v="03|0104|000061033|1"/>
    <x v="65"/>
    <x v="15"/>
    <n v="1.4998310239079703E-3"/>
    <n v="7.1831710890517242E-4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5"/>
    <x v="1"/>
    <s v="MERCADORIA IMPORTADA"/>
    <s v="Ameixa Seca"/>
    <x v="27"/>
    <s v="Ameixa Seca"/>
    <s v="Sem Marca"/>
    <s v="Sem Fabricante"/>
    <s v="000399676"/>
    <s v="0001"/>
    <x v="44"/>
    <s v="CX"/>
    <n v="4.375"/>
    <n v="17.5"/>
    <n v="619.5"/>
    <s v="03|93"/>
    <x v="0"/>
    <x v="0"/>
    <s v="03|0104|000061033|1"/>
    <x v="65"/>
    <x v="15"/>
    <n v="1.984844311952037E-3"/>
    <n v="5.0753187200583481E-4"/>
    <s v="0008 - 05)"/>
    <n v="0"/>
    <n v="0"/>
    <n v="2.8611970184302681E-2"/>
  </r>
  <r>
    <s v="1899 - 72)"/>
    <x v="0"/>
    <s v="Supervisor MA, PA e PI"/>
    <x v="8"/>
    <x v="2"/>
    <s v="Sao Luis"/>
    <s v="Sendas Distribuidora S/A (001899 - 72)"/>
    <x v="1"/>
    <x v="1"/>
    <s v="MERCADORIA IMPORTADA"/>
    <s v="Laranja"/>
    <x v="3"/>
    <s v="Laranja Imp"/>
    <s v="Sem Marca"/>
    <s v="Sem Fabricante"/>
    <s v="000039410"/>
    <s v="0001"/>
    <x v="3"/>
    <s v="CX"/>
    <n v="3.5700000000000003E-2"/>
    <n v="0.49980000000000002"/>
    <n v="5"/>
    <s v="03|01"/>
    <x v="1"/>
    <x v="2"/>
    <s v="03|0104|000061032|1"/>
    <x v="66"/>
    <x v="1"/>
    <n v="1.601972810292201E-5"/>
    <n v="1.4495110264486644E-5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1"/>
    <x v="1"/>
    <s v="MERCADORIA IMPORTADA"/>
    <s v="Pera"/>
    <x v="2"/>
    <s v="Pera D'Anjou Imp"/>
    <s v="Sem Marca"/>
    <s v="Sem Fabricante"/>
    <s v="000039410"/>
    <s v="0002"/>
    <x v="45"/>
    <s v="CX"/>
    <n v="0.19439999999999999"/>
    <n v="3.4992000000000001"/>
    <n v="29.75"/>
    <s v="03|01"/>
    <x v="1"/>
    <x v="2"/>
    <s v="03|0104|000061032|1"/>
    <x v="66"/>
    <x v="1"/>
    <n v="9.5317382212385963E-5"/>
    <n v="1.0148317294416099E-4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1"/>
    <x v="1"/>
    <s v="MERCADORIA IMPORTADA"/>
    <s v="Tangerina"/>
    <x v="10"/>
    <s v="Tangerina Imp"/>
    <s v="Sem Marca"/>
    <s v="Sem Fabricante"/>
    <s v="000039410"/>
    <s v="0003"/>
    <x v="10"/>
    <s v="CX"/>
    <n v="0.05"/>
    <n v="0.5"/>
    <n v="6.5"/>
    <s v="03|01"/>
    <x v="1"/>
    <x v="2"/>
    <s v="03|0104|000061032|1"/>
    <x v="66"/>
    <x v="1"/>
    <n v="2.0825646533798613E-5"/>
    <n v="1.4500910628738138E-5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5"/>
    <x v="1"/>
    <s v="MERCADORIA IMPORTADA"/>
    <s v="Maca"/>
    <x v="13"/>
    <s v="Maca Gala Imp"/>
    <s v="Sem Marca"/>
    <s v="Sem Fabricante"/>
    <s v="000039552"/>
    <s v="0002"/>
    <x v="46"/>
    <s v="CX"/>
    <n v="1.6389"/>
    <n v="29.5002"/>
    <n v="295"/>
    <s v="03|93"/>
    <x v="0"/>
    <x v="0"/>
    <s v="03|0104|000061032|1"/>
    <x v="66"/>
    <x v="1"/>
    <n v="9.451639580723986E-4"/>
    <n v="8.5555952745980162E-4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5"/>
    <x v="1"/>
    <s v="MERCADORIA IMPORTADA"/>
    <s v="Pera"/>
    <x v="2"/>
    <s v="Pera D'Anjou Imp"/>
    <s v="Sem Marca"/>
    <s v="Sem Fabricante"/>
    <s v="000039552"/>
    <s v="0004"/>
    <x v="45"/>
    <s v="CX"/>
    <n v="1.2778"/>
    <n v="23.000399999999999"/>
    <n v="195.5"/>
    <s v="03|93"/>
    <x v="0"/>
    <x v="0"/>
    <s v="03|0104|000061032|1"/>
    <x v="66"/>
    <x v="1"/>
    <n v="6.2637136882425057E-4"/>
    <n v="6.6705348965045736E-4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5"/>
    <x v="1"/>
    <s v="MERCADORIA PARA REVENDA"/>
    <s v="Uva"/>
    <x v="20"/>
    <s v="Uva Pick &amp; Nicky"/>
    <s v="Pick Nick"/>
    <s v="Sem Fabricante"/>
    <s v="000039552"/>
    <s v="0005"/>
    <x v="25"/>
    <s v="CX"/>
    <n v="0.6"/>
    <n v="3.3"/>
    <n v="84"/>
    <s v="03|93"/>
    <x v="0"/>
    <x v="0"/>
    <s v="03|0104|000061032|1"/>
    <x v="66"/>
    <x v="1"/>
    <n v="2.6913143212908976E-4"/>
    <n v="9.5706010149671707E-5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5"/>
    <x v="1"/>
    <s v="MERCADORIA PARA REVENDA"/>
    <s v="Uva"/>
    <x v="17"/>
    <s v="Uva Da Hora"/>
    <s v="Da Hora"/>
    <s v="Sem Fabricante"/>
    <s v="000039552"/>
    <s v="0006"/>
    <x v="21"/>
    <s v="CX"/>
    <n v="1"/>
    <n v="5.5"/>
    <n v="128"/>
    <s v="03|93"/>
    <x v="0"/>
    <x v="0"/>
    <s v="03|0104|000061032|1"/>
    <x v="66"/>
    <x v="1"/>
    <n v="4.1010503943480342E-4"/>
    <n v="1.5951001691611952E-4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5"/>
    <x v="1"/>
    <s v="MERCADORIA PARA REVENDA"/>
    <s v="Verduras"/>
    <x v="19"/>
    <s v="Brocolis"/>
    <s v="Reserva Gourmet"/>
    <s v="Sem Fabricante"/>
    <s v="000039552"/>
    <s v="0001"/>
    <x v="24"/>
    <s v="UN"/>
    <n v="0.1333"/>
    <n v="4.0123300000000001E-2"/>
    <n v="16"/>
    <s v="03|93"/>
    <x v="0"/>
    <x v="0"/>
    <s v="03|0104|000061032|1"/>
    <x v="66"/>
    <x v="1"/>
    <n v="5.1263129929350428E-5"/>
    <n v="1.1636487748600979E-6"/>
    <s v="1899 - 72)"/>
    <n v="0"/>
    <n v="0"/>
    <n v="2.8611970184302681E-2"/>
  </r>
  <r>
    <s v="1899 - 71)"/>
    <x v="0"/>
    <s v="Supervisor MA, PA e PI"/>
    <x v="8"/>
    <x v="2"/>
    <s v="Sao Luis"/>
    <s v="Sendas Distribuidora S/A (001899 - 71)"/>
    <x v="1"/>
    <x v="1"/>
    <s v="MERCADORIA IMPORTADA"/>
    <s v="Pera"/>
    <x v="2"/>
    <s v="Pera D'Anjou Imp"/>
    <s v="Sem Marca"/>
    <s v="Sem Fabricante"/>
    <s v="000121720"/>
    <s v="0001"/>
    <x v="45"/>
    <s v="CX"/>
    <n v="0.1111"/>
    <n v="1.9998"/>
    <n v="17"/>
    <s v="03|01"/>
    <x v="1"/>
    <x v="2"/>
    <s v="03|0104|000061031|1"/>
    <x v="67"/>
    <x v="1"/>
    <n v="5.446707554993483E-5"/>
    <n v="5.7997842150701057E-5"/>
    <s v="1899 - 71)"/>
    <n v="0"/>
    <n v="0"/>
    <n v="2.8611970184302681E-2"/>
  </r>
  <r>
    <s v="1899 - 71)"/>
    <x v="0"/>
    <s v="Supervisor MA, PA e PI"/>
    <x v="8"/>
    <x v="2"/>
    <s v="Sao Luis"/>
    <s v="Sendas Distribuidora S/A (001899 - 71)"/>
    <x v="5"/>
    <x v="1"/>
    <s v="MERCADORIA IMPORTADA"/>
    <s v="Pera"/>
    <x v="2"/>
    <s v="Pera D'Anjou Imp"/>
    <s v="Sem Marca"/>
    <s v="Sem Fabricante"/>
    <s v="000121764"/>
    <s v="0001"/>
    <x v="45"/>
    <s v="CX"/>
    <n v="0.83330000000000004"/>
    <n v="14.9994"/>
    <n v="127.5"/>
    <s v="03|93"/>
    <x v="0"/>
    <x v="0"/>
    <s v="03|0104|000061031|1"/>
    <x v="67"/>
    <x v="1"/>
    <n v="4.0850306662451125E-4"/>
    <n v="4.3500991776938966E-4"/>
    <s v="1899 - 71)"/>
    <n v="0"/>
    <n v="0"/>
    <n v="2.8611970184302681E-2"/>
  </r>
  <r>
    <s v="1899 - 71)"/>
    <x v="0"/>
    <s v="Supervisor MA, PA e PI"/>
    <x v="8"/>
    <x v="2"/>
    <s v="Sao Luis"/>
    <s v="Sendas Distribuidora S/A (001899 - 71)"/>
    <x v="5"/>
    <x v="1"/>
    <s v="MERCADORIA IMPORTADA"/>
    <s v="Tangerina"/>
    <x v="10"/>
    <s v="Tangerina Imp"/>
    <s v="Sem Marca"/>
    <s v="Sem Fabricante"/>
    <s v="000121764"/>
    <s v="0002"/>
    <x v="10"/>
    <s v="CX"/>
    <n v="0.1"/>
    <n v="1"/>
    <n v="13"/>
    <s v="03|93"/>
    <x v="0"/>
    <x v="0"/>
    <s v="03|0104|000061031|1"/>
    <x v="67"/>
    <x v="1"/>
    <n v="4.1651293067597227E-5"/>
    <n v="2.9001821257476276E-5"/>
    <s v="1899 - 71)"/>
    <n v="0"/>
    <n v="0"/>
    <n v="2.8611970184302681E-2"/>
  </r>
  <r>
    <s v="1899 - 71)"/>
    <x v="0"/>
    <s v="Supervisor MA, PA e PI"/>
    <x v="8"/>
    <x v="2"/>
    <s v="Sao Luis"/>
    <s v="Sendas Distribuidora S/A (001899 - 71)"/>
    <x v="3"/>
    <x v="3"/>
    <s v="MERCADORIA IMPORTADA"/>
    <s v="Pera"/>
    <x v="2"/>
    <s v="Pera D'Anjou Imp"/>
    <s v="Sem Marca"/>
    <s v="Sem Fabricante"/>
    <s v="000121854"/>
    <s v="0001"/>
    <x v="45"/>
    <s v="CX"/>
    <n v="0.55559999999999998"/>
    <n v="10.0008"/>
    <n v="85"/>
    <s v="03|93"/>
    <x v="0"/>
    <x v="1"/>
    <s v="03|0104|000061031|1"/>
    <x v="67"/>
    <x v="1"/>
    <n v="2.7233537774967417E-4"/>
    <n v="2.9004141403176877E-4"/>
    <s v="1899 - 71)"/>
    <n v="0"/>
    <n v="0"/>
    <n v="2.8611970184302681E-2"/>
  </r>
  <r>
    <s v="1899 - 71)"/>
    <x v="0"/>
    <s v="Supervisor MA, PA e PI"/>
    <x v="8"/>
    <x v="2"/>
    <s v="Sao Luis"/>
    <s v="Sendas Distribuidora S/A (001899 - 71)"/>
    <x v="3"/>
    <x v="3"/>
    <s v="MERCADORIA IMPORTADA"/>
    <s v="Tangerina"/>
    <x v="10"/>
    <s v="Tangerina Imp"/>
    <s v="Sem Marca"/>
    <s v="Sem Fabricante"/>
    <s v="000121946"/>
    <s v="0001"/>
    <x v="10"/>
    <s v="CX"/>
    <n v="0.37"/>
    <n v="3.7"/>
    <n v="48.1"/>
    <s v="03|93"/>
    <x v="0"/>
    <x v="0"/>
    <s v="03|0104|000061031|1"/>
    <x v="67"/>
    <x v="1"/>
    <n v="1.5410978435010975E-4"/>
    <n v="1.0730673865266223E-4"/>
    <s v="1899 - 71)"/>
    <n v="0"/>
    <n v="0"/>
    <n v="2.8611970184302681E-2"/>
  </r>
  <r>
    <s v="1899 - 73)"/>
    <x v="0"/>
    <s v="Supervisor MA, PA e PI"/>
    <x v="8"/>
    <x v="2"/>
    <s v="Sao Luis"/>
    <s v="Sendas Distribuidora S/A (001899 - 73)"/>
    <x v="3"/>
    <x v="3"/>
    <s v="MERCADORIA PARA REVENDA"/>
    <s v="Verduras"/>
    <x v="19"/>
    <s v="Brocolis"/>
    <s v="Reserva Gourmet"/>
    <s v="Sem Fabricante"/>
    <s v="000089211"/>
    <s v="0001"/>
    <x v="24"/>
    <s v="UN"/>
    <n v="0.26669999999999999"/>
    <n v="8.0276700000000006E-2"/>
    <n v="32"/>
    <s v="03|90"/>
    <x v="3"/>
    <x v="6"/>
    <s v="03|0104|000061030|1"/>
    <x v="68"/>
    <x v="1"/>
    <n v="1.0252625985870086E-4"/>
    <n v="2.3281705045400459E-6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3"/>
    <x v="3"/>
    <s v="MERCADORIA PARA REVENDA"/>
    <s v="Uva"/>
    <x v="20"/>
    <s v="Uva Pick &amp; Nicky"/>
    <s v="Pick Nick"/>
    <s v="Sem Fabricante"/>
    <s v="000089460"/>
    <s v="0001"/>
    <x v="25"/>
    <s v="CX"/>
    <n v="0.2"/>
    <n v="1.1000000000000001"/>
    <n v="28"/>
    <s v="03|93"/>
    <x v="0"/>
    <x v="0"/>
    <s v="03|0104|000061030|1"/>
    <x v="68"/>
    <x v="1"/>
    <n v="8.9710477376363259E-5"/>
    <n v="3.1902003383223904E-5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3"/>
    <x v="3"/>
    <s v="MERCADORIA PARA REVENDA"/>
    <s v="Uva"/>
    <x v="17"/>
    <s v="Uva Da Hora"/>
    <s v="Da Hora"/>
    <s v="Sem Fabricante"/>
    <s v="000089460"/>
    <s v="0002"/>
    <x v="21"/>
    <s v="CX"/>
    <n v="0.25"/>
    <n v="1.375"/>
    <n v="32"/>
    <s v="03|93"/>
    <x v="0"/>
    <x v="0"/>
    <s v="03|0104|000061030|1"/>
    <x v="68"/>
    <x v="1"/>
    <n v="1.0252625985870086E-4"/>
    <n v="3.9877504229029879E-5"/>
    <s v="1899 - 73)"/>
    <n v="0"/>
    <n v="0"/>
    <n v="2.8611970184302681E-2"/>
  </r>
  <r>
    <s v="1899 - 61)"/>
    <x v="0"/>
    <s v="Supervisor Atacado CE"/>
    <x v="2"/>
    <x v="0"/>
    <s v="Fortaleza"/>
    <s v="Sendas Distribuidora S/A (001899 - 61)"/>
    <x v="1"/>
    <x v="1"/>
    <s v="MERCADORIA PARA REVENDA"/>
    <s v="Melao"/>
    <x v="11"/>
    <s v="Melao Espanhol"/>
    <s v="Sem Marca"/>
    <s v="Sem Fabricante"/>
    <s v="000057814"/>
    <s v="0002"/>
    <x v="12"/>
    <s v="KG"/>
    <n v="2"/>
    <n v="2"/>
    <n v="5.6"/>
    <s v="03|01"/>
    <x v="1"/>
    <x v="2"/>
    <s v="03|0104|000061026|1"/>
    <x v="17"/>
    <x v="1"/>
    <n v="1.7942095475272648E-5"/>
    <n v="5.8003642514952552E-5"/>
    <s v="1899 - 61)"/>
    <n v="0"/>
    <n v="0"/>
    <n v="2.8611970184302681E-2"/>
  </r>
  <r>
    <s v="1899 - 61)"/>
    <x v="0"/>
    <s v="Supervisor Atacado CE"/>
    <x v="2"/>
    <x v="0"/>
    <s v="Fortaleza"/>
    <s v="Sendas Distribuidora S/A (001899 - 61)"/>
    <x v="1"/>
    <x v="1"/>
    <s v="MERCADORIA IMPORTADA"/>
    <s v="Tangerina"/>
    <x v="10"/>
    <s v="Tangerina Imp"/>
    <s v="Sem Marca"/>
    <s v="Sem Fabricante"/>
    <s v="000057813"/>
    <s v="0001"/>
    <x v="39"/>
    <s v="CX"/>
    <n v="0.73680000000000001"/>
    <n v="6.9996"/>
    <n v="90.3"/>
    <s v="03|01"/>
    <x v="1"/>
    <x v="2"/>
    <s v="03|0104|000061025|1"/>
    <x v="17"/>
    <x v="1"/>
    <n v="2.893162895387715E-4"/>
    <n v="2.0300114807383094E-4"/>
    <s v="1899 - 61)"/>
    <n v="0"/>
    <n v="0"/>
    <n v="2.8611970184302681E-2"/>
  </r>
  <r>
    <s v="1899 - 26)"/>
    <x v="0"/>
    <s v="Supervisor Atacado CE"/>
    <x v="2"/>
    <x v="0"/>
    <s v="Fortaleza"/>
    <s v="Sendas Distribuidora S/A (001899 - 26)"/>
    <x v="1"/>
    <x v="1"/>
    <s v="MERCADORIA PARA REVENDA"/>
    <s v="Abobora"/>
    <x v="22"/>
    <s v="Abobora Bata"/>
    <s v="Bata"/>
    <s v="Sem Fabricante"/>
    <s v="000222745"/>
    <s v="0001"/>
    <x v="30"/>
    <s v="CX"/>
    <n v="9.0899999999999995E-2"/>
    <n v="0.99990000000000001"/>
    <n v="5"/>
    <s v="03|01"/>
    <x v="1"/>
    <x v="2"/>
    <s v="03|0104|000061024|1"/>
    <x v="53"/>
    <x v="1"/>
    <n v="1.601972810292201E-5"/>
    <n v="2.8998921075350528E-5"/>
    <s v="1899 - 26)"/>
    <n v="0"/>
    <n v="0"/>
    <n v="2.8611970184302681E-2"/>
  </r>
  <r>
    <s v="1899 - 26)"/>
    <x v="0"/>
    <s v="Supervisor Atacado CE"/>
    <x v="2"/>
    <x v="0"/>
    <s v="Fortaleza"/>
    <s v="Sendas Distribuidora S/A (001899 - 26)"/>
    <x v="1"/>
    <x v="1"/>
    <s v="MERCADORIA IMPORTADA"/>
    <s v="Kiwi"/>
    <x v="5"/>
    <s v="Kiwi Imp"/>
    <s v="Sem Marca"/>
    <s v="Sem Fabricante"/>
    <s v="000222745"/>
    <s v="0002"/>
    <x v="5"/>
    <s v="CX"/>
    <n v="0.1111"/>
    <n v="0.99990000000000001"/>
    <n v="24.9"/>
    <s v="03|01"/>
    <x v="1"/>
    <x v="2"/>
    <s v="03|0104|000061024|1"/>
    <x v="53"/>
    <x v="1"/>
    <n v="7.97782459525516E-5"/>
    <n v="2.8998921075350528E-5"/>
    <s v="1899 - 26)"/>
    <n v="0"/>
    <n v="0"/>
    <n v="2.8611970184302681E-2"/>
  </r>
  <r>
    <s v="1899 - 26)"/>
    <x v="0"/>
    <s v="Supervisor Atacado CE"/>
    <x v="2"/>
    <x v="0"/>
    <s v="Fortaleza"/>
    <s v="Sendas Distribuidora S/A (001899 - 26)"/>
    <x v="1"/>
    <x v="1"/>
    <s v="MERCADORIA IMPORTADA"/>
    <s v="Limao"/>
    <x v="16"/>
    <s v="Limao Imp"/>
    <s v="Sem Marca"/>
    <s v="Sem Fabricante"/>
    <s v="000222745"/>
    <s v="0003"/>
    <x v="18"/>
    <s v="CX"/>
    <n v="6.6699999999999995E-2"/>
    <n v="1.0004999999999999"/>
    <n v="12.9"/>
    <s v="03|01"/>
    <x v="1"/>
    <x v="2"/>
    <s v="03|0104|000061024|1"/>
    <x v="53"/>
    <x v="1"/>
    <n v="4.1330898505538783E-5"/>
    <n v="2.9016322168105014E-5"/>
    <s v="1899 - 26)"/>
    <n v="0"/>
    <n v="0"/>
    <n v="2.8611970184302681E-2"/>
  </r>
  <r>
    <s v="0179 - 13)"/>
    <x v="0"/>
    <s v="Supervisor Varejo CE"/>
    <x v="4"/>
    <x v="0"/>
    <s v="Fortaleza"/>
    <s v="Bom Vizinho Dist  De Alimentos Ltda (000179 - 13)"/>
    <x v="7"/>
    <x v="1"/>
    <s v="MERCADORIA IMPORTADA"/>
    <s v="Ameixa"/>
    <x v="6"/>
    <s v="Ameixa Imp"/>
    <s v="Sem Marca"/>
    <s v="Sem Fabricante"/>
    <s v="000596794"/>
    <s v="0001"/>
    <x v="20"/>
    <s v="CX"/>
    <n v="0.22220000000000001"/>
    <n v="1.9998"/>
    <n v="33.6"/>
    <s v="03|01"/>
    <x v="1"/>
    <x v="2"/>
    <s v="03|0104|000061017|1"/>
    <x v="16"/>
    <x v="8"/>
    <n v="1.0765257285163591E-4"/>
    <n v="5.7997842150701057E-5"/>
    <s v="0179 - 13)"/>
    <n v="0"/>
    <n v="0"/>
    <n v="2.8611970184302681E-2"/>
  </r>
  <r>
    <s v="0167 - 38)"/>
    <x v="0"/>
    <s v="Supervisor Varejo CE"/>
    <x v="4"/>
    <x v="0"/>
    <s v="Fortaleza"/>
    <s v="Supermercado Cometa Eireli (000167 - 38)"/>
    <x v="7"/>
    <x v="1"/>
    <s v="MERCADORIA IMPORTADA"/>
    <s v="Maca"/>
    <x v="13"/>
    <s v="Maca Gala Imp Pick &amp; Nicky"/>
    <s v="Sem Marca"/>
    <s v="Sem Fabricante"/>
    <s v="000024310"/>
    <s v="0001"/>
    <x v="26"/>
    <s v="CX"/>
    <n v="4.5499999999999999E-2"/>
    <n v="0.89634999999999998"/>
    <n v="16.8"/>
    <s v="03|01"/>
    <x v="1"/>
    <x v="7"/>
    <s v="03|0104|000061014|1"/>
    <x v="69"/>
    <x v="16"/>
    <n v="5.3826286425817955E-5"/>
    <n v="2.5995782484138859E-5"/>
    <s v="0167 - 38)"/>
    <n v="0"/>
    <n v="0"/>
    <n v="2.8611970184302681E-2"/>
  </r>
  <r>
    <s v="0047 - 11)"/>
    <x v="0"/>
    <s v="Supervisor Varejo CE"/>
    <x v="3"/>
    <x v="0"/>
    <s v="Fortaleza"/>
    <s v="Wmb Supermercados Do Brasil Ltda. (000047 - 11)"/>
    <x v="1"/>
    <x v="1"/>
    <s v="MERCADORIA IMPORTADA"/>
    <s v="Tangerina"/>
    <x v="10"/>
    <s v="Tangerina Imp"/>
    <s v="Sem Marca"/>
    <s v="Sem Fabricante"/>
    <s v="000000701"/>
    <s v="0001"/>
    <x v="10"/>
    <s v="CX"/>
    <n v="6"/>
    <n v="60"/>
    <n v="888"/>
    <s v="03|93"/>
    <x v="0"/>
    <x v="0"/>
    <s v="03|0104|000061008|1"/>
    <x v="38"/>
    <x v="11"/>
    <n v="2.8451037110789491E-3"/>
    <n v="1.7401092754485766E-3"/>
    <s v="0047 - 11)"/>
    <n v="0"/>
    <n v="0"/>
    <n v="2.8611970184302681E-2"/>
  </r>
  <r>
    <s v="1899 - 08)"/>
    <x v="0"/>
    <s v="Supervisor Atacado CE"/>
    <x v="2"/>
    <x v="0"/>
    <s v="Caucaia"/>
    <s v="Sendas Distribuidora (001899 - 08)"/>
    <x v="1"/>
    <x v="1"/>
    <s v="MERCADORIA IMPORTADA"/>
    <s v="Tangerina"/>
    <x v="10"/>
    <s v="Tangerina Imp"/>
    <s v="Sem Marca"/>
    <s v="Sem Fabricante"/>
    <s v="000143259"/>
    <s v="0001"/>
    <x v="10"/>
    <s v="CX"/>
    <n v="0.75"/>
    <n v="7.5"/>
    <n v="96.75"/>
    <s v="03|01"/>
    <x v="1"/>
    <x v="2"/>
    <s v="03|0104|000061002|1"/>
    <x v="5"/>
    <x v="1"/>
    <n v="3.0998173879154088E-4"/>
    <n v="2.1751365943107207E-4"/>
    <s v="1899 - 08)"/>
    <n v="0"/>
    <n v="0"/>
    <n v="2.8611970184302681E-2"/>
  </r>
  <r>
    <s v="1899 - 47)"/>
    <x v="0"/>
    <s v="Supervisor Atacado CE"/>
    <x v="2"/>
    <x v="0"/>
    <s v="Fortaleza"/>
    <s v="Sendas Distribuidora S/A (001899 - 47)"/>
    <x v="1"/>
    <x v="1"/>
    <s v="MERCADORIA IMPORTADA"/>
    <s v="Tangerina"/>
    <x v="10"/>
    <s v="Tangerina Imp"/>
    <s v="Sem Marca"/>
    <s v="Sem Fabricante"/>
    <s v="000078293"/>
    <s v="0001"/>
    <x v="10"/>
    <s v="CX"/>
    <n v="0.10199999999999999"/>
    <n v="1.02"/>
    <n v="13.16"/>
    <s v="03|01"/>
    <x v="1"/>
    <x v="2"/>
    <s v="03|0104|000060993|1"/>
    <x v="4"/>
    <x v="1"/>
    <n v="4.2163924366890732E-5"/>
    <n v="2.9581857682625802E-5"/>
    <s v="1899 - 47)"/>
    <n v="0"/>
    <n v="0"/>
    <n v="2.8611970184302681E-2"/>
  </r>
  <r>
    <s v="0082 - 02)"/>
    <x v="0"/>
    <s v="Supervisor Varejo CE"/>
    <x v="3"/>
    <x v="0"/>
    <s v="Fortaleza"/>
    <s v="Cencosud Brasil Comercial Sa (000082 - 02)"/>
    <x v="1"/>
    <x v="1"/>
    <s v="MERCADORIA IMPORTADA"/>
    <s v="Laranja"/>
    <x v="3"/>
    <s v="Laranja Imp"/>
    <s v="Sem Marca"/>
    <s v="Sem Fabricante"/>
    <s v="000165613"/>
    <s v="0001"/>
    <x v="3"/>
    <s v="CX"/>
    <n v="0.92859999999999998"/>
    <n v="13.000400000000001"/>
    <n v="128.69999999999999"/>
    <s v="03|01"/>
    <x v="0"/>
    <x v="4"/>
    <s v="03|0104|000060992|1"/>
    <x v="70"/>
    <x v="5"/>
    <n v="4.123478013692125E-4"/>
    <n v="3.7703527707569459E-4"/>
    <s v="0082 - 02)"/>
    <n v="0"/>
    <n v="0"/>
    <n v="2.8611970184302681E-2"/>
  </r>
  <r>
    <s v="1899 - 14)"/>
    <x v="0"/>
    <s v="Supervisor Atacado CE"/>
    <x v="2"/>
    <x v="0"/>
    <s v="Fortaleza"/>
    <s v="Sendas Distribuidora (001899 - 14)"/>
    <x v="6"/>
    <x v="1"/>
    <s v="MERCADORIA IMPORTADA"/>
    <s v="Tangerina"/>
    <x v="10"/>
    <s v="Tangerina Imp"/>
    <s v="Sem Marca"/>
    <s v="Sem Fabricante"/>
    <s v="000201856"/>
    <s v="0001"/>
    <x v="10"/>
    <s v="CX"/>
    <n v="0.06"/>
    <n v="0.6"/>
    <n v="7.74"/>
    <s v="03|01"/>
    <x v="1"/>
    <x v="2"/>
    <s v="03|0104|000060991|1"/>
    <x v="21"/>
    <x v="1"/>
    <n v="2.4798539103323271E-5"/>
    <n v="1.7401092754485765E-5"/>
    <s v="1899 - 14)"/>
    <n v="0"/>
    <n v="0"/>
    <n v="2.8611970184302681E-2"/>
  </r>
  <r>
    <s v="0153 - 03)"/>
    <x v="0"/>
    <s v="Supervisor Varejo CE"/>
    <x v="4"/>
    <x v="0"/>
    <s v="Fortaleza"/>
    <s v="Supermercados Do Povo Ltda (000153 - 03)"/>
    <x v="7"/>
    <x v="1"/>
    <s v="MERCADORIA IMPORTADA"/>
    <s v="Ameixa"/>
    <x v="6"/>
    <s v="Ameixa Imp"/>
    <s v="Sem Marca"/>
    <s v="Sem Fabricante"/>
    <s v="000439317"/>
    <s v="0001"/>
    <x v="36"/>
    <s v="CX"/>
    <n v="1"/>
    <n v="9"/>
    <n v="170.1"/>
    <s v="03|01"/>
    <x v="3"/>
    <x v="6"/>
    <s v="03|0104|000060990|1"/>
    <x v="14"/>
    <x v="6"/>
    <n v="5.4499115006140676E-4"/>
    <n v="2.610163913172865E-4"/>
    <s v="0153 - 03)"/>
    <n v="0"/>
    <n v="0"/>
    <n v="2.8611970184302681E-2"/>
  </r>
  <r>
    <s v="0082 - 13)"/>
    <x v="0"/>
    <s v="Supervisor Varejo CE"/>
    <x v="3"/>
    <x v="0"/>
    <s v="Fortaleza"/>
    <s v="Cencosud Brasil Comercial Sa (000082 - 13)"/>
    <x v="7"/>
    <x v="1"/>
    <s v="MERCADORIA IMPORTADA"/>
    <s v="Maca"/>
    <x v="13"/>
    <s v="Maca Gala Imp"/>
    <s v="Sem Marca"/>
    <s v="Sem Fabricante"/>
    <s v="000115400"/>
    <s v="0001"/>
    <x v="14"/>
    <s v="CX"/>
    <n v="8.0600000000000005E-2"/>
    <n v="1.4508000000000001"/>
    <n v="17.11"/>
    <s v="03|01"/>
    <x v="3"/>
    <x v="6"/>
    <s v="03|0104|000060988|1"/>
    <x v="71"/>
    <x v="5"/>
    <n v="5.4819509568199117E-5"/>
    <n v="4.2075842280346583E-5"/>
    <s v="0082 - 13)"/>
    <n v="0"/>
    <n v="0"/>
    <n v="2.8611970184302681E-2"/>
  </r>
  <r>
    <s v="0082 - 13)"/>
    <x v="0"/>
    <s v="Supervisor Varejo CE"/>
    <x v="3"/>
    <x v="0"/>
    <s v="Fortaleza"/>
    <s v="Cencosud Brasil Comercial Sa (000082 - 13)"/>
    <x v="7"/>
    <x v="1"/>
    <s v="MERCADORIA IMPORTADA"/>
    <s v="Maca"/>
    <x v="13"/>
    <s v="Maca Gala Imp"/>
    <s v="Sem Marca"/>
    <s v="Sem Fabricante"/>
    <s v="000115400"/>
    <s v="0002"/>
    <x v="14"/>
    <s v="CX"/>
    <n v="8.0600000000000005E-2"/>
    <n v="1.4508000000000001"/>
    <n v="17.11"/>
    <s v="03|01"/>
    <x v="0"/>
    <x v="4"/>
    <s v="03|0104|000060988|1"/>
    <x v="71"/>
    <x v="5"/>
    <n v="5.4819509568199117E-5"/>
    <n v="4.2075842280346583E-5"/>
    <s v="0082 - 13)"/>
    <n v="0"/>
    <n v="0"/>
    <n v="2.8611970184302681E-2"/>
  </r>
  <r>
    <s v="0082 - 13)"/>
    <x v="0"/>
    <s v="Supervisor Varejo CE"/>
    <x v="3"/>
    <x v="0"/>
    <s v="Fortaleza"/>
    <s v="Cencosud Brasil Comercial Sa (000082 - 13)"/>
    <x v="7"/>
    <x v="1"/>
    <s v="MERCADORIA IMPORTADA"/>
    <s v="Limao"/>
    <x v="16"/>
    <s v="Limao Imp"/>
    <s v="Sem Marca"/>
    <s v="Sem Fabricante"/>
    <s v="000115400"/>
    <s v="0003"/>
    <x v="18"/>
    <s v="CX"/>
    <n v="3.3300000000000003E-2"/>
    <n v="0.4995"/>
    <n v="5.45"/>
    <s v="03|01"/>
    <x v="3"/>
    <x v="5"/>
    <s v="03|0104|000060988|1"/>
    <x v="71"/>
    <x v="5"/>
    <n v="1.7461503632184992E-5"/>
    <n v="1.44864097181094E-5"/>
    <s v="0082 - 13)"/>
    <n v="0"/>
    <n v="0"/>
    <n v="2.8611970184302681E-2"/>
  </r>
  <r>
    <s v="0082 - 01)"/>
    <x v="0"/>
    <s v="Supervisor Varejo CE"/>
    <x v="3"/>
    <x v="0"/>
    <s v="Fortaleza"/>
    <s v="Cencosud Brasil Comercial Sa (000082 - 01)"/>
    <x v="7"/>
    <x v="1"/>
    <s v="MERCADORIA IMPORTADA"/>
    <s v="Pera"/>
    <x v="2"/>
    <s v="Pera D'Anjou Imp"/>
    <s v="Sem Marca"/>
    <s v="Sem Fabricante"/>
    <s v="000196933"/>
    <s v="0001"/>
    <x v="2"/>
    <s v="CX"/>
    <n v="0.17780000000000001"/>
    <n v="3.2004000000000001"/>
    <n v="28.48"/>
    <s v="03|01"/>
    <x v="1"/>
    <x v="2"/>
    <s v="03|0104|000060981|1"/>
    <x v="72"/>
    <x v="5"/>
    <n v="9.1248371274243762E-5"/>
    <n v="9.2817428752427078E-5"/>
    <s v="0082 - 01)"/>
    <n v="0"/>
    <n v="0"/>
    <n v="2.8611970184302681E-2"/>
  </r>
  <r>
    <s v="2459 - 54)"/>
    <x v="0"/>
    <s v="Supervisor Atacado CE"/>
    <x v="2"/>
    <x v="0"/>
    <s v="Maracanau"/>
    <s v="Mateus Supermercados S.A. (002459 - 54)"/>
    <x v="7"/>
    <x v="1"/>
    <s v="MERCADORIA PARA REVENDA"/>
    <s v="Raizes/Tuberculos"/>
    <x v="21"/>
    <s v="Gengibre"/>
    <s v="Sem Marca"/>
    <s v="Sem Fabricante"/>
    <s v="000029882"/>
    <s v="0001"/>
    <x v="28"/>
    <s v="CX"/>
    <n v="0.1429"/>
    <n v="2.0005999999999999"/>
    <n v="35.799999999999997"/>
    <s v="03|01"/>
    <x v="1"/>
    <x v="2"/>
    <s v="03|0104|000060975|1"/>
    <x v="37"/>
    <x v="2"/>
    <n v="1.1470125321692158E-4"/>
    <n v="5.8021043607707037E-5"/>
    <s v="2459 - 54)"/>
    <n v="0"/>
    <n v="0"/>
    <n v="2.8611970184302681E-2"/>
  </r>
  <r>
    <s v="1899 - 60)"/>
    <x v="0"/>
    <s v="Supervisor MA, PA e PI"/>
    <x v="1"/>
    <x v="1"/>
    <s v="Teresina"/>
    <s v="Sendas Distribuidora S/A (001899 - 60)"/>
    <x v="1"/>
    <x v="1"/>
    <s v="MERCADORIA IMPORTADA"/>
    <s v="Laranja"/>
    <x v="3"/>
    <s v="Laranja Imp"/>
    <s v="Sem Marca"/>
    <s v="Sem Fabricante"/>
    <s v="000074527"/>
    <s v="0002"/>
    <x v="3"/>
    <s v="CX"/>
    <n v="7.1400000000000005E-2"/>
    <n v="0.99960000000000004"/>
    <n v="10.9"/>
    <s v="03|01"/>
    <x v="1"/>
    <x v="2"/>
    <s v="03|0104|000060971|1"/>
    <x v="32"/>
    <x v="1"/>
    <n v="3.4923007264369984E-5"/>
    <n v="2.8990220528973289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1"/>
    <x v="1"/>
    <s v="MERCADORIA PARA REVENDA"/>
    <s v="Melao"/>
    <x v="24"/>
    <s v="Melao Orange"/>
    <s v="Levissa"/>
    <s v="Sem Fabricante"/>
    <s v="000074527"/>
    <s v="0003"/>
    <x v="37"/>
    <s v="CX"/>
    <n v="0.1333"/>
    <n v="1.9995000000000001"/>
    <n v="11.8"/>
    <s v="03|01"/>
    <x v="1"/>
    <x v="2"/>
    <s v="03|0104|000060971|1"/>
    <x v="32"/>
    <x v="1"/>
    <n v="3.7806558322895942E-5"/>
    <n v="5.7989141604323817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1"/>
    <x v="1"/>
    <s v="MERCADORIA IMPORTADA"/>
    <s v="Tangerina"/>
    <x v="10"/>
    <s v="Tangerina Imp"/>
    <s v="Sem Marca"/>
    <s v="Sem Fabricante"/>
    <s v="000074527"/>
    <s v="0004"/>
    <x v="10"/>
    <s v="CX"/>
    <n v="0.96640000000000004"/>
    <n v="9.6639999999999997"/>
    <n v="122.73"/>
    <s v="03|01"/>
    <x v="1"/>
    <x v="2"/>
    <s v="03|0104|000060971|1"/>
    <x v="32"/>
    <x v="1"/>
    <n v="3.9322024601432366E-4"/>
    <n v="2.8027360063225074E-4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1"/>
    <x v="1"/>
    <s v="MERCADORIA PARA REVENDA"/>
    <s v="Abobora"/>
    <x v="12"/>
    <s v="Abobora Japonesa"/>
    <s v="Sem Marca"/>
    <s v="Sem Fabricante"/>
    <s v="000074527"/>
    <s v="0001"/>
    <x v="13"/>
    <s v="SC"/>
    <n v="3.8899999999999997E-2"/>
    <n v="0.77800000000000002"/>
    <n v="2.96"/>
    <s v="03|01"/>
    <x v="1"/>
    <x v="2"/>
    <s v="03|0104|000060971|1"/>
    <x v="32"/>
    <x v="1"/>
    <n v="9.4836790369298297E-6"/>
    <n v="2.2563416938316545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5"/>
    <x v="1"/>
    <s v="MERCADORIA PARA REVENDA"/>
    <s v="Abacaxi"/>
    <x v="28"/>
    <s v="Abacaxi Perola 1ª"/>
    <s v="Sem Marca"/>
    <s v="Sem Fabricante"/>
    <s v="000074594"/>
    <s v="0001"/>
    <x v="47"/>
    <s v="CX"/>
    <n v="3.3332999999999999"/>
    <n v="36.6663"/>
    <n v="195"/>
    <s v="03|93"/>
    <x v="0"/>
    <x v="0"/>
    <s v="03|0104|000060971|1"/>
    <x v="32"/>
    <x v="1"/>
    <n v="6.2476939601395834E-4"/>
    <n v="1.0633894787730025E-3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3"/>
    <x v="3"/>
    <s v="MERCADORIA PARA REVENDA"/>
    <s v="Uva"/>
    <x v="14"/>
    <s v="Uva Crimson"/>
    <s v="Levissa"/>
    <s v="Sem Fabricante"/>
    <s v="000074820"/>
    <s v="0001"/>
    <x v="23"/>
    <s v="CX"/>
    <n v="0.4"/>
    <n v="2.2400000000000002"/>
    <n v="29.2"/>
    <s v="03|93"/>
    <x v="0"/>
    <x v="0"/>
    <s v="03|0104|000060971|1"/>
    <x v="32"/>
    <x v="1"/>
    <n v="9.3555212121064537E-5"/>
    <n v="6.4964079616746867E-5"/>
    <s v="1899 - 60)"/>
    <n v="0"/>
    <n v="0"/>
    <n v="2.8611970184302681E-2"/>
  </r>
  <r>
    <s v="0008 - 38)"/>
    <x v="0"/>
    <s v="Supervisor MA, PA e PI"/>
    <x v="1"/>
    <x v="1"/>
    <s v="Teresina"/>
    <s v="Distribuicao De Alimentos Vanguarda S/A (000008 - 38)"/>
    <x v="1"/>
    <x v="1"/>
    <s v="MERCADORIA PARA REVENDA"/>
    <s v="Uva"/>
    <x v="4"/>
    <s v="Uva Thompson"/>
    <s v="Frutana"/>
    <s v="Sem Fabricante"/>
    <s v="000016540"/>
    <s v="0002"/>
    <x v="34"/>
    <s v="CX"/>
    <n v="0.5"/>
    <n v="2.8"/>
    <n v="64.5"/>
    <s v="03|90"/>
    <x v="3"/>
    <x v="6"/>
    <s v="03|0104|000060969|1"/>
    <x v="73"/>
    <x v="15"/>
    <n v="2.0665449252769391E-4"/>
    <n v="8.1205099520933574E-5"/>
    <s v="0008 - 38)"/>
    <n v="0"/>
    <n v="0"/>
    <n v="2.8611970184302681E-2"/>
  </r>
  <r>
    <s v="1899 - 40)"/>
    <x v="0"/>
    <s v="Supervisor MA, PA e PI"/>
    <x v="1"/>
    <x v="1"/>
    <s v="Teresina"/>
    <s v="Sendas Distribuidora Sa (001899 - 40)"/>
    <x v="1"/>
    <x v="1"/>
    <s v="MERCADORIA PARA REVENDA"/>
    <s v="Abacaxi"/>
    <x v="28"/>
    <s v="Abacaxi Perola 1ª"/>
    <s v="Sem Marca"/>
    <s v="Sem Fabricante"/>
    <s v="000114987"/>
    <s v="0001"/>
    <x v="47"/>
    <s v="CX"/>
    <n v="0.22220000000000001"/>
    <n v="2.4441999999999999"/>
    <n v="13"/>
    <s v="03|01"/>
    <x v="1"/>
    <x v="7"/>
    <s v="03|0104|000060967|1"/>
    <x v="2"/>
    <x v="1"/>
    <n v="4.1651293067597227E-5"/>
    <n v="7.0886251517523509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1"/>
    <x v="1"/>
    <s v="MERCADORIA IMPORTADA"/>
    <s v="Kiwi"/>
    <x v="5"/>
    <s v="Kiwi Imp"/>
    <s v="Sem Marca"/>
    <s v="Sem Fabricante"/>
    <s v="000114987"/>
    <s v="0003"/>
    <x v="5"/>
    <s v="CX"/>
    <n v="5.96E-2"/>
    <n v="0.53639999999999999"/>
    <n v="13.88"/>
    <s v="03|01"/>
    <x v="1"/>
    <x v="2"/>
    <s v="03|0104|000060967|1"/>
    <x v="2"/>
    <x v="1"/>
    <n v="4.44707652137115E-5"/>
    <n v="1.5556576922510275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1"/>
    <x v="1"/>
    <s v="MERCADORIA IMPORTADA"/>
    <s v="Laranja"/>
    <x v="3"/>
    <s v="Laranja Imp"/>
    <s v="Sem Marca"/>
    <s v="Sem Fabricante"/>
    <s v="000114987"/>
    <s v="0004"/>
    <x v="3"/>
    <s v="CX"/>
    <n v="4.2900000000000001E-2"/>
    <n v="0.60060000000000002"/>
    <n v="6.55"/>
    <s v="03|01"/>
    <x v="1"/>
    <x v="2"/>
    <s v="03|0104|000060967|1"/>
    <x v="2"/>
    <x v="1"/>
    <n v="2.0985843814827832E-5"/>
    <n v="1.7418493847240254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1"/>
    <x v="1"/>
    <s v="MERCADORIA PARA REVENDA"/>
    <s v="Abobora"/>
    <x v="12"/>
    <s v="Abobora Japonesa"/>
    <s v="Sem Marca"/>
    <s v="Sem Fabricante"/>
    <s v="000114987"/>
    <s v="0002"/>
    <x v="13"/>
    <s v="SC"/>
    <n v="0.05"/>
    <n v="1"/>
    <n v="3.8"/>
    <s v="03|01"/>
    <x v="1"/>
    <x v="2"/>
    <s v="03|0104|000060967|1"/>
    <x v="2"/>
    <x v="1"/>
    <n v="1.2174993358220727E-5"/>
    <n v="2.9001821257476276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5"/>
    <x v="1"/>
    <s v="MERCADORIA PARA REVENDA"/>
    <s v="Abacaxi"/>
    <x v="28"/>
    <s v="Abacaxi Perola 1ª"/>
    <s v="Sem Marca"/>
    <s v="Sem Fabricante"/>
    <s v="000115069"/>
    <s v="0001"/>
    <x v="47"/>
    <s v="CX"/>
    <n v="1.1111"/>
    <n v="12.222099999999999"/>
    <n v="65"/>
    <s v="03|93"/>
    <x v="0"/>
    <x v="0"/>
    <s v="03|0104|000060967|1"/>
    <x v="2"/>
    <x v="1"/>
    <n v="2.0825646533798611E-4"/>
    <n v="3.544631595910008E-4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5"/>
    <x v="1"/>
    <s v="MERCADORIA IMPORTADA"/>
    <s v="Tangerina"/>
    <x v="10"/>
    <s v="Tangerina Imp"/>
    <s v="Sem Marca"/>
    <s v="Sem Fabricante"/>
    <s v="000115069"/>
    <s v="0004"/>
    <x v="10"/>
    <s v="CX"/>
    <n v="2.8"/>
    <n v="28"/>
    <n v="355.6"/>
    <s v="03|93"/>
    <x v="0"/>
    <x v="0"/>
    <s v="03|0104|000060967|1"/>
    <x v="2"/>
    <x v="1"/>
    <n v="1.1393230626798134E-3"/>
    <n v="8.1205099520933576E-4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5"/>
    <x v="1"/>
    <s v="MERCADORIA IMPORTADA"/>
    <s v="Tangerina"/>
    <x v="10"/>
    <s v="Tangerina Imp"/>
    <s v="Sem Marca"/>
    <s v="Sem Fabricante"/>
    <s v="000115193"/>
    <s v="0002"/>
    <x v="10"/>
    <s v="CX"/>
    <n v="1"/>
    <n v="10"/>
    <n v="127"/>
    <s v="03|93"/>
    <x v="0"/>
    <x v="0"/>
    <s v="03|0104|000060967|1"/>
    <x v="2"/>
    <x v="1"/>
    <n v="4.0690109381421902E-4"/>
    <n v="2.9001821257476277E-4"/>
    <s v="1899 - 40)"/>
    <n v="0"/>
    <n v="0"/>
    <n v="2.8611970184302681E-2"/>
  </r>
  <r>
    <s v="0082 - 03)"/>
    <x v="0"/>
    <s v="Supervisor Varejo CE"/>
    <x v="3"/>
    <x v="0"/>
    <s v="Fortaleza"/>
    <s v="Cencosud Brasil Comercial Sa (000082 - 03)"/>
    <x v="8"/>
    <x v="2"/>
    <s v="MERCADORIA IMPORTADA"/>
    <s v="Pera"/>
    <x v="2"/>
    <s v="Pera D'Anjou Imp"/>
    <s v="Sem Marca"/>
    <s v="Sem Fabricante"/>
    <s v="000141478"/>
    <s v="0001"/>
    <x v="2"/>
    <s v="CX"/>
    <n v="0.33329999999999999"/>
    <n v="5.9993999999999996"/>
    <n v="53.4"/>
    <s v="03|01"/>
    <x v="3"/>
    <x v="6"/>
    <s v="03|0104|000060964|1"/>
    <x v="42"/>
    <x v="5"/>
    <n v="1.7109069613920706E-4"/>
    <n v="1.7399352645210316E-4"/>
    <s v="0082 - 03)"/>
    <n v="0"/>
    <n v="0"/>
    <n v="2.8611970184302681E-2"/>
  </r>
  <r>
    <s v="1899 - 46)"/>
    <x v="0"/>
    <s v="Supervisor Atacado CE"/>
    <x v="2"/>
    <x v="0"/>
    <s v="Fortaleza"/>
    <s v="Sendas Distribuidora S/A (001899 - 46)"/>
    <x v="7"/>
    <x v="1"/>
    <s v="MERCADORIA PARA REVENDA"/>
    <s v="Uva"/>
    <x v="4"/>
    <s v="Uva Thompson"/>
    <s v="Frutana"/>
    <s v="Sem Fabricante"/>
    <s v="000084166"/>
    <s v="0001"/>
    <x v="34"/>
    <s v="CX"/>
    <n v="0.2"/>
    <n v="1.1200000000000001"/>
    <n v="19"/>
    <s v="03|01"/>
    <x v="3"/>
    <x v="6"/>
    <s v="03|0104|000060955|1"/>
    <x v="8"/>
    <x v="1"/>
    <n v="6.0874966791103636E-5"/>
    <n v="3.2482039808373434E-5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7"/>
    <x v="1"/>
    <s v="MERCADORIA PARA REVENDA"/>
    <s v="Uva"/>
    <x v="4"/>
    <s v="Uva Thompson"/>
    <s v="Frutana"/>
    <s v="Sem Fabricante"/>
    <s v="000084166"/>
    <s v="0002"/>
    <x v="34"/>
    <s v="CX"/>
    <n v="0.3"/>
    <n v="1.68"/>
    <n v="28.5"/>
    <s v="03|01"/>
    <x v="0"/>
    <x v="4"/>
    <s v="03|0104|000060955|1"/>
    <x v="8"/>
    <x v="1"/>
    <n v="9.131245018665546E-5"/>
    <n v="4.8723059712560147E-5"/>
    <s v="1899 - 46)"/>
    <n v="0"/>
    <n v="0"/>
    <n v="2.8611970184302681E-2"/>
  </r>
  <r>
    <s v="1899 - 26)"/>
    <x v="0"/>
    <s v="Supervisor Atacado CE"/>
    <x v="2"/>
    <x v="0"/>
    <s v="Fortaleza"/>
    <s v="Sendas Distribuidora S/A (001899 - 26)"/>
    <x v="7"/>
    <x v="1"/>
    <s v="MERCADORIA PARA REVENDA"/>
    <s v="Melao"/>
    <x v="24"/>
    <s v="Melao Orange"/>
    <s v="Levissa"/>
    <s v="Sem Fabricante"/>
    <s v="000222620"/>
    <s v="0002"/>
    <x v="37"/>
    <s v="CX"/>
    <n v="0.33329999999999999"/>
    <n v="4.9995000000000003"/>
    <n v="27.5"/>
    <s v="03|01"/>
    <x v="1"/>
    <x v="2"/>
    <s v="03|0104|000060947|1"/>
    <x v="53"/>
    <x v="1"/>
    <n v="8.8108504566071058E-5"/>
    <n v="1.4499460537675265E-4"/>
    <s v="1899 - 26)"/>
    <n v="0"/>
    <n v="0"/>
    <n v="2.8611970184302681E-2"/>
  </r>
  <r>
    <s v="1899 - 68)"/>
    <x v="0"/>
    <s v="Supervisor Atacado CE"/>
    <x v="2"/>
    <x v="0"/>
    <s v="Fortaleza"/>
    <s v="Sendas Distribuidora S/A (001899 - 68)"/>
    <x v="1"/>
    <x v="1"/>
    <s v="MERCADORIA PARA REVENDA"/>
    <s v="Uva"/>
    <x v="14"/>
    <s v="Uva Crimson"/>
    <s v="Frutana"/>
    <s v="Sem Fabricante"/>
    <s v="000048487"/>
    <s v="0001"/>
    <x v="48"/>
    <s v="CX"/>
    <n v="0.4"/>
    <n v="2.2400000000000002"/>
    <n v="27.6"/>
    <s v="03|01"/>
    <x v="1"/>
    <x v="7"/>
    <s v="03|0104|000060946|1"/>
    <x v="20"/>
    <x v="1"/>
    <n v="8.8428899128129495E-5"/>
    <n v="6.4964079616746867E-5"/>
    <s v="1899 - 68)"/>
    <n v="0"/>
    <n v="0"/>
    <n v="2.8611970184302681E-2"/>
  </r>
  <r>
    <s v="1899 - 47)"/>
    <x v="0"/>
    <s v="Supervisor Atacado CE"/>
    <x v="2"/>
    <x v="0"/>
    <s v="Fortaleza"/>
    <s v="Sendas Distribuidora S/A (001899 - 47)"/>
    <x v="7"/>
    <x v="1"/>
    <s v="MERCADORIA IMPORTADA"/>
    <s v="Pera"/>
    <x v="2"/>
    <s v="Pera D'Anjou Imp"/>
    <s v="Sem Marca"/>
    <s v="Sem Fabricante"/>
    <s v="000078169"/>
    <s v="0001"/>
    <x v="2"/>
    <s v="CX"/>
    <n v="0.1278"/>
    <n v="2.3003999999999998"/>
    <n v="18.86"/>
    <s v="03|01"/>
    <x v="1"/>
    <x v="2"/>
    <s v="03|0104|000060933|1"/>
    <x v="4"/>
    <x v="1"/>
    <n v="6.0426414404221815E-5"/>
    <n v="6.6715789620698418E-5"/>
    <s v="1899 - 47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8"/>
    <x v="2"/>
    <s v="MERCADORIA PARA REVENDA"/>
    <s v="Raizes/Tuberculos"/>
    <x v="21"/>
    <s v="Gengibre"/>
    <s v="Sem Marca"/>
    <s v="Sem Fabricante"/>
    <s v="000031229"/>
    <s v="0001"/>
    <x v="28"/>
    <s v="CX"/>
    <n v="7.1400000000000005E-2"/>
    <n v="0.99960000000000004"/>
    <n v="17.899999999999999"/>
    <s v="03|01"/>
    <x v="1"/>
    <x v="2"/>
    <s v="03|0104|000060931|1"/>
    <x v="3"/>
    <x v="0"/>
    <n v="5.7350626608460789E-5"/>
    <n v="2.8990220528973289E-5"/>
    <s v="0048 - 14)"/>
    <n v="0"/>
    <n v="0"/>
    <n v="2.8611970184302681E-2"/>
  </r>
  <r>
    <s v="1899 - 18)"/>
    <x v="0"/>
    <s v="Supervisor Atacado CE"/>
    <x v="2"/>
    <x v="0"/>
    <s v="Maracanau"/>
    <s v="Sendas Distribuidora (001899 - 18)"/>
    <x v="7"/>
    <x v="1"/>
    <s v="MERCADORIA IMPORTADA"/>
    <s v="Tangerina"/>
    <x v="10"/>
    <s v="Tangerina Imp"/>
    <s v="Sem Marca"/>
    <s v="Sem Fabricante"/>
    <s v="000179779"/>
    <s v="0001"/>
    <x v="10"/>
    <s v="CX"/>
    <n v="0.4"/>
    <n v="4"/>
    <n v="51.6"/>
    <s v="03|01"/>
    <x v="1"/>
    <x v="2"/>
    <s v="03|0104|000060928|1"/>
    <x v="19"/>
    <x v="1"/>
    <n v="1.6532359402215513E-4"/>
    <n v="1.160072850299051E-4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7"/>
    <x v="1"/>
    <s v="MERCADORIA PARA REVENDA"/>
    <s v="Uva"/>
    <x v="14"/>
    <s v="Uva Crimson"/>
    <s v="Frutana"/>
    <s v="Sem Fabricante"/>
    <s v="000179779"/>
    <s v="0002"/>
    <x v="48"/>
    <s v="CX"/>
    <n v="2"/>
    <n v="11.2"/>
    <n v="138"/>
    <s v="03|01"/>
    <x v="3"/>
    <x v="6"/>
    <s v="03|0104|000060928|1"/>
    <x v="19"/>
    <x v="1"/>
    <n v="4.4214449564064745E-4"/>
    <n v="3.2482039808373429E-4"/>
    <s v="1899 - 18)"/>
    <n v="0"/>
    <n v="0"/>
    <n v="2.8611970184302681E-2"/>
  </r>
  <r>
    <s v="0048 - 37)"/>
    <x v="0"/>
    <s v="Supervisor Atacado CE"/>
    <x v="0"/>
    <x v="0"/>
    <s v="Fortaleza"/>
    <s v="Wms Supermercados Do Brasil Ltda. (000048 - 37)"/>
    <x v="6"/>
    <x v="1"/>
    <s v="MERCADORIA PARA REVENDA"/>
    <s v="Ameixa"/>
    <x v="18"/>
    <s v="Ameixa"/>
    <s v="Sem Marca"/>
    <s v="Sem Fabricante"/>
    <s v="000014667"/>
    <s v="0003"/>
    <x v="38"/>
    <s v="CX"/>
    <n v="0.5"/>
    <n v="3"/>
    <n v="38.1"/>
    <s v="03|01"/>
    <x v="0"/>
    <x v="4"/>
    <s v="03|0104|000060927|1"/>
    <x v="27"/>
    <x v="0"/>
    <n v="1.2207032814426572E-4"/>
    <n v="8.7005463772428838E-5"/>
    <s v="0048 - 37)"/>
    <n v="0"/>
    <n v="0"/>
    <n v="2.8611970184302681E-2"/>
  </r>
  <r>
    <s v="0176 - 01)"/>
    <x v="0"/>
    <s v="Supervisor Varejo CE"/>
    <x v="4"/>
    <x v="0"/>
    <s v="Fortaleza"/>
    <s v="Mwn Comercial De Alimentos Ltda (000176 - 01)"/>
    <x v="7"/>
    <x v="1"/>
    <s v="MERCADORIA IMPORTADA"/>
    <s v="Kiwi"/>
    <x v="5"/>
    <s v="Kiwi Imp"/>
    <s v="Sem Marca"/>
    <s v="Sem Fabricante"/>
    <s v="000875225"/>
    <s v="0001"/>
    <x v="5"/>
    <s v="CX"/>
    <n v="0.1111"/>
    <n v="0.99990000000000001"/>
    <n v="202.5"/>
    <s v="03|01"/>
    <x v="3"/>
    <x v="6"/>
    <s v="03|0104|000060923|1"/>
    <x v="9"/>
    <x v="4"/>
    <n v="6.4879898816834133E-4"/>
    <n v="2.8998921075350528E-5"/>
    <s v="0176 - 01)"/>
    <n v="0"/>
    <n v="0"/>
    <n v="2.8611970184302681E-2"/>
  </r>
  <r>
    <s v="1899 - 61)"/>
    <x v="0"/>
    <s v="Supervisor Atacado CE"/>
    <x v="2"/>
    <x v="0"/>
    <s v="Fortaleza"/>
    <s v="Sendas Distribuidora S/A (001899 - 61)"/>
    <x v="7"/>
    <x v="1"/>
    <s v="MERCADORIA IMPORTADA"/>
    <s v="Maca"/>
    <x v="13"/>
    <s v="Maca Gala Imp Pick &amp; Nicky"/>
    <s v="Sem Marca"/>
    <s v="Sem Fabricante"/>
    <s v="000057773"/>
    <s v="0002"/>
    <x v="26"/>
    <s v="CX"/>
    <n v="0.18179999999999999"/>
    <n v="3.5814599999999999"/>
    <n v="42"/>
    <s v="03|01"/>
    <x v="1"/>
    <x v="7"/>
    <s v="03|0104|000060918|1"/>
    <x v="17"/>
    <x v="1"/>
    <n v="1.3456571606454488E-4"/>
    <n v="1.0386886276080098E-4"/>
    <s v="1899 - 61)"/>
    <n v="0"/>
    <n v="0"/>
    <n v="2.8611970184302681E-2"/>
  </r>
  <r>
    <s v="0179 - 13)"/>
    <x v="0"/>
    <s v="Supervisor Varejo CE"/>
    <x v="4"/>
    <x v="0"/>
    <s v="Fortaleza"/>
    <s v="Bom Vizinho Dist  De Alimentos Ltda (000179 - 13)"/>
    <x v="6"/>
    <x v="1"/>
    <s v="MERCADORIA IMPORTADA"/>
    <s v="Laranja"/>
    <x v="3"/>
    <s v="Laranja Imp"/>
    <s v="Sem Marca"/>
    <s v="Sem Fabricante"/>
    <s v="000596586"/>
    <s v="0001"/>
    <x v="19"/>
    <s v="CX"/>
    <n v="0.26669999999999999"/>
    <n v="4.0004999999999997"/>
    <n v="39.6"/>
    <s v="03|01"/>
    <x v="1"/>
    <x v="2"/>
    <s v="03|0104|000060908|1"/>
    <x v="16"/>
    <x v="8"/>
    <n v="1.2687624657514233E-4"/>
    <n v="1.1602178594053384E-4"/>
    <s v="0179 - 13)"/>
    <n v="0"/>
    <n v="0"/>
    <n v="2.8611970184302681E-2"/>
  </r>
  <r>
    <s v="0179 - 13)"/>
    <x v="0"/>
    <s v="Supervisor Varejo CE"/>
    <x v="4"/>
    <x v="0"/>
    <s v="Fortaleza"/>
    <s v="Bom Vizinho Dist  De Alimentos Ltda (000179 - 13)"/>
    <x v="6"/>
    <x v="1"/>
    <s v="MERCADORIA IMPORTADA"/>
    <s v="Ameixa"/>
    <x v="6"/>
    <s v="Ameixa Imp"/>
    <s v="Sem Marca"/>
    <s v="Sem Fabricante"/>
    <s v="000596585"/>
    <s v="0002"/>
    <x v="20"/>
    <s v="CX"/>
    <n v="0.22220000000000001"/>
    <n v="1.9998"/>
    <n v="33.6"/>
    <s v="03|01"/>
    <x v="1"/>
    <x v="2"/>
    <s v="03|0104|000060902|1"/>
    <x v="16"/>
    <x v="8"/>
    <n v="1.0765257285163591E-4"/>
    <n v="5.7997842150701057E-5"/>
    <s v="0179 - 13)"/>
    <n v="0"/>
    <n v="0"/>
    <n v="2.8611970184302681E-2"/>
  </r>
  <r>
    <s v="1899 - 08)"/>
    <x v="0"/>
    <s v="Supervisor Atacado CE"/>
    <x v="2"/>
    <x v="0"/>
    <s v="Caucaia"/>
    <s v="Sendas Distribuidora (001899 - 08)"/>
    <x v="8"/>
    <x v="2"/>
    <s v="MERCADORIA PARA REVENDA"/>
    <s v="Manga"/>
    <x v="9"/>
    <s v="Manga Palmer"/>
    <s v="Sem Marca"/>
    <s v="Sem Fabricante"/>
    <s v="000143177"/>
    <s v="0001"/>
    <x v="49"/>
    <s v="CX"/>
    <n v="0.05"/>
    <n v="1"/>
    <n v="2.2999999999999998"/>
    <s v="03|01"/>
    <x v="1"/>
    <x v="2"/>
    <s v="03|0104|000060898|1"/>
    <x v="5"/>
    <x v="1"/>
    <n v="7.3690749273441237E-6"/>
    <n v="2.9001821257476276E-5"/>
    <s v="1899 - 08)"/>
    <n v="0"/>
    <n v="0"/>
    <n v="2.8611970184302681E-2"/>
  </r>
  <r>
    <s v="0011 - 20)"/>
    <x v="0"/>
    <s v="Supervisor Varejo CE"/>
    <x v="4"/>
    <x v="0"/>
    <s v="Caucaia"/>
    <s v="Companhia Brasileira De Distribuicao (000011 - 20)"/>
    <x v="8"/>
    <x v="2"/>
    <s v="MERCADORIA PARA REVENDA"/>
    <s v="Uva"/>
    <x v="4"/>
    <s v="Uva Thompson"/>
    <s v="Reserva Gourmet"/>
    <s v="Sem Fabricante"/>
    <s v="000241963"/>
    <s v="0001"/>
    <x v="29"/>
    <s v="CX"/>
    <n v="1"/>
    <n v="5.2"/>
    <n v="177.6"/>
    <s v="03|01"/>
    <x v="1"/>
    <x v="7"/>
    <s v="03|0104|000060891|1"/>
    <x v="74"/>
    <x v="17"/>
    <n v="5.6902074221578975E-4"/>
    <n v="1.5080947053887665E-4"/>
    <s v="0011 - 20)"/>
    <n v="0"/>
    <n v="0"/>
    <n v="2.8611970184302681E-2"/>
  </r>
  <r>
    <s v="1899 - 33)"/>
    <x v="0"/>
    <s v="Supervisor Atacado CE"/>
    <x v="5"/>
    <x v="0"/>
    <s v="Iguatu"/>
    <s v="Sendas Distribuidora S/A (001899 - 33)"/>
    <x v="6"/>
    <x v="1"/>
    <s v="MERCADORIA IMPORTADA"/>
    <s v="Maca"/>
    <x v="13"/>
    <s v="Maca Gala Imp Pick &amp; Nicky"/>
    <s v="Sem Marca"/>
    <s v="Sem Fabricante"/>
    <s v="000067379"/>
    <s v="0001"/>
    <x v="26"/>
    <s v="CX"/>
    <n v="0.2727"/>
    <n v="5.3721899999999998"/>
    <n v="63"/>
    <s v="03|01"/>
    <x v="3"/>
    <x v="6"/>
    <s v="03|0104|000060889|1"/>
    <x v="29"/>
    <x v="1"/>
    <n v="2.0184857409681731E-4"/>
    <n v="1.5580329414120148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6"/>
    <x v="1"/>
    <s v="MERCADORIA IMPORTADA"/>
    <s v="Maca"/>
    <x v="13"/>
    <s v="Maca Gala Imp"/>
    <s v="Sem Marca"/>
    <s v="Sem Fabricante"/>
    <s v="000067379"/>
    <s v="0002"/>
    <x v="42"/>
    <s v="CX"/>
    <n v="0.58330000000000004"/>
    <n v="10.4994"/>
    <n v="101.85"/>
    <s v="03|01"/>
    <x v="1"/>
    <x v="2"/>
    <s v="03|0104|000060889|1"/>
    <x v="29"/>
    <x v="1"/>
    <n v="3.2632186145652132E-4"/>
    <n v="3.0450172211074641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6"/>
    <x v="1"/>
    <s v="MERCADORIA IMPORTADA"/>
    <s v="Pera"/>
    <x v="2"/>
    <s v="Pera D'Anjou Imp"/>
    <s v="Sem Marca"/>
    <s v="Sem Fabricante"/>
    <s v="000067379"/>
    <s v="0003"/>
    <x v="2"/>
    <s v="CX"/>
    <n v="0.33329999999999999"/>
    <n v="5.9993999999999996"/>
    <n v="49.2"/>
    <s v="03|01"/>
    <x v="1"/>
    <x v="2"/>
    <s v="03|0104|000060889|1"/>
    <x v="29"/>
    <x v="1"/>
    <n v="1.5763412453275257E-4"/>
    <n v="1.7399352645210316E-4"/>
    <s v="1899 - 33)"/>
    <n v="0"/>
    <n v="0"/>
    <n v="2.8611970184302681E-2"/>
  </r>
  <r>
    <s v="1899 - 26)"/>
    <x v="0"/>
    <s v="Supervisor Atacado CE"/>
    <x v="2"/>
    <x v="0"/>
    <s v="Fortaleza"/>
    <s v="Sendas Distribuidora S/A (001899 - 26)"/>
    <x v="9"/>
    <x v="2"/>
    <s v="MERCADORIA IMPORTADA"/>
    <s v="Kiwi"/>
    <x v="5"/>
    <s v="Kiwi Imp"/>
    <s v="Sem Marca"/>
    <s v="Sem Fabricante"/>
    <s v="000222469"/>
    <s v="0001"/>
    <x v="5"/>
    <s v="CX"/>
    <n v="8.8900000000000007E-2"/>
    <n v="0.80010000000000003"/>
    <n v="18.32"/>
    <s v="03|01"/>
    <x v="1"/>
    <x v="2"/>
    <s v="03|0104|000060875|1"/>
    <x v="53"/>
    <x v="1"/>
    <n v="5.8696283769106244E-5"/>
    <n v="2.320435718810677E-5"/>
    <s v="1899 - 26)"/>
    <n v="0"/>
    <n v="0"/>
    <n v="2.8611970184302681E-2"/>
  </r>
  <r>
    <s v="1899 - 26)"/>
    <x v="0"/>
    <s v="Supervisor Atacado CE"/>
    <x v="2"/>
    <x v="0"/>
    <s v="Fortaleza"/>
    <s v="Sendas Distribuidora S/A (001899 - 26)"/>
    <x v="9"/>
    <x v="2"/>
    <s v="MERCADORIA IMPORTADA"/>
    <s v="Pera"/>
    <x v="2"/>
    <s v="Pera D'Anjou Imp"/>
    <s v="Sem Marca"/>
    <s v="Sem Fabricante"/>
    <s v="000222469"/>
    <s v="0002"/>
    <x v="2"/>
    <s v="CX"/>
    <n v="0.22220000000000001"/>
    <n v="3.9996"/>
    <n v="32.799999999999997"/>
    <s v="03|01"/>
    <x v="1"/>
    <x v="2"/>
    <s v="03|0104|000060875|1"/>
    <x v="53"/>
    <x v="1"/>
    <n v="1.0508941635516837E-4"/>
    <n v="1.1599568430140211E-4"/>
    <s v="1899 - 26)"/>
    <n v="0"/>
    <n v="0"/>
    <n v="2.8611970184302681E-2"/>
  </r>
  <r>
    <s v="1899 - 26)"/>
    <x v="0"/>
    <s v="Supervisor Atacado CE"/>
    <x v="2"/>
    <x v="0"/>
    <s v="Fortaleza"/>
    <s v="Sendas Distribuidora S/A (001899 - 26)"/>
    <x v="1"/>
    <x v="1"/>
    <s v="MERCADORIA IMPORTADA"/>
    <s v="Tangerina"/>
    <x v="10"/>
    <s v="Tangerina Imp"/>
    <s v="Sem Marca"/>
    <s v="Sem Fabricante"/>
    <s v="000222846"/>
    <s v="0001"/>
    <x v="10"/>
    <s v="CX"/>
    <n v="1"/>
    <n v="10"/>
    <n v="129"/>
    <s v="03|93"/>
    <x v="0"/>
    <x v="0"/>
    <s v="03|0104|000060875|1"/>
    <x v="53"/>
    <x v="1"/>
    <n v="4.1330898505538783E-4"/>
    <n v="2.9001821257476277E-4"/>
    <s v="1899 - 26)"/>
    <n v="0"/>
    <n v="0"/>
    <n v="2.8611970184302681E-2"/>
  </r>
  <r>
    <s v="1899 - 69)"/>
    <x v="0"/>
    <s v="Supervisor Atacado CE"/>
    <x v="2"/>
    <x v="0"/>
    <s v="Fortaleza"/>
    <s v="Sendas Distribuidora S/A (001899 - 69)"/>
    <x v="9"/>
    <x v="2"/>
    <s v="MERCADORIA PARA REVENDA"/>
    <s v="Melao"/>
    <x v="11"/>
    <s v="Melao Espanhol"/>
    <s v="Doce Mel"/>
    <s v="Sem Fabricante"/>
    <s v="000039078"/>
    <s v="0002"/>
    <x v="16"/>
    <s v="CX"/>
    <n v="0.1875"/>
    <n v="3"/>
    <n v="7.5"/>
    <s v="03|01"/>
    <x v="1"/>
    <x v="2"/>
    <s v="03|0104|000060864|1"/>
    <x v="52"/>
    <x v="1"/>
    <n v="2.4029592154383016E-5"/>
    <n v="8.7005463772428838E-5"/>
    <s v="1899 - 69)"/>
    <n v="0"/>
    <n v="0"/>
    <n v="2.8611970184302681E-2"/>
  </r>
  <r>
    <s v="1899 - 69)"/>
    <x v="0"/>
    <s v="Supervisor Atacado CE"/>
    <x v="2"/>
    <x v="0"/>
    <s v="Fortaleza"/>
    <s v="Sendas Distribuidora S/A (001899 - 69)"/>
    <x v="9"/>
    <x v="2"/>
    <s v="MERCADORIA PARA REVENDA"/>
    <s v="Uva"/>
    <x v="20"/>
    <s v="Uva Pick &amp; Nicky"/>
    <s v="Pick Nick"/>
    <s v="Sem Fabricante"/>
    <s v="000039078"/>
    <s v="0003"/>
    <x v="25"/>
    <s v="CX"/>
    <n v="1"/>
    <n v="5.5"/>
    <n v="120"/>
    <s v="03|01"/>
    <x v="1"/>
    <x v="9"/>
    <s v="03|0104|000060864|1"/>
    <x v="52"/>
    <x v="1"/>
    <n v="3.8447347447012826E-4"/>
    <n v="1.5951001691611952E-4"/>
    <s v="1899 - 69)"/>
    <n v="0"/>
    <n v="0"/>
    <n v="2.8611970184302681E-2"/>
  </r>
  <r>
    <s v="1899 - 14)"/>
    <x v="0"/>
    <s v="Supervisor Atacado CE"/>
    <x v="2"/>
    <x v="0"/>
    <s v="Fortaleza"/>
    <s v="Sendas Distribuidora (001899 - 14)"/>
    <x v="6"/>
    <x v="1"/>
    <s v="MERCADORIA PARA REVENDA"/>
    <s v="Melao"/>
    <x v="11"/>
    <s v="Melao Espanhol"/>
    <s v="Doce Mel"/>
    <s v="Sem Fabricante"/>
    <s v="000201664"/>
    <s v="0001"/>
    <x v="16"/>
    <s v="CX"/>
    <n v="0.125"/>
    <n v="2"/>
    <n v="4.8"/>
    <s v="03|01"/>
    <x v="1"/>
    <x v="2"/>
    <s v="03|0104|000060862|1"/>
    <x v="21"/>
    <x v="1"/>
    <n v="1.5378938978805128E-5"/>
    <n v="5.8003642514952552E-5"/>
    <s v="1899 - 14)"/>
    <n v="0"/>
    <n v="0"/>
    <n v="2.8611970184302681E-2"/>
  </r>
  <r>
    <s v="1899 - 18)"/>
    <x v="0"/>
    <s v="Supervisor Atacado CE"/>
    <x v="2"/>
    <x v="0"/>
    <s v="Maracanau"/>
    <s v="Sendas Distribuidora (001899 - 18)"/>
    <x v="8"/>
    <x v="2"/>
    <s v="MERCADORIA IMPORTADA"/>
    <s v="Maca"/>
    <x v="13"/>
    <s v="Maca Gala Imp Pick &amp; Nicky"/>
    <s v="Sem Marca"/>
    <s v="Sem Fabricante"/>
    <s v="000179637"/>
    <s v="0001"/>
    <x v="26"/>
    <s v="CX"/>
    <n v="9.0899999999999995E-2"/>
    <n v="1.7907299999999999"/>
    <n v="21"/>
    <s v="03|01"/>
    <x v="3"/>
    <x v="5"/>
    <s v="03|0104|000060858|1"/>
    <x v="19"/>
    <x v="1"/>
    <n v="6.7282858032272441E-5"/>
    <n v="5.1934431380400491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8"/>
    <x v="2"/>
    <s v="MERCADORIA PARA REVENDA"/>
    <s v="Melao"/>
    <x v="11"/>
    <s v="Melao Espanhol"/>
    <s v="Doce Mel"/>
    <s v="Sem Fabricante"/>
    <s v="000179637"/>
    <s v="0002"/>
    <x v="16"/>
    <s v="CX"/>
    <n v="0.1875"/>
    <n v="3"/>
    <n v="7.5"/>
    <s v="03|01"/>
    <x v="1"/>
    <x v="2"/>
    <s v="03|0104|000060858|1"/>
    <x v="19"/>
    <x v="1"/>
    <n v="2.4029592154383016E-5"/>
    <n v="8.7005463772428838E-5"/>
    <s v="1899 - 18)"/>
    <n v="0"/>
    <n v="0"/>
    <n v="2.8611970184302681E-2"/>
  </r>
  <r>
    <s v="1899 - 27)"/>
    <x v="0"/>
    <s v="Supervisor Atacado CE"/>
    <x v="2"/>
    <x v="0"/>
    <s v="Fortaleza"/>
    <s v="Sendas Distribuidora S/A (001899 - 27)"/>
    <x v="6"/>
    <x v="1"/>
    <s v="MERCADORIA IMPORTADA"/>
    <s v="Pera"/>
    <x v="2"/>
    <s v="Pera D'Anjou Imp"/>
    <s v="Sem Marca"/>
    <s v="Sem Fabricante"/>
    <s v="000147787"/>
    <s v="0001"/>
    <x v="2"/>
    <s v="CX"/>
    <n v="7.7799999999999994E-2"/>
    <n v="1.4004000000000001"/>
    <n v="11.48"/>
    <s v="03|01"/>
    <x v="1"/>
    <x v="2"/>
    <s v="03|0104|000060852|1"/>
    <x v="12"/>
    <x v="1"/>
    <n v="3.6781295724308938E-5"/>
    <n v="4.0614150488969784E-5"/>
    <s v="1899 - 27)"/>
    <n v="0"/>
    <n v="0"/>
    <n v="2.8611970184302681E-2"/>
  </r>
  <r>
    <s v="1899 - 46)"/>
    <x v="0"/>
    <s v="Supervisor Atacado CE"/>
    <x v="2"/>
    <x v="0"/>
    <s v="Fortaleza"/>
    <s v="Sendas Distribuidora S/A (001899 - 46)"/>
    <x v="9"/>
    <x v="2"/>
    <s v="MERCADORIA PARA REVENDA"/>
    <s v="Uva"/>
    <x v="20"/>
    <s v="Uva Pick &amp; Nicky"/>
    <s v="Pick Nick"/>
    <s v="Sem Fabricante"/>
    <s v="000084039"/>
    <s v="0001"/>
    <x v="25"/>
    <s v="CX"/>
    <n v="0.45"/>
    <n v="2.4750000000000001"/>
    <n v="54"/>
    <s v="03|01"/>
    <x v="3"/>
    <x v="6"/>
    <s v="03|0104|000060849|1"/>
    <x v="8"/>
    <x v="1"/>
    <n v="1.7301306351155771E-4"/>
    <n v="7.177950761225379E-5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9"/>
    <x v="2"/>
    <s v="MERCADORIA PARA REVENDA"/>
    <s v="Uva"/>
    <x v="4"/>
    <s v="Uva Thompson"/>
    <s v="Frutana"/>
    <s v="Sem Fabricante"/>
    <s v="000084039"/>
    <s v="0002"/>
    <x v="34"/>
    <s v="CX"/>
    <n v="1"/>
    <n v="5.6"/>
    <n v="95"/>
    <s v="03|01"/>
    <x v="1"/>
    <x v="9"/>
    <s v="03|0104|000060849|1"/>
    <x v="8"/>
    <x v="1"/>
    <n v="3.0437483395551819E-4"/>
    <n v="1.6241019904186715E-4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9"/>
    <x v="2"/>
    <s v="MERCADORIA PARA REVENDA"/>
    <s v="Uva"/>
    <x v="4"/>
    <s v="Uva Thompson"/>
    <s v="Reserva Gourmet"/>
    <s v="Sem Fabricante"/>
    <s v="000084039"/>
    <s v="0003"/>
    <x v="29"/>
    <s v="CX"/>
    <n v="8.3299999999999999E-2"/>
    <n v="0.43315999999999999"/>
    <n v="12.9"/>
    <s v="03|01"/>
    <x v="3"/>
    <x v="6"/>
    <s v="03|0104|000060849|1"/>
    <x v="8"/>
    <x v="1"/>
    <n v="4.1330898505538783E-5"/>
    <n v="1.2562428895888424E-5"/>
    <s v="1899 - 46)"/>
    <n v="0"/>
    <n v="0"/>
    <n v="2.8611970184302681E-2"/>
  </r>
  <r>
    <s v="0153 - 03)"/>
    <x v="0"/>
    <s v="Supervisor Varejo CE"/>
    <x v="4"/>
    <x v="0"/>
    <s v="Fortaleza"/>
    <s v="Supermercados Do Povo Ltda (000153 - 03)"/>
    <x v="6"/>
    <x v="1"/>
    <s v="MERCADORIA PARA REVENDA"/>
    <s v="Uva"/>
    <x v="4"/>
    <s v="Uva Thompson"/>
    <s v="Levissa"/>
    <s v="Sem Fabricante"/>
    <s v="000439048"/>
    <s v="0001"/>
    <x v="4"/>
    <s v="CX"/>
    <n v="0.1"/>
    <n v="0.56000000000000005"/>
    <n v="138"/>
    <s v="03|01"/>
    <x v="3"/>
    <x v="6"/>
    <s v="03|0104|000060845|1"/>
    <x v="14"/>
    <x v="6"/>
    <n v="4.4214449564064745E-4"/>
    <n v="1.6241019904186717E-5"/>
    <s v="0153 - 03)"/>
    <n v="0"/>
    <n v="0"/>
    <n v="2.8611970184302681E-2"/>
  </r>
  <r>
    <s v="1734 - 07)"/>
    <x v="0"/>
    <s v="Supervisor Varejo CE"/>
    <x v="3"/>
    <x v="0"/>
    <s v="Fortaleza"/>
    <s v="F J Feijo De Albuquerque (001734 - 07)"/>
    <x v="6"/>
    <x v="1"/>
    <s v="MERCADORIA IMPORTADA"/>
    <s v="Ameixa"/>
    <x v="6"/>
    <s v="Ameixa Imp"/>
    <s v="Sem Marca"/>
    <s v="Sem Fabricante"/>
    <s v="000076981"/>
    <s v="0001"/>
    <x v="20"/>
    <s v="CX"/>
    <n v="0.33329999999999999"/>
    <n v="2.9996999999999998"/>
    <n v="56.7"/>
    <s v="03|01"/>
    <x v="1"/>
    <x v="2"/>
    <s v="03|0104|000060837|1"/>
    <x v="75"/>
    <x v="18"/>
    <n v="1.8166371668713559E-4"/>
    <n v="8.6996763226051578E-5"/>
    <s v="1734 - 07)"/>
    <n v="0"/>
    <n v="0"/>
    <n v="2.8611970184302681E-2"/>
  </r>
  <r>
    <s v="0176 - 01)"/>
    <x v="0"/>
    <s v="Supervisor Varejo CE"/>
    <x v="4"/>
    <x v="0"/>
    <s v="Fortaleza"/>
    <s v="Mwn Comercial De Alimentos Ltda (000176 - 01)"/>
    <x v="9"/>
    <x v="2"/>
    <s v="MERCADORIA IMPORTADA"/>
    <s v="Limao"/>
    <x v="16"/>
    <s v="Limao Imp"/>
    <s v="Sem Marca"/>
    <s v="Sem Fabricante"/>
    <s v="000874955"/>
    <s v="0001"/>
    <x v="18"/>
    <s v="CX"/>
    <n v="0.1333"/>
    <n v="1.9995000000000001"/>
    <n v="345"/>
    <s v="03|01"/>
    <x v="0"/>
    <x v="4"/>
    <s v="03|0104|000060830|1"/>
    <x v="9"/>
    <x v="4"/>
    <n v="1.1053612391016187E-3"/>
    <n v="5.7989141604323817E-5"/>
    <s v="0176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9"/>
    <x v="2"/>
    <s v="MERCADORIA IMPORTADA"/>
    <s v="Pera"/>
    <x v="2"/>
    <s v="Pera D'Anjou Imp"/>
    <s v="Sem Marca"/>
    <s v="Sem Fabricante"/>
    <s v="000874955"/>
    <s v="0002"/>
    <x v="45"/>
    <s v="CX"/>
    <n v="0.1111"/>
    <n v="1.9998"/>
    <n v="324"/>
    <s v="03|01"/>
    <x v="3"/>
    <x v="6"/>
    <s v="03|0104|000060830|1"/>
    <x v="9"/>
    <x v="4"/>
    <n v="1.0380783810693462E-3"/>
    <n v="5.7997842150701057E-5"/>
    <s v="0176 - 01)"/>
    <n v="0"/>
    <n v="0"/>
    <n v="2.8611970184302681E-2"/>
  </r>
  <r>
    <s v="0047 - 08)"/>
    <x v="0"/>
    <s v="Supervisor MA, PA e PI"/>
    <x v="6"/>
    <x v="1"/>
    <s v="Teresina"/>
    <s v="Wmb Supermercados Do Brasil Ltda. (000047 - 08)"/>
    <x v="1"/>
    <x v="1"/>
    <s v="MERCADORIA IMPORTADA"/>
    <s v="Laranja"/>
    <x v="3"/>
    <s v="Laranja Imp"/>
    <s v="Sem Marca"/>
    <s v="Sem Fabricante"/>
    <s v="000002868"/>
    <s v="0001"/>
    <x v="3"/>
    <s v="CX"/>
    <n v="7.1400000000000005E-2"/>
    <n v="0.99960000000000004"/>
    <n v="11"/>
    <s v="03|01"/>
    <x v="1"/>
    <x v="2"/>
    <s v="03|0104|000060807|1"/>
    <x v="76"/>
    <x v="11"/>
    <n v="3.5243401826428422E-5"/>
    <n v="2.8990220528973289E-5"/>
    <s v="0047 - 08)"/>
    <n v="0"/>
    <n v="0"/>
    <n v="2.8611970184302681E-2"/>
  </r>
  <r>
    <s v="1899 - 60)"/>
    <x v="0"/>
    <s v="Supervisor MA, PA e PI"/>
    <x v="1"/>
    <x v="1"/>
    <s v="Teresina"/>
    <s v="Sendas Distribuidora S/A (001899 - 60)"/>
    <x v="6"/>
    <x v="1"/>
    <s v="MERCADORIA IMPORTADA"/>
    <s v="Ameixa"/>
    <x v="6"/>
    <s v="Ameixa Imp"/>
    <s v="Sem Marca"/>
    <s v="Sem Fabricante"/>
    <s v="000074395"/>
    <s v="0001"/>
    <x v="20"/>
    <s v="CX"/>
    <n v="0.55559999999999998"/>
    <n v="5.0004"/>
    <n v="100"/>
    <s v="03|01"/>
    <x v="1"/>
    <x v="2"/>
    <s v="03|0104|000060806|1"/>
    <x v="32"/>
    <x v="1"/>
    <n v="3.203945620584402E-4"/>
    <n v="1.4502070701588439E-4"/>
    <s v="1899 - 60)"/>
    <n v="0"/>
    <n v="0"/>
    <n v="2.8611970184302681E-2"/>
  </r>
  <r>
    <s v="1899 - 40)"/>
    <x v="0"/>
    <s v="Supervisor MA, PA e PI"/>
    <x v="1"/>
    <x v="1"/>
    <s v="Teresina"/>
    <s v="Sendas Distribuidora Sa (001899 - 40)"/>
    <x v="6"/>
    <x v="1"/>
    <s v="MERCADORIA IMPORTADA"/>
    <s v="Ameixa"/>
    <x v="6"/>
    <s v="Ameixa Imp"/>
    <s v="Sem Marca"/>
    <s v="Sem Fabricante"/>
    <s v="000114885"/>
    <s v="0002"/>
    <x v="20"/>
    <s v="CX"/>
    <n v="3.3300000000000003E-2"/>
    <n v="0.29970000000000002"/>
    <n v="6"/>
    <s v="03|01"/>
    <x v="1"/>
    <x v="2"/>
    <s v="03|0104|000060805|1"/>
    <x v="2"/>
    <x v="1"/>
    <n v="1.9223673723506412E-5"/>
    <n v="8.6918458308656414E-6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6"/>
    <x v="1"/>
    <s v="MERCADORIA IMPORTADA"/>
    <s v="Kiwi"/>
    <x v="5"/>
    <s v="Kiwi Imp"/>
    <s v="Sem Marca"/>
    <s v="Sem Fabricante"/>
    <s v="000114885"/>
    <s v="0003"/>
    <x v="5"/>
    <s v="CX"/>
    <n v="1.11E-2"/>
    <n v="9.9900000000000003E-2"/>
    <n v="2.4900000000000002"/>
    <s v="03|01"/>
    <x v="1"/>
    <x v="2"/>
    <s v="03|0104|000060805|1"/>
    <x v="2"/>
    <x v="1"/>
    <n v="7.9778245952551607E-6"/>
    <n v="2.8972819436218802E-6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6"/>
    <x v="1"/>
    <s v="MERCADORIA IMPORTADA"/>
    <s v="Limao"/>
    <x v="16"/>
    <s v="Limao Imp"/>
    <s v="Sem Marca"/>
    <s v="Sem Fabricante"/>
    <s v="000114885"/>
    <s v="0004"/>
    <x v="18"/>
    <s v="CX"/>
    <n v="6.7000000000000002E-3"/>
    <n v="0.10050000000000001"/>
    <n v="1.29"/>
    <s v="03|01"/>
    <x v="1"/>
    <x v="2"/>
    <s v="03|0104|000060805|1"/>
    <x v="2"/>
    <x v="1"/>
    <n v="4.1330898505538788E-6"/>
    <n v="2.9146830363763661E-6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6"/>
    <x v="1"/>
    <s v="MERCADORIA PARA REVENDA"/>
    <s v="Melao"/>
    <x v="24"/>
    <s v="Melao Orange"/>
    <s v="Levissa"/>
    <s v="Sem Fabricante"/>
    <s v="000114885"/>
    <s v="0005"/>
    <x v="37"/>
    <s v="CX"/>
    <n v="0.04"/>
    <n v="0.6"/>
    <n v="3.9"/>
    <s v="03|01"/>
    <x v="1"/>
    <x v="2"/>
    <s v="03|0104|000060805|1"/>
    <x v="2"/>
    <x v="1"/>
    <n v="1.2495387920279168E-5"/>
    <n v="1.7401092754485765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6"/>
    <x v="1"/>
    <s v="MERCADORIA IMPORTADA"/>
    <s v="Tangerina"/>
    <x v="10"/>
    <s v="Tangerina Imp"/>
    <s v="Sem Marca"/>
    <s v="Sem Fabricante"/>
    <s v="000114885"/>
    <s v="0006"/>
    <x v="39"/>
    <s v="CX"/>
    <n v="0.26319999999999999"/>
    <n v="2.5004"/>
    <n v="44.5"/>
    <s v="03|01"/>
    <x v="1"/>
    <x v="2"/>
    <s v="03|0104|000060805|1"/>
    <x v="2"/>
    <x v="1"/>
    <n v="1.4257558011600589E-4"/>
    <n v="7.2516153872193682E-5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6"/>
    <x v="1"/>
    <s v="MERCADORIA PARA REVENDA"/>
    <s v="Abobora"/>
    <x v="25"/>
    <s v="Abobora Moranga"/>
    <s v="Sem Marca"/>
    <s v="Sem Fabricante"/>
    <s v="000114885"/>
    <s v="0001"/>
    <x v="40"/>
    <s v="SC"/>
    <n v="0.06"/>
    <n v="1.2"/>
    <n v="5.16"/>
    <s v="03|01"/>
    <x v="1"/>
    <x v="2"/>
    <s v="03|0104|000060805|1"/>
    <x v="2"/>
    <x v="1"/>
    <n v="1.6532359402215515E-5"/>
    <n v="3.480218550897153E-5"/>
    <s v="1899 - 40)"/>
    <n v="0"/>
    <n v="0"/>
    <n v="2.8611970184302681E-2"/>
  </r>
  <r>
    <s v="1899 - 71)"/>
    <x v="0"/>
    <s v="Supervisor MA, PA e PI"/>
    <x v="8"/>
    <x v="2"/>
    <s v="Sao Luis"/>
    <s v="Sendas Distribuidora S/A (001899 - 71)"/>
    <x v="6"/>
    <x v="1"/>
    <s v="MERCADORIA IMPORTADA"/>
    <s v="Tangerina"/>
    <x v="10"/>
    <s v="Tangerina Imp"/>
    <s v="Sem Marca"/>
    <s v="Sem Fabricante"/>
    <s v="000121474"/>
    <s v="0001"/>
    <x v="10"/>
    <s v="CX"/>
    <n v="0.4"/>
    <n v="4"/>
    <n v="50.8"/>
    <s v="03|93"/>
    <x v="0"/>
    <x v="0"/>
    <s v="03|0104|000060795|1"/>
    <x v="67"/>
    <x v="1"/>
    <n v="1.627604375256876E-4"/>
    <n v="1.160072850299051E-4"/>
    <s v="1899 - 71)"/>
    <n v="0"/>
    <n v="0"/>
    <n v="2.8611970184302681E-2"/>
  </r>
  <r>
    <s v="1899 - 73)"/>
    <x v="0"/>
    <s v="Supervisor MA, PA e PI"/>
    <x v="8"/>
    <x v="2"/>
    <s v="Sao Luis"/>
    <s v="Sendas Distribuidora S/A (001899 - 73)"/>
    <x v="3"/>
    <x v="3"/>
    <s v="MERCADORIA IMPORTADA"/>
    <s v="Maca"/>
    <x v="8"/>
    <s v="Maca Red Imp"/>
    <s v="Sem Marca"/>
    <s v="Sem Fabricante"/>
    <s v="000089463"/>
    <s v="0001"/>
    <x v="50"/>
    <s v="CX"/>
    <n v="0.1111"/>
    <n v="1.9998"/>
    <n v="29.6"/>
    <s v="03|93"/>
    <x v="0"/>
    <x v="0"/>
    <s v="03|0104|000060793|1"/>
    <x v="68"/>
    <x v="1"/>
    <n v="9.48367903692983E-5"/>
    <n v="5.7997842150701057E-5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3"/>
    <x v="3"/>
    <s v="MERCADORIA PARA REVENDA"/>
    <s v="Melao"/>
    <x v="11"/>
    <s v="Melao Espanhol"/>
    <s v="Doce Mel"/>
    <s v="Sem Fabricante"/>
    <s v="000089463"/>
    <s v="0004"/>
    <x v="31"/>
    <s v="CX"/>
    <n v="1"/>
    <n v="15"/>
    <n v="52.5"/>
    <s v="03|93"/>
    <x v="0"/>
    <x v="0"/>
    <s v="03|0104|000060793|1"/>
    <x v="68"/>
    <x v="1"/>
    <n v="1.6820714508068111E-4"/>
    <n v="4.3502731886214415E-4"/>
    <s v="1899 - 73)"/>
    <n v="0"/>
    <n v="0"/>
    <n v="2.8611970184302681E-2"/>
  </r>
  <r>
    <s v="1899 - 24)"/>
    <x v="0"/>
    <s v="Supervisor MA, PA e PI"/>
    <x v="1"/>
    <x v="1"/>
    <s v="Teresina"/>
    <s v="Sendas Distribuidora S/A (001899 - 24)"/>
    <x v="6"/>
    <x v="1"/>
    <s v="MERCADORIA PARA REVENDA"/>
    <s v="Melao"/>
    <x v="24"/>
    <s v="Melao Orange"/>
    <s v="Levissa"/>
    <s v="Sem Fabricante"/>
    <s v="000176919"/>
    <s v="0002"/>
    <x v="37"/>
    <s v="CX"/>
    <n v="7.17E-2"/>
    <n v="1.0754999999999999"/>
    <n v="6.99"/>
    <s v="03|01"/>
    <x v="1"/>
    <x v="2"/>
    <s v="03|0104|000060792|1"/>
    <x v="1"/>
    <x v="1"/>
    <n v="2.2395579887884969E-5"/>
    <n v="3.1191458762415731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5"/>
    <x v="1"/>
    <s v="MERCADORIA PARA REVENDA"/>
    <s v="Uva"/>
    <x v="4"/>
    <s v="Uva Thompson"/>
    <s v="Frutana"/>
    <s v="Sem Fabricante"/>
    <s v="000177219"/>
    <s v="0001"/>
    <x v="34"/>
    <s v="CX"/>
    <n v="1.5"/>
    <n v="8.4"/>
    <n v="193.5"/>
    <s v="03|93"/>
    <x v="0"/>
    <x v="0"/>
    <s v="03|0104|000060792|1"/>
    <x v="1"/>
    <x v="1"/>
    <n v="6.1996347758308176E-4"/>
    <n v="2.4361529856280073E-4"/>
    <s v="1899 - 24)"/>
    <n v="0"/>
    <n v="0"/>
    <n v="2.8611970184302681E-2"/>
  </r>
  <r>
    <s v="1899 - 72)"/>
    <x v="0"/>
    <s v="Supervisor MA, PA e PI"/>
    <x v="8"/>
    <x v="2"/>
    <s v="Sao Luis"/>
    <s v="Sendas Distribuidora S/A (001899 - 72)"/>
    <x v="6"/>
    <x v="1"/>
    <s v="MERCADORIA IMPORTADA"/>
    <s v="Tangerina"/>
    <x v="10"/>
    <s v="Tangerina Imp"/>
    <s v="Sem Marca"/>
    <s v="Sem Fabricante"/>
    <s v="000039245"/>
    <s v="0001"/>
    <x v="10"/>
    <s v="CX"/>
    <n v="0.4"/>
    <n v="4"/>
    <n v="50.8"/>
    <s v="03|93"/>
    <x v="0"/>
    <x v="0"/>
    <s v="03|0104|000060791|1"/>
    <x v="66"/>
    <x v="1"/>
    <n v="1.627604375256876E-4"/>
    <n v="1.160072850299051E-4"/>
    <s v="1899 - 72)"/>
    <n v="0"/>
    <n v="0"/>
    <n v="2.8611970184302681E-2"/>
  </r>
  <r>
    <s v="0048 - 36)"/>
    <x v="0"/>
    <s v="Supervisor Atacado CE"/>
    <x v="0"/>
    <x v="0"/>
    <s v="Fortaleza"/>
    <s v="Wms Supermercados Do Brasil Ltda. (000048 - 36)"/>
    <x v="10"/>
    <x v="2"/>
    <s v="MERCADORIA PARA REVENDA"/>
    <s v="Melao"/>
    <x v="11"/>
    <s v="Melao Espanhol"/>
    <s v="Sem Marca"/>
    <s v="Sem Fabricante"/>
    <s v="000010638"/>
    <s v="0001"/>
    <x v="12"/>
    <s v="KG"/>
    <n v="9.6"/>
    <n v="9.6"/>
    <n v="25.92"/>
    <s v="03|01"/>
    <x v="1"/>
    <x v="2"/>
    <s v="03|0104|000060776|1"/>
    <x v="10"/>
    <x v="0"/>
    <n v="8.3046270485547701E-5"/>
    <n v="2.7841748407177224E-4"/>
    <s v="0048 - 36)"/>
    <n v="0"/>
    <n v="0"/>
    <n v="2.8611970184302681E-2"/>
  </r>
  <r>
    <s v="1899 - 68)"/>
    <x v="0"/>
    <s v="Supervisor Atacado CE"/>
    <x v="2"/>
    <x v="0"/>
    <s v="Fortaleza"/>
    <s v="Sendas Distribuidora S/A (001899 - 68)"/>
    <x v="10"/>
    <x v="2"/>
    <s v="MERCADORIA IMPORTADA"/>
    <s v="Kiwi"/>
    <x v="5"/>
    <s v="Kiwi Imp"/>
    <s v="Sem Marca"/>
    <s v="Sem Fabricante"/>
    <s v="000047971"/>
    <s v="0001"/>
    <x v="5"/>
    <s v="CX"/>
    <n v="0.16669999999999999"/>
    <n v="1.5003"/>
    <n v="34.35"/>
    <s v="03|93"/>
    <x v="0"/>
    <x v="0"/>
    <s v="03|0104|000060775|1"/>
    <x v="20"/>
    <x v="1"/>
    <n v="1.1005553206707421E-4"/>
    <n v="4.3511432432591658E-5"/>
    <s v="1899 - 68)"/>
    <n v="0"/>
    <n v="0"/>
    <n v="2.8611970184302681E-2"/>
  </r>
  <r>
    <s v="1899 - 68)"/>
    <x v="0"/>
    <s v="Supervisor Atacado CE"/>
    <x v="2"/>
    <x v="0"/>
    <s v="Fortaleza"/>
    <s v="Sendas Distribuidora S/A (001899 - 68)"/>
    <x v="10"/>
    <x v="2"/>
    <s v="MERCADORIA IMPORTADA"/>
    <s v="Maca"/>
    <x v="8"/>
    <s v="Maca Red Imp"/>
    <s v="Sem Marca"/>
    <s v="Sem Fabricante"/>
    <s v="000047971"/>
    <s v="0002"/>
    <x v="50"/>
    <s v="CX"/>
    <n v="0.41670000000000001"/>
    <n v="7.5006000000000004"/>
    <n v="92.25"/>
    <s v="03|93"/>
    <x v="0"/>
    <x v="0"/>
    <s v="03|0104|000060775|1"/>
    <x v="20"/>
    <x v="1"/>
    <n v="2.955639834989111E-4"/>
    <n v="2.1753106052382657E-4"/>
    <s v="1899 - 68)"/>
    <n v="0"/>
    <n v="0"/>
    <n v="2.8611970184302681E-2"/>
  </r>
  <r>
    <s v="1899 - 68)"/>
    <x v="0"/>
    <s v="Supervisor Atacado CE"/>
    <x v="2"/>
    <x v="0"/>
    <s v="Fortaleza"/>
    <s v="Sendas Distribuidora S/A (001899 - 68)"/>
    <x v="10"/>
    <x v="2"/>
    <s v="MERCADORIA IMPORTADA"/>
    <s v="Pera"/>
    <x v="2"/>
    <s v="Pera D'Anjou Imp"/>
    <s v="Sem Marca"/>
    <s v="Sem Fabricante"/>
    <s v="000047971"/>
    <s v="0003"/>
    <x v="2"/>
    <s v="CX"/>
    <n v="0.66669999999999996"/>
    <n v="12.0006"/>
    <n v="98.4"/>
    <s v="03|93"/>
    <x v="0"/>
    <x v="0"/>
    <s v="03|0104|000060775|1"/>
    <x v="20"/>
    <x v="1"/>
    <n v="3.1526824906550515E-4"/>
    <n v="3.4803925618246984E-4"/>
    <s v="1899 - 68)"/>
    <n v="0"/>
    <n v="0"/>
    <n v="2.8611970184302681E-2"/>
  </r>
  <r>
    <s v="1899 - 68)"/>
    <x v="0"/>
    <s v="Supervisor Atacado CE"/>
    <x v="2"/>
    <x v="0"/>
    <s v="Fortaleza"/>
    <s v="Sendas Distribuidora S/A (001899 - 68)"/>
    <x v="10"/>
    <x v="2"/>
    <s v="MERCADORIA IMPORTADA"/>
    <s v="Tangerina"/>
    <x v="10"/>
    <s v="Tangerina Imp"/>
    <s v="Sem Marca"/>
    <s v="Sem Fabricante"/>
    <s v="000047971"/>
    <s v="0004"/>
    <x v="10"/>
    <s v="CX"/>
    <n v="0.55000000000000004"/>
    <n v="5.5"/>
    <n v="70.95"/>
    <s v="03|93"/>
    <x v="0"/>
    <x v="0"/>
    <s v="03|0104|000060775|1"/>
    <x v="20"/>
    <x v="1"/>
    <n v="2.2731994178046332E-4"/>
    <n v="1.5951001691611952E-4"/>
    <s v="1899 - 68)"/>
    <n v="0"/>
    <n v="0"/>
    <n v="2.8611970184302681E-2"/>
  </r>
  <r>
    <s v="1899 - 68)"/>
    <x v="0"/>
    <s v="Supervisor Atacado CE"/>
    <x v="2"/>
    <x v="0"/>
    <s v="Fortaleza"/>
    <s v="Sendas Distribuidora S/A (001899 - 68)"/>
    <x v="7"/>
    <x v="1"/>
    <s v="MERCADORIA IMPORTADA"/>
    <s v="Maca"/>
    <x v="8"/>
    <s v="Maca Red Imp"/>
    <s v="Sem Marca"/>
    <s v="Sem Fabricante"/>
    <s v="000048057"/>
    <s v="0001"/>
    <x v="50"/>
    <s v="CX"/>
    <n v="0.1802"/>
    <n v="3.2435999999999998"/>
    <n v="39.9"/>
    <s v="03|93"/>
    <x v="0"/>
    <x v="0"/>
    <s v="03|0104|000060775|1"/>
    <x v="20"/>
    <x v="1"/>
    <n v="1.2783743026131763E-4"/>
    <n v="9.4070307430750046E-5"/>
    <s v="1899 - 68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1"/>
    <x v="2"/>
    <s v="MERCADORIA IMPORTADA"/>
    <s v="Tangerina"/>
    <x v="10"/>
    <s v="Tangerina Imp"/>
    <s v="Sem Marca"/>
    <s v="Sem Fabricante"/>
    <s v="000031087"/>
    <s v="0002"/>
    <x v="10"/>
    <s v="CX"/>
    <n v="0.05"/>
    <n v="0.5"/>
    <n v="6.75"/>
    <s v="03|01"/>
    <x v="1"/>
    <x v="2"/>
    <s v="03|0104|000060774|1"/>
    <x v="3"/>
    <x v="0"/>
    <n v="2.1626632938944714E-5"/>
    <n v="1.4500910628738138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1"/>
    <x v="2"/>
    <s v="MERCADORIA PARA REVENDA"/>
    <s v="Ameixa"/>
    <x v="18"/>
    <s v="Ameixa"/>
    <s v="Sem Marca"/>
    <s v="Sem Fabricante"/>
    <s v="000031088"/>
    <s v="0001"/>
    <x v="38"/>
    <s v="CX"/>
    <n v="0.16669999999999999"/>
    <n v="1.0002"/>
    <n v="12.7"/>
    <s v="03|01"/>
    <x v="0"/>
    <x v="4"/>
    <s v="03|0104|000060774|1"/>
    <x v="3"/>
    <x v="0"/>
    <n v="4.0690109381421901E-5"/>
    <n v="2.9007621621727771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1"/>
    <x v="2"/>
    <s v="MERCADORIA PARA REVENDA"/>
    <s v="Mamao"/>
    <x v="29"/>
    <s v="Formosa 1ª"/>
    <s v="Doce Mel"/>
    <s v="Sem Fabricante"/>
    <s v="000031088"/>
    <s v="0002"/>
    <x v="51"/>
    <s v="CX"/>
    <n v="0.64290000000000003"/>
    <n v="9.0006000000000004"/>
    <n v="20.7"/>
    <s v="03|01"/>
    <x v="3"/>
    <x v="6"/>
    <s v="03|0104|000060774|1"/>
    <x v="3"/>
    <x v="0"/>
    <n v="6.6321674346097115E-5"/>
    <n v="2.6103379241004099E-4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1"/>
    <x v="2"/>
    <s v="MERCADORIA PARA REVENDA"/>
    <s v="Pitaya"/>
    <x v="30"/>
    <s v="Pitaya"/>
    <s v="Doce Mel"/>
    <s v="Sem Fabricante"/>
    <s v="000031088"/>
    <s v="0006"/>
    <x v="52"/>
    <s v="CX"/>
    <n v="0.25"/>
    <n v="1"/>
    <n v="18.899999999999999"/>
    <s v="03|01"/>
    <x v="3"/>
    <x v="6"/>
    <s v="03|0104|000060774|1"/>
    <x v="3"/>
    <x v="0"/>
    <n v="6.0554572229045191E-5"/>
    <n v="2.9001821257476276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1"/>
    <x v="2"/>
    <s v="MERCADORIA PARA REVENDA"/>
    <s v="Melao"/>
    <x v="11"/>
    <s v="Melao Espanhol"/>
    <s v="Sem Marca"/>
    <s v="Sem Fabricante"/>
    <s v="000031088"/>
    <s v="0005"/>
    <x v="12"/>
    <s v="KG"/>
    <n v="0.93330000000000002"/>
    <n v="0.93330000000000002"/>
    <n v="37.799999999999997"/>
    <s v="03|01"/>
    <x v="3"/>
    <x v="6"/>
    <s v="03|0104|000060774|1"/>
    <x v="3"/>
    <x v="0"/>
    <n v="1.2110914445809038E-4"/>
    <n v="2.7067399779602611E-5"/>
    <s v="0048 - 14)"/>
    <n v="0"/>
    <n v="0"/>
    <n v="2.8611970184302681E-2"/>
  </r>
  <r>
    <s v="0002 - 42)"/>
    <x v="0"/>
    <s v="Supervisor Atacado CE"/>
    <x v="0"/>
    <x v="0"/>
    <s v="Fortaleza"/>
    <s v="Atacadao S.A. (000002 - 42)"/>
    <x v="11"/>
    <x v="2"/>
    <s v="MERCADORIA PARA REVENDA"/>
    <s v="Raizes/Tuberculos"/>
    <x v="21"/>
    <s v="Gengibre"/>
    <s v="Sem Marca"/>
    <s v="Sem Fabricante"/>
    <s v="000102109"/>
    <s v="0001"/>
    <x v="28"/>
    <s v="CX"/>
    <n v="7.1400000000000005E-2"/>
    <n v="0.99960000000000004"/>
    <n v="17.899999999999999"/>
    <s v="03|01"/>
    <x v="1"/>
    <x v="2"/>
    <s v="03|0104|000060773|1"/>
    <x v="24"/>
    <x v="0"/>
    <n v="5.7350626608460789E-5"/>
    <n v="2.8990220528973289E-5"/>
    <s v="0002 - 42)"/>
    <n v="0"/>
    <n v="0"/>
    <n v="2.8611970184302681E-2"/>
  </r>
  <r>
    <s v="0002 - 42)"/>
    <x v="0"/>
    <s v="Supervisor Atacado CE"/>
    <x v="0"/>
    <x v="0"/>
    <s v="Fortaleza"/>
    <s v="Atacadao S.A. (000002 - 42)"/>
    <x v="11"/>
    <x v="2"/>
    <s v="MERCADORIA PARA REVENDA"/>
    <s v="Melao"/>
    <x v="24"/>
    <s v="Melao Orange"/>
    <s v="Levissa"/>
    <s v="Sem Fabricante"/>
    <s v="000102109"/>
    <s v="0003"/>
    <x v="37"/>
    <s v="CX"/>
    <n v="6.6699999999999995E-2"/>
    <n v="1.0004999999999999"/>
    <n v="5.9"/>
    <s v="03|01"/>
    <x v="1"/>
    <x v="2"/>
    <s v="03|0104|000060773|1"/>
    <x v="24"/>
    <x v="0"/>
    <n v="1.8903279161447971E-5"/>
    <n v="2.9016322168105014E-5"/>
    <s v="0002 - 42)"/>
    <n v="0"/>
    <n v="0"/>
    <n v="2.8611970184302681E-2"/>
  </r>
  <r>
    <s v="0002 - 42)"/>
    <x v="0"/>
    <s v="Supervisor Atacado CE"/>
    <x v="0"/>
    <x v="0"/>
    <s v="Fortaleza"/>
    <s v="Atacadao S.A. (000002 - 42)"/>
    <x v="11"/>
    <x v="2"/>
    <s v="MERCADORIA PARA REVENDA"/>
    <s v="Pitaya"/>
    <x v="30"/>
    <s v="Pitaya"/>
    <s v="Doce Mel"/>
    <s v="Sem Fabricante"/>
    <s v="000102109"/>
    <s v="0004"/>
    <x v="52"/>
    <s v="CX"/>
    <n v="0.5"/>
    <n v="2"/>
    <n v="37.799999999999997"/>
    <s v="03|01"/>
    <x v="1"/>
    <x v="2"/>
    <s v="03|0104|000060773|1"/>
    <x v="24"/>
    <x v="0"/>
    <n v="1.2110914445809038E-4"/>
    <n v="5.8003642514952552E-5"/>
    <s v="0002 - 42)"/>
    <n v="0"/>
    <n v="0"/>
    <n v="2.8611970184302681E-2"/>
  </r>
  <r>
    <s v="0002 - 42)"/>
    <x v="0"/>
    <s v="Supervisor Atacado CE"/>
    <x v="0"/>
    <x v="0"/>
    <s v="Fortaleza"/>
    <s v="Atacadao S.A. (000002 - 42)"/>
    <x v="11"/>
    <x v="2"/>
    <s v="MERCADORIA IMPORTADA"/>
    <s v="Tangerina"/>
    <x v="10"/>
    <s v="Tangerina Imp"/>
    <s v="Sem Marca"/>
    <s v="Sem Fabricante"/>
    <s v="000102109"/>
    <s v="0005"/>
    <x v="10"/>
    <s v="CX"/>
    <n v="0.1"/>
    <n v="1"/>
    <n v="13.5"/>
    <s v="03|01"/>
    <x v="1"/>
    <x v="2"/>
    <s v="03|0104|000060773|1"/>
    <x v="24"/>
    <x v="0"/>
    <n v="4.3253265877889428E-5"/>
    <n v="2.9001821257476276E-5"/>
    <s v="0002 - 42)"/>
    <n v="0"/>
    <n v="0"/>
    <n v="2.8611970184302681E-2"/>
  </r>
  <r>
    <s v="0002 - 42)"/>
    <x v="0"/>
    <s v="Supervisor Atacado CE"/>
    <x v="0"/>
    <x v="0"/>
    <s v="Fortaleza"/>
    <s v="Atacadao S.A. (000002 - 42)"/>
    <x v="1"/>
    <x v="1"/>
    <s v="MERCADORIA PARA REVENDA"/>
    <s v="Ameixa"/>
    <x v="18"/>
    <s v="Ameixa"/>
    <s v="Sem Marca"/>
    <s v="Sem Fabricante"/>
    <s v="000102307"/>
    <s v="0001"/>
    <x v="38"/>
    <s v="CX"/>
    <n v="5"/>
    <n v="30"/>
    <n v="381"/>
    <s v="03|93"/>
    <x v="0"/>
    <x v="0"/>
    <s v="03|0104|000060773|1"/>
    <x v="24"/>
    <x v="0"/>
    <n v="1.2207032814426572E-3"/>
    <n v="8.700546377242883E-4"/>
    <s v="0002 - 42)"/>
    <n v="0"/>
    <n v="0"/>
    <n v="2.8611970184302681E-2"/>
  </r>
  <r>
    <s v="1899 - 47)"/>
    <x v="0"/>
    <s v="Supervisor Atacado CE"/>
    <x v="2"/>
    <x v="0"/>
    <s v="Fortaleza"/>
    <s v="Sendas Distribuidora S/A (001899 - 47)"/>
    <x v="10"/>
    <x v="2"/>
    <s v="MERCADORIA IMPORTADA"/>
    <s v="Maca"/>
    <x v="8"/>
    <s v="Maca Red Imp"/>
    <s v="Sem Marca"/>
    <s v="Sem Fabricante"/>
    <s v="000078018"/>
    <s v="0001"/>
    <x v="50"/>
    <s v="CX"/>
    <n v="0.4778"/>
    <n v="8.6004000000000005"/>
    <n v="105.78"/>
    <s v="03|01"/>
    <x v="1"/>
    <x v="2"/>
    <s v="03|0104|000060771|1"/>
    <x v="4"/>
    <x v="1"/>
    <n v="3.3891336774541803E-4"/>
    <n v="2.49427263542799E-4"/>
    <s v="1899 - 47)"/>
    <n v="0"/>
    <n v="0"/>
    <n v="2.8611970184302681E-2"/>
  </r>
  <r>
    <s v="1899 - 47)"/>
    <x v="0"/>
    <s v="Supervisor Atacado CE"/>
    <x v="2"/>
    <x v="0"/>
    <s v="Fortaleza"/>
    <s v="Sendas Distribuidora S/A (001899 - 47)"/>
    <x v="10"/>
    <x v="2"/>
    <s v="MERCADORIA IMPORTADA"/>
    <s v="Pera"/>
    <x v="2"/>
    <s v="Pera D'Anjou Imp"/>
    <s v="Sem Marca"/>
    <s v="Sem Fabricante"/>
    <s v="000078018"/>
    <s v="0002"/>
    <x v="2"/>
    <s v="CX"/>
    <n v="0.4"/>
    <n v="7.2"/>
    <n v="59.04"/>
    <s v="03|01"/>
    <x v="1"/>
    <x v="2"/>
    <s v="03|0104|000060771|1"/>
    <x v="4"/>
    <x v="1"/>
    <n v="1.891609494393031E-4"/>
    <n v="2.0881311305382921E-4"/>
    <s v="1899 - 47)"/>
    <n v="0"/>
    <n v="0"/>
    <n v="2.8611970184302681E-2"/>
  </r>
  <r>
    <s v="0002 - 60)"/>
    <x v="0"/>
    <s v="Supervisor Atacado CE"/>
    <x v="0"/>
    <x v="0"/>
    <s v="Fortaleza"/>
    <s v="Atacadao S.A. (000002 - 60)"/>
    <x v="9"/>
    <x v="2"/>
    <s v="MERCADORIA PARA REVENDA"/>
    <s v="Ameixa"/>
    <x v="18"/>
    <s v="Ameixa"/>
    <s v="Sem Marca"/>
    <s v="Sem Fabricante"/>
    <s v="000058802"/>
    <s v="0002"/>
    <x v="38"/>
    <s v="CX"/>
    <n v="1.3332999999999999"/>
    <n v="7.9997999999999996"/>
    <n v="101.6"/>
    <s v="03|93"/>
    <x v="0"/>
    <x v="0"/>
    <s v="03|0104|000060770|1"/>
    <x v="0"/>
    <x v="0"/>
    <n v="3.2552087505137521E-4"/>
    <n v="2.3200876969555872E-4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5"/>
    <x v="1"/>
    <s v="MERCADORIA PARA REVENDA"/>
    <s v="Ameixa"/>
    <x v="18"/>
    <s v="Ameixa"/>
    <s v="Sem Marca"/>
    <s v="Sem Fabricante"/>
    <s v="000059042"/>
    <s v="0001"/>
    <x v="38"/>
    <s v="CX"/>
    <n v="7.5833000000000004"/>
    <n v="45.4998"/>
    <n v="577.85"/>
    <s v="03|93"/>
    <x v="0"/>
    <x v="0"/>
    <s v="03|0104|000060770|1"/>
    <x v="0"/>
    <x v="0"/>
    <n v="1.8513999768546966E-3"/>
    <n v="1.3195770668509191E-3"/>
    <s v="0002 - 60)"/>
    <n v="0"/>
    <n v="0"/>
    <n v="2.8611970184302681E-2"/>
  </r>
  <r>
    <s v="1899 - 64)"/>
    <x v="0"/>
    <s v="Supervisor Atacado CE"/>
    <x v="2"/>
    <x v="0"/>
    <s v="Fortaleza"/>
    <s v="Sendas Distribuidora Sa (001899 - 64)"/>
    <x v="10"/>
    <x v="2"/>
    <s v="MERCADORIA IMPORTADA"/>
    <s v="Maca"/>
    <x v="8"/>
    <s v="Maca Red Imp"/>
    <s v="Sem Marca"/>
    <s v="Sem Fabricante"/>
    <s v="000052958"/>
    <s v="0001"/>
    <x v="50"/>
    <s v="CX"/>
    <n v="0.38890000000000002"/>
    <n v="7.0002000000000004"/>
    <n v="86.1"/>
    <s v="03|01"/>
    <x v="1"/>
    <x v="2"/>
    <s v="03|0104|000060769|1"/>
    <x v="18"/>
    <x v="1"/>
    <n v="2.7585971793231699E-4"/>
    <n v="2.0301854916658546E-4"/>
    <s v="1899 - 64)"/>
    <n v="0"/>
    <n v="0"/>
    <n v="2.8611970184302681E-2"/>
  </r>
  <r>
    <s v="0002 - 57)"/>
    <x v="0"/>
    <s v="Supervisor Atacado CE"/>
    <x v="0"/>
    <x v="0"/>
    <s v="Fortaleza"/>
    <s v="Atacadao S.A. (000002 - 57)"/>
    <x v="11"/>
    <x v="2"/>
    <s v="MERCADORIA PARA REVENDA"/>
    <s v="Raizes/Tuberculos"/>
    <x v="21"/>
    <s v="Gengibre"/>
    <s v="Sem Marca"/>
    <s v="Sem Fabricante"/>
    <s v="000090807"/>
    <s v="0001"/>
    <x v="28"/>
    <s v="CX"/>
    <n v="0.1429"/>
    <n v="2.0005999999999999"/>
    <n v="35.799999999999997"/>
    <s v="03|01"/>
    <x v="1"/>
    <x v="2"/>
    <s v="03|0104|000060767|1"/>
    <x v="22"/>
    <x v="0"/>
    <n v="1.1470125321692158E-4"/>
    <n v="5.8021043607707037E-5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11"/>
    <x v="2"/>
    <s v="MERCADORIA PARA REVENDA"/>
    <s v="Mamao"/>
    <x v="29"/>
    <s v="Formosa 1ª"/>
    <s v="Doce Mel"/>
    <s v="Sem Fabricante"/>
    <s v="000090807"/>
    <s v="0002"/>
    <x v="51"/>
    <s v="CX"/>
    <n v="7.1400000000000005E-2"/>
    <n v="0.99960000000000004"/>
    <n v="2.2999999999999998"/>
    <s v="03|01"/>
    <x v="1"/>
    <x v="2"/>
    <s v="03|0104|000060767|1"/>
    <x v="22"/>
    <x v="0"/>
    <n v="7.3690749273441237E-6"/>
    <n v="2.8990220528973289E-5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11"/>
    <x v="2"/>
    <s v="MERCADORIA PARA REVENDA"/>
    <s v="Pitaya"/>
    <x v="30"/>
    <s v="Pitaya"/>
    <s v="Doce Mel"/>
    <s v="Sem Fabricante"/>
    <s v="000090807"/>
    <s v="0003"/>
    <x v="52"/>
    <s v="CX"/>
    <n v="0.75"/>
    <n v="3"/>
    <n v="56.7"/>
    <s v="03|01"/>
    <x v="1"/>
    <x v="2"/>
    <s v="03|0104|000060767|1"/>
    <x v="22"/>
    <x v="0"/>
    <n v="1.8166371668713559E-4"/>
    <n v="8.7005463772428838E-5"/>
    <s v="0002 - 57)"/>
    <n v="0"/>
    <n v="0"/>
    <n v="2.8611970184302681E-2"/>
  </r>
  <r>
    <s v="0002 - 24)"/>
    <x v="0"/>
    <s v="Supervisor Atacado CE"/>
    <x v="0"/>
    <x v="0"/>
    <s v="Fortaleza"/>
    <s v="Atacadao S.A (000002 - 24)"/>
    <x v="11"/>
    <x v="2"/>
    <s v="MERCADORIA PARA REVENDA"/>
    <s v="Uva"/>
    <x v="17"/>
    <s v="Uva Da Hora"/>
    <s v="Da Hora"/>
    <s v="Sem Fabricante"/>
    <s v="000628000"/>
    <s v="0002"/>
    <x v="21"/>
    <s v="CX"/>
    <n v="0.85"/>
    <n v="4.6749999999999998"/>
    <n v="88.4"/>
    <s v="03|01"/>
    <x v="3"/>
    <x v="6"/>
    <s v="03|0104|000060766|1"/>
    <x v="23"/>
    <x v="0"/>
    <n v="2.8322879285966112E-4"/>
    <n v="1.355835143787016E-4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11"/>
    <x v="2"/>
    <s v="MERCADORIA PARA REVENDA"/>
    <s v="Uva"/>
    <x v="4"/>
    <s v="Uva Thompson"/>
    <s v="Frutana"/>
    <s v="Sem Fabricante"/>
    <s v="000628000"/>
    <s v="0003"/>
    <x v="34"/>
    <s v="CX"/>
    <n v="1.5"/>
    <n v="8.4"/>
    <n v="142.5"/>
    <s v="03|01"/>
    <x v="1"/>
    <x v="9"/>
    <s v="03|0104|000060766|1"/>
    <x v="23"/>
    <x v="0"/>
    <n v="4.5656225093327729E-4"/>
    <n v="2.4361529856280073E-4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11"/>
    <x v="2"/>
    <s v="MERCADORIA PARA REVENDA"/>
    <s v="Uva"/>
    <x v="20"/>
    <s v="Uva Pick &amp; Nicky"/>
    <s v="Pick Nick"/>
    <s v="Sem Fabricante"/>
    <s v="000628000"/>
    <s v="0004"/>
    <x v="25"/>
    <s v="CX"/>
    <n v="0.7"/>
    <n v="3.85"/>
    <n v="96.6"/>
    <s v="03|01"/>
    <x v="3"/>
    <x v="6"/>
    <s v="03|0104|000060766|1"/>
    <x v="23"/>
    <x v="0"/>
    <n v="3.0950114694845319E-4"/>
    <n v="1.1165701184128367E-4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11"/>
    <x v="2"/>
    <s v="MERCADORIA PARA REVENDA"/>
    <s v="Uva"/>
    <x v="20"/>
    <s v="Uva Pick &amp; Nicky"/>
    <s v="Pick Nick"/>
    <s v="Sem Fabricante"/>
    <s v="000628000"/>
    <s v="0005"/>
    <x v="25"/>
    <s v="CX"/>
    <n v="0.25"/>
    <n v="1.375"/>
    <n v="34.5"/>
    <s v="03|01"/>
    <x v="3"/>
    <x v="6"/>
    <s v="03|0104|000060766|1"/>
    <x v="23"/>
    <x v="0"/>
    <n v="1.1053612391016186E-4"/>
    <n v="3.9877504229029879E-5"/>
    <s v="0002 - 24)"/>
    <n v="0"/>
    <n v="0"/>
    <n v="2.8611970184302681E-2"/>
  </r>
  <r>
    <s v="0048 - 18)"/>
    <x v="0"/>
    <s v="Supervisor Atacado CE"/>
    <x v="0"/>
    <x v="0"/>
    <s v="Fortaleza"/>
    <s v="Wms Supermercados Do Brasil Ltda. (000048 - 18)"/>
    <x v="11"/>
    <x v="2"/>
    <s v="MERCADORIA PARA REVENDA"/>
    <s v="Raizes/Tuberculos"/>
    <x v="21"/>
    <s v="Gengibre"/>
    <s v="Sem Marca"/>
    <s v="Sem Fabricante"/>
    <s v="000050061"/>
    <s v="0001"/>
    <x v="28"/>
    <s v="CX"/>
    <n v="7.1400000000000005E-2"/>
    <n v="0.99960000000000004"/>
    <n v="17.899999999999999"/>
    <s v="03|01"/>
    <x v="1"/>
    <x v="2"/>
    <s v="03|0104|000060765|1"/>
    <x v="31"/>
    <x v="0"/>
    <n v="5.7350626608460789E-5"/>
    <n v="2.8990220528973289E-5"/>
    <s v="0048 - 18)"/>
    <n v="0"/>
    <n v="0"/>
    <n v="2.8611970184302681E-2"/>
  </r>
  <r>
    <s v="1899 - 27)"/>
    <x v="0"/>
    <s v="Supervisor Atacado CE"/>
    <x v="2"/>
    <x v="0"/>
    <s v="Fortaleza"/>
    <s v="Sendas Distribuidora S/A (001899 - 27)"/>
    <x v="6"/>
    <x v="1"/>
    <s v="MERCADORIA IMPORTADA"/>
    <s v="Maca"/>
    <x v="8"/>
    <s v="Maca Red Imp"/>
    <s v="Sem Marca"/>
    <s v="Sem Fabricante"/>
    <s v="000147709"/>
    <s v="0001"/>
    <x v="50"/>
    <s v="CX"/>
    <n v="4"/>
    <n v="72"/>
    <n v="885.6"/>
    <s v="03|01"/>
    <x v="0"/>
    <x v="4"/>
    <s v="03|0104|000060762|1"/>
    <x v="12"/>
    <x v="1"/>
    <n v="2.8374142415895465E-3"/>
    <n v="2.088131130538292E-3"/>
    <s v="1899 - 27)"/>
    <n v="0"/>
    <n v="0"/>
    <n v="2.8611970184302681E-2"/>
  </r>
  <r>
    <s v="1899 - 61)"/>
    <x v="0"/>
    <s v="Supervisor Atacado CE"/>
    <x v="2"/>
    <x v="0"/>
    <s v="Fortaleza"/>
    <s v="Sendas Distribuidora S/A (001899 - 61)"/>
    <x v="11"/>
    <x v="2"/>
    <s v="MERCADORIA IMPORTADA"/>
    <s v="Maca"/>
    <x v="8"/>
    <s v="Maca Red Imp"/>
    <s v="Sem Marca"/>
    <s v="Sem Fabricante"/>
    <s v="000057618"/>
    <s v="0001"/>
    <x v="50"/>
    <s v="CX"/>
    <n v="0.63890000000000002"/>
    <n v="11.5002"/>
    <n v="141.44999999999999"/>
    <s v="03|01"/>
    <x v="1"/>
    <x v="2"/>
    <s v="03|0104|000060759|1"/>
    <x v="17"/>
    <x v="1"/>
    <n v="4.5319810803166362E-4"/>
    <n v="3.3352674482522868E-4"/>
    <s v="1899 - 61)"/>
    <n v="0"/>
    <n v="0"/>
    <n v="2.8611970184302681E-2"/>
  </r>
  <r>
    <s v="1899 - 61)"/>
    <x v="0"/>
    <s v="Supervisor Atacado CE"/>
    <x v="2"/>
    <x v="0"/>
    <s v="Fortaleza"/>
    <s v="Sendas Distribuidora S/A (001899 - 61)"/>
    <x v="11"/>
    <x v="2"/>
    <s v="MERCADORIA IMPORTADA"/>
    <s v="Tangerina"/>
    <x v="10"/>
    <s v="Tangerina Imp"/>
    <s v="Sem Marca"/>
    <s v="Sem Fabricante"/>
    <s v="000057618"/>
    <s v="0003"/>
    <x v="10"/>
    <s v="CX"/>
    <n v="4.5"/>
    <n v="45"/>
    <n v="580.5"/>
    <s v="03|01"/>
    <x v="0"/>
    <x v="4"/>
    <s v="03|0104|000060759|1"/>
    <x v="17"/>
    <x v="1"/>
    <n v="1.8598904327492454E-3"/>
    <n v="1.3050819565864325E-3"/>
    <s v="1899 - 61)"/>
    <n v="0"/>
    <n v="0"/>
    <n v="2.8611970184302681E-2"/>
  </r>
  <r>
    <s v="1899 - 26)"/>
    <x v="0"/>
    <s v="Supervisor Atacado CE"/>
    <x v="2"/>
    <x v="0"/>
    <s v="Fortaleza"/>
    <s v="Sendas Distribuidora S/A (001899 - 26)"/>
    <x v="11"/>
    <x v="2"/>
    <s v="MERCADORIA IMPORTADA"/>
    <s v="Maca"/>
    <x v="8"/>
    <s v="Maca Red Imp"/>
    <s v="Sem Marca"/>
    <s v="Sem Fabricante"/>
    <s v="000222337"/>
    <s v="0001"/>
    <x v="50"/>
    <s v="CX"/>
    <n v="0.16669999999999999"/>
    <n v="3.0005999999999999"/>
    <n v="36.9"/>
    <s v="03|01"/>
    <x v="1"/>
    <x v="2"/>
    <s v="03|0104|000060758|1"/>
    <x v="53"/>
    <x v="1"/>
    <n v="1.1822559339956443E-4"/>
    <n v="8.7022864865183316E-5"/>
    <s v="1899 - 26)"/>
    <n v="0"/>
    <n v="0"/>
    <n v="2.8611970184302681E-2"/>
  </r>
  <r>
    <s v="1899 - 18)"/>
    <x v="0"/>
    <s v="Supervisor Atacado CE"/>
    <x v="2"/>
    <x v="0"/>
    <s v="Maracanau"/>
    <s v="Sendas Distribuidora (001899 - 18)"/>
    <x v="11"/>
    <x v="2"/>
    <s v="MERCADORIA IMPORTADA"/>
    <s v="Kiwi"/>
    <x v="5"/>
    <s v="Kiwi Imp Pick &amp; Nicky"/>
    <s v="Pick &amp; Nicky"/>
    <s v="Sem Fabricante"/>
    <s v="000179575"/>
    <s v="0001"/>
    <x v="27"/>
    <s v="CX"/>
    <n v="0.4"/>
    <n v="2.6"/>
    <n v="63.6"/>
    <s v="03|01"/>
    <x v="0"/>
    <x v="4"/>
    <s v="03|0104|000060739|1"/>
    <x v="19"/>
    <x v="1"/>
    <n v="2.0377094146916796E-4"/>
    <n v="7.5404735269438323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1"/>
    <x v="2"/>
    <s v="MERCADORIA IMPORTADA"/>
    <s v="Maca"/>
    <x v="8"/>
    <s v="Maca Red Imp"/>
    <s v="Sem Marca"/>
    <s v="Sem Fabricante"/>
    <s v="000179575"/>
    <s v="0002"/>
    <x v="50"/>
    <s v="CX"/>
    <n v="0.44440000000000002"/>
    <n v="7.9992000000000001"/>
    <n v="98.4"/>
    <s v="03|01"/>
    <x v="0"/>
    <x v="4"/>
    <s v="03|0104|000060739|1"/>
    <x v="19"/>
    <x v="1"/>
    <n v="3.1526824906550515E-4"/>
    <n v="2.3199136860280423E-4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1"/>
    <x v="2"/>
    <s v="MERCADORIA IMPORTADA"/>
    <s v="Pera"/>
    <x v="2"/>
    <s v="Pera D'Anjou Imp"/>
    <s v="Sem Marca"/>
    <s v="Sem Fabricante"/>
    <s v="000179575"/>
    <s v="0004"/>
    <x v="2"/>
    <s v="CX"/>
    <n v="0.77780000000000005"/>
    <n v="14.000400000000001"/>
    <n v="114.8"/>
    <s v="03|01"/>
    <x v="3"/>
    <x v="6"/>
    <s v="03|0104|000060739|1"/>
    <x v="19"/>
    <x v="1"/>
    <n v="3.6781295724308934E-4"/>
    <n v="4.0603709833317091E-4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1"/>
    <x v="2"/>
    <s v="MERCADORIA IMPORTADA"/>
    <s v="Tangerina"/>
    <x v="10"/>
    <s v="Tangerina Imp"/>
    <s v="Sem Marca"/>
    <s v="Sem Fabricante"/>
    <s v="000179575"/>
    <s v="0005"/>
    <x v="10"/>
    <s v="CX"/>
    <n v="1.1000000000000001"/>
    <n v="11"/>
    <n v="141.9"/>
    <s v="03|01"/>
    <x v="0"/>
    <x v="4"/>
    <s v="03|0104|000060739|1"/>
    <x v="19"/>
    <x v="1"/>
    <n v="4.5463988356092663E-4"/>
    <n v="3.1902003383223903E-4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1"/>
    <x v="2"/>
    <s v="MERCADORIA PARA REVENDA"/>
    <s v="Uva"/>
    <x v="31"/>
    <s v="Uva Red Globe"/>
    <s v="Reserva Gourmet"/>
    <s v="Sem Fabricante"/>
    <s v="000179575"/>
    <s v="0006"/>
    <x v="53"/>
    <s v="CX"/>
    <n v="0.8"/>
    <n v="4.4000000000000004"/>
    <n v="87.2"/>
    <s v="03|01"/>
    <x v="3"/>
    <x v="5"/>
    <s v="03|0104|000060739|1"/>
    <x v="19"/>
    <x v="1"/>
    <n v="2.7938405811495987E-4"/>
    <n v="1.2760801353289562E-4"/>
    <s v="1899 - 18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10"/>
    <x v="2"/>
    <s v="MERCADORIA IMPORTADA"/>
    <s v="Kiwi"/>
    <x v="5"/>
    <s v="Kiwi Imp"/>
    <s v="Sem Marca"/>
    <s v="Sem Fabricante"/>
    <s v="004188202"/>
    <s v="0001"/>
    <x v="54"/>
    <s v="CX"/>
    <n v="2"/>
    <n v="18"/>
    <n v="412.2"/>
    <s v="03|01"/>
    <x v="3"/>
    <x v="5"/>
    <s v="03|0104|000060738|1"/>
    <x v="15"/>
    <x v="7"/>
    <n v="1.3206663848048905E-3"/>
    <n v="5.22032782634573E-4"/>
    <s v="0129 - 01)"/>
    <n v="0"/>
    <n v="0"/>
    <n v="2.8611970184302681E-2"/>
  </r>
  <r>
    <s v="1899 - 08)"/>
    <x v="0"/>
    <s v="Supervisor Atacado CE"/>
    <x v="2"/>
    <x v="0"/>
    <s v="Caucaia"/>
    <s v="Sendas Distribuidora (001899 - 08)"/>
    <x v="9"/>
    <x v="2"/>
    <s v="MERCADORIA IMPORTADA"/>
    <s v="Pera"/>
    <x v="2"/>
    <s v="Pera D'Anjou Imp"/>
    <s v="Sem Marca"/>
    <s v="Sem Fabricante"/>
    <s v="000143043"/>
    <s v="0001"/>
    <x v="2"/>
    <s v="CX"/>
    <n v="0.88890000000000002"/>
    <n v="16.0002"/>
    <n v="131.19999999999999"/>
    <s v="03|01"/>
    <x v="1"/>
    <x v="2"/>
    <s v="03|0104|000060732|1"/>
    <x v="5"/>
    <x v="1"/>
    <n v="4.2035766542067348E-4"/>
    <n v="4.6403494048387193E-4"/>
    <s v="1899 - 08)"/>
    <n v="0"/>
    <n v="0"/>
    <n v="2.8611970184302681E-2"/>
  </r>
  <r>
    <s v="1899 - 11)"/>
    <x v="0"/>
    <s v="Supervisor Atacado CE"/>
    <x v="2"/>
    <x v="0"/>
    <s v="Fortaleza"/>
    <s v="Sendas Distribuidora (001899 - 11)"/>
    <x v="7"/>
    <x v="1"/>
    <s v="MERCADORIA IMPORTADA"/>
    <s v="Tangerina"/>
    <x v="10"/>
    <s v="Tangerina Imp"/>
    <s v="Sem Marca"/>
    <s v="Sem Fabricante"/>
    <s v="000149034"/>
    <s v="0001"/>
    <x v="10"/>
    <s v="CX"/>
    <n v="1"/>
    <n v="10"/>
    <n v="129"/>
    <s v="03|01"/>
    <x v="1"/>
    <x v="2"/>
    <s v="03|0104|000060723|1"/>
    <x v="11"/>
    <x v="1"/>
    <n v="4.1330898505538783E-4"/>
    <n v="2.9001821257476277E-4"/>
    <s v="1899 - 11)"/>
    <n v="0"/>
    <n v="0"/>
    <n v="2.8611970184302681E-2"/>
  </r>
  <r>
    <s v="1899 - 46)"/>
    <x v="0"/>
    <s v="Supervisor Atacado CE"/>
    <x v="2"/>
    <x v="0"/>
    <s v="Fortaleza"/>
    <s v="Sendas Distribuidora S/A (001899 - 46)"/>
    <x v="11"/>
    <x v="2"/>
    <s v="MERCADORIA IMPORTADA"/>
    <s v="Pera"/>
    <x v="2"/>
    <s v="Pera D'Anjou Imp"/>
    <s v="Sem Marca"/>
    <s v="Sem Fabricante"/>
    <s v="000083969"/>
    <s v="0002"/>
    <x v="2"/>
    <s v="CX"/>
    <n v="0.83330000000000004"/>
    <n v="14.9994"/>
    <n v="123"/>
    <s v="03|01"/>
    <x v="1"/>
    <x v="2"/>
    <s v="03|0104|000060722|1"/>
    <x v="8"/>
    <x v="1"/>
    <n v="3.9408531133188141E-4"/>
    <n v="4.3500991776938966E-4"/>
    <s v="1899 - 46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7"/>
    <x v="1"/>
    <s v="MERCADORIA PARA REVENDA"/>
    <s v="Raizes/Tuberculos"/>
    <x v="21"/>
    <s v="Gengibre"/>
    <s v="Sem Marca"/>
    <s v="Sem Fabricante"/>
    <s v="000145069"/>
    <s v="0001"/>
    <x v="28"/>
    <s v="CX"/>
    <n v="0.1429"/>
    <n v="2.0005999999999999"/>
    <n v="35.799999999999997"/>
    <s v="03|01"/>
    <x v="1"/>
    <x v="2"/>
    <s v="03|0104|000060719|1"/>
    <x v="25"/>
    <x v="0"/>
    <n v="1.1470125321692158E-4"/>
    <n v="5.8021043607707037E-5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7"/>
    <x v="1"/>
    <s v="MERCADORIA IMPORTADA"/>
    <s v="Limao"/>
    <x v="16"/>
    <s v="Limao Imp"/>
    <s v="Sem Marca"/>
    <s v="Sem Fabricante"/>
    <s v="000145069"/>
    <s v="0003"/>
    <x v="18"/>
    <s v="CX"/>
    <n v="6.6699999999999995E-2"/>
    <n v="1.0004999999999999"/>
    <n v="12.9"/>
    <s v="03|01"/>
    <x v="1"/>
    <x v="2"/>
    <s v="03|0104|000060719|1"/>
    <x v="25"/>
    <x v="0"/>
    <n v="4.1330898505538783E-5"/>
    <n v="2.9016322168105014E-5"/>
    <s v="0002 - 39)"/>
    <n v="0"/>
    <n v="0"/>
    <n v="2.8611970184302681E-2"/>
  </r>
  <r>
    <s v="0002 - 39)"/>
    <x v="0"/>
    <s v="Supervisor Atacado CE"/>
    <x v="0"/>
    <x v="0"/>
    <s v="Sobral"/>
    <s v="Atacadao Distribuicao Comercio E Industr (000002 - 39)"/>
    <x v="3"/>
    <x v="3"/>
    <s v="MERCADORIA PARA REVENDA"/>
    <s v="Melao"/>
    <x v="11"/>
    <s v="Melao Espanhol"/>
    <s v="Sem Marca"/>
    <s v="Sem Fabricante"/>
    <s v="000145394"/>
    <s v="0002"/>
    <x v="12"/>
    <s v="KG"/>
    <n v="2.8666999999999998"/>
    <n v="2.8666999999999998"/>
    <n v="116.1"/>
    <s v="03|93"/>
    <x v="0"/>
    <x v="0"/>
    <s v="03|0104|000060719|1"/>
    <x v="25"/>
    <x v="0"/>
    <n v="3.7197808654984907E-4"/>
    <n v="8.3139520998807239E-5"/>
    <s v="0002 - 39)"/>
    <n v="0"/>
    <n v="0"/>
    <n v="2.8611970184302681E-2"/>
  </r>
  <r>
    <s v="1899 - 17)"/>
    <x v="0"/>
    <s v="Supervisor Atacado CE"/>
    <x v="5"/>
    <x v="0"/>
    <s v="Juazeiro Do Norte"/>
    <s v="Sendas Distribuidora (001899 - 17)"/>
    <x v="6"/>
    <x v="1"/>
    <s v="MERCADORIA IMPORTADA"/>
    <s v="Maca"/>
    <x v="8"/>
    <s v="Maca Red Imp"/>
    <s v="Sem Marca"/>
    <s v="Sem Fabricante"/>
    <s v="000194223"/>
    <s v="0001"/>
    <x v="50"/>
    <s v="CX"/>
    <n v="0.33329999999999999"/>
    <n v="5.9993999999999996"/>
    <n v="73.8"/>
    <s v="03|01"/>
    <x v="1"/>
    <x v="2"/>
    <s v="03|0104|000060712|1"/>
    <x v="28"/>
    <x v="1"/>
    <n v="2.3645118679912886E-4"/>
    <n v="1.7399352645210316E-4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6"/>
    <x v="1"/>
    <s v="MERCADORIA PARA REVENDA"/>
    <s v="Melao"/>
    <x v="11"/>
    <s v="Melao Espanhol"/>
    <s v="Doce Mel"/>
    <s v="Sem Fabricante"/>
    <s v="000194223"/>
    <s v="0002"/>
    <x v="16"/>
    <s v="CX"/>
    <n v="0.125"/>
    <n v="2"/>
    <n v="5"/>
    <s v="03|01"/>
    <x v="1"/>
    <x v="2"/>
    <s v="03|0104|000060712|1"/>
    <x v="28"/>
    <x v="1"/>
    <n v="1.601972810292201E-5"/>
    <n v="5.8003642514952552E-5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6"/>
    <x v="1"/>
    <s v="MERCADORIA PARA REVENDA"/>
    <s v="Melao"/>
    <x v="26"/>
    <s v="Melao Portugues"/>
    <s v="Doce Mel"/>
    <s v="Sem Fabricante"/>
    <s v="000194223"/>
    <s v="0003"/>
    <x v="43"/>
    <s v="CX"/>
    <n v="0.1333"/>
    <n v="1.9995000000000001"/>
    <n v="5.8"/>
    <s v="03|01"/>
    <x v="1"/>
    <x v="2"/>
    <s v="03|0104|000060712|1"/>
    <x v="28"/>
    <x v="1"/>
    <n v="1.858288459938953E-5"/>
    <n v="5.7989141604323817E-5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6"/>
    <x v="1"/>
    <s v="MERCADORIA IMPORTADA"/>
    <s v="Pera"/>
    <x v="2"/>
    <s v="Pera D'Anjou Imp"/>
    <s v="Sem Marca"/>
    <s v="Sem Fabricante"/>
    <s v="000194223"/>
    <s v="0004"/>
    <x v="2"/>
    <s v="CX"/>
    <n v="0.55559999999999998"/>
    <n v="10.0008"/>
    <n v="82"/>
    <s v="03|01"/>
    <x v="1"/>
    <x v="2"/>
    <s v="03|0104|000060712|1"/>
    <x v="28"/>
    <x v="1"/>
    <n v="2.6272354088792096E-4"/>
    <n v="2.9004141403176877E-4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6"/>
    <x v="1"/>
    <s v="MERCADORIA IMPORTADA"/>
    <s v="Tangerina"/>
    <x v="10"/>
    <s v="Tangerina Imp"/>
    <s v="Sem Marca"/>
    <s v="Sem Fabricante"/>
    <s v="000194223"/>
    <s v="0005"/>
    <x v="10"/>
    <s v="CX"/>
    <n v="0.4"/>
    <n v="4"/>
    <n v="51.6"/>
    <s v="03|01"/>
    <x v="1"/>
    <x v="2"/>
    <s v="03|0104|000060712|1"/>
    <x v="28"/>
    <x v="1"/>
    <n v="1.6532359402215513E-4"/>
    <n v="1.160072850299051E-4"/>
    <s v="1899 - 17)"/>
    <n v="0"/>
    <n v="0"/>
    <n v="2.8611970184302681E-2"/>
  </r>
  <r>
    <s v="1899 - 33)"/>
    <x v="0"/>
    <s v="Supervisor Atacado CE"/>
    <x v="5"/>
    <x v="0"/>
    <s v="Iguatu"/>
    <s v="Sendas Distribuidora S/A (001899 - 33)"/>
    <x v="6"/>
    <x v="1"/>
    <s v="MERCADORIA IMPORTADA"/>
    <s v="Maca"/>
    <x v="13"/>
    <s v="Maca Gala Imp Pick &amp; Nicky"/>
    <s v="Sem Marca"/>
    <s v="Sem Fabricante"/>
    <s v="000067283"/>
    <s v="0001"/>
    <x v="26"/>
    <s v="CX"/>
    <n v="0.68179999999999996"/>
    <n v="13.43146"/>
    <n v="157.5"/>
    <s v="03|01"/>
    <x v="3"/>
    <x v="5"/>
    <s v="03|0104|000060709|1"/>
    <x v="29"/>
    <x v="1"/>
    <n v="5.0462143524204327E-4"/>
    <n v="3.895368021469423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6"/>
    <x v="1"/>
    <s v="MERCADORIA IMPORTADA"/>
    <s v="Maca"/>
    <x v="8"/>
    <s v="Maca Red Imp"/>
    <s v="Sem Marca"/>
    <s v="Sem Fabricante"/>
    <s v="000067283"/>
    <s v="0002"/>
    <x v="50"/>
    <s v="CX"/>
    <n v="0.65280000000000005"/>
    <n v="11.750400000000001"/>
    <n v="144.53"/>
    <s v="03|01"/>
    <x v="1"/>
    <x v="2"/>
    <s v="03|0104|000060709|1"/>
    <x v="29"/>
    <x v="1"/>
    <n v="4.6306626054306362E-4"/>
    <n v="3.4078300050384929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6"/>
    <x v="1"/>
    <s v="MERCADORIA IMPORTADA"/>
    <s v="Maca"/>
    <x v="8"/>
    <s v="Maca Red Imp"/>
    <s v="Sem Marca"/>
    <s v="Sem Fabricante"/>
    <s v="000067283"/>
    <s v="0003"/>
    <x v="50"/>
    <s v="CX"/>
    <n v="0.27779999999999999"/>
    <n v="5.0004"/>
    <n v="61.5"/>
    <s v="03|01"/>
    <x v="3"/>
    <x v="6"/>
    <s v="03|0104|000060709|1"/>
    <x v="29"/>
    <x v="1"/>
    <n v="1.970426556659407E-4"/>
    <n v="1.4502070701588439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6"/>
    <x v="1"/>
    <s v="MERCADORIA IMPORTADA"/>
    <s v="Pera"/>
    <x v="2"/>
    <s v="Pera D'Anjou Imp"/>
    <s v="Sem Marca"/>
    <s v="Sem Fabricante"/>
    <s v="000067283"/>
    <s v="0004"/>
    <x v="2"/>
    <s v="CX"/>
    <n v="0.30559999999999998"/>
    <n v="5.5007999999999999"/>
    <n v="45.1"/>
    <s v="03|01"/>
    <x v="1"/>
    <x v="2"/>
    <s v="03|0104|000060709|1"/>
    <x v="29"/>
    <x v="1"/>
    <n v="1.4449794748835654E-4"/>
    <n v="1.595332183731255E-4"/>
    <s v="1899 - 33)"/>
    <n v="0"/>
    <n v="0"/>
    <n v="2.8611970184302681E-2"/>
  </r>
  <r>
    <s v="0047 - 08)"/>
    <x v="0"/>
    <s v="Supervisor MA, PA e PI"/>
    <x v="6"/>
    <x v="1"/>
    <s v="Teresina"/>
    <s v="Wmb Supermercados Do Brasil Ltda. (000047 - 08)"/>
    <x v="3"/>
    <x v="3"/>
    <s v="MERCADORIA IMPORTADA"/>
    <s v="Tangerina"/>
    <x v="10"/>
    <s v="Tangerina Imp"/>
    <s v="Sem Marca"/>
    <s v="Sem Fabricante"/>
    <s v="000002884"/>
    <s v="0001"/>
    <x v="10"/>
    <s v="CX"/>
    <n v="3.2"/>
    <n v="32"/>
    <n v="416"/>
    <s v="03|93"/>
    <x v="0"/>
    <x v="0"/>
    <s v="03|0104|000060708|1"/>
    <x v="76"/>
    <x v="11"/>
    <n v="1.3328413781631113E-3"/>
    <n v="9.2805828023924083E-4"/>
    <s v="0047 - 08)"/>
    <n v="0"/>
    <n v="0"/>
    <n v="2.8611970184302681E-2"/>
  </r>
  <r>
    <s v="0008 - 22)"/>
    <x v="0"/>
    <s v="Supervisor MA, PA e PI"/>
    <x v="1"/>
    <x v="1"/>
    <s v="Teresina"/>
    <s v="Distribuicao De Alimentos Vanguarda S/A (000008 - 22)"/>
    <x v="6"/>
    <x v="1"/>
    <s v="MERCADORIA IMPORTADA"/>
    <s v="Kiwi"/>
    <x v="5"/>
    <s v="Kiwi Imp"/>
    <s v="Sem Marca"/>
    <s v="Sem Fabricante"/>
    <s v="000036495"/>
    <s v="0001"/>
    <x v="5"/>
    <s v="CX"/>
    <n v="0.33329999999999999"/>
    <n v="2.9996999999999998"/>
    <n v="69"/>
    <s v="03|01"/>
    <x v="1"/>
    <x v="2"/>
    <s v="03|0104|000060701|1"/>
    <x v="77"/>
    <x v="15"/>
    <n v="2.2107224782032372E-4"/>
    <n v="8.6996763226051578E-5"/>
    <s v="0008 - 22)"/>
    <n v="0"/>
    <n v="0"/>
    <n v="2.8611970184302681E-2"/>
  </r>
  <r>
    <s v="0008 - 22)"/>
    <x v="0"/>
    <s v="Supervisor MA, PA e PI"/>
    <x v="1"/>
    <x v="1"/>
    <s v="Teresina"/>
    <s v="Distribuicao De Alimentos Vanguarda S/A (000008 - 22)"/>
    <x v="6"/>
    <x v="1"/>
    <s v="MERCADORIA IMPORTADA"/>
    <s v="Laranja"/>
    <x v="3"/>
    <s v="Laranja Imp"/>
    <s v="Sem Marca"/>
    <s v="Sem Fabricante"/>
    <s v="000036495"/>
    <s v="0002"/>
    <x v="19"/>
    <s v="CX"/>
    <n v="6.6699999999999995E-2"/>
    <n v="1.0004999999999999"/>
    <n v="11"/>
    <s v="03|01"/>
    <x v="1"/>
    <x v="2"/>
    <s v="03|0104|000060701|1"/>
    <x v="77"/>
    <x v="15"/>
    <n v="3.5243401826428422E-5"/>
    <n v="2.9016322168105014E-5"/>
    <s v="0008 - 2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6"/>
    <x v="1"/>
    <s v="MERCADORIA PARA REVENDA"/>
    <s v="Melao"/>
    <x v="26"/>
    <s v="Melao Portugues"/>
    <s v="Doce Mel"/>
    <s v="Sem Fabricante"/>
    <s v="000035084"/>
    <s v="0002"/>
    <x v="43"/>
    <s v="CX"/>
    <n v="0.1333"/>
    <n v="1.9995000000000001"/>
    <n v="5.2"/>
    <s v="03|01"/>
    <x v="3"/>
    <x v="6"/>
    <s v="03|0104|000060697|1"/>
    <x v="34"/>
    <x v="0"/>
    <n v="1.6660517227038891E-5"/>
    <n v="5.7989141604323817E-5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6"/>
    <x v="1"/>
    <s v="MERCADORIA PARA REVENDA"/>
    <s v="Pitaya"/>
    <x v="30"/>
    <s v="Pitaya"/>
    <s v="Doce Mel"/>
    <s v="Sem Fabricante"/>
    <s v="000035084"/>
    <s v="0004"/>
    <x v="52"/>
    <s v="CX"/>
    <n v="0.125"/>
    <n v="0.5"/>
    <n v="9.4499999999999993"/>
    <s v="03|01"/>
    <x v="3"/>
    <x v="6"/>
    <s v="03|0104|000060697|1"/>
    <x v="34"/>
    <x v="0"/>
    <n v="3.0277286114522596E-5"/>
    <n v="1.4500910628738138E-5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6"/>
    <x v="1"/>
    <s v="MERCADORIA IMPORTADA"/>
    <s v="Kiwi"/>
    <x v="5"/>
    <s v="Kiwi Imp Pick &amp; Nicky"/>
    <s v="Pick &amp; Nicky"/>
    <s v="Sem Fabricante"/>
    <s v="000035084"/>
    <s v="0005"/>
    <x v="27"/>
    <s v="CX"/>
    <n v="0.5"/>
    <n v="3.25"/>
    <n v="84.5"/>
    <s v="03|01"/>
    <x v="3"/>
    <x v="6"/>
    <s v="03|0104|000060697|1"/>
    <x v="34"/>
    <x v="0"/>
    <n v="2.7073340493938194E-4"/>
    <n v="9.4255919086797904E-5"/>
    <s v="0048 - 12)"/>
    <n v="0"/>
    <n v="0"/>
    <n v="2.8611970184302681E-2"/>
  </r>
  <r>
    <s v="0048 - 12)"/>
    <x v="0"/>
    <s v="Supervisor Atacado CE"/>
    <x v="5"/>
    <x v="0"/>
    <s v="Juazeiro Do Norte"/>
    <s v="Wms Supermercados Do Brasil Ltda (000048 - 12)"/>
    <x v="6"/>
    <x v="1"/>
    <s v="MERCADORIA IMPORTADA"/>
    <s v="Laranja"/>
    <x v="3"/>
    <s v="Laranja Imp"/>
    <s v="Sem Marca"/>
    <s v="Sem Fabricante"/>
    <s v="000035084"/>
    <s v="0006"/>
    <x v="3"/>
    <s v="CX"/>
    <n v="0.1429"/>
    <n v="2.0005999999999999"/>
    <n v="29.78"/>
    <s v="03|01"/>
    <x v="3"/>
    <x v="6"/>
    <s v="03|0104|000060697|1"/>
    <x v="34"/>
    <x v="0"/>
    <n v="9.5413500581003491E-5"/>
    <n v="5.8021043607707037E-5"/>
    <s v="0048 - 12)"/>
    <n v="0"/>
    <n v="0"/>
    <n v="2.8611970184302681E-2"/>
  </r>
  <r>
    <s v="0002 - 23)"/>
    <x v="0"/>
    <s v="Supervisor Atacado CE"/>
    <x v="5"/>
    <x v="0"/>
    <s v="Juazeiro Do Norte"/>
    <s v="Atacadao S.A (000002 - 23)"/>
    <x v="6"/>
    <x v="1"/>
    <s v="MERCADORIA PARA REVENDA"/>
    <s v="Pitaya"/>
    <x v="30"/>
    <s v="Pitaya"/>
    <s v="Doce Mel"/>
    <s v="Sem Fabricante"/>
    <s v="000500322"/>
    <s v="0003"/>
    <x v="52"/>
    <s v="CX"/>
    <n v="1"/>
    <n v="4"/>
    <n v="75.599999999999994"/>
    <s v="03|01"/>
    <x v="1"/>
    <x v="2"/>
    <s v="03|0104|000060696|1"/>
    <x v="35"/>
    <x v="0"/>
    <n v="2.4221828891618077E-4"/>
    <n v="1.160072850299051E-4"/>
    <s v="0002 - 23)"/>
    <n v="0"/>
    <n v="0"/>
    <n v="2.8611970184302681E-2"/>
  </r>
  <r>
    <s v="0002 - 23)"/>
    <x v="0"/>
    <s v="Supervisor Atacado CE"/>
    <x v="5"/>
    <x v="0"/>
    <s v="Juazeiro Do Norte"/>
    <s v="Atacadao S.A (000002 - 23)"/>
    <x v="6"/>
    <x v="1"/>
    <s v="MERCADORIA PARA REVENDA"/>
    <s v="Melao"/>
    <x v="11"/>
    <s v="Melao Espanhol"/>
    <s v="Sem Marca"/>
    <s v="Sem Fabricante"/>
    <s v="000500322"/>
    <s v="0002"/>
    <x v="12"/>
    <s v="KG"/>
    <n v="0.2"/>
    <n v="0.2"/>
    <n v="7.8"/>
    <s v="03|01"/>
    <x v="1"/>
    <x v="2"/>
    <s v="03|0104|000060696|1"/>
    <x v="35"/>
    <x v="0"/>
    <n v="2.4990775840558335E-5"/>
    <n v="5.8003642514952555E-6"/>
    <s v="0002 - 23)"/>
    <n v="0"/>
    <n v="0"/>
    <n v="2.8611970184302681E-2"/>
  </r>
  <r>
    <s v="2142 - 03)"/>
    <x v="0"/>
    <s v="Supervisor Atacado CE"/>
    <x v="2"/>
    <x v="0"/>
    <s v="Itaitinga"/>
    <s v="Uniforca Distribuidora, Importadora E Exportadora De Mercadorias Em Ge (002142 - 03)"/>
    <x v="10"/>
    <x v="2"/>
    <s v="MERCADORIA PARA REVENDA"/>
    <s v="Ameixa"/>
    <x v="32"/>
    <s v="Ameixa Pick &amp; Nicky"/>
    <s v="Pick &amp; Nicky"/>
    <s v="Sem Fabricante"/>
    <s v="000158433"/>
    <s v="0001"/>
    <x v="55"/>
    <s v="CX"/>
    <n v="0.1"/>
    <n v="0.56000000000000005"/>
    <n v="109"/>
    <s v="03|01"/>
    <x v="1"/>
    <x v="9"/>
    <s v="03|0104|000060681|1"/>
    <x v="78"/>
    <x v="19"/>
    <n v="3.4923007264369983E-4"/>
    <n v="1.6241019904186717E-5"/>
    <s v="2142 - 03)"/>
    <n v="0"/>
    <n v="0"/>
    <n v="2.8611970184302681E-2"/>
  </r>
  <r>
    <s v="0082 - 03)"/>
    <x v="0"/>
    <s v="Supervisor Varejo CE"/>
    <x v="3"/>
    <x v="0"/>
    <s v="Fortaleza"/>
    <s v="Cencosud Brasil Comercial Sa (000082 - 03)"/>
    <x v="12"/>
    <x v="2"/>
    <s v="MERCADORIA IMPORTADA"/>
    <s v="Maca"/>
    <x v="13"/>
    <s v="Maca Gala Imp"/>
    <s v="Sem Marca"/>
    <s v="Sem Fabricante"/>
    <s v="000141388"/>
    <s v="0001"/>
    <x v="14"/>
    <s v="CX"/>
    <n v="0.16669999999999999"/>
    <n v="3.0005999999999999"/>
    <n v="31.8"/>
    <s v="03|01"/>
    <x v="3"/>
    <x v="6"/>
    <s v="03|0104|000060664|1"/>
    <x v="42"/>
    <x v="5"/>
    <n v="1.0188547073458398E-4"/>
    <n v="8.7022864865183316E-5"/>
    <s v="0082 - 03)"/>
    <n v="0"/>
    <n v="0"/>
    <n v="2.8611970184302681E-2"/>
  </r>
  <r>
    <s v="2459 - 79)"/>
    <x v="0"/>
    <s v="Supervisor Atacado CE"/>
    <x v="2"/>
    <x v="0"/>
    <s v="Fortaleza"/>
    <s v="Mateus Supermercados S.A. (002459 - 79)"/>
    <x v="12"/>
    <x v="2"/>
    <s v="MERCADORIA IMPORTADA"/>
    <s v="Ameixa"/>
    <x v="6"/>
    <s v="Ameixa Imp"/>
    <s v="Sem Marca"/>
    <s v="Sem Fabricante"/>
    <s v="000007721"/>
    <s v="0001"/>
    <x v="20"/>
    <s v="CX"/>
    <n v="0.1111"/>
    <n v="0.99990000000000001"/>
    <n v="16.899999999999999"/>
    <s v="03|01"/>
    <x v="1"/>
    <x v="2"/>
    <s v="03|0104|000060661|1"/>
    <x v="6"/>
    <x v="2"/>
    <n v="5.4146680987876386E-5"/>
    <n v="2.8998921075350528E-5"/>
    <s v="2459 - 79)"/>
    <n v="0"/>
    <n v="0"/>
    <n v="2.8611970184302681E-2"/>
  </r>
  <r>
    <s v="2459 - 79)"/>
    <x v="0"/>
    <s v="Supervisor Atacado CE"/>
    <x v="2"/>
    <x v="0"/>
    <s v="Fortaleza"/>
    <s v="Mateus Supermercados S.A. (002459 - 79)"/>
    <x v="12"/>
    <x v="2"/>
    <s v="MERCADORIA PARA REVENDA"/>
    <s v="Raizes/Tuberculos"/>
    <x v="21"/>
    <s v="Gengibre"/>
    <s v="Sem Marca"/>
    <s v="Sem Fabricante"/>
    <s v="000007721"/>
    <s v="0002"/>
    <x v="28"/>
    <s v="CX"/>
    <n v="7.8600000000000003E-2"/>
    <n v="1.1004"/>
    <n v="19.690000000000001"/>
    <s v="03|01"/>
    <x v="1"/>
    <x v="2"/>
    <s v="03|0104|000060661|1"/>
    <x v="6"/>
    <x v="2"/>
    <n v="6.3085689269306883E-5"/>
    <n v="3.1913604111726895E-5"/>
    <s v="2459 - 79)"/>
    <n v="0"/>
    <n v="0"/>
    <n v="2.8611970184302681E-2"/>
  </r>
  <r>
    <s v="0176 - 01)"/>
    <x v="0"/>
    <s v="Supervisor Varejo CE"/>
    <x v="4"/>
    <x v="0"/>
    <s v="Fortaleza"/>
    <s v="Mwn Comercial De Alimentos Ltda (000176 - 01)"/>
    <x v="12"/>
    <x v="2"/>
    <s v="MERCADORIA IMPORTADA"/>
    <s v="Maca"/>
    <x v="15"/>
    <s v="Maca Granny Imp"/>
    <s v="Sem Marca"/>
    <s v="Sem Fabricante"/>
    <s v="000874441"/>
    <s v="0001"/>
    <x v="17"/>
    <s v="CX"/>
    <n v="3"/>
    <n v="54"/>
    <n v="891"/>
    <s v="03|01"/>
    <x v="0"/>
    <x v="4"/>
    <s v="03|0104|000060656|1"/>
    <x v="9"/>
    <x v="4"/>
    <n v="2.8547155479407022E-3"/>
    <n v="1.566098347903719E-3"/>
    <s v="0176 - 01)"/>
    <n v="0"/>
    <n v="0"/>
    <n v="2.8611970184302681E-2"/>
  </r>
  <r>
    <s v="2459 - 80)"/>
    <x v="0"/>
    <s v="Supervisor Atacado CE"/>
    <x v="2"/>
    <x v="0"/>
    <s v="Caucaia"/>
    <s v="Mateus Supermercados S.A. (002459 - 80)"/>
    <x v="11"/>
    <x v="2"/>
    <s v="MERCADORIA IMPORTADA"/>
    <s v="Maca"/>
    <x v="8"/>
    <s v="Maca Red Imp"/>
    <s v="Sem Marca"/>
    <s v="Sem Fabricante"/>
    <s v="000004847"/>
    <s v="0001"/>
    <x v="8"/>
    <s v="CX"/>
    <n v="0.1111"/>
    <n v="1.9998"/>
    <n v="29.8"/>
    <s v="03|01"/>
    <x v="1"/>
    <x v="2"/>
    <s v="03|0104|000060647|1"/>
    <x v="39"/>
    <x v="2"/>
    <n v="9.5477579493415175E-5"/>
    <n v="5.7997842150701057E-5"/>
    <s v="2459 - 80)"/>
    <n v="0"/>
    <n v="0"/>
    <n v="2.8611970184302681E-2"/>
  </r>
  <r>
    <s v="2459 - 80)"/>
    <x v="0"/>
    <s v="Supervisor Atacado CE"/>
    <x v="2"/>
    <x v="0"/>
    <s v="Caucaia"/>
    <s v="Mateus Supermercados S.A. (002459 - 80)"/>
    <x v="11"/>
    <x v="2"/>
    <s v="MERCADORIA IMPORTADA"/>
    <s v="Maca"/>
    <x v="13"/>
    <s v="Maca Gala Imp"/>
    <s v="Sem Marca"/>
    <s v="Sem Fabricante"/>
    <s v="000004848"/>
    <s v="0001"/>
    <x v="46"/>
    <s v="CX"/>
    <n v="0.55559999999999998"/>
    <n v="10.0008"/>
    <n v="93"/>
    <s v="03|01"/>
    <x v="1"/>
    <x v="2"/>
    <s v="03|0104|000060646|1"/>
    <x v="39"/>
    <x v="2"/>
    <n v="2.9796694271434939E-4"/>
    <n v="2.9004141403176877E-4"/>
    <s v="2459 - 80)"/>
    <n v="0"/>
    <n v="0"/>
    <n v="2.8611970184302681E-2"/>
  </r>
  <r>
    <s v="0011 - 20)"/>
    <x v="0"/>
    <s v="Supervisor Varejo CE"/>
    <x v="4"/>
    <x v="0"/>
    <s v="Caucaia"/>
    <s v="Companhia Brasileira De Distribuicao (000011 - 20)"/>
    <x v="12"/>
    <x v="2"/>
    <s v="MERCADORIA PARA REVENDA"/>
    <s v="Uva"/>
    <x v="31"/>
    <s v="Uva Red Globe"/>
    <s v="Reserva Gourmet"/>
    <s v="Sem Fabricante"/>
    <s v="000241695"/>
    <s v="0001"/>
    <x v="53"/>
    <s v="CX"/>
    <n v="3"/>
    <n v="16.5"/>
    <n v="384"/>
    <s v="03|01"/>
    <x v="3"/>
    <x v="5"/>
    <s v="03|0104|000060629|1"/>
    <x v="74"/>
    <x v="17"/>
    <n v="1.2303151183044104E-3"/>
    <n v="4.7853005074835855E-4"/>
    <s v="0011 - 20)"/>
    <n v="0"/>
    <n v="0"/>
    <n v="2.8611970184302681E-2"/>
  </r>
  <r>
    <s v="0082 - 05)"/>
    <x v="0"/>
    <s v="Supervisor Varejo CE"/>
    <x v="3"/>
    <x v="0"/>
    <s v="Fortaleza"/>
    <s v="Cencosud Brasil Comercial Sa (000082 - 05)"/>
    <x v="12"/>
    <x v="2"/>
    <s v="MERCADORIA PARA REVENDA"/>
    <s v="Melao"/>
    <x v="24"/>
    <s v="Melao Orange"/>
    <s v="Levissa"/>
    <s v="Sem Fabricante"/>
    <s v="000110228"/>
    <s v="0001"/>
    <x v="37"/>
    <s v="CX"/>
    <n v="3.3300000000000003E-2"/>
    <n v="0.4995"/>
    <n v="3.4"/>
    <s v="03|01"/>
    <x v="1"/>
    <x v="2"/>
    <s v="03|0104|000060626|1"/>
    <x v="79"/>
    <x v="5"/>
    <n v="1.0893415109986966E-5"/>
    <n v="1.44864097181094E-5"/>
    <s v="0082 - 05)"/>
    <n v="0"/>
    <n v="0"/>
    <n v="2.8611970184302681E-2"/>
  </r>
  <r>
    <s v="2459 - 76)"/>
    <x v="0"/>
    <s v="Supervisor Atacado CE"/>
    <x v="2"/>
    <x v="0"/>
    <s v="Russas"/>
    <s v="Mateus Supermercados S.A. (002459 - 76)"/>
    <x v="8"/>
    <x v="2"/>
    <s v="MERCADORIA IMPORTADA"/>
    <s v="Maca"/>
    <x v="13"/>
    <s v="Maca Gala Imp"/>
    <s v="Sem Marca"/>
    <s v="Sem Fabricante"/>
    <s v="000003603"/>
    <s v="0002"/>
    <x v="14"/>
    <s v="CX"/>
    <n v="0.27779999999999999"/>
    <n v="5.0004"/>
    <n v="46.5"/>
    <s v="03|01"/>
    <x v="3"/>
    <x v="6"/>
    <s v="03|0104|000060624|1"/>
    <x v="41"/>
    <x v="2"/>
    <n v="1.4898347135717469E-4"/>
    <n v="1.4502070701588439E-4"/>
    <s v="2459 - 76)"/>
    <n v="0"/>
    <n v="0"/>
    <n v="2.8611970184302681E-2"/>
  </r>
  <r>
    <s v="2459 - 76)"/>
    <x v="0"/>
    <s v="Supervisor Atacado CE"/>
    <x v="2"/>
    <x v="0"/>
    <s v="Russas"/>
    <s v="Mateus Supermercados S.A. (002459 - 76)"/>
    <x v="8"/>
    <x v="2"/>
    <s v="MERCADORIA IMPORTADA"/>
    <s v="Maca"/>
    <x v="13"/>
    <s v="Maca Gala Imp"/>
    <s v="Sem Marca"/>
    <s v="Sem Fabricante"/>
    <s v="000003603"/>
    <s v="0003"/>
    <x v="14"/>
    <s v="CX"/>
    <n v="0.55559999999999998"/>
    <n v="10.0008"/>
    <n v="93"/>
    <s v="03|01"/>
    <x v="1"/>
    <x v="2"/>
    <s v="03|0104|000060624|1"/>
    <x v="41"/>
    <x v="2"/>
    <n v="2.9796694271434939E-4"/>
    <n v="2.9004141403176877E-4"/>
    <s v="2459 - 76)"/>
    <n v="0"/>
    <n v="0"/>
    <n v="2.8611970184302681E-2"/>
  </r>
  <r>
    <s v="2459 - 76)"/>
    <x v="0"/>
    <s v="Supervisor Atacado CE"/>
    <x v="2"/>
    <x v="0"/>
    <s v="Russas"/>
    <s v="Mateus Supermercados S.A. (002459 - 76)"/>
    <x v="8"/>
    <x v="2"/>
    <s v="MERCADORIA PARA REVENDA"/>
    <s v="Melao"/>
    <x v="26"/>
    <s v="Melao Portugues"/>
    <s v="Doce Mel"/>
    <s v="Sem Fabricante"/>
    <s v="000003603"/>
    <s v="0004"/>
    <x v="43"/>
    <s v="CX"/>
    <n v="0.26669999999999999"/>
    <n v="4.0004999999999997"/>
    <n v="11.6"/>
    <s v="03|01"/>
    <x v="1"/>
    <x v="2"/>
    <s v="03|0104|000060624|1"/>
    <x v="41"/>
    <x v="2"/>
    <n v="3.7165769198779061E-5"/>
    <n v="1.1602178594053384E-4"/>
    <s v="2459 - 76)"/>
    <n v="0"/>
    <n v="0"/>
    <n v="2.8611970184302681E-2"/>
  </r>
  <r>
    <s v="2459 - 62)"/>
    <x v="0"/>
    <s v="Supervisor Atacado CE"/>
    <x v="2"/>
    <x v="0"/>
    <s v="Aracati"/>
    <s v="Mateus Supermercados S.A. (002459 - 62)"/>
    <x v="8"/>
    <x v="2"/>
    <s v="MERCADORIA IMPORTADA"/>
    <s v="Maca"/>
    <x v="13"/>
    <s v="Maca Gala Imp"/>
    <s v="Sem Marca"/>
    <s v="Sem Fabricante"/>
    <s v="000010389"/>
    <s v="0001"/>
    <x v="14"/>
    <s v="CX"/>
    <n v="0.94440000000000002"/>
    <n v="16.999199999999998"/>
    <n v="158.1"/>
    <s v="03|01"/>
    <x v="3"/>
    <x v="6"/>
    <s v="03|0104|000060623|1"/>
    <x v="80"/>
    <x v="2"/>
    <n v="5.0654380261439392E-4"/>
    <n v="4.9300775992009067E-4"/>
    <s v="2459 - 62)"/>
    <n v="0"/>
    <n v="0"/>
    <n v="2.8611970184302681E-2"/>
  </r>
  <r>
    <s v="2459 - 62)"/>
    <x v="0"/>
    <s v="Supervisor Atacado CE"/>
    <x v="2"/>
    <x v="0"/>
    <s v="Aracati"/>
    <s v="Mateus Supermercados S.A. (002459 - 62)"/>
    <x v="8"/>
    <x v="2"/>
    <s v="MERCADORIA IMPORTADA"/>
    <s v="Maca"/>
    <x v="13"/>
    <s v="Maca Gala Imp"/>
    <s v="Sem Marca"/>
    <s v="Sem Fabricante"/>
    <s v="000010389"/>
    <s v="0002"/>
    <x v="14"/>
    <s v="CX"/>
    <n v="0.5"/>
    <n v="9"/>
    <n v="83.7"/>
    <s v="03|01"/>
    <x v="1"/>
    <x v="2"/>
    <s v="03|0104|000060623|1"/>
    <x v="80"/>
    <x v="2"/>
    <n v="2.6817024844291444E-4"/>
    <n v="2.610163913172865E-4"/>
    <s v="2459 - 62)"/>
    <n v="0"/>
    <n v="0"/>
    <n v="2.8611970184302681E-2"/>
  </r>
  <r>
    <s v="2459 - 62)"/>
    <x v="0"/>
    <s v="Supervisor Atacado CE"/>
    <x v="2"/>
    <x v="0"/>
    <s v="Aracati"/>
    <s v="Mateus Supermercados S.A. (002459 - 62)"/>
    <x v="8"/>
    <x v="2"/>
    <s v="MERCADORIA PARA REVENDA"/>
    <s v="Melao"/>
    <x v="26"/>
    <s v="Melao Portugues"/>
    <s v="Doce Mel"/>
    <s v="Sem Fabricante"/>
    <s v="000010389"/>
    <s v="0003"/>
    <x v="43"/>
    <s v="CX"/>
    <n v="0.16669999999999999"/>
    <n v="2.5005000000000002"/>
    <n v="7.25"/>
    <s v="03|01"/>
    <x v="1"/>
    <x v="2"/>
    <s v="03|0104|000060623|1"/>
    <x v="80"/>
    <x v="2"/>
    <n v="2.3228605749236915E-5"/>
    <n v="7.2519054054319439E-5"/>
    <s v="2459 - 62)"/>
    <n v="0"/>
    <n v="0"/>
    <n v="2.8611970184302681E-2"/>
  </r>
  <r>
    <s v="1456 - 02)"/>
    <x v="0"/>
    <s v="Supervisor MA, PA e PI"/>
    <x v="9"/>
    <x v="2"/>
    <s v="Davinopolis"/>
    <s v="Armazem Mateus S.A. (001456 - 02)"/>
    <x v="3"/>
    <x v="3"/>
    <s v="MERCADORIA PARA REVENDA"/>
    <s v="Uva"/>
    <x v="17"/>
    <s v="Uva Da Hora"/>
    <s v="Da Hora"/>
    <s v="Sem Fabricante"/>
    <s v="009549705"/>
    <s v="0001"/>
    <x v="21"/>
    <s v="CX"/>
    <n v="0.15"/>
    <n v="0.82499999999999996"/>
    <n v="16.5"/>
    <s v="03|93"/>
    <x v="0"/>
    <x v="1"/>
    <s v="03|0104|000060620|1"/>
    <x v="81"/>
    <x v="2"/>
    <n v="5.2865102739642629E-5"/>
    <n v="2.3926502537417927E-5"/>
    <s v="1456 - 02)"/>
    <n v="0"/>
    <n v="0"/>
    <n v="2.8611970184302681E-2"/>
  </r>
  <r>
    <s v="0048 - 19)"/>
    <x v="0"/>
    <s v="Supervisor MA, PA e PI"/>
    <x v="6"/>
    <x v="1"/>
    <s v="Teresina"/>
    <s v="Wms Supermercados Do Brasil Ltda. (000048 - 19)"/>
    <x v="6"/>
    <x v="1"/>
    <s v="MERCADORIA IMPORTADA"/>
    <s v="Limao"/>
    <x v="16"/>
    <s v="Limao Imp"/>
    <s v="Sem Marca"/>
    <s v="Sem Fabricante"/>
    <s v="000026094"/>
    <s v="0001"/>
    <x v="18"/>
    <s v="CX"/>
    <n v="0.2"/>
    <n v="3"/>
    <n v="37.5"/>
    <s v="03|01"/>
    <x v="1"/>
    <x v="2"/>
    <s v="03|0104|000060617|1"/>
    <x v="60"/>
    <x v="0"/>
    <n v="1.2014796077191507E-4"/>
    <n v="8.7005463772428838E-5"/>
    <s v="0048 - 19)"/>
    <n v="0"/>
    <n v="0"/>
    <n v="2.8611970184302681E-2"/>
  </r>
  <r>
    <s v="1456 - 04)"/>
    <x v="0"/>
    <s v="Supervisor MA, PA e PI"/>
    <x v="6"/>
    <x v="1"/>
    <s v="Teresina"/>
    <s v="Mateus Supermercados S.A. (001456 - 04)"/>
    <x v="6"/>
    <x v="1"/>
    <s v="MERCADORIA IMPORTADA"/>
    <s v="Laranja"/>
    <x v="3"/>
    <s v="Laranja Imp"/>
    <s v="Sem Marca"/>
    <s v="Sem Fabricante"/>
    <s v="000080476"/>
    <s v="0001"/>
    <x v="19"/>
    <s v="CX"/>
    <n v="6.6699999999999995E-2"/>
    <n v="1.0004999999999999"/>
    <n v="10.9"/>
    <s v="03|01"/>
    <x v="1"/>
    <x v="2"/>
    <s v="03|0104|000060616|1"/>
    <x v="82"/>
    <x v="2"/>
    <n v="3.4923007264369984E-5"/>
    <n v="2.9016322168105014E-5"/>
    <s v="1456 - 04)"/>
    <n v="0"/>
    <n v="0"/>
    <n v="2.8611970184302681E-2"/>
  </r>
  <r>
    <s v="1456 - 04)"/>
    <x v="0"/>
    <s v="Supervisor MA, PA e PI"/>
    <x v="6"/>
    <x v="1"/>
    <s v="Teresina"/>
    <s v="Mateus Supermercados S.A. (001456 - 04)"/>
    <x v="6"/>
    <x v="1"/>
    <s v="MERCADORIA PARA REVENDA"/>
    <s v="Verduras"/>
    <x v="19"/>
    <s v="Brocolis"/>
    <s v="Reserva Gourmet"/>
    <s v="Sem Fabricante"/>
    <s v="000080476"/>
    <s v="0002"/>
    <x v="24"/>
    <s v="UN"/>
    <n v="1"/>
    <n v="0.30099999999999999"/>
    <n v="8.5"/>
    <s v="03|01"/>
    <x v="1"/>
    <x v="7"/>
    <s v="03|0104|000060616|1"/>
    <x v="82"/>
    <x v="2"/>
    <n v="2.7233537774967415E-5"/>
    <n v="8.7295481985003599E-6"/>
    <s v="1456 - 04)"/>
    <n v="0"/>
    <n v="0"/>
    <n v="2.8611970184302681E-2"/>
  </r>
  <r>
    <s v="1456 - 04)"/>
    <x v="0"/>
    <s v="Supervisor MA, PA e PI"/>
    <x v="6"/>
    <x v="1"/>
    <s v="Teresina"/>
    <s v="Mateus Supermercados S.A. (001456 - 04)"/>
    <x v="5"/>
    <x v="1"/>
    <s v="MERCADORIA PARA REVENDA"/>
    <s v="Uva"/>
    <x v="31"/>
    <s v="Uva Red Globe"/>
    <s v="Reserva Gourmet"/>
    <s v="Sem Fabricante"/>
    <s v="000080690"/>
    <s v="0001"/>
    <x v="53"/>
    <s v="CX"/>
    <n v="0.3"/>
    <n v="1.65"/>
    <n v="32.700000000000003"/>
    <s v="03|93"/>
    <x v="0"/>
    <x v="0"/>
    <s v="03|0104|000060616|1"/>
    <x v="82"/>
    <x v="2"/>
    <n v="1.0476902179310995E-4"/>
    <n v="4.7853005074835853E-5"/>
    <s v="1456 - 04)"/>
    <n v="0"/>
    <n v="0"/>
    <n v="2.8611970184302681E-2"/>
  </r>
  <r>
    <s v="0002 - 40)"/>
    <x v="0"/>
    <s v="Supervisor MA, PA e PI"/>
    <x v="6"/>
    <x v="1"/>
    <s v="Teresina"/>
    <s v="Atacadao Distribuicao Comercio E Industr (000002 - 40)"/>
    <x v="6"/>
    <x v="1"/>
    <s v="MERCADORIA IMPORTADA"/>
    <s v="Kiwi"/>
    <x v="5"/>
    <s v="Kiwi Imp"/>
    <s v="Sem Marca"/>
    <s v="Sem Fabricante"/>
    <s v="000204225"/>
    <s v="0001"/>
    <x v="5"/>
    <s v="CX"/>
    <n v="0.1111"/>
    <n v="0.99990000000000001"/>
    <n v="25.5"/>
    <s v="03|01"/>
    <x v="1"/>
    <x v="2"/>
    <s v="03|0104|000060614|1"/>
    <x v="83"/>
    <x v="0"/>
    <n v="8.1700613324902252E-5"/>
    <n v="2.8998921075350528E-5"/>
    <s v="0002 - 40)"/>
    <n v="0"/>
    <n v="0"/>
    <n v="2.8611970184302681E-2"/>
  </r>
  <r>
    <s v="0002 - 40)"/>
    <x v="0"/>
    <s v="Supervisor MA, PA e PI"/>
    <x v="6"/>
    <x v="1"/>
    <s v="Teresina"/>
    <s v="Atacadao Distribuicao Comercio E Industr (000002 - 40)"/>
    <x v="6"/>
    <x v="1"/>
    <s v="MERCADORIA IMPORTADA"/>
    <s v="Limao"/>
    <x v="16"/>
    <s v="Limao Imp"/>
    <s v="Sem Marca"/>
    <s v="Sem Fabricante"/>
    <s v="000204225"/>
    <s v="0002"/>
    <x v="18"/>
    <s v="CX"/>
    <n v="6.6699999999999995E-2"/>
    <n v="1.0004999999999999"/>
    <n v="12.9"/>
    <s v="03|01"/>
    <x v="1"/>
    <x v="2"/>
    <s v="03|0104|000060614|1"/>
    <x v="83"/>
    <x v="0"/>
    <n v="4.1330898505538783E-5"/>
    <n v="2.9016322168105014E-5"/>
    <s v="0002 - 40)"/>
    <n v="0"/>
    <n v="0"/>
    <n v="2.8611970184302681E-2"/>
  </r>
  <r>
    <s v="0002 - 40)"/>
    <x v="0"/>
    <s v="Supervisor MA, PA e PI"/>
    <x v="6"/>
    <x v="1"/>
    <s v="Teresina"/>
    <s v="Atacadao Distribuicao Comercio E Industr (000002 - 40)"/>
    <x v="6"/>
    <x v="1"/>
    <s v="MERCADORIA IMPORTADA"/>
    <s v="Maca"/>
    <x v="13"/>
    <s v="Maca Gala Imp Pick &amp; Nicky"/>
    <s v="Sem Marca"/>
    <s v="Sem Fabricante"/>
    <s v="000204227"/>
    <s v="0001"/>
    <x v="26"/>
    <s v="CX"/>
    <n v="19.5"/>
    <n v="384.15"/>
    <n v="5187"/>
    <s v="03|01"/>
    <x v="1"/>
    <x v="10"/>
    <s v="03|0104|000060614|1"/>
    <x v="83"/>
    <x v="0"/>
    <n v="1.6618865933971293E-2"/>
    <n v="1.1141049636059511E-2"/>
    <s v="0002 - 40)"/>
    <n v="0"/>
    <n v="0"/>
    <n v="2.8611970184302681E-2"/>
  </r>
  <r>
    <s v="0002 - 40)"/>
    <x v="0"/>
    <s v="Supervisor MA, PA e PI"/>
    <x v="6"/>
    <x v="1"/>
    <s v="Teresina"/>
    <s v="Atacadao Distribuicao Comercio E Industr (000002 - 40)"/>
    <x v="6"/>
    <x v="1"/>
    <s v="MERCADORIA IMPORTADA"/>
    <s v="Kiwi"/>
    <x v="5"/>
    <s v="Kiwi Imp"/>
    <s v="Sem Marca"/>
    <s v="Sem Fabricante"/>
    <s v="000204375"/>
    <s v="0001"/>
    <x v="5"/>
    <s v="CX"/>
    <n v="0.22220000000000001"/>
    <n v="1.9998"/>
    <n v="51"/>
    <s v="03|93"/>
    <x v="0"/>
    <x v="0"/>
    <s v="03|0104|000060614|1"/>
    <x v="83"/>
    <x v="0"/>
    <n v="1.634012266498045E-4"/>
    <n v="5.7997842150701057E-5"/>
    <s v="0002 - 40)"/>
    <n v="0"/>
    <n v="0"/>
    <n v="2.8611970184302681E-2"/>
  </r>
  <r>
    <s v="0002 - 40)"/>
    <x v="0"/>
    <s v="Supervisor MA, PA e PI"/>
    <x v="6"/>
    <x v="1"/>
    <s v="Teresina"/>
    <s v="Atacadao Distribuicao Comercio E Industr (000002 - 40)"/>
    <x v="5"/>
    <x v="1"/>
    <s v="MERCADORIA PARA REVENDA"/>
    <s v="Melao"/>
    <x v="26"/>
    <s v="Melao Portugues"/>
    <s v="Doce Mel"/>
    <s v="Sem Fabricante"/>
    <s v="000204499"/>
    <s v="0001"/>
    <x v="43"/>
    <s v="CX"/>
    <n v="0.2"/>
    <n v="3"/>
    <n v="8.6999999999999993"/>
    <s v="03|93"/>
    <x v="0"/>
    <x v="0"/>
    <s v="03|0104|000060614|1"/>
    <x v="83"/>
    <x v="0"/>
    <n v="2.7874326899084294E-5"/>
    <n v="8.7005463772428838E-5"/>
    <s v="0002 - 40)"/>
    <n v="0"/>
    <n v="0"/>
    <n v="2.8611970184302681E-2"/>
  </r>
  <r>
    <s v="0002 - 40)"/>
    <x v="0"/>
    <s v="Supervisor MA, PA e PI"/>
    <x v="6"/>
    <x v="1"/>
    <s v="Teresina"/>
    <s v="Atacadao Distribuicao Comercio E Industr (000002 - 40)"/>
    <x v="5"/>
    <x v="1"/>
    <s v="MERCADORIA IMPORTADA"/>
    <s v="Tangerina"/>
    <x v="10"/>
    <s v="Tangerina Imp"/>
    <s v="Sem Marca"/>
    <s v="Sem Fabricante"/>
    <s v="000204499"/>
    <s v="0002"/>
    <x v="39"/>
    <s v="CX"/>
    <n v="0.52629999999999999"/>
    <n v="4.9999000000000002"/>
    <n v="92.5"/>
    <s v="03|93"/>
    <x v="0"/>
    <x v="0"/>
    <s v="03|0104|000060614|1"/>
    <x v="83"/>
    <x v="0"/>
    <n v="2.9636496990405716E-4"/>
    <n v="1.4500620610525565E-4"/>
    <s v="0002 - 40)"/>
    <n v="0"/>
    <n v="0"/>
    <n v="2.8611970184302681E-2"/>
  </r>
  <r>
    <s v="1899 - 18)"/>
    <x v="0"/>
    <s v="Supervisor Atacado CE"/>
    <x v="2"/>
    <x v="0"/>
    <s v="Maracanau"/>
    <s v="Sendas Distribuidora (001899 - 18)"/>
    <x v="10"/>
    <x v="2"/>
    <s v="MERCADORIA PARA REVENDA"/>
    <s v="Uva"/>
    <x v="17"/>
    <s v="Uva Da Hora"/>
    <s v="Da Hora"/>
    <s v="Sem Fabricante"/>
    <s v="000179379"/>
    <s v="0001"/>
    <x v="21"/>
    <s v="CX"/>
    <n v="0.55000000000000004"/>
    <n v="3.0249999999999999"/>
    <n v="53.9"/>
    <s v="03|01"/>
    <x v="0"/>
    <x v="4"/>
    <s v="03|0104|000060601|1"/>
    <x v="19"/>
    <x v="1"/>
    <n v="1.7269266894949926E-4"/>
    <n v="8.7730509303865739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0"/>
    <x v="2"/>
    <s v="MERCADORIA PARA REVENDA"/>
    <s v="Uva"/>
    <x v="31"/>
    <s v="Uva Red Globe"/>
    <s v="Reserva Gourmet"/>
    <s v="Sem Fabricante"/>
    <s v="000179379"/>
    <s v="0002"/>
    <x v="53"/>
    <s v="CX"/>
    <n v="0.1"/>
    <n v="0.55000000000000004"/>
    <n v="10.9"/>
    <s v="03|01"/>
    <x v="3"/>
    <x v="5"/>
    <s v="03|0104|000060601|1"/>
    <x v="19"/>
    <x v="1"/>
    <n v="3.4923007264369984E-5"/>
    <n v="1.5951001691611952E-5"/>
    <s v="1899 - 18)"/>
    <n v="0"/>
    <n v="0"/>
    <n v="2.8611970184302681E-2"/>
  </r>
  <r>
    <s v="1899 - 68)"/>
    <x v="0"/>
    <s v="Supervisor Atacado CE"/>
    <x v="2"/>
    <x v="0"/>
    <s v="Fortaleza"/>
    <s v="Sendas Distribuidora S/A (001899 - 68)"/>
    <x v="7"/>
    <x v="1"/>
    <s v="MERCADORIA PARA REVENDA"/>
    <s v="Uva"/>
    <x v="20"/>
    <s v="Uva Pick &amp; Nicky"/>
    <s v="Pick Nick"/>
    <s v="Sem Fabricante"/>
    <s v="000048055"/>
    <s v="0001"/>
    <x v="25"/>
    <s v="CX"/>
    <n v="0.1"/>
    <n v="0.55000000000000004"/>
    <n v="15"/>
    <s v="03|93"/>
    <x v="0"/>
    <x v="0"/>
    <s v="03|0104|000060600|1"/>
    <x v="20"/>
    <x v="1"/>
    <n v="4.8059184308766032E-5"/>
    <n v="1.5951001691611952E-5"/>
    <s v="1899 - 68)"/>
    <n v="0"/>
    <n v="0"/>
    <n v="2.8611970184302681E-2"/>
  </r>
  <r>
    <s v="1899 - 68)"/>
    <x v="0"/>
    <s v="Supervisor Atacado CE"/>
    <x v="2"/>
    <x v="0"/>
    <s v="Fortaleza"/>
    <s v="Sendas Distribuidora S/A (001899 - 68)"/>
    <x v="7"/>
    <x v="1"/>
    <s v="MERCADORIA PARA REVENDA"/>
    <s v="Uva"/>
    <x v="17"/>
    <s v="Uva Da Hora"/>
    <s v="Da Hora"/>
    <s v="Sem Fabricante"/>
    <s v="000048055"/>
    <s v="0002"/>
    <x v="21"/>
    <s v="CX"/>
    <n v="0.15"/>
    <n v="0.82499999999999996"/>
    <n v="14.7"/>
    <s v="03|93"/>
    <x v="0"/>
    <x v="0"/>
    <s v="03|0104|000060600|1"/>
    <x v="20"/>
    <x v="1"/>
    <n v="4.7098000622590706E-5"/>
    <n v="2.3926502537417927E-5"/>
    <s v="1899 - 68)"/>
    <n v="0"/>
    <n v="0"/>
    <n v="2.8611970184302681E-2"/>
  </r>
  <r>
    <s v="0082 - 03)"/>
    <x v="0"/>
    <s v="Supervisor Varejo CE"/>
    <x v="3"/>
    <x v="0"/>
    <s v="Fortaleza"/>
    <s v="Cencosud Brasil Comercial Sa (000082 - 03)"/>
    <x v="12"/>
    <x v="2"/>
    <s v="MERCADORIA PARA REVENDA"/>
    <s v="Melao"/>
    <x v="24"/>
    <s v="Melao Orange"/>
    <s v="Levissa"/>
    <s v="Sem Fabricante"/>
    <s v="000141376"/>
    <s v="0001"/>
    <x v="37"/>
    <s v="CX"/>
    <n v="4.6699999999999998E-2"/>
    <n v="0.70050000000000001"/>
    <n v="4.76"/>
    <s v="03|01"/>
    <x v="1"/>
    <x v="2"/>
    <s v="03|0104|000060599|1"/>
    <x v="42"/>
    <x v="5"/>
    <n v="1.5250781153981753E-5"/>
    <n v="2.0315775790862131E-5"/>
    <s v="0082 - 03)"/>
    <n v="0"/>
    <n v="0"/>
    <n v="2.8611970184302681E-2"/>
  </r>
  <r>
    <s v="0082 - 03)"/>
    <x v="0"/>
    <s v="Supervisor Varejo CE"/>
    <x v="3"/>
    <x v="0"/>
    <s v="Fortaleza"/>
    <s v="Cencosud Brasil Comercial Sa (000082 - 03)"/>
    <x v="12"/>
    <x v="2"/>
    <s v="MERCADORIA IMPORTADA"/>
    <s v="Maca"/>
    <x v="13"/>
    <s v="Maca Gala Imp"/>
    <s v="Sem Marca"/>
    <s v="Sem Fabricante"/>
    <s v="000141376"/>
    <s v="0002"/>
    <x v="14"/>
    <s v="CX"/>
    <n v="0.25559999999999999"/>
    <n v="4.6007999999999996"/>
    <n v="48.76"/>
    <s v="03|01"/>
    <x v="3"/>
    <x v="6"/>
    <s v="03|0104|000060599|1"/>
    <x v="42"/>
    <x v="5"/>
    <n v="1.5622438845969543E-4"/>
    <n v="1.3343157924139684E-4"/>
    <s v="0082 - 03)"/>
    <n v="0"/>
    <n v="0"/>
    <n v="2.8611970184302681E-2"/>
  </r>
  <r>
    <s v="0082 - 04)"/>
    <x v="0"/>
    <s v="Supervisor Varejo CE"/>
    <x v="3"/>
    <x v="0"/>
    <s v="Fortaleza"/>
    <s v="Cencosud Brasil Comercial Sa (000082 - 04)"/>
    <x v="12"/>
    <x v="2"/>
    <s v="MERCADORIA IMPORTADA"/>
    <s v="Laranja"/>
    <x v="3"/>
    <s v="Laranja Imp"/>
    <s v="Sem Marca"/>
    <s v="Sem Fabricante"/>
    <s v="000140929"/>
    <s v="0001"/>
    <x v="19"/>
    <s v="CX"/>
    <n v="1"/>
    <n v="15"/>
    <n v="133.5"/>
    <s v="03|01"/>
    <x v="1"/>
    <x v="9"/>
    <s v="03|0104|000060595|1"/>
    <x v="13"/>
    <x v="5"/>
    <n v="4.2772674034801766E-4"/>
    <n v="4.3502731886214415E-4"/>
    <s v="0082 - 04)"/>
    <n v="0"/>
    <n v="0"/>
    <n v="2.8611970184302681E-2"/>
  </r>
  <r>
    <s v="0082 - 04)"/>
    <x v="0"/>
    <s v="Supervisor Varejo CE"/>
    <x v="3"/>
    <x v="0"/>
    <s v="Fortaleza"/>
    <s v="Cencosud Brasil Comercial Sa (000082 - 04)"/>
    <x v="12"/>
    <x v="2"/>
    <s v="MERCADORIA IMPORTADA"/>
    <s v="Maca"/>
    <x v="13"/>
    <s v="Maca Gala Imp"/>
    <s v="Sem Marca"/>
    <s v="Sem Fabricante"/>
    <s v="000140929"/>
    <s v="0002"/>
    <x v="14"/>
    <s v="CX"/>
    <n v="0.4667"/>
    <n v="8.4006000000000007"/>
    <n v="89.04"/>
    <s v="03|01"/>
    <x v="3"/>
    <x v="6"/>
    <s v="03|0104|000060595|1"/>
    <x v="13"/>
    <x v="5"/>
    <n v="2.8527931805683515E-4"/>
    <n v="2.4363269965555523E-4"/>
    <s v="0082 - 04)"/>
    <n v="0"/>
    <n v="0"/>
    <n v="2.8611970184302681E-2"/>
  </r>
  <r>
    <s v="1899 - 27)"/>
    <x v="0"/>
    <s v="Supervisor Atacado CE"/>
    <x v="2"/>
    <x v="0"/>
    <s v="Fortaleza"/>
    <s v="Sendas Distribuidora S/A (001899 - 27)"/>
    <x v="11"/>
    <x v="2"/>
    <s v="MERCADORIA PARA REVENDA"/>
    <s v="Uva"/>
    <x v="4"/>
    <s v="Uva Thompson"/>
    <s v="Levissa"/>
    <s v="Sem Fabricante"/>
    <s v="000147625"/>
    <s v="0001"/>
    <x v="4"/>
    <s v="CX"/>
    <n v="3.8"/>
    <n v="21.28"/>
    <n v="376.2"/>
    <s v="03|93"/>
    <x v="0"/>
    <x v="0"/>
    <s v="03|0104|000060594|1"/>
    <x v="12"/>
    <x v="1"/>
    <n v="1.205324342463852E-3"/>
    <n v="6.1715875635909518E-4"/>
    <s v="1899 - 27)"/>
    <n v="0"/>
    <n v="0"/>
    <n v="2.8611970184302681E-2"/>
  </r>
  <r>
    <s v="1899 - 26)"/>
    <x v="0"/>
    <s v="Supervisor Atacado CE"/>
    <x v="2"/>
    <x v="0"/>
    <s v="Fortaleza"/>
    <s v="Sendas Distribuidora S/A (001899 - 26)"/>
    <x v="12"/>
    <x v="2"/>
    <s v="MERCADORIA IMPORTADA"/>
    <s v="Kiwi"/>
    <x v="5"/>
    <s v="Kiwi Imp"/>
    <s v="Sem Marca"/>
    <s v="Sem Fabricante"/>
    <s v="000222094"/>
    <s v="0001"/>
    <x v="5"/>
    <s v="CX"/>
    <n v="1.11E-2"/>
    <n v="9.9900000000000003E-2"/>
    <n v="2.5"/>
    <s v="03|01"/>
    <x v="1"/>
    <x v="2"/>
    <s v="03|0104|000060589|1"/>
    <x v="53"/>
    <x v="1"/>
    <n v="8.0098640514610048E-6"/>
    <n v="2.8972819436218802E-6"/>
    <s v="1899 - 26)"/>
    <n v="0"/>
    <n v="0"/>
    <n v="2.8611970184302681E-2"/>
  </r>
  <r>
    <s v="0011 - 20)"/>
    <x v="0"/>
    <s v="Supervisor Varejo CE"/>
    <x v="4"/>
    <x v="0"/>
    <s v="Caucaia"/>
    <s v="Companhia Brasileira De Distribuicao (000011 - 20)"/>
    <x v="2"/>
    <x v="2"/>
    <s v="MERCADORIA PARA REVENDA"/>
    <s v="Uva"/>
    <x v="31"/>
    <s v="Uva Red Globe"/>
    <s v="Reserva Gourmet"/>
    <s v="Sem Fabricante"/>
    <s v="000241592"/>
    <s v="0001"/>
    <x v="53"/>
    <s v="CX"/>
    <n v="2"/>
    <n v="11"/>
    <n v="256"/>
    <s v="03|01"/>
    <x v="3"/>
    <x v="6"/>
    <s v="03|0104|000060571|1"/>
    <x v="74"/>
    <x v="17"/>
    <n v="8.2021007886960685E-4"/>
    <n v="3.1902003383223903E-4"/>
    <s v="0011 - 20)"/>
    <n v="0"/>
    <n v="0"/>
    <n v="2.8611970184302681E-2"/>
  </r>
  <r>
    <s v="0144 - 01)"/>
    <x v="0"/>
    <s v="Supervisor Varejo CE"/>
    <x v="3"/>
    <x v="0"/>
    <s v="Crateus"/>
    <s v="Supermercado Cosmos Ltda (000144 - 01)"/>
    <x v="10"/>
    <x v="2"/>
    <s v="MERCADORIA PARA REVENDA"/>
    <s v="Uva"/>
    <x v="31"/>
    <s v="Uva Red Globe"/>
    <s v="Reserva Gourmet"/>
    <s v="Sem Fabricante"/>
    <s v="000089775"/>
    <s v="0002"/>
    <x v="53"/>
    <s v="CX"/>
    <n v="1"/>
    <n v="5.5"/>
    <n v="109"/>
    <s v="03|01"/>
    <x v="3"/>
    <x v="5"/>
    <s v="03|0104|000060569|1"/>
    <x v="61"/>
    <x v="13"/>
    <n v="3.4923007264369983E-4"/>
    <n v="1.5951001691611952E-4"/>
    <s v="0144 - 01)"/>
    <n v="0"/>
    <n v="0"/>
    <n v="2.8611970184302681E-2"/>
  </r>
  <r>
    <s v="0144 - 01)"/>
    <x v="0"/>
    <s v="Supervisor Varejo CE"/>
    <x v="3"/>
    <x v="0"/>
    <s v="Crateus"/>
    <s v="Supermercado Cosmos Ltda (000144 - 01)"/>
    <x v="10"/>
    <x v="2"/>
    <s v="MERCADORIA PARA REVENDA"/>
    <s v="Abobora"/>
    <x v="25"/>
    <s v="Abobora Moranga"/>
    <s v="Sem Marca"/>
    <s v="Sem Fabricante"/>
    <s v="000089775"/>
    <s v="0003"/>
    <x v="40"/>
    <s v="SC"/>
    <n v="0.4"/>
    <n v="8"/>
    <n v="28.8"/>
    <s v="03|01"/>
    <x v="3"/>
    <x v="5"/>
    <s v="03|0104|000060569|1"/>
    <x v="61"/>
    <x v="13"/>
    <n v="9.2273633872830773E-5"/>
    <n v="2.3201457005981021E-4"/>
    <s v="0144 - 01)"/>
    <n v="0"/>
    <n v="0"/>
    <n v="2.8611970184302681E-2"/>
  </r>
  <r>
    <s v="2459 - 48)"/>
    <x v="0"/>
    <s v="Supervisor Atacado CE"/>
    <x v="2"/>
    <x v="0"/>
    <s v="Quixeramobim"/>
    <s v="Mateus Supermercados S.A. (002459 - 48)"/>
    <x v="9"/>
    <x v="2"/>
    <s v="MERCADORIA IMPORTADA"/>
    <s v="Ameixa"/>
    <x v="6"/>
    <s v="Ameixa Imp"/>
    <s v="Sem Marca"/>
    <s v="Sem Fabricante"/>
    <s v="000016316"/>
    <s v="0001"/>
    <x v="6"/>
    <s v="CX"/>
    <n v="0.1111"/>
    <n v="0.99990000000000001"/>
    <n v="16.899999999999999"/>
    <s v="03|01"/>
    <x v="0"/>
    <x v="1"/>
    <s v="03|0104|000060567|1"/>
    <x v="63"/>
    <x v="2"/>
    <n v="5.4146680987876386E-5"/>
    <n v="2.8998921075350528E-5"/>
    <s v="2459 - 48)"/>
    <n v="0"/>
    <n v="0"/>
    <n v="2.8611970184302681E-2"/>
  </r>
  <r>
    <s v="2459 - 48)"/>
    <x v="0"/>
    <s v="Supervisor Atacado CE"/>
    <x v="2"/>
    <x v="0"/>
    <s v="Quixeramobim"/>
    <s v="Mateus Supermercados S.A. (002459 - 48)"/>
    <x v="9"/>
    <x v="2"/>
    <s v="MERCADORIA IMPORTADA"/>
    <s v="Kiwi"/>
    <x v="5"/>
    <s v="Kiwi Imp"/>
    <s v="Sem Marca"/>
    <s v="Sem Fabricante"/>
    <s v="000016316"/>
    <s v="0002"/>
    <x v="5"/>
    <s v="CX"/>
    <n v="0.1111"/>
    <n v="0.99990000000000001"/>
    <n v="21"/>
    <s v="03|01"/>
    <x v="0"/>
    <x v="1"/>
    <s v="03|0104|000060567|1"/>
    <x v="63"/>
    <x v="2"/>
    <n v="6.7282858032272441E-5"/>
    <n v="2.8998921075350528E-5"/>
    <s v="2459 - 48)"/>
    <n v="0"/>
    <n v="0"/>
    <n v="2.8611970184302681E-2"/>
  </r>
  <r>
    <s v="2459 - 48)"/>
    <x v="0"/>
    <s v="Supervisor Atacado CE"/>
    <x v="2"/>
    <x v="0"/>
    <s v="Quixeramobim"/>
    <s v="Mateus Supermercados S.A. (002459 - 48)"/>
    <x v="9"/>
    <x v="2"/>
    <s v="MERCADORIA IMPORTADA"/>
    <s v="Maca"/>
    <x v="8"/>
    <s v="Maca Red Imp"/>
    <s v="Sem Marca"/>
    <s v="Sem Fabricante"/>
    <s v="000016316"/>
    <s v="0003"/>
    <x v="8"/>
    <s v="CX"/>
    <n v="1.7222"/>
    <n v="30.999600000000001"/>
    <n v="288.3"/>
    <s v="03|01"/>
    <x v="0"/>
    <x v="1"/>
    <s v="03|0104|000060567|1"/>
    <x v="63"/>
    <x v="2"/>
    <n v="9.2369752241448311E-4"/>
    <n v="8.9904485825326164E-4"/>
    <s v="2459 - 48)"/>
    <n v="0"/>
    <n v="0"/>
    <n v="2.8611970184302681E-2"/>
  </r>
  <r>
    <s v="2459 - 48)"/>
    <x v="0"/>
    <s v="Supervisor Atacado CE"/>
    <x v="2"/>
    <x v="0"/>
    <s v="Quixeramobim"/>
    <s v="Mateus Supermercados S.A. (002459 - 48)"/>
    <x v="9"/>
    <x v="2"/>
    <s v="MERCADORIA PARA REVENDA"/>
    <s v="Manga"/>
    <x v="9"/>
    <s v="Manga Palmer"/>
    <s v="Sem Marca"/>
    <s v="Sem Fabricante"/>
    <s v="000016316"/>
    <s v="0004"/>
    <x v="49"/>
    <s v="CX"/>
    <n v="7.4999999999999997E-2"/>
    <n v="1.5"/>
    <n v="3.6"/>
    <s v="03|01"/>
    <x v="0"/>
    <x v="1"/>
    <s v="03|0104|000060567|1"/>
    <x v="63"/>
    <x v="2"/>
    <n v="1.1534204234103847E-5"/>
    <n v="4.3502731886214419E-5"/>
    <s v="2459 - 48)"/>
    <n v="0"/>
    <n v="0"/>
    <n v="2.8611970184302681E-2"/>
  </r>
  <r>
    <s v="2459 - 48)"/>
    <x v="0"/>
    <s v="Supervisor Atacado CE"/>
    <x v="2"/>
    <x v="0"/>
    <s v="Quixeramobim"/>
    <s v="Mateus Supermercados S.A. (002459 - 48)"/>
    <x v="5"/>
    <x v="1"/>
    <s v="MERCADORIA PARA REVENDA"/>
    <s v="Melancia"/>
    <x v="33"/>
    <s v="Melancia Pick &amp; Nicky"/>
    <s v="Sem Marca"/>
    <s v="Sem Fabricante"/>
    <s v="000016401"/>
    <s v="0001"/>
    <x v="56"/>
    <s v="CX"/>
    <n v="2.5556000000000001"/>
    <n v="46.000799999999998"/>
    <n v="147.19999999999999"/>
    <s v="03|93"/>
    <x v="0"/>
    <x v="0"/>
    <s v="03|0104|000060567|1"/>
    <x v="63"/>
    <x v="2"/>
    <n v="4.7162079535002392E-4"/>
    <n v="1.3341069793009147E-3"/>
    <s v="2459 - 48)"/>
    <n v="0"/>
    <n v="0"/>
    <n v="2.8611970184302681E-2"/>
  </r>
  <r>
    <s v="2459 - 44)"/>
    <x v="0"/>
    <s v="Supervisor Atacado CE"/>
    <x v="2"/>
    <x v="0"/>
    <s v="Crateus"/>
    <s v="Mateus Supermercados S.A. (002459 - 44)"/>
    <x v="11"/>
    <x v="2"/>
    <s v="MERCADORIA IMPORTADA"/>
    <s v="Limao"/>
    <x v="16"/>
    <s v="Limao Imp"/>
    <s v="Sem Marca"/>
    <s v="Sem Fabricante"/>
    <s v="000014705"/>
    <s v="0001"/>
    <x v="18"/>
    <s v="CX"/>
    <n v="6.6699999999999995E-2"/>
    <n v="1.0004999999999999"/>
    <n v="12.9"/>
    <s v="03|01"/>
    <x v="1"/>
    <x v="2"/>
    <s v="03|0104|000060566|1"/>
    <x v="64"/>
    <x v="2"/>
    <n v="4.1330898505538783E-5"/>
    <n v="2.9016322168105014E-5"/>
    <s v="2459 - 44)"/>
    <n v="0"/>
    <n v="0"/>
    <n v="2.8611970184302681E-2"/>
  </r>
  <r>
    <s v="2459 - 44)"/>
    <x v="0"/>
    <s v="Supervisor Atacado CE"/>
    <x v="2"/>
    <x v="0"/>
    <s v="Crateus"/>
    <s v="Mateus Supermercados S.A. (002459 - 44)"/>
    <x v="11"/>
    <x v="2"/>
    <s v="MERCADORIA IMPORTADA"/>
    <s v="Maca"/>
    <x v="13"/>
    <s v="Maca Gala Imp"/>
    <s v="Sem Marca"/>
    <s v="Sem Fabricante"/>
    <s v="000014705"/>
    <s v="0002"/>
    <x v="42"/>
    <s v="CX"/>
    <n v="2.4722"/>
    <n v="44.499600000000001"/>
    <n v="413.85"/>
    <s v="03|90"/>
    <x v="3"/>
    <x v="6"/>
    <s v="03|0104|000060566|1"/>
    <x v="64"/>
    <x v="2"/>
    <n v="1.3259528950788548E-3"/>
    <n v="1.2905694452291913E-3"/>
    <s v="2459 - 44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12"/>
    <x v="2"/>
    <s v="MERCADORIA IMPORTADA"/>
    <s v="Kiwi"/>
    <x v="5"/>
    <s v="Kiwi Imp"/>
    <s v="Sem Marca"/>
    <s v="Sem Fabricante"/>
    <s v="004186361"/>
    <s v="0001"/>
    <x v="54"/>
    <s v="CX"/>
    <n v="1"/>
    <n v="9"/>
    <n v="206.1"/>
    <s v="03|01"/>
    <x v="1"/>
    <x v="9"/>
    <s v="03|0104|000060565|1"/>
    <x v="15"/>
    <x v="7"/>
    <n v="6.6033319240244525E-4"/>
    <n v="2.610163913172865E-4"/>
    <s v="0129 - 01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12"/>
    <x v="2"/>
    <s v="MERCADORIA IMPORTADA"/>
    <s v="Maca"/>
    <x v="15"/>
    <s v="Maca Granny Imp"/>
    <s v="Sem Marca"/>
    <s v="Sem Fabricante"/>
    <s v="004186361"/>
    <s v="0002"/>
    <x v="17"/>
    <s v="CX"/>
    <n v="1"/>
    <n v="18"/>
    <n v="250.2"/>
    <s v="03|01"/>
    <x v="0"/>
    <x v="4"/>
    <s v="03|0104|000060565|1"/>
    <x v="15"/>
    <x v="7"/>
    <n v="8.0162719427021728E-4"/>
    <n v="5.22032782634573E-4"/>
    <s v="0129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12"/>
    <x v="2"/>
    <s v="MERCADORIA IMPORTADA"/>
    <s v="Tangerina"/>
    <x v="10"/>
    <s v="Tangerina Imp"/>
    <s v="Sem Marca"/>
    <s v="Sem Fabricante"/>
    <s v="000874153"/>
    <s v="0001"/>
    <x v="39"/>
    <s v="CX"/>
    <n v="30"/>
    <n v="285"/>
    <n v="4417.5"/>
    <s v="03|01"/>
    <x v="3"/>
    <x v="6"/>
    <s v="03|0104|000060564|1"/>
    <x v="9"/>
    <x v="4"/>
    <n v="1.4153429778931595E-2"/>
    <n v="8.2655190583807384E-3"/>
    <s v="0176 - 01)"/>
    <n v="0"/>
    <n v="0"/>
    <n v="2.8611970184302681E-2"/>
  </r>
  <r>
    <s v="1624 - 02)"/>
    <x v="0"/>
    <s v="Supervisor Varejo CE"/>
    <x v="4"/>
    <x v="0"/>
    <s v="Itapipoca"/>
    <s v="Supermercado Paulo Belo Ltda (001624 - 02)"/>
    <x v="12"/>
    <x v="2"/>
    <s v="MERCADORIA IMPORTADA"/>
    <s v="Maca"/>
    <x v="13"/>
    <s v="Maca Gala Imp"/>
    <s v="Sem Marca"/>
    <s v="Sem Fabricante"/>
    <s v="000027253"/>
    <s v="0002"/>
    <x v="42"/>
    <s v="CX"/>
    <n v="6.1100000000000002E-2"/>
    <n v="1.0998000000000001"/>
    <n v="11.99"/>
    <s v="03|01"/>
    <x v="1"/>
    <x v="2"/>
    <s v="03|0104|000060562|1"/>
    <x v="84"/>
    <x v="14"/>
    <n v="3.8415307990806982E-5"/>
    <n v="3.1896203018972409E-5"/>
    <s v="1624 - 02)"/>
    <n v="0"/>
    <n v="0"/>
    <n v="2.8611970184302681E-2"/>
  </r>
  <r>
    <s v="2459 - 43)"/>
    <x v="0"/>
    <s v="Supervisor Atacado CE"/>
    <x v="2"/>
    <x v="0"/>
    <s v="Itapipoca"/>
    <s v="Mateus Supermercados S.A. (002459 - 43)"/>
    <x v="12"/>
    <x v="2"/>
    <s v="MERCADORIA IMPORTADA"/>
    <s v="Maca"/>
    <x v="13"/>
    <s v="Maca Gala Imp"/>
    <s v="Sem Marca"/>
    <s v="Sem Fabricante"/>
    <s v="000028368"/>
    <s v="0001"/>
    <x v="42"/>
    <s v="CX"/>
    <n v="0.1111"/>
    <n v="1.9998"/>
    <n v="18.600000000000001"/>
    <s v="03|01"/>
    <x v="1"/>
    <x v="2"/>
    <s v="03|0104|000060560|1"/>
    <x v="59"/>
    <x v="2"/>
    <n v="5.9593388542869879E-5"/>
    <n v="5.7997842150701057E-5"/>
    <s v="2459 - 43)"/>
    <n v="0"/>
    <n v="0"/>
    <n v="2.8611970184302681E-2"/>
  </r>
  <r>
    <s v="2459 - 43)"/>
    <x v="0"/>
    <s v="Supervisor Atacado CE"/>
    <x v="2"/>
    <x v="0"/>
    <s v="Itapipoca"/>
    <s v="Mateus Supermercados S.A. (002459 - 43)"/>
    <x v="12"/>
    <x v="2"/>
    <s v="MERCADORIA IMPORTADA"/>
    <s v="Maca"/>
    <x v="13"/>
    <s v="Maca Gala Imp Pick &amp; Nicky"/>
    <s v="Sem Marca"/>
    <s v="Sem Fabricante"/>
    <s v="000028368"/>
    <s v="0002"/>
    <x v="26"/>
    <s v="CX"/>
    <n v="1"/>
    <n v="19.7"/>
    <n v="231"/>
    <s v="03|01"/>
    <x v="1"/>
    <x v="11"/>
    <s v="03|0104|000060560|1"/>
    <x v="59"/>
    <x v="2"/>
    <n v="7.4011143835499683E-4"/>
    <n v="5.7133587877228266E-4"/>
    <s v="2459 - 43)"/>
    <n v="0"/>
    <n v="0"/>
    <n v="2.8611970184302681E-2"/>
  </r>
  <r>
    <s v="2459 - 43)"/>
    <x v="0"/>
    <s v="Supervisor Atacado CE"/>
    <x v="2"/>
    <x v="0"/>
    <s v="Itapipoca"/>
    <s v="Mateus Supermercados S.A. (002459 - 43)"/>
    <x v="12"/>
    <x v="2"/>
    <s v="MERCADORIA IMPORTADA"/>
    <s v="Pera"/>
    <x v="2"/>
    <s v="Pera D'Anjou Imp"/>
    <s v="Sem Marca"/>
    <s v="Sem Fabricante"/>
    <s v="000028368"/>
    <s v="0003"/>
    <x v="2"/>
    <s v="CX"/>
    <n v="6.6699999999999995E-2"/>
    <n v="1.2005999999999999"/>
    <n v="10.199999999999999"/>
    <s v="03|01"/>
    <x v="1"/>
    <x v="2"/>
    <s v="03|0104|000060560|1"/>
    <x v="59"/>
    <x v="2"/>
    <n v="3.2680245329960894E-5"/>
    <n v="3.4819586601726015E-5"/>
    <s v="2459 - 43)"/>
    <n v="0"/>
    <n v="0"/>
    <n v="2.8611970184302681E-2"/>
  </r>
  <r>
    <s v="1899 - 17)"/>
    <x v="0"/>
    <s v="Supervisor Atacado CE"/>
    <x v="5"/>
    <x v="0"/>
    <s v="Juazeiro Do Norte"/>
    <s v="Sendas Distribuidora (001899 - 17)"/>
    <x v="10"/>
    <x v="2"/>
    <s v="MERCADORIA IMPORTADA"/>
    <s v="Ameixa"/>
    <x v="6"/>
    <s v="Ameixa Imp"/>
    <s v="Sem Marca"/>
    <s v="Sem Fabricante"/>
    <s v="000193905"/>
    <s v="0001"/>
    <x v="6"/>
    <s v="CX"/>
    <n v="3.3300000000000003E-2"/>
    <n v="0.29970000000000002"/>
    <n v="4.47"/>
    <s v="03|01"/>
    <x v="1"/>
    <x v="2"/>
    <s v="03|0104|000060556|1"/>
    <x v="28"/>
    <x v="1"/>
    <n v="1.4321636924012276E-5"/>
    <n v="8.6918458308656414E-6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10"/>
    <x v="2"/>
    <s v="MERCADORIA IMPORTADA"/>
    <s v="Limao"/>
    <x v="16"/>
    <s v="Limao Imp"/>
    <s v="Sem Marca"/>
    <s v="Sem Fabricante"/>
    <s v="000193905"/>
    <s v="0002"/>
    <x v="18"/>
    <s v="CX"/>
    <n v="6.6699999999999995E-2"/>
    <n v="1.0004999999999999"/>
    <n v="12.9"/>
    <s v="03|01"/>
    <x v="1"/>
    <x v="2"/>
    <s v="03|0104|000060556|1"/>
    <x v="28"/>
    <x v="1"/>
    <n v="4.1330898505538783E-5"/>
    <n v="2.9016322168105014E-5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10"/>
    <x v="2"/>
    <s v="MERCADORIA IMPORTADA"/>
    <s v="Pera"/>
    <x v="2"/>
    <s v="Pera D'Anjou Imp"/>
    <s v="Sem Marca"/>
    <s v="Sem Fabricante"/>
    <s v="000193905"/>
    <s v="0003"/>
    <x v="2"/>
    <s v="CX"/>
    <n v="0.1389"/>
    <n v="2.5002"/>
    <n v="24.75"/>
    <s v="03|01"/>
    <x v="1"/>
    <x v="2"/>
    <s v="03|0104|000060556|1"/>
    <x v="28"/>
    <x v="1"/>
    <n v="7.929765410946395E-5"/>
    <n v="7.2510353507942193E-5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9"/>
    <x v="2"/>
    <s v="MERCADORIA IMPORTADA"/>
    <s v="Ameixa"/>
    <x v="6"/>
    <s v="Ameixa Imp"/>
    <s v="Sem Marca"/>
    <s v="Sem Fabricante"/>
    <s v="000194069"/>
    <s v="0001"/>
    <x v="6"/>
    <s v="CX"/>
    <n v="0.88890000000000002"/>
    <n v="8.0000999999999998"/>
    <n v="119.2"/>
    <s v="03|93"/>
    <x v="0"/>
    <x v="0"/>
    <s v="03|0104|000060556|1"/>
    <x v="28"/>
    <x v="1"/>
    <n v="3.819103179736607E-4"/>
    <n v="2.3201747024193596E-4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1"/>
    <x v="1"/>
    <s v="MERCADORIA IMPORTADA"/>
    <s v="Ameixa"/>
    <x v="6"/>
    <s v="Ameixa Imp"/>
    <s v="Sem Marca"/>
    <s v="Sem Fabricante"/>
    <s v="000194443"/>
    <s v="0001"/>
    <x v="6"/>
    <s v="CX"/>
    <n v="1.1111"/>
    <n v="9.9999000000000002"/>
    <n v="149"/>
    <s v="03|93"/>
    <x v="0"/>
    <x v="1"/>
    <s v="03|0104|000060556|1"/>
    <x v="28"/>
    <x v="1"/>
    <n v="4.7738789746707588E-4"/>
    <n v="2.9001531239263701E-4"/>
    <s v="1899 - 17)"/>
    <n v="0"/>
    <n v="0"/>
    <n v="2.8611970184302681E-2"/>
  </r>
  <r>
    <s v="1899 - 17)"/>
    <x v="0"/>
    <s v="Supervisor Atacado CE"/>
    <x v="5"/>
    <x v="0"/>
    <s v="Juazeiro Do Norte"/>
    <s v="Sendas Distribuidora (001899 - 17)"/>
    <x v="1"/>
    <x v="1"/>
    <s v="MERCADORIA IMPORTADA"/>
    <s v="Ameixa"/>
    <x v="6"/>
    <s v="Ameixa Imp"/>
    <s v="Sem Marca"/>
    <s v="Sem Fabricante"/>
    <s v="000194455"/>
    <s v="0001"/>
    <x v="6"/>
    <s v="CX"/>
    <n v="0.88890000000000002"/>
    <n v="8.0000999999999998"/>
    <n v="119.2"/>
    <s v="03|93"/>
    <x v="0"/>
    <x v="1"/>
    <s v="03|0104|000060556|1"/>
    <x v="28"/>
    <x v="1"/>
    <n v="3.819103179736607E-4"/>
    <n v="2.3201747024193596E-4"/>
    <s v="1899 - 17)"/>
    <n v="0"/>
    <n v="0"/>
    <n v="2.8611970184302681E-2"/>
  </r>
  <r>
    <s v="2682 - 08)"/>
    <x v="0"/>
    <s v="Supervisor Atacado CE"/>
    <x v="5"/>
    <x v="0"/>
    <s v="Juazeiro Do Norte"/>
    <s v="Dma Distribuidora S/A (002682 - 08)"/>
    <x v="3"/>
    <x v="3"/>
    <s v="MERCADORIA IMPORTADA"/>
    <s v="Ameixa"/>
    <x v="6"/>
    <s v="Ameixa Imp"/>
    <s v="Sem Marca"/>
    <s v="Sem Fabricante"/>
    <s v="000008087"/>
    <s v="0001"/>
    <x v="6"/>
    <s v="CX"/>
    <n v="0.33329999999999999"/>
    <n v="2.9996999999999998"/>
    <n v="46.33"/>
    <s v="03|01"/>
    <x v="1"/>
    <x v="2"/>
    <s v="03|0104|000060555|1"/>
    <x v="85"/>
    <x v="20"/>
    <n v="1.4843880060167535E-4"/>
    <n v="8.6996763226051578E-5"/>
    <s v="2682 - 08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9"/>
    <x v="2"/>
    <s v="MERCADORIA IMPORTADA"/>
    <s v="Kiwi"/>
    <x v="5"/>
    <s v="Kiwi Imp"/>
    <s v="Sem Marca"/>
    <s v="Sem Fabricante"/>
    <s v="000017345"/>
    <s v="0001"/>
    <x v="5"/>
    <s v="CX"/>
    <n v="0.1111"/>
    <n v="0.99990000000000001"/>
    <n v="21"/>
    <s v="03|01"/>
    <x v="1"/>
    <x v="2"/>
    <s v="03|0104|000060554|1"/>
    <x v="57"/>
    <x v="2"/>
    <n v="6.7282858032272441E-5"/>
    <n v="2.8998921075350528E-5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9"/>
    <x v="2"/>
    <s v="MERCADORIA IMPORTADA"/>
    <s v="Maca"/>
    <x v="13"/>
    <s v="Maca Gala Imp"/>
    <s v="Sem Marca"/>
    <s v="Sem Fabricante"/>
    <s v="000017345"/>
    <s v="0002"/>
    <x v="14"/>
    <s v="CX"/>
    <n v="0.77780000000000005"/>
    <n v="14.000400000000001"/>
    <n v="130.19999999999999"/>
    <s v="03|01"/>
    <x v="1"/>
    <x v="2"/>
    <s v="03|0104|000060554|1"/>
    <x v="57"/>
    <x v="2"/>
    <n v="4.1715371980008908E-4"/>
    <n v="4.0603709833317091E-4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9"/>
    <x v="2"/>
    <s v="MERCADORIA PARA REVENDA"/>
    <s v="Manga"/>
    <x v="9"/>
    <s v="Manga Palmer"/>
    <s v="Sem Marca"/>
    <s v="Sem Fabricante"/>
    <s v="000017345"/>
    <s v="0003"/>
    <x v="49"/>
    <s v="CX"/>
    <n v="2.5000000000000001E-2"/>
    <n v="0.5"/>
    <n v="1.2"/>
    <s v="03|01"/>
    <x v="1"/>
    <x v="2"/>
    <s v="03|0104|000060554|1"/>
    <x v="57"/>
    <x v="2"/>
    <n v="3.8447347447012819E-6"/>
    <n v="1.4500910628738138E-5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9"/>
    <x v="2"/>
    <s v="MERCADORIA IMPORTADA"/>
    <s v="Pera"/>
    <x v="2"/>
    <s v="Pera D'Anjou Imp"/>
    <s v="Sem Marca"/>
    <s v="Sem Fabricante"/>
    <s v="000017345"/>
    <s v="0004"/>
    <x v="2"/>
    <s v="CX"/>
    <n v="0.33329999999999999"/>
    <n v="5.9993999999999996"/>
    <n v="51"/>
    <s v="03|01"/>
    <x v="1"/>
    <x v="2"/>
    <s v="03|0104|000060554|1"/>
    <x v="57"/>
    <x v="2"/>
    <n v="1.634012266498045E-4"/>
    <n v="1.7399352645210316E-4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9"/>
    <x v="2"/>
    <s v="MERCADORIA PARA REVENDA"/>
    <s v="Pitaya"/>
    <x v="30"/>
    <s v="Pitaya"/>
    <s v="Doce Mel"/>
    <s v="Sem Fabricante"/>
    <s v="000017345"/>
    <s v="0005"/>
    <x v="52"/>
    <s v="CX"/>
    <n v="0.625"/>
    <n v="2.5"/>
    <n v="44.75"/>
    <s v="03|01"/>
    <x v="3"/>
    <x v="6"/>
    <s v="03|0104|000060554|1"/>
    <x v="57"/>
    <x v="2"/>
    <n v="1.4337656652115198E-4"/>
    <n v="7.2504553143690691E-5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1"/>
    <x v="1"/>
    <s v="MERCADORIA PARA REVENDA"/>
    <s v="Mamao"/>
    <x v="29"/>
    <s v="Formosa 1ª"/>
    <s v="Doce Mel"/>
    <s v="Sem Fabricante"/>
    <s v="000017557"/>
    <s v="0002"/>
    <x v="51"/>
    <s v="CX"/>
    <n v="1.0713999999999999"/>
    <n v="14.999599999999999"/>
    <n v="37.5"/>
    <s v="03|93"/>
    <x v="0"/>
    <x v="0"/>
    <s v="03|0104|000060554|1"/>
    <x v="57"/>
    <x v="2"/>
    <n v="1.2014796077191507E-4"/>
    <n v="4.3501571813364112E-4"/>
    <s v="2459 - 59)"/>
    <n v="0"/>
    <n v="0"/>
    <n v="2.8611970184302681E-2"/>
  </r>
  <r>
    <s v="1899 - 33)"/>
    <x v="0"/>
    <s v="Supervisor Atacado CE"/>
    <x v="5"/>
    <x v="0"/>
    <s v="Iguatu"/>
    <s v="Sendas Distribuidora S/A (001899 - 33)"/>
    <x v="11"/>
    <x v="2"/>
    <s v="MERCADORIA IMPORTADA"/>
    <s v="Maca"/>
    <x v="13"/>
    <s v="Maca Gala Imp Pick &amp; Nicky"/>
    <s v="Sem Marca"/>
    <s v="Sem Fabricante"/>
    <s v="000067123"/>
    <s v="0001"/>
    <x v="26"/>
    <s v="CX"/>
    <n v="0.31819999999999998"/>
    <n v="6.2685399999999998"/>
    <n v="73.5"/>
    <s v="03|01"/>
    <x v="3"/>
    <x v="6"/>
    <s v="03|0104|000060553|1"/>
    <x v="29"/>
    <x v="1"/>
    <n v="2.3549000311295354E-4"/>
    <n v="1.8179907662534034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11"/>
    <x v="2"/>
    <s v="MERCADORIA IMPORTADA"/>
    <s v="Pera"/>
    <x v="2"/>
    <s v="Pera D'Anjou Imp"/>
    <s v="Sem Marca"/>
    <s v="Sem Fabricante"/>
    <s v="000067123"/>
    <s v="0003"/>
    <x v="2"/>
    <s v="CX"/>
    <n v="8.3299999999999999E-2"/>
    <n v="1.4994000000000001"/>
    <n v="14.85"/>
    <s v="03|01"/>
    <x v="1"/>
    <x v="2"/>
    <s v="03|0104|000060553|1"/>
    <x v="29"/>
    <x v="1"/>
    <n v="4.7578592465678369E-5"/>
    <n v="4.3485330793459933E-5"/>
    <s v="1899 - 33)"/>
    <n v="0"/>
    <n v="0"/>
    <n v="2.8611970184302681E-2"/>
  </r>
  <r>
    <s v="1456 - 05)"/>
    <x v="0"/>
    <s v="Supervisor MA, PA e PI"/>
    <x v="7"/>
    <x v="1"/>
    <s v="Parnaiba"/>
    <s v="Mateus Supermercados S.A. (001456 - 05)"/>
    <x v="12"/>
    <x v="2"/>
    <s v="MERCADORIA PARA REVENDA"/>
    <s v="Uva"/>
    <x v="23"/>
    <s v="Uva Midnight"/>
    <s v="Reserva Gourmet"/>
    <s v="Sem Fabricante"/>
    <s v="000044579"/>
    <s v="0001"/>
    <x v="33"/>
    <s v="CX"/>
    <n v="3"/>
    <n v="15.6"/>
    <n v="414"/>
    <s v="03|93"/>
    <x v="4"/>
    <x v="12"/>
    <s v="03|0104|000060549|1"/>
    <x v="86"/>
    <x v="2"/>
    <n v="1.3264334869219423E-3"/>
    <n v="4.5242841161662989E-4"/>
    <s v="1456 - 05)"/>
    <n v="0"/>
    <n v="0"/>
    <n v="2.8611970184302681E-2"/>
  </r>
  <r>
    <s v="1456 - 05)"/>
    <x v="0"/>
    <s v="Supervisor MA, PA e PI"/>
    <x v="7"/>
    <x v="1"/>
    <s v="Parnaiba"/>
    <s v="Mateus Supermercados S.A. (001456 - 05)"/>
    <x v="12"/>
    <x v="2"/>
    <s v="MERCADORIA PARA REVENDA"/>
    <s v="Manga"/>
    <x v="34"/>
    <s v="Manga Tommy"/>
    <s v="Doce Mel"/>
    <s v="Sem Fabricante"/>
    <s v="000044578"/>
    <s v="0003"/>
    <x v="57"/>
    <s v="CX"/>
    <n v="0.55559999999999998"/>
    <n v="10.0008"/>
    <n v="35"/>
    <s v="03|01"/>
    <x v="1"/>
    <x v="2"/>
    <s v="03|0104|000060548|1"/>
    <x v="86"/>
    <x v="2"/>
    <n v="1.1213809672045406E-4"/>
    <n v="2.9004141403176877E-4"/>
    <s v="1456 - 05)"/>
    <n v="0"/>
    <n v="0"/>
    <n v="2.8611970184302681E-2"/>
  </r>
  <r>
    <s v="1456 - 05)"/>
    <x v="0"/>
    <s v="Supervisor MA, PA e PI"/>
    <x v="7"/>
    <x v="1"/>
    <s v="Parnaiba"/>
    <s v="Mateus Supermercados S.A. (001456 - 05)"/>
    <x v="12"/>
    <x v="2"/>
    <s v="MERCADORIA PARA REVENDA"/>
    <s v="Melancia"/>
    <x v="33"/>
    <s v="Melancia Pick &amp; Nicky"/>
    <s v="Sem Marca"/>
    <s v="Sem Fabricante"/>
    <s v="000044578"/>
    <s v="0004"/>
    <x v="56"/>
    <s v="CX"/>
    <n v="1.25"/>
    <n v="22.5"/>
    <n v="67.5"/>
    <s v="03|01"/>
    <x v="1"/>
    <x v="2"/>
    <s v="03|0104|000060548|1"/>
    <x v="86"/>
    <x v="2"/>
    <n v="2.1626632938944712E-4"/>
    <n v="6.5254097829321625E-4"/>
    <s v="1456 - 05)"/>
    <n v="0"/>
    <n v="0"/>
    <n v="2.8611970184302681E-2"/>
  </r>
  <r>
    <s v="1456 - 05)"/>
    <x v="0"/>
    <s v="Supervisor MA, PA e PI"/>
    <x v="7"/>
    <x v="1"/>
    <s v="Parnaiba"/>
    <s v="Mateus Supermercados S.A. (001456 - 05)"/>
    <x v="12"/>
    <x v="2"/>
    <s v="MERCADORIA PARA REVENDA"/>
    <s v="Melao"/>
    <x v="24"/>
    <s v="Melao Orange"/>
    <s v="Levissa"/>
    <s v="Sem Fabricante"/>
    <s v="000044578"/>
    <s v="0005"/>
    <x v="37"/>
    <s v="CX"/>
    <n v="2"/>
    <n v="30"/>
    <n v="177"/>
    <s v="03|93"/>
    <x v="4"/>
    <x v="12"/>
    <s v="03|0104|000060548|1"/>
    <x v="86"/>
    <x v="2"/>
    <n v="5.670983748434391E-4"/>
    <n v="8.700546377242883E-4"/>
    <s v="1456 - 05)"/>
    <n v="0"/>
    <n v="0"/>
    <n v="2.8611970184302681E-2"/>
  </r>
  <r>
    <s v="1456 - 05)"/>
    <x v="0"/>
    <s v="Supervisor MA, PA e PI"/>
    <x v="7"/>
    <x v="1"/>
    <s v="Parnaiba"/>
    <s v="Mateus Supermercados S.A. (001456 - 05)"/>
    <x v="12"/>
    <x v="2"/>
    <s v="MERCADORIA PARA REVENDA"/>
    <s v="Melao"/>
    <x v="26"/>
    <s v="Melao Portugues"/>
    <s v="Doce Mel"/>
    <s v="Sem Fabricante"/>
    <s v="000044578"/>
    <s v="0006"/>
    <x v="43"/>
    <s v="CX"/>
    <n v="0.04"/>
    <n v="0.6"/>
    <n v="1.98"/>
    <s v="03|01"/>
    <x v="1"/>
    <x v="2"/>
    <s v="03|0104|000060548|1"/>
    <x v="86"/>
    <x v="2"/>
    <n v="6.3438123287571161E-6"/>
    <n v="1.7401092754485765E-5"/>
    <s v="1456 - 05)"/>
    <n v="0"/>
    <n v="0"/>
    <n v="2.8611970184302681E-2"/>
  </r>
  <r>
    <s v="1456 - 05)"/>
    <x v="0"/>
    <s v="Supervisor MA, PA e PI"/>
    <x v="7"/>
    <x v="1"/>
    <s v="Parnaiba"/>
    <s v="Mateus Supermercados S.A. (001456 - 05)"/>
    <x v="12"/>
    <x v="2"/>
    <s v="MERCADORIA PARA REVENDA"/>
    <s v="Abobora"/>
    <x v="22"/>
    <s v="Abobora Bata"/>
    <s v="Bata"/>
    <s v="Sem Fabricante"/>
    <s v="000044578"/>
    <s v="0007"/>
    <x v="30"/>
    <s v="CX"/>
    <n v="6"/>
    <n v="66"/>
    <n v="323.39999999999998"/>
    <s v="03|93"/>
    <x v="4"/>
    <x v="12"/>
    <s v="03|0104|000060548|1"/>
    <x v="86"/>
    <x v="2"/>
    <n v="1.0361560136969955E-3"/>
    <n v="1.9141202029934342E-3"/>
    <s v="1456 - 05)"/>
    <n v="0"/>
    <n v="0"/>
    <n v="2.8611970184302681E-2"/>
  </r>
  <r>
    <s v="1456 - 05)"/>
    <x v="0"/>
    <s v="Supervisor MA, PA e PI"/>
    <x v="7"/>
    <x v="1"/>
    <s v="Parnaiba"/>
    <s v="Mateus Supermercados S.A. (001456 - 05)"/>
    <x v="12"/>
    <x v="2"/>
    <s v="MERCADORIA PARA REVENDA"/>
    <s v="Abobora"/>
    <x v="25"/>
    <s v="Abobora Moranga"/>
    <s v="Sem Marca"/>
    <s v="Sem Fabricante"/>
    <s v="000044578"/>
    <s v="0001"/>
    <x v="40"/>
    <s v="SC"/>
    <n v="3"/>
    <n v="60"/>
    <n v="270"/>
    <s v="03|93"/>
    <x v="4"/>
    <x v="12"/>
    <s v="03|0104|000060548|1"/>
    <x v="86"/>
    <x v="2"/>
    <n v="8.6506531755778848E-4"/>
    <n v="1.7401092754485766E-3"/>
    <s v="1456 - 05)"/>
    <n v="0"/>
    <n v="0"/>
    <n v="2.8611970184302681E-2"/>
  </r>
  <r>
    <s v="1456 - 05)"/>
    <x v="0"/>
    <s v="Supervisor MA, PA e PI"/>
    <x v="7"/>
    <x v="1"/>
    <s v="Parnaiba"/>
    <s v="Mateus Supermercados S.A. (001456 - 05)"/>
    <x v="6"/>
    <x v="1"/>
    <s v="MERCADORIA IMPORTADA"/>
    <s v="Pera"/>
    <x v="2"/>
    <s v="Pera D'Anjou Imp"/>
    <s v="Sem Marca"/>
    <s v="Sem Fabricante"/>
    <s v="000044696"/>
    <s v="0002"/>
    <x v="2"/>
    <s v="CX"/>
    <n v="0.77780000000000005"/>
    <n v="14.000400000000001"/>
    <n v="105"/>
    <s v="03|93"/>
    <x v="0"/>
    <x v="0"/>
    <s v="03|0104|000060548|1"/>
    <x v="86"/>
    <x v="2"/>
    <n v="3.3641429016136222E-4"/>
    <n v="4.0603709833317091E-4"/>
    <s v="1456 - 05)"/>
    <n v="0"/>
    <n v="0"/>
    <n v="2.8611970184302681E-2"/>
  </r>
  <r>
    <s v="1899 - 29)"/>
    <x v="0"/>
    <s v="Supervisor MA, PA e PI"/>
    <x v="7"/>
    <x v="1"/>
    <s v="Parnaiba"/>
    <s v="Sendas Distribuidora S/A (001899 - 29)"/>
    <x v="10"/>
    <x v="2"/>
    <s v="MERCADORIA IMPORTADA"/>
    <s v="Kiwi"/>
    <x v="5"/>
    <s v="Kiwi Imp Pick &amp; Nicky"/>
    <s v="Pick &amp; Nicky"/>
    <s v="Sem Fabricante"/>
    <s v="000085971"/>
    <s v="0001"/>
    <x v="27"/>
    <s v="CX"/>
    <n v="0.2"/>
    <n v="1.3"/>
    <n v="35.6"/>
    <s v="03|93"/>
    <x v="0"/>
    <x v="0"/>
    <s v="03|0104|000060546|1"/>
    <x v="54"/>
    <x v="1"/>
    <n v="1.1406046409280472E-4"/>
    <n v="3.7702367634719162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0"/>
    <x v="2"/>
    <s v="MERCADORIA IMPORTADA"/>
    <s v="Limao"/>
    <x v="16"/>
    <s v="Limao Imp"/>
    <s v="Sem Marca"/>
    <s v="Sem Fabricante"/>
    <s v="000085966"/>
    <s v="0001"/>
    <x v="18"/>
    <s v="CX"/>
    <n v="3.3300000000000003E-2"/>
    <n v="0.4995"/>
    <n v="6.45"/>
    <s v="03|01"/>
    <x v="1"/>
    <x v="2"/>
    <s v="03|0104|000060545|1"/>
    <x v="54"/>
    <x v="1"/>
    <n v="2.0665449252769391E-5"/>
    <n v="1.44864097181094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0"/>
    <x v="2"/>
    <s v="MERCADORIA IMPORTADA"/>
    <s v="Maca"/>
    <x v="13"/>
    <s v="Maca Gala Imp"/>
    <s v="Sem Marca"/>
    <s v="Sem Fabricante"/>
    <s v="000085966"/>
    <s v="0002"/>
    <x v="14"/>
    <s v="CX"/>
    <n v="0.4889"/>
    <n v="8.8002000000000002"/>
    <n v="91.52"/>
    <s v="03|01"/>
    <x v="1"/>
    <x v="2"/>
    <s v="03|0104|000060545|1"/>
    <x v="54"/>
    <x v="1"/>
    <n v="2.9322510319588444E-4"/>
    <n v="2.5522182743004275E-4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6"/>
    <x v="1"/>
    <s v="MERCADORIA IMPORTADA"/>
    <s v="Maca"/>
    <x v="13"/>
    <s v="Maca Gala Imp"/>
    <s v="Sem Marca"/>
    <s v="Sem Fabricante"/>
    <s v="000086085"/>
    <s v="0001"/>
    <x v="14"/>
    <s v="CX"/>
    <n v="0.16669999999999999"/>
    <n v="3.0005999999999999"/>
    <n v="31.2"/>
    <s v="03|93"/>
    <x v="0"/>
    <x v="0"/>
    <s v="03|0104|000060545|1"/>
    <x v="54"/>
    <x v="1"/>
    <n v="9.9963103362233342E-5"/>
    <n v="8.7022864865183316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6"/>
    <x v="1"/>
    <s v="MERCADORIA IMPORTADA"/>
    <s v="Laranja"/>
    <x v="3"/>
    <s v="Laranja Imp"/>
    <s v="Sem Marca"/>
    <s v="Sem Fabricante"/>
    <s v="000086244"/>
    <s v="0001"/>
    <x v="19"/>
    <s v="CX"/>
    <n v="0.1333"/>
    <n v="1.9995000000000001"/>
    <n v="21"/>
    <s v="03|93"/>
    <x v="0"/>
    <x v="0"/>
    <s v="03|0104|000060545|1"/>
    <x v="54"/>
    <x v="1"/>
    <n v="6.7282858032272441E-5"/>
    <n v="5.7989141604323817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6"/>
    <x v="1"/>
    <s v="MERCADORIA IMPORTADA"/>
    <s v="Maca"/>
    <x v="13"/>
    <s v="Maca Gala Imp"/>
    <s v="Sem Marca"/>
    <s v="Sem Fabricante"/>
    <s v="000086245"/>
    <s v="0001"/>
    <x v="14"/>
    <s v="CX"/>
    <n v="0.16669999999999999"/>
    <n v="3.0005999999999999"/>
    <n v="31.2"/>
    <s v="03|93"/>
    <x v="0"/>
    <x v="0"/>
    <s v="03|0104|000060545|1"/>
    <x v="54"/>
    <x v="1"/>
    <n v="9.9963103362233342E-5"/>
    <n v="8.7022864865183316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0"/>
    <x v="2"/>
    <s v="MERCADORIA PARA REVENDA"/>
    <s v="Manga"/>
    <x v="34"/>
    <s v="Manga Tommy"/>
    <s v="Doce Mel"/>
    <s v="Sem Fabricante"/>
    <s v="000085965"/>
    <s v="0004"/>
    <x v="57"/>
    <s v="CX"/>
    <n v="6.5299999999999997E-2"/>
    <n v="1.1754"/>
    <n v="4.3499999999999996"/>
    <s v="03|01"/>
    <x v="1"/>
    <x v="2"/>
    <s v="03|0104|000060544|1"/>
    <x v="54"/>
    <x v="1"/>
    <n v="1.3937163449542147E-5"/>
    <n v="3.4088740706037619E-5"/>
    <s v="1899 - 29)"/>
    <n v="0"/>
    <n v="0"/>
    <n v="2.8611970184302681E-2"/>
  </r>
  <r>
    <s v="1899 - 29)"/>
    <x v="0"/>
    <s v="Supervisor MA, PA e PI"/>
    <x v="7"/>
    <x v="1"/>
    <s v="Parnaiba"/>
    <s v="Sendas Distribuidora S/A (001899 - 29)"/>
    <x v="10"/>
    <x v="2"/>
    <s v="MERCADORIA PARA REVENDA"/>
    <s v="Abobora"/>
    <x v="25"/>
    <s v="Abobora Moranga"/>
    <s v="Sem Marca"/>
    <s v="Sem Fabricante"/>
    <s v="000085965"/>
    <s v="0001"/>
    <x v="40"/>
    <s v="SC"/>
    <n v="2.35E-2"/>
    <n v="0.47"/>
    <n v="2.02"/>
    <s v="03|01"/>
    <x v="1"/>
    <x v="2"/>
    <s v="03|0104|000060544|1"/>
    <x v="54"/>
    <x v="1"/>
    <n v="6.4719701535804917E-6"/>
    <n v="1.3630855991013849E-5"/>
    <s v="1899 - 29)"/>
    <n v="0"/>
    <n v="0"/>
    <n v="2.8611970184302681E-2"/>
  </r>
  <r>
    <s v="0002 - 53)"/>
    <x v="0"/>
    <s v="Supervisor MA, PA e PI"/>
    <x v="6"/>
    <x v="1"/>
    <s v="Picos"/>
    <s v="Atacadao S.A. (000002 - 53)"/>
    <x v="9"/>
    <x v="2"/>
    <s v="MERCADORIA IMPORTADA"/>
    <s v="Maca"/>
    <x v="13"/>
    <s v="Maca Gala Imp Pick &amp; Nicky"/>
    <s v="Sem Marca"/>
    <s v="Sem Fabricante"/>
    <s v="000036998"/>
    <s v="0001"/>
    <x v="26"/>
    <s v="CX"/>
    <n v="9.0899999999999995E-2"/>
    <n v="1.7907299999999999"/>
    <n v="22.16"/>
    <s v="03|01"/>
    <x v="1"/>
    <x v="7"/>
    <s v="03|0104|000060543|1"/>
    <x v="55"/>
    <x v="0"/>
    <n v="7.0999434952150349E-5"/>
    <n v="5.1934431380400491E-5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9"/>
    <x v="2"/>
    <s v="MERCADORIA PARA REVENDA"/>
    <s v="Manga"/>
    <x v="34"/>
    <s v="Manga Tommy"/>
    <s v="Doce Mel"/>
    <s v="Sem Fabricante"/>
    <s v="000036998"/>
    <s v="0003"/>
    <x v="57"/>
    <s v="CX"/>
    <n v="2.9999999999999997E-4"/>
    <n v="5.4000000000000003E-3"/>
    <n v="0.02"/>
    <s v="03|01"/>
    <x v="1"/>
    <x v="2"/>
    <s v="03|0104|000060543|1"/>
    <x v="55"/>
    <x v="0"/>
    <n v="6.4078912411688042E-8"/>
    <n v="1.566098347903719E-7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8"/>
    <x v="2"/>
    <s v="MERCADORIA IMPORTADA"/>
    <s v="Ameixa"/>
    <x v="6"/>
    <s v="Ameixa Imp"/>
    <s v="Sem Marca"/>
    <s v="Sem Fabricante"/>
    <s v="000036999"/>
    <s v="0001"/>
    <x v="6"/>
    <s v="CX"/>
    <n v="0.55559999999999998"/>
    <n v="5.0004"/>
    <n v="92.5"/>
    <s v="03|01"/>
    <x v="0"/>
    <x v="4"/>
    <s v="03|0104|000060543|1"/>
    <x v="55"/>
    <x v="0"/>
    <n v="2.9636496990405716E-4"/>
    <n v="1.4502070701588439E-4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8"/>
    <x v="2"/>
    <s v="MERCADORIA IMPORTADA"/>
    <s v="Kiwi"/>
    <x v="5"/>
    <s v="Kiwi Imp"/>
    <s v="Sem Marca"/>
    <s v="Sem Fabricante"/>
    <s v="000036999"/>
    <s v="0003"/>
    <x v="5"/>
    <s v="CX"/>
    <n v="0.88890000000000002"/>
    <n v="8.0000999999999998"/>
    <n v="132"/>
    <s v="03|01"/>
    <x v="3"/>
    <x v="6"/>
    <s v="03|0104|000060543|1"/>
    <x v="55"/>
    <x v="0"/>
    <n v="4.2292082191714103E-4"/>
    <n v="2.3201747024193596E-4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8"/>
    <x v="2"/>
    <s v="MERCADORIA IMPORTADA"/>
    <s v="Laranja"/>
    <x v="3"/>
    <s v="Laranja Imp"/>
    <s v="Sem Marca"/>
    <s v="Sem Fabricante"/>
    <s v="000036999"/>
    <s v="0004"/>
    <x v="19"/>
    <s v="CX"/>
    <n v="6.6699999999999995E-2"/>
    <n v="1.0004999999999999"/>
    <n v="12.5"/>
    <s v="03|01"/>
    <x v="3"/>
    <x v="6"/>
    <s v="03|0104|000060543|1"/>
    <x v="55"/>
    <x v="0"/>
    <n v="4.0049320257305026E-5"/>
    <n v="2.9016322168105014E-5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8"/>
    <x v="2"/>
    <s v="MERCADORIA IMPORTADA"/>
    <s v="Maca"/>
    <x v="13"/>
    <s v="Maca Gala Imp"/>
    <s v="Sem Marca"/>
    <s v="Sem Fabricante"/>
    <s v="000036999"/>
    <s v="0005"/>
    <x v="58"/>
    <s v="CX"/>
    <n v="0.5"/>
    <n v="9"/>
    <n v="94.5"/>
    <s v="03|01"/>
    <x v="3"/>
    <x v="6"/>
    <s v="03|0104|000060543|1"/>
    <x v="55"/>
    <x v="0"/>
    <n v="3.0277286114522596E-4"/>
    <n v="2.610163913172865E-4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8"/>
    <x v="2"/>
    <s v="MERCADORIA IMPORTADA"/>
    <s v="Maca"/>
    <x v="13"/>
    <s v="Maca Gala Imp Pick &amp; Nicky"/>
    <s v="Sem Marca"/>
    <s v="Sem Fabricante"/>
    <s v="000036999"/>
    <s v="0006"/>
    <x v="26"/>
    <s v="CX"/>
    <n v="4.5499999999999999E-2"/>
    <n v="0.89634999999999998"/>
    <n v="11.08"/>
    <s v="03|01"/>
    <x v="3"/>
    <x v="6"/>
    <s v="03|0104|000060543|1"/>
    <x v="55"/>
    <x v="0"/>
    <n v="3.5499717476075174E-5"/>
    <n v="2.5995782484138859E-5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8"/>
    <x v="2"/>
    <s v="MERCADORIA IMPORTADA"/>
    <s v="Tangerina"/>
    <x v="10"/>
    <s v="Tangerina Imp"/>
    <s v="Sem Marca"/>
    <s v="Sem Fabricante"/>
    <s v="000036999"/>
    <s v="0007"/>
    <x v="39"/>
    <s v="CX"/>
    <n v="0.31580000000000003"/>
    <n v="3.0001000000000002"/>
    <n v="55.5"/>
    <s v="03|01"/>
    <x v="3"/>
    <x v="5"/>
    <s v="03|0104|000060543|1"/>
    <x v="55"/>
    <x v="0"/>
    <n v="1.7781898194243432E-4"/>
    <n v="8.7008363954554582E-5"/>
    <s v="0002 - 53)"/>
    <n v="0"/>
    <n v="0"/>
    <n v="2.8611970184302681E-2"/>
  </r>
  <r>
    <s v="0002 - 53)"/>
    <x v="0"/>
    <s v="Supervisor MA, PA e PI"/>
    <x v="6"/>
    <x v="1"/>
    <s v="Picos"/>
    <s v="Atacadao S.A. (000002 - 53)"/>
    <x v="8"/>
    <x v="2"/>
    <s v="MERCADORIA PARA REVENDA"/>
    <s v="Verduras"/>
    <x v="19"/>
    <s v="Brocolis"/>
    <s v="Reserva Gourmet"/>
    <s v="Sem Fabricante"/>
    <s v="000036999"/>
    <s v="0002"/>
    <x v="24"/>
    <s v="UN"/>
    <n v="9"/>
    <n v="2.7090000000000001"/>
    <n v="76.5"/>
    <s v="03|01"/>
    <x v="3"/>
    <x v="6"/>
    <s v="03|0104|000060543|1"/>
    <x v="55"/>
    <x v="0"/>
    <n v="2.4510183997470677E-4"/>
    <n v="7.8565933786503231E-5"/>
    <s v="0002 - 53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IMPORTADA"/>
    <s v="Laranja"/>
    <x v="3"/>
    <s v="Laranja Imp"/>
    <s v="Sem Marca"/>
    <s v="Sem Fabricante"/>
    <s v="000054539"/>
    <s v="0001"/>
    <x v="19"/>
    <s v="CX"/>
    <n v="0.1867"/>
    <n v="2.8005"/>
    <n v="29.4"/>
    <s v="03|90"/>
    <x v="3"/>
    <x v="6"/>
    <s v="03|0104|000060542|1"/>
    <x v="56"/>
    <x v="1"/>
    <n v="9.4196001245181412E-5"/>
    <n v="8.1219600431562308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IMPORTADA"/>
    <s v="Limao"/>
    <x v="16"/>
    <s v="Limao Imp"/>
    <s v="Sem Marca"/>
    <s v="Sem Fabricante"/>
    <s v="000054539"/>
    <s v="0002"/>
    <x v="18"/>
    <s v="CX"/>
    <n v="1.3299999999999999E-2"/>
    <n v="0.19950000000000001"/>
    <n v="2.58"/>
    <s v="03|01"/>
    <x v="1"/>
    <x v="2"/>
    <s v="03|0104|000060542|1"/>
    <x v="56"/>
    <x v="1"/>
    <n v="8.2661797011077575E-6"/>
    <n v="5.7858633408665176E-6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IMPORTADA"/>
    <s v="Maca"/>
    <x v="13"/>
    <s v="Maca Gala Imp"/>
    <s v="Sem Marca"/>
    <s v="Sem Fabricante"/>
    <s v="000054539"/>
    <s v="0003"/>
    <x v="58"/>
    <s v="CX"/>
    <n v="1.7105999999999999"/>
    <n v="30.790800000000001"/>
    <n v="320.22000000000003"/>
    <s v="03|01"/>
    <x v="1"/>
    <x v="2"/>
    <s v="03|0104|000060542|1"/>
    <x v="56"/>
    <x v="1"/>
    <n v="1.0259674666235374E-3"/>
    <n v="8.9298927797470062E-4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PARA REVENDA"/>
    <s v="Manga"/>
    <x v="34"/>
    <s v="Manga Tommy"/>
    <s v="Doce Mel"/>
    <s v="Sem Fabricante"/>
    <s v="000054539"/>
    <s v="0005"/>
    <x v="57"/>
    <s v="CX"/>
    <n v="0.30840000000000001"/>
    <n v="5.5511999999999997"/>
    <n v="20.54"/>
    <s v="03|01"/>
    <x v="1"/>
    <x v="2"/>
    <s v="03|0104|000060542|1"/>
    <x v="56"/>
    <x v="1"/>
    <n v="6.5809043046803609E-5"/>
    <n v="1.609949101645023E-4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PARA REVENDA"/>
    <s v="Melao"/>
    <x v="11"/>
    <s v="Melao Espanhol"/>
    <s v="Doce Mel"/>
    <s v="Sem Fabricante"/>
    <s v="000054539"/>
    <s v="0006"/>
    <x v="31"/>
    <s v="CX"/>
    <n v="6.6699999999999995E-2"/>
    <n v="1.0004999999999999"/>
    <n v="3.5"/>
    <s v="03|90"/>
    <x v="2"/>
    <x v="3"/>
    <s v="03|0104|000060542|1"/>
    <x v="56"/>
    <x v="1"/>
    <n v="1.1213809672045407E-5"/>
    <n v="2.9016322168105014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IMPORTADA"/>
    <s v="Pera"/>
    <x v="2"/>
    <s v="Pera D'Anjou Imp"/>
    <s v="Sem Marca"/>
    <s v="Sem Fabricante"/>
    <s v="000054539"/>
    <s v="0007"/>
    <x v="2"/>
    <s v="CX"/>
    <n v="3.7100000000000001E-2"/>
    <n v="0.66779999999999995"/>
    <n v="5.54"/>
    <s v="03|01"/>
    <x v="1"/>
    <x v="2"/>
    <s v="03|0104|000060542|1"/>
    <x v="56"/>
    <x v="1"/>
    <n v="1.7749858738037587E-5"/>
    <n v="1.9367416235742656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PARA REVENDA"/>
    <s v="Pitaya"/>
    <x v="30"/>
    <s v="Pitaya"/>
    <s v="Doce Mel"/>
    <s v="Sem Fabricante"/>
    <s v="000054539"/>
    <s v="0008"/>
    <x v="52"/>
    <s v="CX"/>
    <n v="0.25"/>
    <n v="1"/>
    <n v="18.5"/>
    <s v="03|01"/>
    <x v="1"/>
    <x v="2"/>
    <s v="03|0104|000060542|1"/>
    <x v="56"/>
    <x v="1"/>
    <n v="5.9272993980811434E-5"/>
    <n v="2.9001821257476276E-5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IMPORTADA"/>
    <s v="Tangerina"/>
    <x v="10"/>
    <s v="Tangerina Imp"/>
    <s v="Sem Marca"/>
    <s v="Sem Fabricante"/>
    <s v="000054539"/>
    <s v="0009"/>
    <x v="39"/>
    <s v="CX"/>
    <n v="0.38950000000000001"/>
    <n v="3.7002999999999999"/>
    <n v="65.86"/>
    <s v="03|01"/>
    <x v="1"/>
    <x v="2"/>
    <s v="03|0104|000060542|1"/>
    <x v="56"/>
    <x v="1"/>
    <n v="2.110118585716887E-4"/>
    <n v="1.0731543919903947E-4"/>
    <s v="1899 - 30)"/>
    <n v="0"/>
    <n v="0"/>
    <n v="2.8611970184302681E-2"/>
  </r>
  <r>
    <s v="1899 - 30)"/>
    <x v="0"/>
    <s v="Supervisor MA, PA e PI"/>
    <x v="1"/>
    <x v="1"/>
    <s v="Picos"/>
    <s v="Sendas Distribuidora S/A (001899 - 30)"/>
    <x v="7"/>
    <x v="1"/>
    <s v="MERCADORIA PARA REVENDA"/>
    <s v="Uva"/>
    <x v="7"/>
    <s v="Uva Vitoria"/>
    <s v="Levissa"/>
    <s v="Sem Fabricante"/>
    <s v="000054539"/>
    <s v="0010"/>
    <x v="35"/>
    <s v="CX"/>
    <n v="2.5"/>
    <n v="14"/>
    <n v="172.5"/>
    <s v="03|90"/>
    <x v="0"/>
    <x v="4"/>
    <s v="03|0104|000060542|1"/>
    <x v="56"/>
    <x v="1"/>
    <n v="5.5268061955080936E-4"/>
    <n v="4.0602549760466788E-4"/>
    <s v="1899 - 30)"/>
    <n v="0"/>
    <n v="0"/>
    <n v="2.8611970184302681E-2"/>
  </r>
  <r>
    <s v="0008 - 26)"/>
    <x v="0"/>
    <s v="Supervisor MA, PA e PI"/>
    <x v="1"/>
    <x v="1"/>
    <s v="Teresina"/>
    <s v="Distribuicao De Alimentos Vanguarda S/A (000008 - 26)"/>
    <x v="11"/>
    <x v="2"/>
    <s v="MERCADORIA IMPORTADA"/>
    <s v="Maca"/>
    <x v="15"/>
    <s v="Maca Granny Imp"/>
    <s v="Sem Marca"/>
    <s v="Sem Fabricante"/>
    <s v="000049279"/>
    <s v="0001"/>
    <x v="17"/>
    <s v="CX"/>
    <n v="1"/>
    <n v="18"/>
    <n v="252"/>
    <s v="03|01"/>
    <x v="1"/>
    <x v="9"/>
    <s v="03|0104|000060541|1"/>
    <x v="87"/>
    <x v="15"/>
    <n v="8.0739429638726923E-4"/>
    <n v="5.22032782634573E-4"/>
    <s v="0008 - 26)"/>
    <n v="0"/>
    <n v="0"/>
    <n v="2.8611970184302681E-2"/>
  </r>
  <r>
    <s v="2459 - 23)"/>
    <x v="0"/>
    <s v="Supervisor MA, PA e PI"/>
    <x v="6"/>
    <x v="2"/>
    <s v="Timon"/>
    <s v="Mateus Supermercados S.A. (002459 - 23)"/>
    <x v="8"/>
    <x v="2"/>
    <s v="MERCADORIA PARA REVENDA"/>
    <s v="Uva"/>
    <x v="4"/>
    <s v="Uva Thompson"/>
    <s v="Frutana"/>
    <s v="Sem Fabricante"/>
    <s v="000092424"/>
    <s v="0002"/>
    <x v="34"/>
    <s v="CX"/>
    <n v="3"/>
    <n v="16.8"/>
    <n v="357"/>
    <s v="03|93"/>
    <x v="0"/>
    <x v="0"/>
    <s v="03|0104|000060540|1"/>
    <x v="50"/>
    <x v="2"/>
    <n v="1.1438085865486316E-3"/>
    <n v="4.8723059712560147E-4"/>
    <s v="2459 - 23)"/>
    <n v="0"/>
    <n v="0"/>
    <n v="2.8611970184302681E-2"/>
  </r>
  <r>
    <s v="2459 - 23)"/>
    <x v="0"/>
    <s v="Supervisor MA, PA e PI"/>
    <x v="6"/>
    <x v="2"/>
    <s v="Timon"/>
    <s v="Mateus Supermercados S.A. (002459 - 23)"/>
    <x v="8"/>
    <x v="2"/>
    <s v="MERCADORIA PARA REVENDA"/>
    <s v="Uva"/>
    <x v="23"/>
    <s v="Uva Midnight"/>
    <s v="Reserva Gourmet"/>
    <s v="Sem Fabricante"/>
    <s v="000092424"/>
    <s v="0003"/>
    <x v="33"/>
    <s v="CX"/>
    <n v="1"/>
    <n v="5.2"/>
    <n v="138"/>
    <s v="03|93"/>
    <x v="0"/>
    <x v="0"/>
    <s v="03|0104|000060540|1"/>
    <x v="50"/>
    <x v="2"/>
    <n v="4.4214449564064745E-4"/>
    <n v="1.5080947053887665E-4"/>
    <s v="2459 - 23)"/>
    <n v="0"/>
    <n v="0"/>
    <n v="2.8611970184302681E-2"/>
  </r>
  <r>
    <s v="2459 - 23)"/>
    <x v="0"/>
    <s v="Supervisor MA, PA e PI"/>
    <x v="6"/>
    <x v="2"/>
    <s v="Timon"/>
    <s v="Mateus Supermercados S.A. (002459 - 23)"/>
    <x v="8"/>
    <x v="2"/>
    <s v="MERCADORIA PARA REVENDA"/>
    <s v="Uva"/>
    <x v="4"/>
    <s v="Uva Thompson"/>
    <s v="Reserva Gourmet"/>
    <s v="Sem Fabricante"/>
    <s v="000092424"/>
    <s v="0004"/>
    <x v="29"/>
    <s v="CX"/>
    <n v="3"/>
    <n v="15.6"/>
    <n v="419.4"/>
    <s v="03|93"/>
    <x v="0"/>
    <x v="0"/>
    <s v="03|0104|000060540|1"/>
    <x v="50"/>
    <x v="2"/>
    <n v="1.3437347932730981E-3"/>
    <n v="4.5242841161662989E-4"/>
    <s v="2459 - 23)"/>
    <n v="0"/>
    <n v="0"/>
    <n v="2.8611970184302681E-2"/>
  </r>
  <r>
    <s v="2459 - 23)"/>
    <x v="0"/>
    <s v="Supervisor MA, PA e PI"/>
    <x v="6"/>
    <x v="2"/>
    <s v="Timon"/>
    <s v="Mateus Supermercados S.A. (002459 - 23)"/>
    <x v="1"/>
    <x v="1"/>
    <s v="MERCADORIA PARA REVENDA"/>
    <s v="Verduras"/>
    <x v="19"/>
    <s v="Brocolis"/>
    <s v="Reserva Gourmet"/>
    <s v="Sem Fabricante"/>
    <s v="000092544"/>
    <s v="0001"/>
    <x v="24"/>
    <s v="UN"/>
    <n v="8"/>
    <n v="2.4079999999999999"/>
    <n v="68"/>
    <s v="03|93"/>
    <x v="0"/>
    <x v="0"/>
    <s v="03|0104|000060540|1"/>
    <x v="50"/>
    <x v="2"/>
    <n v="2.1786830219973932E-4"/>
    <n v="6.9836385588002879E-5"/>
    <s v="2459 - 23)"/>
    <n v="0"/>
    <n v="0"/>
    <n v="2.8611970184302681E-2"/>
  </r>
  <r>
    <s v="0002 - 11)"/>
    <x v="0"/>
    <s v="Supervisor MA, PA e PI"/>
    <x v="6"/>
    <x v="1"/>
    <s v="Teresina"/>
    <s v="Atacadao S.A (000002 - 11)"/>
    <x v="10"/>
    <x v="2"/>
    <s v="MERCADORIA IMPORTADA"/>
    <s v="Limao"/>
    <x v="16"/>
    <s v="Limao Imp"/>
    <s v="Sem Marca"/>
    <s v="Sem Fabricante"/>
    <s v="000620148"/>
    <s v="0001"/>
    <x v="18"/>
    <s v="CX"/>
    <n v="0.1333"/>
    <n v="1.9995000000000001"/>
    <n v="25"/>
    <s v="03|01"/>
    <x v="1"/>
    <x v="2"/>
    <s v="03|0104|000060539|1"/>
    <x v="51"/>
    <x v="0"/>
    <n v="8.0098640514610051E-5"/>
    <n v="5.7989141604323817E-5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10"/>
    <x v="2"/>
    <s v="MERCADORIA IMPORTADA"/>
    <s v="Maca"/>
    <x v="13"/>
    <s v="Maca Gala Imp"/>
    <s v="Sem Marca"/>
    <s v="Sem Fabricante"/>
    <s v="000620148"/>
    <s v="0002"/>
    <x v="58"/>
    <s v="CX"/>
    <n v="0.3256"/>
    <n v="5.8608000000000002"/>
    <n v="84.97"/>
    <s v="03|01"/>
    <x v="1"/>
    <x v="2"/>
    <s v="03|0104|000060539|1"/>
    <x v="51"/>
    <x v="0"/>
    <n v="2.7223925938105664E-4"/>
    <n v="1.6997387402581697E-4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10"/>
    <x v="2"/>
    <s v="MERCADORIA PARA REVENDA"/>
    <s v="Uva"/>
    <x v="14"/>
    <s v="Uva Crimson"/>
    <s v="Levissa"/>
    <s v="Sem Fabricante"/>
    <s v="000620198"/>
    <s v="0001"/>
    <x v="23"/>
    <s v="CX"/>
    <n v="13"/>
    <n v="72.8"/>
    <n v="1495"/>
    <s v="03|93"/>
    <x v="0"/>
    <x v="0"/>
    <s v="03|0104|000060539|1"/>
    <x v="51"/>
    <x v="0"/>
    <n v="4.7898987027736812E-3"/>
    <n v="2.1113325875442728E-3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8"/>
    <x v="2"/>
    <s v="MERCADORIA PARA REVENDA"/>
    <s v="Melao"/>
    <x v="26"/>
    <s v="Melao Portugues"/>
    <s v="Doce Mel"/>
    <s v="Sem Fabricante"/>
    <s v="000620326"/>
    <s v="0002"/>
    <x v="43"/>
    <s v="CX"/>
    <n v="2.2667000000000002"/>
    <n v="34.000500000000002"/>
    <n v="98.6"/>
    <s v="03|93"/>
    <x v="0"/>
    <x v="0"/>
    <s v="03|0104|000060539|1"/>
    <x v="51"/>
    <x v="0"/>
    <n v="3.15909038189622E-4"/>
    <n v="9.860764236648222E-4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5"/>
    <x v="1"/>
    <s v="MERCADORIA IMPORTADA"/>
    <s v="Maca"/>
    <x v="13"/>
    <s v="Maca Gala Imp"/>
    <s v="Sem Marca"/>
    <s v="Sem Fabricante"/>
    <s v="000621179"/>
    <s v="0001"/>
    <x v="58"/>
    <s v="CX"/>
    <n v="4.6666999999999996"/>
    <n v="84.000600000000006"/>
    <n v="1218"/>
    <s v="03|93"/>
    <x v="0"/>
    <x v="0"/>
    <s v="03|0104|000060539|1"/>
    <x v="51"/>
    <x v="0"/>
    <n v="3.9024057658718016E-3"/>
    <n v="2.4361703867207618E-3"/>
    <s v="0002 - 11)"/>
    <n v="0"/>
    <n v="0"/>
    <n v="2.8611970184302681E-2"/>
  </r>
  <r>
    <s v="0002 - 11)"/>
    <x v="0"/>
    <s v="Supervisor MA, PA e PI"/>
    <x v="6"/>
    <x v="1"/>
    <s v="Teresina"/>
    <s v="Atacadao S.A (000002 - 11)"/>
    <x v="3"/>
    <x v="3"/>
    <s v="MERCADORIA IMPORTADA"/>
    <s v="Pera"/>
    <x v="2"/>
    <s v="Pera D'Anjou Imp"/>
    <s v="Sem Marca"/>
    <s v="Sem Fabricante"/>
    <s v="000621453"/>
    <s v="0001"/>
    <x v="2"/>
    <s v="CX"/>
    <n v="1.5"/>
    <n v="27"/>
    <n v="229.5"/>
    <s v="03|90"/>
    <x v="2"/>
    <x v="3"/>
    <s v="03|0104|000060539|1"/>
    <x v="51"/>
    <x v="0"/>
    <n v="7.3530551992412026E-4"/>
    <n v="7.830491739518595E-4"/>
    <s v="0002 - 1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IMPORTADA"/>
    <s v="Ameixa"/>
    <x v="6"/>
    <s v="Ameixa Imp"/>
    <s v="Sem Marca"/>
    <s v="Sem Fabricante"/>
    <s v="000038686"/>
    <s v="0002"/>
    <x v="59"/>
    <s v="CX"/>
    <n v="1.7778"/>
    <n v="16.0002"/>
    <n v="270.39999999999998"/>
    <s v="03|01"/>
    <x v="0"/>
    <x v="4"/>
    <s v="03|0104|000060538|1"/>
    <x v="88"/>
    <x v="2"/>
    <n v="8.6634689580602218E-4"/>
    <n v="4.6403494048387193E-4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IMPORTADA"/>
    <s v="Laranja"/>
    <x v="3"/>
    <s v="Laranja Imp"/>
    <s v="Sem Marca"/>
    <s v="Sem Fabricante"/>
    <s v="000038686"/>
    <s v="0003"/>
    <x v="19"/>
    <s v="CX"/>
    <n v="0.43330000000000002"/>
    <n v="6.4995000000000003"/>
    <n v="70.849999999999994"/>
    <s v="03|01"/>
    <x v="1"/>
    <x v="2"/>
    <s v="03|0104|000060538|1"/>
    <x v="88"/>
    <x v="2"/>
    <n v="2.2699954721840487E-4"/>
    <n v="1.8849733726296707E-4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IMPORTADA"/>
    <s v="Limao"/>
    <x v="16"/>
    <s v="Limao Imp"/>
    <s v="Sem Marca"/>
    <s v="Sem Fabricante"/>
    <s v="000038686"/>
    <s v="0004"/>
    <x v="18"/>
    <s v="CX"/>
    <n v="3.3300000000000003E-2"/>
    <n v="0.4995"/>
    <n v="6.75"/>
    <s v="03|01"/>
    <x v="1"/>
    <x v="2"/>
    <s v="03|0104|000060538|1"/>
    <x v="88"/>
    <x v="2"/>
    <n v="2.1626632938944714E-5"/>
    <n v="1.44864097181094E-5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IMPORTADA"/>
    <s v="Maca"/>
    <x v="8"/>
    <s v="Maca Red Imp"/>
    <s v="Sem Marca"/>
    <s v="Sem Fabricante"/>
    <s v="000038686"/>
    <s v="0005"/>
    <x v="8"/>
    <s v="CX"/>
    <n v="5.5599999999999997E-2"/>
    <n v="1.0007999999999999"/>
    <n v="15.9"/>
    <s v="03|01"/>
    <x v="1"/>
    <x v="2"/>
    <s v="03|0104|000060538|1"/>
    <x v="88"/>
    <x v="2"/>
    <n v="5.094273536729199E-5"/>
    <n v="2.9025022714482256E-5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PARA REVENDA"/>
    <s v="Manga"/>
    <x v="34"/>
    <s v="Manga Tommy"/>
    <s v="Doce Mel"/>
    <s v="Sem Fabricante"/>
    <s v="000038686"/>
    <s v="0008"/>
    <x v="57"/>
    <s v="CX"/>
    <n v="0.52780000000000005"/>
    <n v="9.5004000000000008"/>
    <n v="33.25"/>
    <s v="03|01"/>
    <x v="1"/>
    <x v="2"/>
    <s v="03|0104|000060538|1"/>
    <x v="88"/>
    <x v="2"/>
    <n v="1.0653119188443136E-4"/>
    <n v="2.7552890267452766E-4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PARA REVENDA"/>
    <s v="Melao"/>
    <x v="24"/>
    <s v="Melao Orange"/>
    <s v="Levissa"/>
    <s v="Sem Fabricante"/>
    <s v="000038686"/>
    <s v="0009"/>
    <x v="37"/>
    <s v="CX"/>
    <n v="0.2"/>
    <n v="3"/>
    <n v="17.7"/>
    <s v="03|01"/>
    <x v="1"/>
    <x v="2"/>
    <s v="03|0104|000060538|1"/>
    <x v="88"/>
    <x v="2"/>
    <n v="5.6709837484343914E-5"/>
    <n v="8.7005463772428838E-5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IMPORTADA"/>
    <s v="Tangerina"/>
    <x v="10"/>
    <s v="Tangerina Imp"/>
    <s v="Sem Marca"/>
    <s v="Sem Fabricante"/>
    <s v="000038686"/>
    <s v="0011"/>
    <x v="39"/>
    <s v="CX"/>
    <n v="0.52629999999999999"/>
    <n v="4.9999000000000002"/>
    <n v="97.5"/>
    <s v="03|01"/>
    <x v="1"/>
    <x v="2"/>
    <s v="03|0104|000060538|1"/>
    <x v="88"/>
    <x v="2"/>
    <n v="3.1238469800697917E-4"/>
    <n v="1.4500620610525565E-4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PARA REVENDA"/>
    <s v="Uva"/>
    <x v="17"/>
    <s v="Uva Da Hora"/>
    <s v="Da Hora"/>
    <s v="Sem Fabricante"/>
    <s v="000038686"/>
    <s v="0012"/>
    <x v="21"/>
    <s v="CX"/>
    <n v="0.05"/>
    <n v="0.27500000000000002"/>
    <n v="5.9"/>
    <s v="03|01"/>
    <x v="1"/>
    <x v="2"/>
    <s v="03|0104|000060538|1"/>
    <x v="88"/>
    <x v="2"/>
    <n v="1.8903279161447971E-5"/>
    <n v="7.9755008458059761E-6"/>
    <s v="2459 - 61)"/>
    <n v="0"/>
    <n v="0"/>
    <n v="2.8611970184302681E-2"/>
  </r>
  <r>
    <s v="2459 - 61)"/>
    <x v="0"/>
    <s v="Supervisor MA, PA e PI"/>
    <x v="6"/>
    <x v="2"/>
    <s v="Caxias"/>
    <s v="Mateus Supermercados S.A. (002459 - 61)"/>
    <x v="6"/>
    <x v="1"/>
    <s v="MERCADORIA PARA REVENDA"/>
    <s v="Raizes/Tuberculos"/>
    <x v="21"/>
    <s v="Gengibre"/>
    <s v="Sem Marca"/>
    <s v="Sem Fabricante"/>
    <s v="000038686"/>
    <s v="0013"/>
    <x v="28"/>
    <s v="CX"/>
    <n v="7.1400000000000005E-2"/>
    <n v="0.99960000000000004"/>
    <n v="15.9"/>
    <s v="03|01"/>
    <x v="1"/>
    <x v="2"/>
    <s v="03|0104|000060538|1"/>
    <x v="88"/>
    <x v="2"/>
    <n v="5.094273536729199E-5"/>
    <n v="2.8990220528973289E-5"/>
    <s v="2459 - 61)"/>
    <n v="0"/>
    <n v="0"/>
    <n v="2.8611970184302681E-2"/>
  </r>
  <r>
    <s v="0002 - 58)"/>
    <x v="0"/>
    <s v="Supervisor MA, PA e PI"/>
    <x v="6"/>
    <x v="1"/>
    <s v="Teresina"/>
    <s v="Atacadao S.A. (000002 - 58)"/>
    <x v="10"/>
    <x v="2"/>
    <s v="MERCADORIA IMPORTADA"/>
    <s v="Maca"/>
    <x v="13"/>
    <s v="Maca Gala Imp"/>
    <s v="Sem Marca"/>
    <s v="Sem Fabricante"/>
    <s v="000057109"/>
    <s v="0001"/>
    <x v="58"/>
    <s v="CX"/>
    <n v="0.1111"/>
    <n v="1.9998"/>
    <n v="522"/>
    <s v="03|93"/>
    <x v="0"/>
    <x v="0"/>
    <s v="03|0104|000060536|1"/>
    <x v="33"/>
    <x v="0"/>
    <n v="1.6724596139450578E-3"/>
    <n v="5.7997842150701057E-5"/>
    <s v="0002 - 58)"/>
    <n v="0"/>
    <n v="0"/>
    <n v="2.8611970184302681E-2"/>
  </r>
  <r>
    <s v="0002 - 58)"/>
    <x v="0"/>
    <s v="Supervisor MA, PA e PI"/>
    <x v="6"/>
    <x v="1"/>
    <s v="Teresina"/>
    <s v="Atacadao S.A. (000002 - 58)"/>
    <x v="10"/>
    <x v="2"/>
    <s v="MERCADORIA IMPORTADA"/>
    <s v="Tangerina"/>
    <x v="10"/>
    <s v="Tangerina Imp"/>
    <s v="Sem Marca"/>
    <s v="Sem Fabricante"/>
    <s v="000057109"/>
    <s v="0003"/>
    <x v="39"/>
    <s v="CX"/>
    <n v="0.1053"/>
    <n v="1.0004"/>
    <n v="18.5"/>
    <s v="03|93"/>
    <x v="0"/>
    <x v="0"/>
    <s v="03|0104|000060536|1"/>
    <x v="33"/>
    <x v="0"/>
    <n v="5.9272993980811434E-5"/>
    <n v="2.9013421985979266E-5"/>
    <s v="0002 - 58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9"/>
    <x v="2"/>
    <s v="MERCADORIA PARA REVENDA"/>
    <s v="Melao"/>
    <x v="11"/>
    <s v="Melao Espanhol"/>
    <s v="Doce Mel"/>
    <s v="Sem Fabricante"/>
    <s v="000397934"/>
    <s v="0001"/>
    <x v="31"/>
    <s v="CX"/>
    <n v="1"/>
    <n v="15"/>
    <n v="36"/>
    <s v="03|01"/>
    <x v="2"/>
    <x v="3"/>
    <s v="03|0104|000060535|1"/>
    <x v="65"/>
    <x v="15"/>
    <n v="1.1534204234103847E-4"/>
    <n v="4.3502731886214415E-4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9"/>
    <x v="2"/>
    <s v="MERCADORIA PARA REVENDA"/>
    <s v="Melao"/>
    <x v="26"/>
    <s v="Melao Portugues"/>
    <s v="Doce Mel"/>
    <s v="Sem Fabricante"/>
    <s v="000397934"/>
    <s v="0002"/>
    <x v="43"/>
    <s v="CX"/>
    <n v="1.48"/>
    <n v="22.2"/>
    <n v="99.9"/>
    <s v="03|01"/>
    <x v="2"/>
    <x v="3"/>
    <s v="03|0104|000060535|1"/>
    <x v="65"/>
    <x v="15"/>
    <n v="3.2007416749638178E-4"/>
    <n v="6.4384043191597338E-4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9"/>
    <x v="2"/>
    <s v="MERCADORIA IMPORTADA"/>
    <s v="Ameixa"/>
    <x v="6"/>
    <s v="Ameixa Imp"/>
    <s v="Sem Marca"/>
    <s v="Sem Fabricante"/>
    <s v="000397952"/>
    <s v="0001"/>
    <x v="59"/>
    <s v="CX"/>
    <n v="0.66600000000000004"/>
    <n v="5.9939999999999998"/>
    <n v="107.89"/>
    <s v="03|90"/>
    <x v="3"/>
    <x v="6"/>
    <s v="03|0104|000060535|1"/>
    <x v="65"/>
    <x v="15"/>
    <n v="3.456736930048511E-4"/>
    <n v="1.7383691661731281E-4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9"/>
    <x v="2"/>
    <s v="MERCADORIA IMPORTADA"/>
    <s v="Limao"/>
    <x v="16"/>
    <s v="Limao Imp"/>
    <s v="Sem Marca"/>
    <s v="Sem Fabricante"/>
    <s v="000397952"/>
    <s v="0002"/>
    <x v="18"/>
    <s v="CX"/>
    <n v="0.187"/>
    <n v="2.8050000000000002"/>
    <n v="35.06"/>
    <s v="03|90"/>
    <x v="3"/>
    <x v="6"/>
    <s v="03|0104|000060535|1"/>
    <x v="65"/>
    <x v="15"/>
    <n v="1.1233033345768914E-4"/>
    <n v="8.1350108627220959E-5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9"/>
    <x v="2"/>
    <s v="MERCADORIA IMPORTADA"/>
    <s v="Maca"/>
    <x v="8"/>
    <s v="Maca Red Imp"/>
    <s v="Sem Marca"/>
    <s v="Sem Fabricante"/>
    <s v="000397952"/>
    <s v="0003"/>
    <x v="8"/>
    <s v="CX"/>
    <n v="7.6499999999999999E-2"/>
    <n v="1.377"/>
    <n v="19.28"/>
    <s v="03|90"/>
    <x v="3"/>
    <x v="6"/>
    <s v="03|0104|000060535|1"/>
    <x v="65"/>
    <x v="15"/>
    <n v="6.1772071564867277E-5"/>
    <n v="3.993550787154483E-5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9"/>
    <x v="2"/>
    <s v="MERCADORIA PARA REVENDA"/>
    <s v="Melao"/>
    <x v="11"/>
    <s v="Melao Espanhol"/>
    <s v="Doce Mel"/>
    <s v="Sem Fabricante"/>
    <s v="000397952"/>
    <s v="0004"/>
    <x v="31"/>
    <s v="CX"/>
    <n v="1.8914"/>
    <n v="28.370999999999999"/>
    <n v="68.09"/>
    <s v="03|90"/>
    <x v="2"/>
    <x v="3"/>
    <s v="03|0104|000060535|1"/>
    <x v="65"/>
    <x v="15"/>
    <n v="2.1815665730559193E-4"/>
    <n v="8.2281067089585937E-4"/>
    <s v="0008 - 05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9"/>
    <x v="2"/>
    <s v="MERCADORIA PARA REVENDA"/>
    <s v="Melao"/>
    <x v="26"/>
    <s v="Melao Portugues"/>
    <s v="Doce Mel"/>
    <s v="Sem Fabricante"/>
    <s v="000397952"/>
    <s v="0005"/>
    <x v="43"/>
    <s v="CX"/>
    <n v="1.48"/>
    <n v="22.2"/>
    <n v="99.9"/>
    <s v="03|90"/>
    <x v="2"/>
    <x v="3"/>
    <s v="03|0104|000060535|1"/>
    <x v="65"/>
    <x v="15"/>
    <n v="3.2007416749638178E-4"/>
    <n v="6.4384043191597338E-4"/>
    <s v="0008 - 05)"/>
    <n v="0"/>
    <n v="0"/>
    <n v="2.8611970184302681E-2"/>
  </r>
  <r>
    <s v="1899 - 72)"/>
    <x v="0"/>
    <s v="Supervisor MA, PA e PI"/>
    <x v="8"/>
    <x v="2"/>
    <s v="Sao Luis"/>
    <s v="Sendas Distribuidora S/A (001899 - 72)"/>
    <x v="11"/>
    <x v="2"/>
    <s v="MERCADORIA IMPORTADA"/>
    <s v="Maca"/>
    <x v="8"/>
    <s v="Maca Red Imp"/>
    <s v="Sem Marca"/>
    <s v="Sem Fabricante"/>
    <s v="000038886"/>
    <s v="0002"/>
    <x v="8"/>
    <s v="CX"/>
    <n v="2.7799999999999998E-2"/>
    <n v="0.50039999999999996"/>
    <n v="7.4"/>
    <s v="03|93"/>
    <x v="0"/>
    <x v="1"/>
    <s v="03|0104|000060531|1"/>
    <x v="66"/>
    <x v="1"/>
    <n v="2.3709197592324575E-5"/>
    <n v="1.4512511357241128E-5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11"/>
    <x v="2"/>
    <s v="MERCADORIA IMPORTADA"/>
    <s v="Maca"/>
    <x v="15"/>
    <s v="Maca Granny Imp"/>
    <s v="Sem Marca"/>
    <s v="Sem Fabricante"/>
    <s v="000038886"/>
    <s v="0003"/>
    <x v="17"/>
    <s v="CX"/>
    <n v="5.5599999999999997E-2"/>
    <n v="1.0007999999999999"/>
    <n v="15.8"/>
    <s v="03|93"/>
    <x v="0"/>
    <x v="1"/>
    <s v="03|0104|000060531|1"/>
    <x v="66"/>
    <x v="1"/>
    <n v="5.0622340805233553E-5"/>
    <n v="2.9025022714482256E-5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11"/>
    <x v="2"/>
    <s v="MERCADORIA PARA REVENDA"/>
    <s v="Verduras"/>
    <x v="19"/>
    <s v="Brocolis"/>
    <s v="Reserva Gourmet"/>
    <s v="Sem Fabricante"/>
    <s v="000038886"/>
    <s v="0001"/>
    <x v="24"/>
    <s v="UN"/>
    <n v="1"/>
    <n v="0.30099999999999999"/>
    <n v="7.8"/>
    <s v="03|93"/>
    <x v="0"/>
    <x v="1"/>
    <s v="03|0104|000060531|1"/>
    <x v="66"/>
    <x v="1"/>
    <n v="2.4990775840558335E-5"/>
    <n v="8.7295481985003599E-6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5"/>
    <x v="1"/>
    <s v="MERCADORIA IMPORTADA"/>
    <s v="Maca"/>
    <x v="8"/>
    <s v="Maca Red Imp"/>
    <s v="Sem Marca"/>
    <s v="Sem Fabricante"/>
    <s v="000039553"/>
    <s v="0001"/>
    <x v="8"/>
    <s v="CX"/>
    <n v="0.16669999999999999"/>
    <n v="3.0005999999999999"/>
    <n v="44.4"/>
    <s v="03|93"/>
    <x v="0"/>
    <x v="0"/>
    <s v="03|0104|000060531|1"/>
    <x v="66"/>
    <x v="1"/>
    <n v="1.4225518555394744E-4"/>
    <n v="8.7022864865183316E-5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5"/>
    <x v="1"/>
    <s v="MERCADORIA PARA REVENDA"/>
    <s v="Uva"/>
    <x v="7"/>
    <s v="Uva Vitoria"/>
    <s v="Reserva Gourmet"/>
    <s v="Sem Fabricante"/>
    <s v="000039553"/>
    <s v="0004"/>
    <x v="41"/>
    <s v="CX"/>
    <n v="0.83330000000000004"/>
    <n v="4.3331600000000003"/>
    <n v="105"/>
    <s v="03|93"/>
    <x v="0"/>
    <x v="0"/>
    <s v="03|0104|000060531|1"/>
    <x v="66"/>
    <x v="1"/>
    <n v="3.3641429016136222E-4"/>
    <n v="1.2566953180004591E-4"/>
    <s v="1899 - 72)"/>
    <n v="0"/>
    <n v="0"/>
    <n v="2.8611970184302681E-2"/>
  </r>
  <r>
    <s v="1899 - 71)"/>
    <x v="0"/>
    <s v="Supervisor MA, PA e PI"/>
    <x v="8"/>
    <x v="2"/>
    <s v="Sao Luis"/>
    <s v="Sendas Distribuidora S/A (001899 - 71)"/>
    <x v="9"/>
    <x v="2"/>
    <s v="MERCADORIA PARA REVENDA"/>
    <s v="Verduras"/>
    <x v="19"/>
    <s v="Brocolis"/>
    <s v="Reserva Gourmet"/>
    <s v="Sem Fabricante"/>
    <s v="000121112"/>
    <s v="0002"/>
    <x v="24"/>
    <s v="UN"/>
    <n v="6.6699999999999995E-2"/>
    <n v="2.0076699999999999E-2"/>
    <n v="7.8"/>
    <s v="03|01"/>
    <x v="1"/>
    <x v="7"/>
    <s v="03|0104|000060529|1"/>
    <x v="67"/>
    <x v="1"/>
    <n v="2.4990775840558335E-5"/>
    <n v="5.8226086483997392E-7"/>
    <s v="1899 - 71)"/>
    <n v="0"/>
    <n v="0"/>
    <n v="2.8611970184302681E-2"/>
  </r>
  <r>
    <s v="1899 - 73)"/>
    <x v="0"/>
    <s v="Supervisor MA, PA e PI"/>
    <x v="8"/>
    <x v="2"/>
    <s v="Sao Luis"/>
    <s v="Sendas Distribuidora S/A (001899 - 73)"/>
    <x v="8"/>
    <x v="2"/>
    <s v="MERCADORIA PARA REVENDA"/>
    <s v="Melao"/>
    <x v="11"/>
    <s v="Melao Espanhol"/>
    <s v="Doce Mel"/>
    <s v="Sem Fabricante"/>
    <s v="000088827"/>
    <s v="0002"/>
    <x v="31"/>
    <s v="CX"/>
    <n v="2.8332999999999999"/>
    <n v="42.499499999999998"/>
    <n v="148.75"/>
    <s v="03|93"/>
    <x v="0"/>
    <x v="0"/>
    <s v="03|0104|000060528|1"/>
    <x v="68"/>
    <x v="1"/>
    <n v="4.7658691106192976E-4"/>
    <n v="1.232562902532113E-3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3"/>
    <x v="3"/>
    <s v="MERCADORIA PARA REVENDA"/>
    <s v="Melao"/>
    <x v="11"/>
    <s v="Melao Espanhol"/>
    <s v="Doce Mel"/>
    <s v="Sem Fabricante"/>
    <s v="000089464"/>
    <s v="0001"/>
    <x v="31"/>
    <s v="CX"/>
    <n v="0.1333"/>
    <n v="1.9995000000000001"/>
    <n v="7"/>
    <s v="03|93"/>
    <x v="0"/>
    <x v="0"/>
    <s v="03|0104|000060528|1"/>
    <x v="68"/>
    <x v="1"/>
    <n v="2.2427619344090815E-5"/>
    <n v="5.7989141604323817E-5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1"/>
    <x v="2"/>
    <s v="MERCADORIA IMPORTADA"/>
    <s v="Laranja"/>
    <x v="3"/>
    <s v="Laranja Imp"/>
    <s v="Sem Marca"/>
    <s v="Sem Fabricante"/>
    <s v="000088689"/>
    <s v="0001"/>
    <x v="19"/>
    <s v="CX"/>
    <n v="0.4"/>
    <n v="6"/>
    <n v="60"/>
    <s v="03|90"/>
    <x v="3"/>
    <x v="6"/>
    <s v="03|0104|000060527|1"/>
    <x v="68"/>
    <x v="1"/>
    <n v="1.9223673723506413E-4"/>
    <n v="1.7401092754485768E-4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1"/>
    <x v="2"/>
    <s v="MERCADORIA IMPORTADA"/>
    <s v="Limao"/>
    <x v="16"/>
    <s v="Limao Imp"/>
    <s v="Sem Marca"/>
    <s v="Sem Fabricante"/>
    <s v="000088689"/>
    <s v="0002"/>
    <x v="18"/>
    <s v="CX"/>
    <n v="0.1333"/>
    <n v="1.9995000000000001"/>
    <n v="25.6"/>
    <s v="03|90"/>
    <x v="3"/>
    <x v="6"/>
    <s v="03|0104|000060527|1"/>
    <x v="68"/>
    <x v="1"/>
    <n v="8.202100788696069E-5"/>
    <n v="5.7989141604323817E-5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1"/>
    <x v="2"/>
    <s v="MERCADORIA IMPORTADA"/>
    <s v="Maca"/>
    <x v="8"/>
    <s v="Maca Red Imp"/>
    <s v="Sem Marca"/>
    <s v="Sem Fabricante"/>
    <s v="000088689"/>
    <s v="0003"/>
    <x v="8"/>
    <s v="CX"/>
    <n v="5.5599999999999997E-2"/>
    <n v="1.0007999999999999"/>
    <n v="14.8"/>
    <s v="03|90"/>
    <x v="3"/>
    <x v="6"/>
    <s v="03|0104|000060527|1"/>
    <x v="68"/>
    <x v="1"/>
    <n v="4.741839518464915E-5"/>
    <n v="2.9025022714482256E-5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1"/>
    <x v="2"/>
    <s v="MERCADORIA IMPORTADA"/>
    <s v="Pera"/>
    <x v="2"/>
    <s v="Pera D'Anjou Imp"/>
    <s v="Sem Marca"/>
    <s v="Sem Fabricante"/>
    <s v="000088689"/>
    <s v="0006"/>
    <x v="60"/>
    <s v="CX"/>
    <n v="5.5599999999999997E-2"/>
    <n v="1.0007999999999999"/>
    <n v="8.5"/>
    <s v="03|90"/>
    <x v="3"/>
    <x v="6"/>
    <s v="03|0104|000060527|1"/>
    <x v="68"/>
    <x v="1"/>
    <n v="2.7233537774967415E-5"/>
    <n v="2.9025022714482256E-5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"/>
    <x v="1"/>
    <s v="MERCADORIA PARA REVENDA"/>
    <s v="Melao"/>
    <x v="11"/>
    <s v="Melao Espanhol"/>
    <s v="Doce Mel"/>
    <s v="Sem Fabricante"/>
    <s v="000088919"/>
    <s v="0002"/>
    <x v="31"/>
    <s v="CX"/>
    <n v="0.63329999999999997"/>
    <n v="9.4994999999999994"/>
    <n v="33.25"/>
    <s v="03|90"/>
    <x v="3"/>
    <x v="6"/>
    <s v="03|0104|000060527|1"/>
    <x v="68"/>
    <x v="1"/>
    <n v="1.0653119188443136E-4"/>
    <n v="2.755028010353959E-4"/>
    <s v="1899 - 73)"/>
    <n v="0"/>
    <n v="0"/>
    <n v="2.8611970184302681E-2"/>
  </r>
  <r>
    <s v="1899 - 64)"/>
    <x v="0"/>
    <s v="Supervisor Atacado CE"/>
    <x v="2"/>
    <x v="0"/>
    <s v="Fortaleza"/>
    <s v="Sendas Distribuidora Sa (001899 - 64)"/>
    <x v="2"/>
    <x v="2"/>
    <s v="MERCADORIA PARA REVENDA"/>
    <s v="Abobora"/>
    <x v="12"/>
    <s v="Abobora Japonesa"/>
    <s v="Sem Marca"/>
    <s v="Sem Fabricante"/>
    <s v="000052730"/>
    <s v="0001"/>
    <x v="13"/>
    <s v="SC"/>
    <n v="0.25"/>
    <n v="5"/>
    <n v="22.5"/>
    <s v="03|01"/>
    <x v="1"/>
    <x v="2"/>
    <s v="03|0104|000060525|1"/>
    <x v="18"/>
    <x v="1"/>
    <n v="7.2088776463149045E-5"/>
    <n v="1.4500910628738138E-4"/>
    <s v="1899 - 64)"/>
    <n v="0"/>
    <n v="0"/>
    <n v="2.8611970184302681E-2"/>
  </r>
  <r>
    <s v="2459 - 54)"/>
    <x v="0"/>
    <s v="Supervisor Atacado CE"/>
    <x v="2"/>
    <x v="0"/>
    <s v="Maracanau"/>
    <s v="Mateus Supermercados S.A. (002459 - 54)"/>
    <x v="2"/>
    <x v="2"/>
    <s v="MERCADORIA PARA REVENDA"/>
    <s v="Melancia"/>
    <x v="33"/>
    <s v="Melancia Pick &amp; Nicky"/>
    <s v="Sem Marca"/>
    <s v="Sem Fabricante"/>
    <s v="000029652"/>
    <s v="0001"/>
    <x v="56"/>
    <s v="CX"/>
    <n v="17"/>
    <n v="306"/>
    <n v="979.2"/>
    <s v="03|01"/>
    <x v="0"/>
    <x v="4"/>
    <s v="03|0104|000060520|1"/>
    <x v="37"/>
    <x v="2"/>
    <n v="3.1373035516762465E-3"/>
    <n v="8.8745573047877401E-3"/>
    <s v="2459 - 54)"/>
    <n v="0"/>
    <n v="0"/>
    <n v="2.8611970184302681E-2"/>
  </r>
  <r>
    <s v="2459 - 54)"/>
    <x v="0"/>
    <s v="Supervisor Atacado CE"/>
    <x v="2"/>
    <x v="0"/>
    <s v="Maracanau"/>
    <s v="Mateus Supermercados S.A. (002459 - 54)"/>
    <x v="2"/>
    <x v="2"/>
    <s v="MERCADORIA PARA REVENDA"/>
    <s v="Raizes/Tuberculos"/>
    <x v="21"/>
    <s v="Gengibre"/>
    <s v="Sem Marca"/>
    <s v="Sem Fabricante"/>
    <s v="000029652"/>
    <s v="0002"/>
    <x v="28"/>
    <s v="CX"/>
    <n v="7.1400000000000005E-2"/>
    <n v="0.99960000000000004"/>
    <n v="17.899999999999999"/>
    <s v="03|01"/>
    <x v="1"/>
    <x v="2"/>
    <s v="03|0104|000060520|1"/>
    <x v="37"/>
    <x v="2"/>
    <n v="5.7350626608460789E-5"/>
    <n v="2.8990220528973289E-5"/>
    <s v="2459 - 54)"/>
    <n v="0"/>
    <n v="0"/>
    <n v="2.8611970184302681E-2"/>
  </r>
  <r>
    <s v="1899 - 18)"/>
    <x v="0"/>
    <s v="Supervisor Atacado CE"/>
    <x v="2"/>
    <x v="0"/>
    <s v="Maracanau"/>
    <s v="Sendas Distribuidora (001899 - 18)"/>
    <x v="12"/>
    <x v="2"/>
    <s v="MERCADORIA PARA REVENDA"/>
    <s v="Melancia"/>
    <x v="33"/>
    <s v="Melancia Pick &amp; Nicky"/>
    <s v="Sem Marca"/>
    <s v="Sem Fabricante"/>
    <s v="000179305"/>
    <s v="0002"/>
    <x v="56"/>
    <s v="CX"/>
    <n v="2.7799999999999998E-2"/>
    <n v="0.50039999999999996"/>
    <n v="1.45"/>
    <s v="03|01"/>
    <x v="1"/>
    <x v="2"/>
    <s v="03|0104|000060519|1"/>
    <x v="19"/>
    <x v="1"/>
    <n v="4.6457211498473826E-6"/>
    <n v="1.4512511357241128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2"/>
    <x v="2"/>
    <s v="MERCADORIA PARA REVENDA"/>
    <s v="Abobora"/>
    <x v="12"/>
    <s v="Abobora Japonesa"/>
    <s v="Sem Marca"/>
    <s v="Sem Fabricante"/>
    <s v="000179305"/>
    <s v="0001"/>
    <x v="13"/>
    <s v="SC"/>
    <n v="7.4999999999999997E-2"/>
    <n v="1.5"/>
    <n v="6.75"/>
    <s v="03|01"/>
    <x v="1"/>
    <x v="2"/>
    <s v="03|0104|000060519|1"/>
    <x v="19"/>
    <x v="1"/>
    <n v="2.1626632938944714E-5"/>
    <n v="4.3502731886214419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0"/>
    <x v="2"/>
    <s v="MERCADORIA PARA REVENDA"/>
    <s v="Uva"/>
    <x v="4"/>
    <s v="Uva Thompson"/>
    <s v="Levissa"/>
    <s v="Sem Fabricante"/>
    <s v="000179406"/>
    <s v="0001"/>
    <x v="4"/>
    <s v="CX"/>
    <n v="2.5"/>
    <n v="14"/>
    <n v="247.5"/>
    <s v="03|93"/>
    <x v="0"/>
    <x v="0"/>
    <s v="03|0104|000060519|1"/>
    <x v="19"/>
    <x v="1"/>
    <n v="7.929765410946395E-4"/>
    <n v="4.0602549760466788E-4"/>
    <s v="1899 - 18)"/>
    <n v="0"/>
    <n v="0"/>
    <n v="2.8611970184302681E-2"/>
  </r>
  <r>
    <s v="0153 - 03)"/>
    <x v="0"/>
    <s v="Supervisor Varejo CE"/>
    <x v="4"/>
    <x v="0"/>
    <s v="Fortaleza"/>
    <s v="Supermercados Do Povo Ltda (000153 - 03)"/>
    <x v="2"/>
    <x v="2"/>
    <s v="MERCADORIA PARA REVENDA"/>
    <s v="Tomate"/>
    <x v="35"/>
    <s v="Tomate Grape"/>
    <s v="Sem Marca"/>
    <s v="Sem Fabricante"/>
    <s v="000438728"/>
    <s v="0001"/>
    <x v="61"/>
    <s v="CX"/>
    <n v="1"/>
    <n v="11.85"/>
    <n v="258"/>
    <s v="03|01"/>
    <x v="2"/>
    <x v="3"/>
    <s v="03|0104|000060516|1"/>
    <x v="14"/>
    <x v="6"/>
    <n v="8.2661797011077565E-4"/>
    <n v="3.4367158190109386E-4"/>
    <s v="0153 - 03)"/>
    <n v="0"/>
    <n v="0"/>
    <n v="2.8611970184302681E-2"/>
  </r>
  <r>
    <s v="1541 - 05)"/>
    <x v="0"/>
    <s v="Supervisor Atacado CE"/>
    <x v="0"/>
    <x v="0"/>
    <s v="Fortaleza"/>
    <s v="Supermercado Telefrango Ltda (001541 - 05)"/>
    <x v="12"/>
    <x v="2"/>
    <s v="MERCADORIA PARA REVENDA"/>
    <s v="Verduras"/>
    <x v="19"/>
    <s v="Brocolis"/>
    <s v="Reserva Gourmet"/>
    <s v="Sem Fabricante"/>
    <s v="000015560"/>
    <s v="0001"/>
    <x v="24"/>
    <s v="UN"/>
    <n v="15"/>
    <n v="4.5149999999999997"/>
    <n v="157.5"/>
    <s v="03|01"/>
    <x v="1"/>
    <x v="7"/>
    <s v="03|0104|000060514|1"/>
    <x v="89"/>
    <x v="21"/>
    <n v="5.0462143524204327E-4"/>
    <n v="1.3094322297750539E-4"/>
    <s v="1541 - 05)"/>
    <n v="0"/>
    <n v="0"/>
    <n v="2.8611970184302681E-2"/>
  </r>
  <r>
    <s v="1899 - 46)"/>
    <x v="0"/>
    <s v="Supervisor Atacado CE"/>
    <x v="2"/>
    <x v="0"/>
    <s v="Fortaleza"/>
    <s v="Sendas Distribuidora S/A (001899 - 46)"/>
    <x v="2"/>
    <x v="2"/>
    <s v="MERCADORIA IMPORTADA"/>
    <s v="Maca"/>
    <x v="13"/>
    <s v="Maca Gala Imp Pick &amp; Nicky"/>
    <s v="Sem Marca"/>
    <s v="Sem Fabricante"/>
    <s v="000083714"/>
    <s v="0001"/>
    <x v="26"/>
    <s v="CX"/>
    <n v="0.18179999999999999"/>
    <n v="3.5814599999999999"/>
    <n v="42"/>
    <s v="03|01"/>
    <x v="0"/>
    <x v="4"/>
    <s v="03|0104|000060513|1"/>
    <x v="8"/>
    <x v="1"/>
    <n v="1.3456571606454488E-4"/>
    <n v="1.0386886276080098E-4"/>
    <s v="1899 - 46)"/>
    <n v="0"/>
    <n v="0"/>
    <n v="2.8611970184302681E-2"/>
  </r>
  <r>
    <s v="1899 - 61)"/>
    <x v="0"/>
    <s v="Supervisor Atacado CE"/>
    <x v="2"/>
    <x v="0"/>
    <s v="Fortaleza"/>
    <s v="Sendas Distribuidora S/A (001899 - 61)"/>
    <x v="2"/>
    <x v="2"/>
    <s v="MERCADORIA IMPORTADA"/>
    <s v="Maca"/>
    <x v="13"/>
    <s v="Maca Gala Imp Pick &amp; Nicky"/>
    <s v="Sem Marca"/>
    <s v="Sem Fabricante"/>
    <s v="000057337"/>
    <s v="0001"/>
    <x v="26"/>
    <s v="CX"/>
    <n v="5"/>
    <n v="98.5"/>
    <n v="1155"/>
    <s v="03|01"/>
    <x v="0"/>
    <x v="4"/>
    <s v="03|0104|000060508|1"/>
    <x v="17"/>
    <x v="1"/>
    <n v="3.7005571917749841E-3"/>
    <n v="2.8566793938614131E-3"/>
    <s v="1899 - 61)"/>
    <n v="0"/>
    <n v="0"/>
    <n v="2.8611970184302681E-2"/>
  </r>
  <r>
    <s v="0082 - 13)"/>
    <x v="0"/>
    <s v="Supervisor Varejo CE"/>
    <x v="3"/>
    <x v="0"/>
    <s v="Fortaleza"/>
    <s v="Cencosud Brasil Comercial Sa (000082 - 13)"/>
    <x v="12"/>
    <x v="2"/>
    <s v="MERCADORIA IMPORTADA"/>
    <s v="Maca"/>
    <x v="13"/>
    <s v="Maca Gala Imp"/>
    <s v="Sem Marca"/>
    <s v="Sem Fabricante"/>
    <s v="000115291"/>
    <s v="0001"/>
    <x v="14"/>
    <s v="CX"/>
    <n v="0.2417"/>
    <n v="4.3506"/>
    <n v="46.12"/>
    <s v="03|01"/>
    <x v="3"/>
    <x v="6"/>
    <s v="03|0104|000060507|1"/>
    <x v="71"/>
    <x v="5"/>
    <n v="1.477659720213526E-4"/>
    <n v="1.2617532356277628E-4"/>
    <s v="0082 - 13)"/>
    <n v="0"/>
    <n v="0"/>
    <n v="2.8611970184302681E-2"/>
  </r>
  <r>
    <s v="0082 - 13)"/>
    <x v="0"/>
    <s v="Supervisor Varejo CE"/>
    <x v="3"/>
    <x v="0"/>
    <s v="Fortaleza"/>
    <s v="Cencosud Brasil Comercial Sa (000082 - 13)"/>
    <x v="12"/>
    <x v="2"/>
    <s v="MERCADORIA IMPORTADA"/>
    <s v="Maca"/>
    <x v="13"/>
    <s v="Maca Gala Imp"/>
    <s v="Sem Marca"/>
    <s v="Sem Fabricante"/>
    <s v="000115291"/>
    <s v="0002"/>
    <x v="14"/>
    <s v="CX"/>
    <n v="0.2417"/>
    <n v="4.3506"/>
    <n v="46.1"/>
    <s v="03|01"/>
    <x v="0"/>
    <x v="4"/>
    <s v="03|0104|000060507|1"/>
    <x v="71"/>
    <x v="5"/>
    <n v="1.4770189310894094E-4"/>
    <n v="1.2617532356277628E-4"/>
    <s v="0082 - 13)"/>
    <n v="0"/>
    <n v="0"/>
    <n v="2.8611970184302681E-2"/>
  </r>
  <r>
    <s v="2459 - 80)"/>
    <x v="0"/>
    <s v="Supervisor Atacado CE"/>
    <x v="2"/>
    <x v="0"/>
    <s v="Caucaia"/>
    <s v="Mateus Supermercados S.A. (002459 - 80)"/>
    <x v="10"/>
    <x v="2"/>
    <s v="MERCADORIA IMPORTADA"/>
    <s v="Maca"/>
    <x v="13"/>
    <s v="Maca Gala Imp Pick &amp; Nicky"/>
    <s v="Sem Marca"/>
    <s v="Sem Fabricante"/>
    <s v="000004809"/>
    <s v="0001"/>
    <x v="26"/>
    <s v="CX"/>
    <n v="0.13639999999999999"/>
    <n v="2.6870799999999999"/>
    <n v="31.5"/>
    <s v="03|01"/>
    <x v="3"/>
    <x v="6"/>
    <s v="03|0104|000060504|1"/>
    <x v="39"/>
    <x v="2"/>
    <n v="1.0092428704840865E-4"/>
    <n v="7.7930213864539353E-5"/>
    <s v="2459 - 80)"/>
    <n v="0"/>
    <n v="0"/>
    <n v="2.8611970184302681E-2"/>
  </r>
  <r>
    <s v="2459 - 80)"/>
    <x v="0"/>
    <s v="Supervisor Atacado CE"/>
    <x v="2"/>
    <x v="0"/>
    <s v="Caucaia"/>
    <s v="Mateus Supermercados S.A. (002459 - 80)"/>
    <x v="10"/>
    <x v="2"/>
    <s v="MERCADORIA PARA REVENDA"/>
    <s v="Melancia"/>
    <x v="33"/>
    <s v="Melancia Pick &amp; Nicky"/>
    <s v="Sem Marca"/>
    <s v="Sem Fabricante"/>
    <s v="000004809"/>
    <s v="0002"/>
    <x v="56"/>
    <s v="CX"/>
    <n v="0.33329999999999999"/>
    <n v="5.9993999999999996"/>
    <n v="19.2"/>
    <s v="03|01"/>
    <x v="0"/>
    <x v="4"/>
    <s v="03|0104|000060504|1"/>
    <x v="39"/>
    <x v="2"/>
    <n v="6.1515755915220511E-5"/>
    <n v="1.7399352645210316E-4"/>
    <s v="2459 - 80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10"/>
    <x v="2"/>
    <s v="MERCADORIA IMPORTADA"/>
    <s v="Kiwi"/>
    <x v="5"/>
    <s v="Kiwi Imp"/>
    <s v="Sem Marca"/>
    <s v="Sem Fabricante"/>
    <s v="004185400"/>
    <s v="0001"/>
    <x v="54"/>
    <s v="CX"/>
    <n v="8"/>
    <n v="72"/>
    <n v="1648.8"/>
    <s v="03|01"/>
    <x v="1"/>
    <x v="13"/>
    <s v="03|0104|000060494|1"/>
    <x v="15"/>
    <x v="7"/>
    <n v="5.282665539219562E-3"/>
    <n v="2.088131130538292E-3"/>
    <s v="0129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10"/>
    <x v="2"/>
    <s v="MERCADORIA IMPORTADA"/>
    <s v="Tangerina"/>
    <x v="10"/>
    <s v="Tangerina Imp"/>
    <s v="Sem Marca"/>
    <s v="Sem Fabricante"/>
    <s v="000060784"/>
    <s v="0001"/>
    <x v="39"/>
    <s v="CX"/>
    <n v="18"/>
    <n v="171"/>
    <n v="2650.5"/>
    <s v="03|01"/>
    <x v="3"/>
    <x v="5"/>
    <s v="03|0104|000060490|1"/>
    <x v="9"/>
    <x v="4"/>
    <n v="8.492057867358958E-3"/>
    <n v="4.9593114350284431E-3"/>
    <s v="0176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10"/>
    <x v="2"/>
    <s v="MERCADORIA IMPORTADA"/>
    <s v="Laranja"/>
    <x v="3"/>
    <s v="Laranja Imp"/>
    <s v="Sem Marca"/>
    <s v="Sem Fabricante"/>
    <s v="000873800"/>
    <s v="0001"/>
    <x v="19"/>
    <s v="CX"/>
    <n v="1"/>
    <n v="15"/>
    <n v="148.5"/>
    <s v="03|01"/>
    <x v="3"/>
    <x v="6"/>
    <s v="03|0104|000060487|1"/>
    <x v="9"/>
    <x v="4"/>
    <n v="4.757859246567837E-4"/>
    <n v="4.3502731886214415E-4"/>
    <s v="0176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10"/>
    <x v="2"/>
    <s v="MERCADORIA IMPORTADA"/>
    <s v="Limao"/>
    <x v="16"/>
    <s v="Limao Imp"/>
    <s v="Sem Marca"/>
    <s v="Sem Fabricante"/>
    <s v="000873800"/>
    <s v="0002"/>
    <x v="18"/>
    <s v="CX"/>
    <n v="6.6699999999999995E-2"/>
    <n v="1.0004999999999999"/>
    <n v="193.5"/>
    <s v="03|01"/>
    <x v="3"/>
    <x v="6"/>
    <s v="03|0104|000060487|1"/>
    <x v="9"/>
    <x v="4"/>
    <n v="6.1996347758308176E-4"/>
    <n v="2.9016322168105014E-5"/>
    <s v="0176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10"/>
    <x v="2"/>
    <s v="MERCADORIA IMPORTADA"/>
    <s v="Maca"/>
    <x v="15"/>
    <s v="Maca Granny Imp"/>
    <s v="Sem Marca"/>
    <s v="Sem Fabricante"/>
    <s v="000873800"/>
    <s v="0003"/>
    <x v="17"/>
    <s v="CX"/>
    <n v="1"/>
    <n v="18"/>
    <n v="297"/>
    <s v="03|01"/>
    <x v="3"/>
    <x v="6"/>
    <s v="03|0104|000060487|1"/>
    <x v="9"/>
    <x v="4"/>
    <n v="9.5157184931356741E-4"/>
    <n v="5.22032782634573E-4"/>
    <s v="0176 - 01)"/>
    <n v="0"/>
    <n v="0"/>
    <n v="2.8611970184302681E-2"/>
  </r>
  <r>
    <s v="1899 - 69)"/>
    <x v="0"/>
    <s v="Supervisor Atacado CE"/>
    <x v="2"/>
    <x v="0"/>
    <s v="Fortaleza"/>
    <s v="Sendas Distribuidora S/A (001899 - 69)"/>
    <x v="2"/>
    <x v="2"/>
    <s v="MERCADORIA PARA REVENDA"/>
    <s v="Melao"/>
    <x v="11"/>
    <s v="Melao Espanhol"/>
    <s v="Doce Mel"/>
    <s v="Sem Fabricante"/>
    <s v="000038729"/>
    <s v="0001"/>
    <x v="16"/>
    <s v="CX"/>
    <n v="0.125"/>
    <n v="2"/>
    <n v="5"/>
    <s v="03|01"/>
    <x v="1"/>
    <x v="2"/>
    <s v="03|0104|000060478|1"/>
    <x v="52"/>
    <x v="1"/>
    <n v="1.601972810292201E-5"/>
    <n v="5.8003642514952552E-5"/>
    <s v="1899 - 69)"/>
    <n v="0"/>
    <n v="0"/>
    <n v="2.8611970184302681E-2"/>
  </r>
  <r>
    <s v="1899 - 40)"/>
    <x v="0"/>
    <s v="Supervisor MA, PA e PI"/>
    <x v="1"/>
    <x v="1"/>
    <s v="Teresina"/>
    <s v="Sendas Distribuidora Sa (001899 - 40)"/>
    <x v="2"/>
    <x v="2"/>
    <s v="MERCADORIA PARA REVENDA"/>
    <s v="Manga"/>
    <x v="34"/>
    <s v="Manga Tommy"/>
    <s v="Doce Mel"/>
    <s v="Sem Fabricante"/>
    <s v="000114277"/>
    <s v="0002"/>
    <x v="57"/>
    <s v="CX"/>
    <n v="1.1967000000000001"/>
    <n v="21.540600000000001"/>
    <n v="79.7"/>
    <s v="03|01"/>
    <x v="1"/>
    <x v="2"/>
    <s v="03|0104|000060462|1"/>
    <x v="2"/>
    <x v="1"/>
    <n v="2.5535446596057683E-4"/>
    <n v="6.2471663097879351E-4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5"/>
    <x v="1"/>
    <s v="MERCADORIA PARA REVENDA"/>
    <s v="Manga"/>
    <x v="34"/>
    <s v="Manga Tommy"/>
    <s v="Doce Mel"/>
    <s v="Sem Fabricante"/>
    <s v="000115070"/>
    <s v="0001"/>
    <x v="57"/>
    <s v="CX"/>
    <n v="1.1111"/>
    <n v="19.9998"/>
    <n v="74"/>
    <s v="03|93"/>
    <x v="0"/>
    <x v="0"/>
    <s v="03|0104|000060462|1"/>
    <x v="2"/>
    <x v="1"/>
    <n v="2.3709197592324574E-4"/>
    <n v="5.8003062478527401E-4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2"/>
    <x v="2"/>
    <s v="MERCADORIA IMPORTADA"/>
    <s v="Pera"/>
    <x v="2"/>
    <s v="Pera D'Anjou Imp"/>
    <s v="Sem Marca"/>
    <s v="Sem Fabricante"/>
    <s v="000114278"/>
    <s v="0002"/>
    <x v="60"/>
    <s v="CX"/>
    <n v="1.1444000000000001"/>
    <n v="20.5992"/>
    <n v="170.98"/>
    <s v="03|01"/>
    <x v="1"/>
    <x v="2"/>
    <s v="03|0104|000060460|1"/>
    <x v="2"/>
    <x v="1"/>
    <n v="5.4781062220752099E-4"/>
    <n v="5.9741431644700531E-4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2"/>
    <x v="2"/>
    <s v="MERCADORIA PARA REVENDA"/>
    <s v="Pitaya"/>
    <x v="30"/>
    <s v="Pitaya"/>
    <s v="Doce Mel"/>
    <s v="Sem Fabricante"/>
    <s v="000114278"/>
    <s v="0003"/>
    <x v="52"/>
    <s v="CX"/>
    <n v="0.28499999999999998"/>
    <n v="1.1399999999999999"/>
    <n v="21.09"/>
    <s v="03|01"/>
    <x v="1"/>
    <x v="2"/>
    <s v="03|0104|000060460|1"/>
    <x v="2"/>
    <x v="1"/>
    <n v="6.7571213138125036E-5"/>
    <n v="3.3062076233522956E-5"/>
    <s v="1899 - 40)"/>
    <n v="0"/>
    <n v="0"/>
    <n v="2.8611970184302681E-2"/>
  </r>
  <r>
    <s v="1899 - 24)"/>
    <x v="0"/>
    <s v="Supervisor MA, PA e PI"/>
    <x v="1"/>
    <x v="1"/>
    <s v="Teresina"/>
    <s v="Sendas Distribuidora S/A (001899 - 24)"/>
    <x v="10"/>
    <x v="2"/>
    <s v="MERCADORIA PARA REVENDA"/>
    <s v="Manga"/>
    <x v="34"/>
    <s v="Manga Tommy"/>
    <s v="Doce Mel"/>
    <s v="Sem Fabricante"/>
    <s v="000176475"/>
    <s v="0002"/>
    <x v="57"/>
    <s v="CX"/>
    <n v="1.2322"/>
    <n v="22.179600000000001"/>
    <n v="82.07"/>
    <s v="03|01"/>
    <x v="1"/>
    <x v="2"/>
    <s v="03|0104|000060455|1"/>
    <x v="1"/>
    <x v="1"/>
    <n v="2.6294781708136185E-4"/>
    <n v="6.4324879476232086E-4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10"/>
    <x v="2"/>
    <s v="MERCADORIA IMPORTADA"/>
    <s v="Limao"/>
    <x v="16"/>
    <s v="Limao Imp"/>
    <s v="Sem Marca"/>
    <s v="Sem Fabricante"/>
    <s v="000176474"/>
    <s v="0001"/>
    <x v="18"/>
    <s v="CX"/>
    <n v="2.3300000000000001E-2"/>
    <n v="0.34949999999999998"/>
    <n v="4.5199999999999996"/>
    <s v="03|01"/>
    <x v="1"/>
    <x v="2"/>
    <s v="03|0104|000060454|1"/>
    <x v="1"/>
    <x v="1"/>
    <n v="1.4481834205041495E-5"/>
    <n v="1.0136136529487959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10"/>
    <x v="2"/>
    <s v="MERCADORIA PARA REVENDA"/>
    <s v="Pitaya"/>
    <x v="30"/>
    <s v="Pitaya"/>
    <s v="Doce Mel"/>
    <s v="Sem Fabricante"/>
    <s v="000176474"/>
    <s v="0003"/>
    <x v="52"/>
    <s v="CX"/>
    <n v="0.24"/>
    <n v="0.96"/>
    <n v="17.760000000000002"/>
    <s v="03|01"/>
    <x v="1"/>
    <x v="2"/>
    <s v="03|0104|000060454|1"/>
    <x v="1"/>
    <x v="1"/>
    <n v="5.6902074221578982E-5"/>
    <n v="2.7841748407177224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8"/>
    <x v="2"/>
    <s v="MERCADORIA PARA REVENDA"/>
    <s v="Uva"/>
    <x v="14"/>
    <s v="Uva Crimson"/>
    <s v="Levissa"/>
    <s v="Sem Fabricante"/>
    <s v="000176686"/>
    <s v="0001"/>
    <x v="23"/>
    <s v="CX"/>
    <n v="2.5"/>
    <n v="14"/>
    <n v="297.5"/>
    <s v="03|93"/>
    <x v="0"/>
    <x v="0"/>
    <s v="03|0104|000060454|1"/>
    <x v="1"/>
    <x v="1"/>
    <n v="9.5317382212385953E-4"/>
    <n v="4.0602549760466788E-4"/>
    <s v="1899 - 24)"/>
    <n v="0"/>
    <n v="0"/>
    <n v="2.8611970184302681E-2"/>
  </r>
  <r>
    <s v="1899 - 60)"/>
    <x v="0"/>
    <s v="Supervisor MA, PA e PI"/>
    <x v="1"/>
    <x v="1"/>
    <s v="Teresina"/>
    <s v="Sendas Distribuidora S/A (001899 - 60)"/>
    <x v="2"/>
    <x v="2"/>
    <s v="MERCADORIA IMPORTADA"/>
    <s v="Limao"/>
    <x v="16"/>
    <s v="Limao Imp"/>
    <s v="Sem Marca"/>
    <s v="Sem Fabricante"/>
    <s v="000073799"/>
    <s v="0001"/>
    <x v="18"/>
    <s v="CX"/>
    <n v="3.2099999999999997E-2"/>
    <n v="0.48149999999999998"/>
    <n v="6.22"/>
    <s v="03|01"/>
    <x v="1"/>
    <x v="2"/>
    <s v="03|0104|000060450|1"/>
    <x v="32"/>
    <x v="1"/>
    <n v="1.9928541760034979E-5"/>
    <n v="1.3964376935474828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2"/>
    <x v="2"/>
    <s v="MERCADORIA IMPORTADA"/>
    <s v="Maca"/>
    <x v="15"/>
    <s v="Maca Granny Imp"/>
    <s v="Sem Marca"/>
    <s v="Sem Fabricante"/>
    <s v="000073799"/>
    <s v="0002"/>
    <x v="17"/>
    <s v="CX"/>
    <n v="1.38E-2"/>
    <n v="0.24840000000000001"/>
    <n v="3.94"/>
    <s v="03|01"/>
    <x v="1"/>
    <x v="2"/>
    <s v="03|0104|000060450|1"/>
    <x v="32"/>
    <x v="1"/>
    <n v="1.2623545745102544E-5"/>
    <n v="7.2040524003571077E-6"/>
    <s v="1899 - 60)"/>
    <n v="0"/>
    <n v="0"/>
    <n v="2.8611970184302681E-2"/>
  </r>
  <r>
    <s v="1899 - 18)"/>
    <x v="0"/>
    <s v="Supervisor Atacado CE"/>
    <x v="2"/>
    <x v="0"/>
    <s v="Maracanau"/>
    <s v="Sendas Distribuidora (001899 - 18)"/>
    <x v="2"/>
    <x v="2"/>
    <s v="MERCADORIA IMPORTADA"/>
    <s v="Kiwi"/>
    <x v="5"/>
    <s v="Kiwi Imp Pick &amp; Nicky"/>
    <s v="Pick &amp; Nicky"/>
    <s v="Sem Fabricante"/>
    <s v="000179230"/>
    <s v="0002"/>
    <x v="27"/>
    <s v="CX"/>
    <n v="0.2"/>
    <n v="1.3"/>
    <n v="31"/>
    <s v="03|01"/>
    <x v="3"/>
    <x v="5"/>
    <s v="03|0104|000060446|1"/>
    <x v="19"/>
    <x v="1"/>
    <n v="9.9322314238116453E-5"/>
    <n v="3.7702367634719162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2"/>
    <x v="2"/>
    <s v="MERCADORIA IMPORTADA"/>
    <s v="Laranja"/>
    <x v="3"/>
    <s v="Laranja Imp"/>
    <s v="Sem Marca"/>
    <s v="Sem Fabricante"/>
    <s v="000179230"/>
    <s v="0003"/>
    <x v="19"/>
    <s v="CX"/>
    <n v="0.1"/>
    <n v="1.5"/>
    <n v="24"/>
    <s v="03|01"/>
    <x v="1"/>
    <x v="2"/>
    <s v="03|0104|000060446|1"/>
    <x v="19"/>
    <x v="1"/>
    <n v="7.6894694894025649E-5"/>
    <n v="4.3502731886214419E-5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2"/>
    <x v="2"/>
    <s v="MERCADORIA IMPORTADA"/>
    <s v="Maca"/>
    <x v="15"/>
    <s v="Maca Granny Imp"/>
    <s v="Sem Marca"/>
    <s v="Sem Fabricante"/>
    <s v="000179230"/>
    <s v="0004"/>
    <x v="17"/>
    <s v="CX"/>
    <n v="8.3299999999999999E-2"/>
    <n v="1.4994000000000001"/>
    <n v="23.85"/>
    <s v="03|01"/>
    <x v="3"/>
    <x v="6"/>
    <s v="03|0104|000060446|1"/>
    <x v="19"/>
    <x v="1"/>
    <n v="7.6414103050937985E-5"/>
    <n v="4.3485330793459933E-5"/>
    <s v="1899 - 18)"/>
    <n v="0"/>
    <n v="0"/>
    <n v="2.8611970184302681E-2"/>
  </r>
  <r>
    <s v="1899 - 47)"/>
    <x v="0"/>
    <s v="Supervisor Atacado CE"/>
    <x v="2"/>
    <x v="0"/>
    <s v="Fortaleza"/>
    <s v="Sendas Distribuidora S/A (001899 - 47)"/>
    <x v="2"/>
    <x v="2"/>
    <s v="MERCADORIA IMPORTADA"/>
    <s v="Limao"/>
    <x v="16"/>
    <s v="Limao Imp"/>
    <s v="Sem Marca"/>
    <s v="Sem Fabricante"/>
    <s v="000077687"/>
    <s v="0001"/>
    <x v="18"/>
    <s v="CX"/>
    <n v="3.3300000000000003E-2"/>
    <n v="0.4995"/>
    <n v="6.45"/>
    <s v="03|01"/>
    <x v="1"/>
    <x v="2"/>
    <s v="03|0104|000060421|1"/>
    <x v="4"/>
    <x v="1"/>
    <n v="2.0665449252769391E-5"/>
    <n v="1.44864097181094E-5"/>
    <s v="1899 - 47)"/>
    <n v="0"/>
    <n v="0"/>
    <n v="2.8611970184302681E-2"/>
  </r>
  <r>
    <s v="0002 - 60)"/>
    <x v="0"/>
    <s v="Supervisor Atacado CE"/>
    <x v="0"/>
    <x v="0"/>
    <s v="Fortaleza"/>
    <s v="Atacadao S.A. (000002 - 60)"/>
    <x v="1"/>
    <x v="1"/>
    <s v="MERCADORIA IMPORTADA"/>
    <s v="Maca"/>
    <x v="13"/>
    <s v="Maca Gala Imp Pick &amp; Nicky"/>
    <s v="Sem Marca"/>
    <s v="Sem Fabricante"/>
    <s v="000058959"/>
    <s v="0001"/>
    <x v="26"/>
    <s v="CX"/>
    <n v="4.5499999999999999E-2"/>
    <n v="0.89634999999999998"/>
    <n v="10.9"/>
    <s v="03|93"/>
    <x v="0"/>
    <x v="0"/>
    <s v="03|0104|000060419|1"/>
    <x v="0"/>
    <x v="0"/>
    <n v="3.4923007264369984E-5"/>
    <n v="2.5995782484138859E-5"/>
    <s v="0002 - 60)"/>
    <n v="0"/>
    <n v="0"/>
    <n v="2.8611970184302681E-2"/>
  </r>
  <r>
    <s v="0082 - 02)"/>
    <x v="0"/>
    <s v="Supervisor Varejo CE"/>
    <x v="3"/>
    <x v="0"/>
    <s v="Fortaleza"/>
    <s v="Cencosud Brasil Comercial Sa (000082 - 02)"/>
    <x v="12"/>
    <x v="2"/>
    <s v="MERCADORIA IMPORTADA"/>
    <s v="Pera"/>
    <x v="2"/>
    <s v="Pera D'Anjou Imp"/>
    <s v="Sem Marca"/>
    <s v="Sem Fabricante"/>
    <s v="000165412"/>
    <s v="0001"/>
    <x v="2"/>
    <s v="CX"/>
    <n v="0.97219999999999995"/>
    <n v="17.499600000000001"/>
    <n v="155.75"/>
    <s v="03|01"/>
    <x v="3"/>
    <x v="6"/>
    <s v="03|0104|000060418|1"/>
    <x v="70"/>
    <x v="5"/>
    <n v="4.9901453040602064E-4"/>
    <n v="5.0752027127733189E-4"/>
    <s v="0082 - 02)"/>
    <n v="0"/>
    <n v="0"/>
    <n v="2.8611970184302681E-2"/>
  </r>
  <r>
    <s v="0048 - 18)"/>
    <x v="0"/>
    <s v="Supervisor Atacado CE"/>
    <x v="0"/>
    <x v="0"/>
    <s v="Fortaleza"/>
    <s v="Wms Supermercados Do Brasil Ltda. (000048 - 18)"/>
    <x v="12"/>
    <x v="2"/>
    <s v="MERCADORIA IMPORTADA"/>
    <s v="Maca"/>
    <x v="13"/>
    <s v="Maca Gala Imp Pick &amp; Nicky"/>
    <s v="Sem Marca"/>
    <s v="Sem Fabricante"/>
    <s v="000049674"/>
    <s v="0001"/>
    <x v="26"/>
    <s v="CX"/>
    <n v="4.5499999999999999E-2"/>
    <n v="0.89634999999999998"/>
    <n v="10.9"/>
    <s v="03|01"/>
    <x v="1"/>
    <x v="7"/>
    <s v="03|0104|000060413|1"/>
    <x v="31"/>
    <x v="0"/>
    <n v="3.4923007264369984E-5"/>
    <n v="2.5995782484138859E-5"/>
    <s v="0048 - 18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2"/>
    <x v="2"/>
    <s v="MERCADORIA IMPORTADA"/>
    <s v="Kiwi"/>
    <x v="5"/>
    <s v="Kiwi Imp"/>
    <s v="Sem Marca"/>
    <s v="Sem Fabricante"/>
    <s v="004184414"/>
    <s v="0001"/>
    <x v="54"/>
    <s v="CX"/>
    <n v="2"/>
    <n v="18"/>
    <n v="412.2"/>
    <s v="03|01"/>
    <x v="3"/>
    <x v="5"/>
    <s v="03|0104|000060392|1"/>
    <x v="15"/>
    <x v="7"/>
    <n v="1.3206663848048905E-3"/>
    <n v="5.22032782634573E-4"/>
    <s v="0129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2"/>
    <x v="2"/>
    <s v="MERCADORIA PARA REVENDA"/>
    <s v="Uva"/>
    <x v="17"/>
    <s v="Uva Da Hora"/>
    <s v="Da Hora"/>
    <s v="Sem Fabricante"/>
    <s v="000873490"/>
    <s v="0003"/>
    <x v="21"/>
    <s v="CX"/>
    <n v="1"/>
    <n v="5.5"/>
    <n v="116"/>
    <s v="03|01"/>
    <x v="3"/>
    <x v="6"/>
    <s v="03|0104|000060391|1"/>
    <x v="9"/>
    <x v="4"/>
    <n v="3.7165769198779065E-4"/>
    <n v="1.5951001691611952E-4"/>
    <s v="0176 - 01)"/>
    <n v="0"/>
    <n v="0"/>
    <n v="2.8611970184302681E-2"/>
  </r>
  <r>
    <s v="1899 - 11)"/>
    <x v="0"/>
    <s v="Supervisor Atacado CE"/>
    <x v="2"/>
    <x v="0"/>
    <s v="Fortaleza"/>
    <s v="Sendas Distribuidora (001899 - 11)"/>
    <x v="12"/>
    <x v="2"/>
    <s v="MERCADORIA IMPORTADA"/>
    <s v="Laranja"/>
    <x v="3"/>
    <s v="Laranja Imp"/>
    <s v="Sem Marca"/>
    <s v="Sem Fabricante"/>
    <s v="000148758"/>
    <s v="0002"/>
    <x v="19"/>
    <s v="CX"/>
    <n v="6.6699999999999995E-2"/>
    <n v="1.0004999999999999"/>
    <n v="16"/>
    <s v="03|01"/>
    <x v="1"/>
    <x v="2"/>
    <s v="03|0104|000060389|1"/>
    <x v="11"/>
    <x v="1"/>
    <n v="5.1263129929350428E-5"/>
    <n v="2.9016322168105014E-5"/>
    <s v="1899 - 11)"/>
    <n v="0"/>
    <n v="0"/>
    <n v="2.8611970184302681E-2"/>
  </r>
  <r>
    <s v="0179 - 13)"/>
    <x v="0"/>
    <s v="Supervisor Varejo CE"/>
    <x v="4"/>
    <x v="0"/>
    <s v="Fortaleza"/>
    <s v="Bom Vizinho Dist  De Alimentos Ltda (000179 - 13)"/>
    <x v="12"/>
    <x v="2"/>
    <s v="MERCADORIA IMPORTADA"/>
    <s v="Laranja"/>
    <x v="3"/>
    <s v="Laranja Imp"/>
    <s v="Sem Marca"/>
    <s v="Sem Fabricante"/>
    <s v="000595303"/>
    <s v="0001"/>
    <x v="19"/>
    <s v="CX"/>
    <n v="6.6699999999999995E-2"/>
    <n v="1.0004999999999999"/>
    <n v="9.9"/>
    <s v="03|01"/>
    <x v="1"/>
    <x v="2"/>
    <s v="03|0104|000060380|1"/>
    <x v="16"/>
    <x v="8"/>
    <n v="3.1719061643785582E-5"/>
    <n v="2.9016322168105014E-5"/>
    <s v="0179 - 13)"/>
    <n v="0"/>
    <n v="0"/>
    <n v="2.8611970184302681E-2"/>
  </r>
  <r>
    <s v="1899 - 08)"/>
    <x v="0"/>
    <s v="Supervisor Atacado CE"/>
    <x v="2"/>
    <x v="0"/>
    <s v="Caucaia"/>
    <s v="Sendas Distribuidora (001899 - 08)"/>
    <x v="2"/>
    <x v="2"/>
    <s v="MERCADORIA PARA REVENDA"/>
    <s v="Abobora"/>
    <x v="12"/>
    <s v="Abobora Japonesa"/>
    <s v="Sem Marca"/>
    <s v="Sem Fabricante"/>
    <s v="000142755"/>
    <s v="0001"/>
    <x v="13"/>
    <s v="SC"/>
    <n v="0.05"/>
    <n v="1"/>
    <n v="4.5"/>
    <s v="03|01"/>
    <x v="1"/>
    <x v="2"/>
    <s v="03|0104|000060376|1"/>
    <x v="5"/>
    <x v="1"/>
    <n v="1.4417755292629808E-5"/>
    <n v="2.9001821257476276E-5"/>
    <s v="1899 - 08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3"/>
    <x v="0"/>
    <s v="MERCADORIA IMPORTADA"/>
    <s v="Maca"/>
    <x v="8"/>
    <s v="Maca Red Imp"/>
    <s v="Sem Marca"/>
    <s v="Sem Fabricante"/>
    <s v="000030889"/>
    <s v="0001"/>
    <x v="8"/>
    <s v="CX"/>
    <n v="0.16669999999999999"/>
    <n v="3.0005999999999999"/>
    <n v="41.7"/>
    <s v="03|01"/>
    <x v="3"/>
    <x v="6"/>
    <s v="03|0104|000060367|1"/>
    <x v="3"/>
    <x v="0"/>
    <n v="1.3360453237836956E-4"/>
    <n v="8.7022864865183316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3"/>
    <x v="0"/>
    <s v="MERCADORIA PARA REVENDA"/>
    <s v="Melao"/>
    <x v="11"/>
    <s v="Melao Espanhol"/>
    <s v="Doce Mel"/>
    <s v="Sem Fabricante"/>
    <s v="000030889"/>
    <s v="0002"/>
    <x v="16"/>
    <s v="CX"/>
    <n v="0.1875"/>
    <n v="3"/>
    <n v="6.3"/>
    <s v="03|01"/>
    <x v="3"/>
    <x v="6"/>
    <s v="03|0104|000060367|1"/>
    <x v="3"/>
    <x v="0"/>
    <n v="2.0184857409681732E-5"/>
    <n v="8.7005463772428838E-5"/>
    <s v="0048 - 14)"/>
    <n v="0"/>
    <n v="0"/>
    <n v="2.8611970184302681E-2"/>
  </r>
  <r>
    <s v="0002 - 42)"/>
    <x v="0"/>
    <s v="Supervisor Atacado CE"/>
    <x v="0"/>
    <x v="0"/>
    <s v="Fortaleza"/>
    <s v="Atacadao S.A. (000002 - 42)"/>
    <x v="13"/>
    <x v="0"/>
    <s v="MERCADORIA PARA REVENDA"/>
    <s v="Raizes/Tuberculos"/>
    <x v="21"/>
    <s v="Gengibre"/>
    <s v="Sem Marca"/>
    <s v="Sem Fabricante"/>
    <s v="000101916"/>
    <s v="0001"/>
    <x v="28"/>
    <s v="CX"/>
    <n v="7.1400000000000005E-2"/>
    <n v="0.99960000000000004"/>
    <n v="17.899999999999999"/>
    <s v="03|01"/>
    <x v="1"/>
    <x v="2"/>
    <s v="03|0104|000060364|1"/>
    <x v="24"/>
    <x v="0"/>
    <n v="5.7350626608460789E-5"/>
    <n v="2.8990220528973289E-5"/>
    <s v="0002 - 42)"/>
    <n v="0"/>
    <n v="0"/>
    <n v="2.8611970184302681E-2"/>
  </r>
  <r>
    <s v="0002 - 42)"/>
    <x v="0"/>
    <s v="Supervisor Atacado CE"/>
    <x v="0"/>
    <x v="0"/>
    <s v="Fortaleza"/>
    <s v="Atacadao S.A. (000002 - 42)"/>
    <x v="1"/>
    <x v="1"/>
    <s v="MERCADORIA IMPORTADA"/>
    <s v="Maca"/>
    <x v="13"/>
    <s v="Maca Gala Imp Pick &amp; Nicky"/>
    <s v="Sem Marca"/>
    <s v="Sem Fabricante"/>
    <s v="000102302"/>
    <s v="0001"/>
    <x v="26"/>
    <s v="CX"/>
    <n v="2.1818"/>
    <n v="42.981459999999998"/>
    <n v="523.20000000000005"/>
    <s v="03|93"/>
    <x v="0"/>
    <x v="0"/>
    <s v="03|0104|000060363|1"/>
    <x v="24"/>
    <x v="0"/>
    <n v="1.6763043486897591E-3"/>
    <n v="1.2465406203053663E-3"/>
    <s v="0002 - 42)"/>
    <n v="0"/>
    <n v="0"/>
    <n v="2.8611970184302681E-2"/>
  </r>
  <r>
    <s v="1899 - 26)"/>
    <x v="0"/>
    <s v="Supervisor Atacado CE"/>
    <x v="2"/>
    <x v="0"/>
    <s v="Fortaleza"/>
    <s v="Sendas Distribuidora S/A (001899 - 26)"/>
    <x v="2"/>
    <x v="2"/>
    <s v="MERCADORIA PARA REVENDA"/>
    <s v="Mamao"/>
    <x v="29"/>
    <s v="Formosa 1ª"/>
    <s v="Doce Mel"/>
    <s v="Sem Fabricante"/>
    <s v="000221769"/>
    <s v="0001"/>
    <x v="51"/>
    <s v="CX"/>
    <n v="0.85709999999999997"/>
    <n v="11.9994"/>
    <n v="30"/>
    <s v="03|01"/>
    <x v="1"/>
    <x v="2"/>
    <s v="03|0104|000060354|1"/>
    <x v="53"/>
    <x v="1"/>
    <n v="9.6118368617532064E-5"/>
    <n v="3.480044539969608E-4"/>
    <s v="1899 - 26)"/>
    <n v="0"/>
    <n v="0"/>
    <n v="2.8611970184302681E-2"/>
  </r>
  <r>
    <s v="0002 - 57)"/>
    <x v="0"/>
    <s v="Supervisor Atacado CE"/>
    <x v="0"/>
    <x v="0"/>
    <s v="Fortaleza"/>
    <s v="Atacadao S.A. (000002 - 57)"/>
    <x v="2"/>
    <x v="2"/>
    <s v="MERCADORIA PARA REVENDA"/>
    <s v="Raizes/Tuberculos"/>
    <x v="21"/>
    <s v="Gengibre"/>
    <s v="Sem Marca"/>
    <s v="Sem Fabricante"/>
    <s v="000090457"/>
    <s v="0001"/>
    <x v="28"/>
    <s v="CX"/>
    <n v="0.1429"/>
    <n v="2.0005999999999999"/>
    <n v="35.799999999999997"/>
    <s v="03|01"/>
    <x v="1"/>
    <x v="2"/>
    <s v="03|0104|000060351|1"/>
    <x v="22"/>
    <x v="0"/>
    <n v="1.1470125321692158E-4"/>
    <n v="5.8021043607707037E-5"/>
    <s v="0002 - 57)"/>
    <n v="0"/>
    <n v="0"/>
    <n v="2.8611970184302681E-2"/>
  </r>
  <r>
    <s v="0082 - 03)"/>
    <x v="0"/>
    <s v="Supervisor Varejo CE"/>
    <x v="3"/>
    <x v="0"/>
    <s v="Fortaleza"/>
    <s v="Cencosud Brasil Comercial Sa (000082 - 03)"/>
    <x v="2"/>
    <x v="2"/>
    <s v="MERCADORIA IMPORTADA"/>
    <s v="Maca"/>
    <x v="13"/>
    <s v="Maca Gala Imp"/>
    <s v="Sem Marca"/>
    <s v="Sem Fabricante"/>
    <s v="000141335"/>
    <s v="0001"/>
    <x v="14"/>
    <s v="CX"/>
    <n v="0.22220000000000001"/>
    <n v="3.9996"/>
    <n v="42.4"/>
    <s v="03|01"/>
    <x v="3"/>
    <x v="6"/>
    <s v="03|0104|000060347|1"/>
    <x v="42"/>
    <x v="5"/>
    <n v="1.3584729431277863E-4"/>
    <n v="1.1599568430140211E-4"/>
    <s v="0082 - 03)"/>
    <n v="0"/>
    <n v="0"/>
    <n v="2.8611970184302681E-2"/>
  </r>
  <r>
    <s v="1899 - 17)"/>
    <x v="0"/>
    <s v="Supervisor Atacado CE"/>
    <x v="5"/>
    <x v="0"/>
    <s v="Juazeiro Do Norte"/>
    <s v="Sendas Distribuidora (001899 - 17)"/>
    <x v="12"/>
    <x v="2"/>
    <s v="MERCADORIA IMPORTADA"/>
    <s v="Maca"/>
    <x v="13"/>
    <s v="Maca Gala Imp"/>
    <s v="Sem Marca"/>
    <s v="Sem Fabricante"/>
    <s v="000193700"/>
    <s v="0001"/>
    <x v="14"/>
    <s v="CX"/>
    <n v="0.38890000000000002"/>
    <n v="7.0002000000000004"/>
    <n v="67.900000000000006"/>
    <s v="03|01"/>
    <x v="1"/>
    <x v="2"/>
    <s v="03|0104|000060346|1"/>
    <x v="28"/>
    <x v="1"/>
    <n v="2.175479076376809E-4"/>
    <n v="2.0301854916658546E-4"/>
    <s v="1899 - 17)"/>
    <n v="0"/>
    <n v="0"/>
    <n v="2.8611970184302681E-2"/>
  </r>
  <r>
    <s v="1899 - 33)"/>
    <x v="0"/>
    <s v="Supervisor Atacado CE"/>
    <x v="5"/>
    <x v="0"/>
    <s v="Iguatu"/>
    <s v="Sendas Distribuidora S/A (001899 - 33)"/>
    <x v="12"/>
    <x v="2"/>
    <s v="MERCADORIA IMPORTADA"/>
    <s v="Maca"/>
    <x v="13"/>
    <s v="Maca Gala Imp"/>
    <s v="Sem Marca"/>
    <s v="Sem Fabricante"/>
    <s v="000067000"/>
    <s v="0001"/>
    <x v="14"/>
    <s v="CX"/>
    <n v="0.38829999999999998"/>
    <n v="6.9893999999999998"/>
    <n v="67.8"/>
    <s v="03|01"/>
    <x v="1"/>
    <x v="2"/>
    <s v="03|0104|000060344|1"/>
    <x v="29"/>
    <x v="1"/>
    <n v="2.1722751307562245E-4"/>
    <n v="2.0270532949700468E-4"/>
    <s v="1899 - 33)"/>
    <n v="0"/>
    <n v="0"/>
    <n v="2.8611970184302681E-2"/>
  </r>
  <r>
    <s v="1899 - 33)"/>
    <x v="0"/>
    <s v="Supervisor Atacado CE"/>
    <x v="5"/>
    <x v="0"/>
    <s v="Iguatu"/>
    <s v="Sendas Distribuidora S/A (001899 - 33)"/>
    <x v="12"/>
    <x v="2"/>
    <s v="MERCADORIA IMPORTADA"/>
    <s v="Maca"/>
    <x v="13"/>
    <s v="Maca Gala Imp Pick &amp; Nicky"/>
    <s v="Sem Marca"/>
    <s v="Sem Fabricante"/>
    <s v="000066999"/>
    <s v="0001"/>
    <x v="26"/>
    <s v="CX"/>
    <n v="0.18179999999999999"/>
    <n v="3.5814599999999999"/>
    <n v="47.6"/>
    <s v="03|01"/>
    <x v="3"/>
    <x v="6"/>
    <s v="03|0104|000060343|1"/>
    <x v="29"/>
    <x v="1"/>
    <n v="1.5250781153981755E-4"/>
    <n v="1.0386886276080098E-4"/>
    <s v="1899 - 33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12"/>
    <x v="2"/>
    <s v="MERCADORIA IMPORTADA"/>
    <s v="Maca"/>
    <x v="13"/>
    <s v="Maca Gala Imp"/>
    <s v="Sem Marca"/>
    <s v="Sem Fabricante"/>
    <s v="000017273"/>
    <s v="0001"/>
    <x v="14"/>
    <s v="CX"/>
    <n v="1.8332999999999999"/>
    <n v="32.999400000000001"/>
    <n v="336.6"/>
    <s v="03|01"/>
    <x v="1"/>
    <x v="2"/>
    <s v="03|0104|000060342|1"/>
    <x v="57"/>
    <x v="2"/>
    <n v="1.0784480958887098E-3"/>
    <n v="9.5704270040396265E-4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12"/>
    <x v="2"/>
    <s v="MERCADORIA PARA REVENDA"/>
    <s v="Melancia"/>
    <x v="33"/>
    <s v="Melancia Pick &amp; Nicky"/>
    <s v="Sem Marca"/>
    <s v="Sem Fabricante"/>
    <s v="000017273"/>
    <s v="0002"/>
    <x v="56"/>
    <s v="CX"/>
    <n v="0.44440000000000002"/>
    <n v="7.9992000000000001"/>
    <n v="27.2"/>
    <s v="03|01"/>
    <x v="1"/>
    <x v="2"/>
    <s v="03|0104|000060342|1"/>
    <x v="57"/>
    <x v="2"/>
    <n v="8.7147320879895731E-5"/>
    <n v="2.3199136860280423E-4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12"/>
    <x v="2"/>
    <s v="MERCADORIA IMPORTADA"/>
    <s v="Pera"/>
    <x v="2"/>
    <s v="Pera D'Anjou Imp"/>
    <s v="Sem Marca"/>
    <s v="Sem Fabricante"/>
    <s v="000017273"/>
    <s v="0003"/>
    <x v="2"/>
    <s v="CX"/>
    <n v="5.5599999999999997E-2"/>
    <n v="1.0007999999999999"/>
    <n v="8.5"/>
    <s v="03|01"/>
    <x v="1"/>
    <x v="2"/>
    <s v="03|0104|000060342|1"/>
    <x v="57"/>
    <x v="2"/>
    <n v="2.7233537774967415E-5"/>
    <n v="2.9025022714482256E-5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12"/>
    <x v="2"/>
    <s v="MERCADORIA PARA REVENDA"/>
    <s v="Abobora"/>
    <x v="22"/>
    <s v="Abobora Bata"/>
    <s v="Bata"/>
    <s v="Sem Fabricante"/>
    <s v="000017273"/>
    <s v="0004"/>
    <x v="30"/>
    <s v="CX"/>
    <n v="9.0899999999999995E-2"/>
    <n v="0.99990000000000001"/>
    <n v="5"/>
    <s v="03|01"/>
    <x v="1"/>
    <x v="2"/>
    <s v="03|0104|000060342|1"/>
    <x v="57"/>
    <x v="2"/>
    <n v="1.601972810292201E-5"/>
    <n v="2.8998921075350528E-5"/>
    <s v="2459 - 59)"/>
    <n v="0"/>
    <n v="0"/>
    <n v="2.8611970184302681E-2"/>
  </r>
  <r>
    <s v="2459 - 59)"/>
    <x v="0"/>
    <s v="Supervisor Atacado CE"/>
    <x v="5"/>
    <x v="0"/>
    <s v="Juazeiro Do Norte"/>
    <s v="Mateus Supermercados S.A. (002459 - 59)"/>
    <x v="12"/>
    <x v="2"/>
    <s v="MERCADORIA PARA REVENDA"/>
    <s v="Abobora"/>
    <x v="12"/>
    <s v="Abobora Japonesa"/>
    <s v="Sem Marca"/>
    <s v="Sem Fabricante"/>
    <s v="000017273"/>
    <s v="0005"/>
    <x v="13"/>
    <s v="SC"/>
    <n v="7.4999999999999997E-2"/>
    <n v="1.5"/>
    <n v="6.75"/>
    <s v="03|01"/>
    <x v="1"/>
    <x v="2"/>
    <s v="03|0104|000060342|1"/>
    <x v="57"/>
    <x v="2"/>
    <n v="2.1626632938944714E-5"/>
    <n v="4.3502731886214419E-5"/>
    <s v="2459 - 59)"/>
    <n v="0"/>
    <n v="0"/>
    <n v="2.8611970184302681E-2"/>
  </r>
  <r>
    <s v="1899 - 69)"/>
    <x v="0"/>
    <s v="Supervisor Atacado CE"/>
    <x v="2"/>
    <x v="0"/>
    <s v="Fortaleza"/>
    <s v="Sendas Distribuidora S/A (001899 - 69)"/>
    <x v="12"/>
    <x v="2"/>
    <s v="MERCADORIA PARA REVENDA"/>
    <s v="Uva"/>
    <x v="4"/>
    <s v="Uva Thompson"/>
    <s v="Levissa"/>
    <s v="Sem Fabricante"/>
    <s v="000038728"/>
    <s v="0001"/>
    <x v="4"/>
    <s v="CX"/>
    <n v="3"/>
    <n v="16.8"/>
    <n v="297"/>
    <s v="03|93"/>
    <x v="0"/>
    <x v="0"/>
    <s v="03|0104|000060324|1"/>
    <x v="52"/>
    <x v="1"/>
    <n v="9.5157184931356741E-4"/>
    <n v="4.8723059712560147E-4"/>
    <s v="1899 - 69)"/>
    <n v="0"/>
    <n v="0"/>
    <n v="2.8611970184302681E-2"/>
  </r>
  <r>
    <s v="1899 - 18)"/>
    <x v="0"/>
    <s v="Supervisor Atacado CE"/>
    <x v="2"/>
    <x v="0"/>
    <s v="Maracanau"/>
    <s v="Sendas Distribuidora (001899 - 18)"/>
    <x v="13"/>
    <x v="0"/>
    <s v="MERCADORIA PARA REVENDA"/>
    <s v="Ameixa"/>
    <x v="32"/>
    <s v="Ameixa Pick &amp; Nicky"/>
    <s v="Pick &amp; Nicky"/>
    <s v="Sem Fabricante"/>
    <s v="000178965"/>
    <s v="0002"/>
    <x v="55"/>
    <s v="CX"/>
    <n v="1.3"/>
    <n v="7.28"/>
    <n v="119.6"/>
    <s v="03|01"/>
    <x v="3"/>
    <x v="5"/>
    <s v="03|0104|000060320|1"/>
    <x v="19"/>
    <x v="1"/>
    <n v="3.8319189622189445E-4"/>
    <n v="2.1113325875442729E-4"/>
    <s v="1899 - 18)"/>
    <n v="0"/>
    <n v="0"/>
    <n v="2.8611970184302681E-2"/>
  </r>
  <r>
    <s v="1899 - 18)"/>
    <x v="0"/>
    <s v="Supervisor Atacado CE"/>
    <x v="2"/>
    <x v="0"/>
    <s v="Maracanau"/>
    <s v="Sendas Distribuidora (001899 - 18)"/>
    <x v="13"/>
    <x v="0"/>
    <s v="MERCADORIA IMPORTADA"/>
    <s v="Kiwi"/>
    <x v="5"/>
    <s v="Kiwi Imp Pick &amp; Nicky"/>
    <s v="Pick &amp; Nicky"/>
    <s v="Sem Fabricante"/>
    <s v="000178965"/>
    <s v="0003"/>
    <x v="27"/>
    <s v="CX"/>
    <n v="0.1"/>
    <n v="0.65"/>
    <n v="15.5"/>
    <s v="03|01"/>
    <x v="3"/>
    <x v="5"/>
    <s v="03|0104|000060320|1"/>
    <x v="19"/>
    <x v="1"/>
    <n v="4.9661157119058227E-5"/>
    <n v="1.8851183817359581E-5"/>
    <s v="1899 - 18)"/>
    <n v="0"/>
    <n v="0"/>
    <n v="2.8611970184302681E-2"/>
  </r>
  <r>
    <s v="0002 - 22)"/>
    <x v="0"/>
    <s v="Supervisor Atacado CE"/>
    <x v="0"/>
    <x v="0"/>
    <s v="Caucaia"/>
    <s v="Atacadao S.A (000002 - 22)"/>
    <x v="11"/>
    <x v="2"/>
    <s v="MERCADORIA IMPORTADA"/>
    <s v="Kiwi"/>
    <x v="5"/>
    <s v="Kiwi Imp"/>
    <s v="Sem Marca"/>
    <s v="Sem Fabricante"/>
    <s v="000298259"/>
    <s v="0001"/>
    <x v="5"/>
    <s v="CX"/>
    <n v="2.4443999999999999"/>
    <n v="21.999600000000001"/>
    <n v="462"/>
    <s v="03|93"/>
    <x v="0"/>
    <x v="0"/>
    <s v="03|0104|000060312|1"/>
    <x v="90"/>
    <x v="0"/>
    <n v="1.4802228767099937E-3"/>
    <n v="6.3802846693597514E-4"/>
    <s v="0002 - 22)"/>
    <n v="0"/>
    <n v="0"/>
    <n v="2.8611970184302681E-2"/>
  </r>
  <r>
    <s v="0002 - 22)"/>
    <x v="0"/>
    <s v="Supervisor Atacado CE"/>
    <x v="0"/>
    <x v="0"/>
    <s v="Caucaia"/>
    <s v="Atacadao S.A (000002 - 22)"/>
    <x v="11"/>
    <x v="2"/>
    <s v="MERCADORIA PARA REVENDA"/>
    <s v="Melao"/>
    <x v="11"/>
    <s v="Melao Espanhol"/>
    <s v="Sem Marca"/>
    <s v="Sem Fabricante"/>
    <s v="000298259"/>
    <s v="0002"/>
    <x v="12"/>
    <s v="KG"/>
    <n v="32"/>
    <n v="32"/>
    <n v="67.2"/>
    <s v="03|93"/>
    <x v="0"/>
    <x v="0"/>
    <s v="03|0104|000060312|1"/>
    <x v="90"/>
    <x v="0"/>
    <n v="2.1530514570327182E-4"/>
    <n v="9.2805828023924083E-4"/>
    <s v="0002 - 22)"/>
    <n v="0"/>
    <n v="0"/>
    <n v="2.8611970184302681E-2"/>
  </r>
  <r>
    <s v="0002 - 37)"/>
    <x v="0"/>
    <s v="Supervisor Atacado CE"/>
    <x v="0"/>
    <x v="0"/>
    <s v="Eusebio"/>
    <s v="Atacadao S.A (000002 - 37)"/>
    <x v="9"/>
    <x v="2"/>
    <s v="MERCADORIA PARA REVENDA"/>
    <s v="Ameixa"/>
    <x v="18"/>
    <s v="Ameixa"/>
    <s v="Sem Marca"/>
    <s v="Sem Fabricante"/>
    <s v="000309727"/>
    <s v="0001"/>
    <x v="38"/>
    <s v="CX"/>
    <n v="2"/>
    <n v="12"/>
    <n v="152.4"/>
    <s v="03|93"/>
    <x v="0"/>
    <x v="0"/>
    <s v="03|0104|000060310|1"/>
    <x v="30"/>
    <x v="0"/>
    <n v="4.8828131257706289E-4"/>
    <n v="3.4802185508971535E-4"/>
    <s v="0002 - 37)"/>
    <n v="0"/>
    <n v="0"/>
    <n v="2.8611970184302681E-2"/>
  </r>
  <r>
    <s v="0002 - 37)"/>
    <x v="0"/>
    <s v="Supervisor Atacado CE"/>
    <x v="0"/>
    <x v="0"/>
    <s v="Eusebio"/>
    <s v="Atacadao S.A (000002 - 37)"/>
    <x v="9"/>
    <x v="2"/>
    <s v="MERCADORIA PARA REVENDA"/>
    <s v="Ameixa"/>
    <x v="18"/>
    <s v="Ameixa"/>
    <s v="Sem Marca"/>
    <s v="Sem Fabricante"/>
    <s v="000309874"/>
    <s v="0001"/>
    <x v="38"/>
    <s v="CX"/>
    <n v="0.33329999999999999"/>
    <n v="1.9998"/>
    <n v="25.4"/>
    <s v="03|93"/>
    <x v="0"/>
    <x v="0"/>
    <s v="03|0104|000060310|1"/>
    <x v="30"/>
    <x v="0"/>
    <n v="8.1380218762843801E-5"/>
    <n v="5.7997842150701057E-5"/>
    <s v="0002 - 37)"/>
    <n v="0"/>
    <n v="0"/>
    <n v="2.8611970184302681E-2"/>
  </r>
  <r>
    <s v="0002 - 37)"/>
    <x v="0"/>
    <s v="Supervisor Atacado CE"/>
    <x v="0"/>
    <x v="0"/>
    <s v="Eusebio"/>
    <s v="Atacadao S.A (000002 - 37)"/>
    <x v="1"/>
    <x v="1"/>
    <s v="MERCADORIA PARA REVENDA"/>
    <s v="Ameixa"/>
    <x v="18"/>
    <s v="Ameixa"/>
    <s v="Sem Marca"/>
    <s v="Sem Fabricante"/>
    <s v="000310122"/>
    <s v="0001"/>
    <x v="38"/>
    <s v="CX"/>
    <n v="5.6666999999999996"/>
    <n v="34.0002"/>
    <n v="431.8"/>
    <s v="03|93"/>
    <x v="0"/>
    <x v="0"/>
    <s v="03|0104|000060310|1"/>
    <x v="30"/>
    <x v="0"/>
    <n v="1.3834637189683449E-3"/>
    <n v="9.8606772311844487E-4"/>
    <s v="0002 - 37)"/>
    <n v="0"/>
    <n v="0"/>
    <n v="2.8611970184302681E-2"/>
  </r>
  <r>
    <s v="0002 - 37)"/>
    <x v="0"/>
    <s v="Supervisor Atacado CE"/>
    <x v="0"/>
    <x v="0"/>
    <s v="Eusebio"/>
    <s v="Atacadao S.A (000002 - 37)"/>
    <x v="1"/>
    <x v="1"/>
    <s v="MERCADORIA PARA REVENDA"/>
    <s v="Ameixa"/>
    <x v="18"/>
    <s v="Ameixa"/>
    <s v="Sem Marca"/>
    <s v="Sem Fabricante"/>
    <s v="000310174"/>
    <s v="0001"/>
    <x v="38"/>
    <s v="CX"/>
    <n v="25.964200000000002"/>
    <n v="155.7852"/>
    <n v="1978.46"/>
    <s v="03|93"/>
    <x v="0"/>
    <x v="0"/>
    <s v="03|0104|000060310|1"/>
    <x v="30"/>
    <x v="0"/>
    <n v="6.3388782525014157E-3"/>
    <n v="4.518054524960193E-3"/>
    <s v="0002 - 37)"/>
    <n v="0"/>
    <n v="0"/>
    <n v="2.8611970184302681E-2"/>
  </r>
  <r>
    <s v="0165 - 03)"/>
    <x v="0"/>
    <s v="Supervisor Varejo CE"/>
    <x v="4"/>
    <x v="0"/>
    <s v="Eusebio"/>
    <s v="Jubaia Comercial De Produtos Alimenticios Ltda (000165 - 03)"/>
    <x v="2"/>
    <x v="2"/>
    <s v="MERCADORIA PARA REVENDA"/>
    <s v="Ameixa"/>
    <x v="32"/>
    <s v="Ameixa Pick &amp; Nicky"/>
    <s v="Pick &amp; Nicky"/>
    <s v="Sem Fabricante"/>
    <s v="000006819"/>
    <s v="0001"/>
    <x v="55"/>
    <s v="CX"/>
    <n v="1"/>
    <n v="5.6"/>
    <n v="105"/>
    <s v="03|01"/>
    <x v="3"/>
    <x v="5"/>
    <s v="03|0104|000060308|1"/>
    <x v="91"/>
    <x v="22"/>
    <n v="3.3641429016136222E-4"/>
    <n v="1.6241019904186715E-4"/>
    <s v="0165 - 03)"/>
    <n v="0"/>
    <n v="0"/>
    <n v="2.8611970184302681E-2"/>
  </r>
  <r>
    <s v="1899 - 46)"/>
    <x v="0"/>
    <s v="Supervisor Atacado CE"/>
    <x v="2"/>
    <x v="0"/>
    <s v="Fortaleza"/>
    <s v="Sendas Distribuidora S/A (001899 - 46)"/>
    <x v="12"/>
    <x v="2"/>
    <s v="MERCADORIA PARA REVENDA"/>
    <s v="Ameixa"/>
    <x v="32"/>
    <s v="Ameixa Pick &amp; Nicky"/>
    <s v="Pick &amp; Nicky"/>
    <s v="Sem Fabricante"/>
    <s v="000083516"/>
    <s v="0001"/>
    <x v="55"/>
    <s v="CX"/>
    <n v="3"/>
    <n v="16.8"/>
    <n v="276"/>
    <s v="03|01"/>
    <x v="3"/>
    <x v="6"/>
    <s v="03|0104|000060303|1"/>
    <x v="8"/>
    <x v="1"/>
    <n v="8.842889912812949E-4"/>
    <n v="4.8723059712560147E-4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12"/>
    <x v="2"/>
    <s v="MERCADORIA IMPORTADA"/>
    <s v="Kiwi"/>
    <x v="5"/>
    <s v="Kiwi Imp Pick &amp; Nicky"/>
    <s v="Pick &amp; Nicky"/>
    <s v="Sem Fabricante"/>
    <s v="000083516"/>
    <s v="0002"/>
    <x v="27"/>
    <s v="CX"/>
    <n v="4"/>
    <n v="26"/>
    <n v="620"/>
    <s v="03|01"/>
    <x v="3"/>
    <x v="6"/>
    <s v="03|0104|000060303|1"/>
    <x v="8"/>
    <x v="1"/>
    <n v="1.9864462847623294E-3"/>
    <n v="7.5404735269438323E-4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12"/>
    <x v="2"/>
    <s v="MERCADORIA PARA REVENDA"/>
    <s v="Uva"/>
    <x v="31"/>
    <s v="Uva Red Globe"/>
    <s v="Reserva Gourmet"/>
    <s v="Sem Fabricante"/>
    <s v="000083516"/>
    <s v="0003"/>
    <x v="53"/>
    <s v="CX"/>
    <n v="2"/>
    <n v="11"/>
    <n v="218"/>
    <s v="03|01"/>
    <x v="3"/>
    <x v="6"/>
    <s v="03|0104|000060303|1"/>
    <x v="8"/>
    <x v="1"/>
    <n v="6.9846014528739966E-4"/>
    <n v="3.1902003383223903E-4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12"/>
    <x v="2"/>
    <s v="MERCADORIA IMPORTADA"/>
    <s v="Maca"/>
    <x v="13"/>
    <s v="Maca Gala Imp Pick &amp; Nicky"/>
    <s v="Sem Marca"/>
    <s v="Sem Fabricante"/>
    <s v="000083724"/>
    <s v="0001"/>
    <x v="26"/>
    <s v="CX"/>
    <n v="0.31819999999999998"/>
    <n v="6.2685399999999998"/>
    <n v="80.5"/>
    <s v="03|93"/>
    <x v="0"/>
    <x v="0"/>
    <s v="03|0104|000060303|1"/>
    <x v="8"/>
    <x v="1"/>
    <n v="2.5791762245704433E-4"/>
    <n v="1.8179907662534034E-4"/>
    <s v="1899 - 46)"/>
    <n v="0"/>
    <n v="0"/>
    <n v="2.8611970184302681E-2"/>
  </r>
  <r>
    <s v="1899 - 46)"/>
    <x v="0"/>
    <s v="Supervisor Atacado CE"/>
    <x v="2"/>
    <x v="0"/>
    <s v="Fortaleza"/>
    <s v="Sendas Distribuidora S/A (001899 - 46)"/>
    <x v="12"/>
    <x v="2"/>
    <s v="MERCADORIA PARA REVENDA"/>
    <s v="Uva"/>
    <x v="4"/>
    <s v="Uva Thompson"/>
    <s v="Levissa"/>
    <s v="Sem Fabricante"/>
    <s v="000083724"/>
    <s v="0002"/>
    <x v="4"/>
    <s v="CX"/>
    <n v="0.1"/>
    <n v="0.56000000000000005"/>
    <n v="9.9"/>
    <s v="03|93"/>
    <x v="0"/>
    <x v="0"/>
    <s v="03|0104|000060303|1"/>
    <x v="8"/>
    <x v="1"/>
    <n v="3.1719061643785582E-5"/>
    <n v="1.6241019904186717E-5"/>
    <s v="1899 - 46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2"/>
    <x v="2"/>
    <s v="MERCADORIA IMPORTADA"/>
    <s v="Maca"/>
    <x v="15"/>
    <s v="Maca Granny Imp"/>
    <s v="Sem Marca"/>
    <s v="Sem Fabricante"/>
    <s v="004183493"/>
    <s v="0002"/>
    <x v="17"/>
    <s v="CX"/>
    <n v="3.5"/>
    <n v="63"/>
    <n v="875.7"/>
    <s v="03|01"/>
    <x v="0"/>
    <x v="4"/>
    <s v="03|0104|000060300|1"/>
    <x v="15"/>
    <x v="7"/>
    <n v="2.805695179945761E-3"/>
    <n v="1.8271147392210055E-3"/>
    <s v="0129 - 01)"/>
    <n v="0"/>
    <n v="0"/>
    <n v="2.8611970184302681E-2"/>
  </r>
  <r>
    <s v="0129 - 01)"/>
    <x v="0"/>
    <s v="Supervisor Atacado CE"/>
    <x v="2"/>
    <x v="0"/>
    <s v="Fortaleza"/>
    <s v="Distribuidora De Alimentos Fartura S/A (000129 - 01)"/>
    <x v="2"/>
    <x v="2"/>
    <s v="MERCADORIA IMPORTADA"/>
    <s v="Maca"/>
    <x v="15"/>
    <s v="Maca Granny Imp"/>
    <s v="Sem Marca"/>
    <s v="Sem Fabricante"/>
    <s v="004183493"/>
    <s v="0003"/>
    <x v="17"/>
    <s v="CX"/>
    <n v="3.5"/>
    <n v="63"/>
    <n v="875.7"/>
    <s v="03|01"/>
    <x v="3"/>
    <x v="6"/>
    <s v="03|0104|000060300|1"/>
    <x v="15"/>
    <x v="7"/>
    <n v="2.805695179945761E-3"/>
    <n v="1.8271147392210055E-3"/>
    <s v="0129 - 01)"/>
    <n v="0"/>
    <n v="0"/>
    <n v="2.8611970184302681E-2"/>
  </r>
  <r>
    <s v="0176 - 01)"/>
    <x v="0"/>
    <s v="Supervisor Varejo CE"/>
    <x v="4"/>
    <x v="0"/>
    <s v="Fortaleza"/>
    <s v="Mwn Comercial De Alimentos Ltda (000176 - 01)"/>
    <x v="14"/>
    <x v="0"/>
    <s v="MERCADORIA IMPORTADA"/>
    <s v="Maca"/>
    <x v="15"/>
    <s v="Maca Granny Imp"/>
    <s v="Sem Marca"/>
    <s v="Sem Fabricante"/>
    <s v="000873070"/>
    <s v="0001"/>
    <x v="17"/>
    <s v="CX"/>
    <n v="2"/>
    <n v="36"/>
    <n v="594"/>
    <s v="03|01"/>
    <x v="0"/>
    <x v="4"/>
    <s v="03|0104|000060297|1"/>
    <x v="9"/>
    <x v="4"/>
    <n v="1.9031436986271348E-3"/>
    <n v="1.044065565269146E-3"/>
    <s v="0176 - 01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3"/>
    <x v="0"/>
    <s v="MERCADORIA PARA REVENDA"/>
    <s v="Mamao"/>
    <x v="29"/>
    <s v="Formosa 1ª"/>
    <s v="Doce Mel"/>
    <s v="Sem Fabricante"/>
    <s v="000030858"/>
    <s v="0001"/>
    <x v="51"/>
    <s v="CX"/>
    <n v="0.64290000000000003"/>
    <n v="9.0006000000000004"/>
    <n v="23.4"/>
    <s v="03|01"/>
    <x v="3"/>
    <x v="6"/>
    <s v="03|0104|000060290|1"/>
    <x v="3"/>
    <x v="0"/>
    <n v="7.4972327521674996E-5"/>
    <n v="2.6103379241004099E-4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3"/>
    <x v="0"/>
    <s v="MERCADORIA PARA REVENDA"/>
    <s v="Melao"/>
    <x v="11"/>
    <s v="Melao Espanhol"/>
    <s v="Sem Marca"/>
    <s v="Sem Fabricante"/>
    <s v="000030858"/>
    <s v="0002"/>
    <x v="12"/>
    <s v="KG"/>
    <n v="1.6"/>
    <n v="1.6"/>
    <n v="50.4"/>
    <s v="03|01"/>
    <x v="2"/>
    <x v="3"/>
    <s v="03|0104|000060290|1"/>
    <x v="3"/>
    <x v="0"/>
    <n v="1.6147885927745385E-4"/>
    <n v="4.6402914011962044E-5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1"/>
    <x v="2"/>
    <s v="MERCADORIA PARA REVENDA"/>
    <s v="Ameixa"/>
    <x v="18"/>
    <s v="Ameixa"/>
    <s v="Sem Marca"/>
    <s v="Sem Fabricante"/>
    <s v="000031060"/>
    <s v="0001"/>
    <x v="38"/>
    <s v="CX"/>
    <n v="2.1667000000000001"/>
    <n v="13.0002"/>
    <n v="165.1"/>
    <s v="03|93"/>
    <x v="0"/>
    <x v="0"/>
    <s v="03|0104|000060290|1"/>
    <x v="3"/>
    <x v="0"/>
    <n v="5.2897142195848469E-4"/>
    <n v="3.7702947671144308E-4"/>
    <s v="0048 - 14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"/>
    <x v="1"/>
    <s v="MERCADORIA PARA REVENDA"/>
    <s v="Ameixa"/>
    <x v="18"/>
    <s v="Ameixa"/>
    <s v="Sem Marca"/>
    <s v="Sem Fabricante"/>
    <s v="000031332"/>
    <s v="0001"/>
    <x v="38"/>
    <s v="CX"/>
    <n v="0.75"/>
    <n v="4.5"/>
    <n v="57.15"/>
    <s v="03|93"/>
    <x v="0"/>
    <x v="0"/>
    <s v="03|0104|000060290|1"/>
    <x v="3"/>
    <x v="0"/>
    <n v="1.8310549221639856E-4"/>
    <n v="1.3050819565864325E-4"/>
    <s v="0048 - 14)"/>
    <n v="0"/>
    <n v="0"/>
    <n v="2.8611970184302681E-2"/>
  </r>
  <r>
    <s v="0132 - 02)"/>
    <x v="0"/>
    <s v="Supervisor Varejo CE"/>
    <x v="3"/>
    <x v="0"/>
    <s v="Maracanau"/>
    <s v="Gerardos Distribuidora Ltda (000132 - 02)"/>
    <x v="13"/>
    <x v="0"/>
    <s v="MERCADORIA IMPORTADA"/>
    <s v="Kiwi"/>
    <x v="5"/>
    <s v="Kiwi Imp Pick &amp; Nicky"/>
    <s v="Pick &amp; Nicky"/>
    <s v="Sem Fabricante"/>
    <s v="000191922"/>
    <s v="0002"/>
    <x v="27"/>
    <s v="CX"/>
    <n v="0.1"/>
    <n v="0.65"/>
    <n v="17.8"/>
    <s v="03|01"/>
    <x v="3"/>
    <x v="6"/>
    <s v="03|0104|000060289|1"/>
    <x v="7"/>
    <x v="3"/>
    <n v="5.7030232046402358E-5"/>
    <n v="1.8851183817359581E-5"/>
    <s v="0132 - 02)"/>
    <n v="0"/>
    <n v="0"/>
    <n v="2.8611970184302681E-2"/>
  </r>
  <r>
    <s v="0132 - 02)"/>
    <x v="0"/>
    <s v="Supervisor Varejo CE"/>
    <x v="3"/>
    <x v="0"/>
    <s v="Maracanau"/>
    <s v="Gerardos Distribuidora Ltda (000132 - 02)"/>
    <x v="13"/>
    <x v="0"/>
    <s v="MERCADORIA PARA REVENDA"/>
    <s v="Verduras"/>
    <x v="19"/>
    <s v="Brocolis"/>
    <s v="Reserva Gourmet"/>
    <s v="Sem Fabricante"/>
    <s v="000191922"/>
    <s v="0001"/>
    <x v="24"/>
    <s v="UN"/>
    <n v="2"/>
    <n v="0.60199999999999998"/>
    <n v="16"/>
    <s v="03|01"/>
    <x v="3"/>
    <x v="6"/>
    <s v="03|0104|000060289|1"/>
    <x v="7"/>
    <x v="3"/>
    <n v="5.1263129929350428E-5"/>
    <n v="1.745909639700072E-5"/>
    <s v="0132 - 02)"/>
    <n v="0"/>
    <n v="0"/>
    <n v="2.8611970184302681E-2"/>
  </r>
  <r>
    <s v="0002 - 42)"/>
    <x v="0"/>
    <s v="Supervisor Atacado CE"/>
    <x v="0"/>
    <x v="0"/>
    <s v="Fortaleza"/>
    <s v="Atacadao S.A. (000002 - 42)"/>
    <x v="11"/>
    <x v="2"/>
    <s v="MERCADORIA PARA REVENDA"/>
    <s v="Ameixa"/>
    <x v="18"/>
    <s v="Ameixa"/>
    <s v="Sem Marca"/>
    <s v="Sem Fabricante"/>
    <s v="000102103"/>
    <s v="0001"/>
    <x v="38"/>
    <s v="CX"/>
    <n v="8.6667000000000005"/>
    <n v="52.0002"/>
    <n v="660.4"/>
    <s v="03|93"/>
    <x v="0"/>
    <x v="0"/>
    <s v="03|0104|000060288|1"/>
    <x v="24"/>
    <x v="0"/>
    <n v="2.1158856878339388E-3"/>
    <n v="1.5081005057530179E-3"/>
    <s v="0002 - 42)"/>
    <n v="0"/>
    <n v="0"/>
    <n v="2.8611970184302681E-2"/>
  </r>
  <r>
    <s v="1899 - 26)"/>
    <x v="0"/>
    <s v="Supervisor Atacado CE"/>
    <x v="2"/>
    <x v="0"/>
    <s v="Fortaleza"/>
    <s v="Sendas Distribuidora S/A (001899 - 26)"/>
    <x v="13"/>
    <x v="0"/>
    <s v="MERCADORIA IMPORTADA"/>
    <s v="Laranja"/>
    <x v="3"/>
    <s v="Laranja Imp"/>
    <s v="Sem Marca"/>
    <s v="Sem Fabricante"/>
    <s v="000221531"/>
    <s v="0002"/>
    <x v="19"/>
    <s v="CX"/>
    <n v="6.6699999999999995E-2"/>
    <n v="1.0004999999999999"/>
    <n v="16"/>
    <s v="03|01"/>
    <x v="1"/>
    <x v="2"/>
    <s v="03|0104|000060276|1"/>
    <x v="53"/>
    <x v="1"/>
    <n v="5.1263129929350428E-5"/>
    <n v="2.9016322168105014E-5"/>
    <s v="1899 - 26)"/>
    <n v="0"/>
    <n v="0"/>
    <n v="2.8611970184302681E-2"/>
  </r>
  <r>
    <s v="1899 - 26)"/>
    <x v="0"/>
    <s v="Supervisor Atacado CE"/>
    <x v="2"/>
    <x v="0"/>
    <s v="Fortaleza"/>
    <s v="Sendas Distribuidora S/A (001899 - 26)"/>
    <x v="13"/>
    <x v="0"/>
    <s v="MERCADORIA IMPORTADA"/>
    <s v="Limao"/>
    <x v="16"/>
    <s v="Limao Imp"/>
    <s v="Sem Marca"/>
    <s v="Sem Fabricante"/>
    <s v="000221531"/>
    <s v="0003"/>
    <x v="18"/>
    <s v="CX"/>
    <n v="1"/>
    <n v="15"/>
    <n v="193.5"/>
    <s v="03|01"/>
    <x v="3"/>
    <x v="6"/>
    <s v="03|0104|000060276|1"/>
    <x v="53"/>
    <x v="1"/>
    <n v="6.1996347758308176E-4"/>
    <n v="4.3502731886214415E-4"/>
    <s v="1899 - 26)"/>
    <n v="0"/>
    <n v="0"/>
    <n v="2.8611970184302681E-2"/>
  </r>
  <r>
    <s v="1899 - 26)"/>
    <x v="0"/>
    <s v="Supervisor Atacado CE"/>
    <x v="2"/>
    <x v="0"/>
    <s v="Fortaleza"/>
    <s v="Sendas Distribuidora S/A (001899 - 26)"/>
    <x v="13"/>
    <x v="0"/>
    <s v="MERCADORIA PARA REVENDA"/>
    <s v="Abobora"/>
    <x v="25"/>
    <s v="Abobora Moranga"/>
    <s v="Sem Marca"/>
    <s v="Sem Fabricante"/>
    <s v="000221531"/>
    <s v="0001"/>
    <x v="40"/>
    <s v="SC"/>
    <n v="1"/>
    <n v="20"/>
    <n v="70"/>
    <s v="03|01"/>
    <x v="1"/>
    <x v="7"/>
    <s v="03|0104|000060276|1"/>
    <x v="53"/>
    <x v="1"/>
    <n v="2.2427619344090813E-4"/>
    <n v="5.8003642514952553E-4"/>
    <s v="1899 - 26)"/>
    <n v="0"/>
    <n v="0"/>
    <n v="2.8611970184302681E-2"/>
  </r>
  <r>
    <s v="0082 - 04)"/>
    <x v="0"/>
    <s v="Supervisor Varejo CE"/>
    <x v="3"/>
    <x v="0"/>
    <s v="Fortaleza"/>
    <s v="Cencosud Brasil Comercial Sa (000082 - 04)"/>
    <x v="2"/>
    <x v="2"/>
    <s v="MERCADORIA IMPORTADA"/>
    <s v="Maca"/>
    <x v="13"/>
    <s v="Maca Gala Imp"/>
    <s v="Sem Marca"/>
    <s v="Sem Fabricante"/>
    <s v="000140827"/>
    <s v="0001"/>
    <x v="14"/>
    <s v="CX"/>
    <n v="0.31109999999999999"/>
    <n v="5.5998000000000001"/>
    <n v="61.04"/>
    <s v="03|01"/>
    <x v="1"/>
    <x v="2"/>
    <s v="03|0104|000060274|1"/>
    <x v="13"/>
    <x v="5"/>
    <n v="1.955688406804719E-4"/>
    <n v="1.6240439867761566E-4"/>
    <s v="0082 - 04)"/>
    <n v="0"/>
    <n v="0"/>
    <n v="2.8611970184302681E-2"/>
  </r>
  <r>
    <s v="0048 - 18)"/>
    <x v="0"/>
    <s v="Supervisor Atacado CE"/>
    <x v="0"/>
    <x v="0"/>
    <s v="Fortaleza"/>
    <s v="Wms Supermercados Do Brasil Ltda. (000048 - 18)"/>
    <x v="13"/>
    <x v="0"/>
    <s v="MERCADORIA PARA REVENDA"/>
    <s v="Ameixa"/>
    <x v="18"/>
    <s v="Ameixa"/>
    <s v="Sem Marca"/>
    <s v="Sem Fabricante"/>
    <s v="000049584"/>
    <s v="0001"/>
    <x v="38"/>
    <s v="CX"/>
    <n v="1"/>
    <n v="6"/>
    <n v="76.2"/>
    <s v="03|01"/>
    <x v="0"/>
    <x v="4"/>
    <s v="03|0104|000060261|1"/>
    <x v="31"/>
    <x v="0"/>
    <n v="2.4414065628853144E-4"/>
    <n v="1.7401092754485768E-4"/>
    <s v="0048 - 18)"/>
    <n v="0"/>
    <n v="0"/>
    <n v="2.8611970184302681E-2"/>
  </r>
  <r>
    <s v="0048 - 36)"/>
    <x v="0"/>
    <s v="Supervisor Atacado CE"/>
    <x v="0"/>
    <x v="0"/>
    <s v="Fortaleza"/>
    <s v="Wms Supermercados Do Brasil Ltda. (000048 - 36)"/>
    <x v="13"/>
    <x v="0"/>
    <s v="MERCADORIA PARA REVENDA"/>
    <s v="Mamao"/>
    <x v="29"/>
    <s v="Formosa 1ª"/>
    <s v="Doce Mel"/>
    <s v="Sem Fabricante"/>
    <s v="000010388"/>
    <s v="0001"/>
    <x v="51"/>
    <s v="CX"/>
    <n v="0.2571"/>
    <n v="3.5994000000000002"/>
    <n v="9.36"/>
    <s v="03|01"/>
    <x v="1"/>
    <x v="2"/>
    <s v="03|0104|000060260|1"/>
    <x v="10"/>
    <x v="0"/>
    <n v="2.998893100867E-5"/>
    <n v="1.0438915543416011E-4"/>
    <s v="0048 - 36)"/>
    <n v="0"/>
    <n v="0"/>
    <n v="2.8611970184302681E-2"/>
  </r>
  <r>
    <s v="0048 - 36)"/>
    <x v="0"/>
    <s v="Supervisor Atacado CE"/>
    <x v="0"/>
    <x v="0"/>
    <s v="Fortaleza"/>
    <s v="Wms Supermercados Do Brasil Ltda. (000048 - 36)"/>
    <x v="2"/>
    <x v="2"/>
    <s v="MERCADORIA PARA REVENDA"/>
    <s v="Ameixa"/>
    <x v="18"/>
    <s v="Ameixa"/>
    <s v="Sem Marca"/>
    <s v="Sem Fabricante"/>
    <s v="000010387"/>
    <s v="0001"/>
    <x v="38"/>
    <s v="CX"/>
    <n v="34"/>
    <n v="204"/>
    <n v="2590.8000000000002"/>
    <s v="03|01"/>
    <x v="0"/>
    <x v="4"/>
    <s v="03|0104|000060260|1"/>
    <x v="10"/>
    <x v="0"/>
    <n v="8.3007823138100695E-3"/>
    <n v="5.9163715365251604E-3"/>
    <s v="0048 - 36)"/>
    <n v="0"/>
    <n v="0"/>
    <n v="2.8611970184302681E-2"/>
  </r>
  <r>
    <s v="0002 - 57)"/>
    <x v="0"/>
    <s v="Supervisor Atacado CE"/>
    <x v="0"/>
    <x v="0"/>
    <s v="Fortaleza"/>
    <s v="Atacadao S.A. (000002 - 57)"/>
    <x v="13"/>
    <x v="0"/>
    <s v="MERCADORIA PARA REVENDA"/>
    <s v="Mamao"/>
    <x v="29"/>
    <s v="Formosa 1ª"/>
    <s v="Doce Mel"/>
    <s v="Sem Fabricante"/>
    <s v="000090418"/>
    <s v="0001"/>
    <x v="51"/>
    <s v="CX"/>
    <n v="0.1429"/>
    <n v="2.0005999999999999"/>
    <n v="5.2"/>
    <s v="03|01"/>
    <x v="1"/>
    <x v="2"/>
    <s v="03|0104|000060259|1"/>
    <x v="22"/>
    <x v="0"/>
    <n v="1.6660517227038891E-5"/>
    <n v="5.8021043607707037E-5"/>
    <s v="0002 - 57)"/>
    <n v="0"/>
    <n v="0"/>
    <n v="2.8611970184302681E-2"/>
  </r>
  <r>
    <s v="0002 - 57)"/>
    <x v="0"/>
    <s v="Supervisor Atacado CE"/>
    <x v="0"/>
    <x v="0"/>
    <s v="Fortaleza"/>
    <s v="Atacadao S.A. (000002 - 57)"/>
    <x v="4"/>
    <x v="1"/>
    <s v="MERCADORIA PARA REVENDA"/>
    <s v="Ameixa"/>
    <x v="18"/>
    <s v="Ameixa"/>
    <s v="Sem Marca"/>
    <s v="Sem Fabricante"/>
    <s v="000091412"/>
    <s v="0001"/>
    <x v="38"/>
    <s v="CX"/>
    <n v="2.5"/>
    <n v="15"/>
    <n v="190.5"/>
    <s v="03|93"/>
    <x v="0"/>
    <x v="0"/>
    <s v="03|0104|000060259|1"/>
    <x v="22"/>
    <x v="0"/>
    <n v="6.1035164072132861E-4"/>
    <n v="4.3502731886214415E-4"/>
    <s v="0002 - 57)"/>
    <n v="0"/>
    <n v="0"/>
    <n v="2.8611970184302681E-2"/>
  </r>
  <r>
    <s v="0002 - 24)"/>
    <x v="0"/>
    <s v="Supervisor Atacado CE"/>
    <x v="0"/>
    <x v="0"/>
    <s v="Fortaleza"/>
    <s v="Atacadao S.A (000002 - 24)"/>
    <x v="13"/>
    <x v="0"/>
    <s v="MERCADORIA PARA REVENDA"/>
    <s v="Mamao"/>
    <x v="29"/>
    <s v="Formosa 1ª"/>
    <s v="Doce Mel"/>
    <s v="Sem Fabricante"/>
    <s v="000627469"/>
    <s v="0001"/>
    <x v="51"/>
    <s v="CX"/>
    <n v="0.21429999999999999"/>
    <n v="3.0002"/>
    <n v="7.8"/>
    <s v="03|01"/>
    <x v="1"/>
    <x v="2"/>
    <s v="03|0104|000060256|1"/>
    <x v="23"/>
    <x v="0"/>
    <n v="2.4990775840558335E-5"/>
    <n v="8.7011264136680326E-5"/>
    <s v="0002 - 24)"/>
    <n v="0"/>
    <n v="0"/>
    <n v="2.8611970184302681E-2"/>
  </r>
  <r>
    <s v="0002 - 24)"/>
    <x v="0"/>
    <s v="Supervisor Atacado CE"/>
    <x v="0"/>
    <x v="0"/>
    <s v="Fortaleza"/>
    <s v="Atacadao S.A (000002 - 24)"/>
    <x v="13"/>
    <x v="0"/>
    <s v="MERCADORIA PARA REVENDA"/>
    <s v="Ameixa"/>
    <x v="18"/>
    <s v="Ameixa"/>
    <s v="Sem Marca"/>
    <s v="Sem Fabricante"/>
    <s v="000627470"/>
    <s v="0001"/>
    <x v="38"/>
    <s v="CX"/>
    <n v="59"/>
    <n v="354"/>
    <n v="4495.8"/>
    <s v="03|01"/>
    <x v="0"/>
    <x v="4"/>
    <s v="03|0104|000060256|1"/>
    <x v="23"/>
    <x v="0"/>
    <n v="1.4404298721023355E-2"/>
    <n v="1.0266644725146603E-2"/>
    <s v="0002 - 24)"/>
    <n v="0"/>
    <n v="0"/>
    <n v="2.8611970184302681E-2"/>
  </r>
  <r>
    <s v="1899 - 68)"/>
    <x v="0"/>
    <s v="Supervisor Atacado CE"/>
    <x v="2"/>
    <x v="0"/>
    <s v="Fortaleza"/>
    <s v="Sendas Distribuidora S/A (001899 - 68)"/>
    <x v="9"/>
    <x v="2"/>
    <s v="MERCADORIA PARA REVENDA"/>
    <s v="Uva"/>
    <x v="4"/>
    <s v="Uva Thompson"/>
    <s v="Levissa"/>
    <s v="Sem Fabricante"/>
    <s v="000048052"/>
    <s v="0001"/>
    <x v="4"/>
    <s v="CX"/>
    <n v="1.9"/>
    <n v="10.64"/>
    <n v="188.1"/>
    <s v="03|93"/>
    <x v="0"/>
    <x v="0"/>
    <s v="03|0104|000060254|1"/>
    <x v="20"/>
    <x v="1"/>
    <n v="6.02662171231926E-4"/>
    <n v="3.0857937817954759E-4"/>
    <s v="1899 - 68)"/>
    <n v="0"/>
    <n v="0"/>
    <n v="2.8611970184302681E-2"/>
  </r>
  <r>
    <s v="1899 - 68)"/>
    <x v="0"/>
    <s v="Supervisor Atacado CE"/>
    <x v="2"/>
    <x v="0"/>
    <s v="Fortaleza"/>
    <s v="Sendas Distribuidora S/A (001899 - 68)"/>
    <x v="9"/>
    <x v="2"/>
    <s v="MERCADORIA PARA REVENDA"/>
    <s v="Uva"/>
    <x v="7"/>
    <s v="Uva Vitoria"/>
    <s v="Levissa"/>
    <s v="Sem Fabricante"/>
    <s v="000048052"/>
    <s v="0002"/>
    <x v="35"/>
    <s v="CX"/>
    <n v="1"/>
    <n v="5.6"/>
    <n v="80"/>
    <s v="03|93"/>
    <x v="0"/>
    <x v="0"/>
    <s v="03|0104|000060254|1"/>
    <x v="20"/>
    <x v="1"/>
    <n v="2.5631564964675215E-4"/>
    <n v="1.6241019904186715E-4"/>
    <s v="1899 - 68)"/>
    <n v="0"/>
    <n v="0"/>
    <n v="2.8611970184302681E-2"/>
  </r>
  <r>
    <s v="1899 - 47)"/>
    <x v="0"/>
    <s v="Supervisor Atacado CE"/>
    <x v="2"/>
    <x v="0"/>
    <s v="Fortaleza"/>
    <s v="Sendas Distribuidora S/A (001899 - 47)"/>
    <x v="13"/>
    <x v="0"/>
    <s v="MERCADORIA PARA REVENDA"/>
    <s v="Ameixa"/>
    <x v="32"/>
    <s v="Ameixa Pick &amp; Nicky"/>
    <s v="Pick &amp; Nicky"/>
    <s v="Sem Fabricante"/>
    <s v="000077584"/>
    <s v="0001"/>
    <x v="55"/>
    <s v="CX"/>
    <n v="0.4"/>
    <n v="2.2400000000000002"/>
    <n v="36.799999999999997"/>
    <s v="03|01"/>
    <x v="3"/>
    <x v="5"/>
    <s v="03|0104|000060252|1"/>
    <x v="4"/>
    <x v="1"/>
    <n v="1.1790519883750598E-4"/>
    <n v="6.4964079616746867E-5"/>
    <s v="1899 - 47)"/>
    <n v="0"/>
    <n v="0"/>
    <n v="2.8611970184302681E-2"/>
  </r>
  <r>
    <s v="1899 - 08)"/>
    <x v="0"/>
    <s v="Supervisor Atacado CE"/>
    <x v="2"/>
    <x v="0"/>
    <s v="Caucaia"/>
    <s v="Sendas Distribuidora (001899 - 08)"/>
    <x v="13"/>
    <x v="0"/>
    <s v="MERCADORIA IMPORTADA"/>
    <s v="Limao"/>
    <x v="16"/>
    <s v="Limao Imp"/>
    <s v="Sem Marca"/>
    <s v="Sem Fabricante"/>
    <s v="000142688"/>
    <s v="0002"/>
    <x v="18"/>
    <s v="CX"/>
    <n v="3.3300000000000003E-2"/>
    <n v="0.4995"/>
    <n v="6.45"/>
    <s v="03|01"/>
    <x v="1"/>
    <x v="2"/>
    <s v="03|0104|000060251|1"/>
    <x v="5"/>
    <x v="1"/>
    <n v="2.0665449252769391E-5"/>
    <n v="1.44864097181094E-5"/>
    <s v="1899 - 08)"/>
    <n v="0"/>
    <n v="0"/>
    <n v="2.8611970184302681E-2"/>
  </r>
  <r>
    <s v="1899 - 08)"/>
    <x v="0"/>
    <s v="Supervisor Atacado CE"/>
    <x v="2"/>
    <x v="0"/>
    <s v="Caucaia"/>
    <s v="Sendas Distribuidora (001899 - 08)"/>
    <x v="13"/>
    <x v="0"/>
    <s v="MERCADORIA PARA REVENDA"/>
    <s v="Abobora"/>
    <x v="25"/>
    <s v="Abobora Moranga"/>
    <s v="Sem Marca"/>
    <s v="Sem Fabricante"/>
    <s v="000142688"/>
    <s v="0001"/>
    <x v="40"/>
    <s v="SC"/>
    <n v="0.05"/>
    <n v="1"/>
    <n v="3.5"/>
    <s v="03|01"/>
    <x v="1"/>
    <x v="2"/>
    <s v="03|0104|000060251|1"/>
    <x v="5"/>
    <x v="1"/>
    <n v="1.1213809672045407E-5"/>
    <n v="2.9001821257476276E-5"/>
    <s v="1899 - 08)"/>
    <n v="0"/>
    <n v="0"/>
    <n v="2.8611970184302681E-2"/>
  </r>
  <r>
    <s v="0002 - 60)"/>
    <x v="0"/>
    <s v="Supervisor Atacado CE"/>
    <x v="0"/>
    <x v="0"/>
    <s v="Fortaleza"/>
    <s v="Atacadao S.A. (000002 - 60)"/>
    <x v="14"/>
    <x v="0"/>
    <s v="MERCADORIA PARA REVENDA"/>
    <s v="Mamao"/>
    <x v="29"/>
    <s v="Formosa 1ª"/>
    <s v="Doce Mel"/>
    <s v="Sem Fabricante"/>
    <s v="000058298"/>
    <s v="0001"/>
    <x v="51"/>
    <s v="CX"/>
    <n v="7.1400000000000005E-2"/>
    <n v="0.99960000000000004"/>
    <n v="2.6"/>
    <s v="03|01"/>
    <x v="1"/>
    <x v="2"/>
    <s v="03|0104|000060241|1"/>
    <x v="0"/>
    <x v="0"/>
    <n v="8.3302586135194457E-6"/>
    <n v="2.8990220528973289E-5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13"/>
    <x v="0"/>
    <s v="MERCADORIA PARA REVENDA"/>
    <s v="Mamao"/>
    <x v="29"/>
    <s v="Formosa 1ª"/>
    <s v="Doce Mel"/>
    <s v="Sem Fabricante"/>
    <s v="000058348"/>
    <s v="0001"/>
    <x v="51"/>
    <s v="CX"/>
    <n v="0.28570000000000001"/>
    <n v="3.9998"/>
    <n v="10.4"/>
    <s v="03|01"/>
    <x v="1"/>
    <x v="2"/>
    <s v="03|0104|000060241|1"/>
    <x v="0"/>
    <x v="0"/>
    <n v="3.3321034454077783E-5"/>
    <n v="1.1600148466565361E-4"/>
    <s v="0002 - 60)"/>
    <n v="0"/>
    <n v="0"/>
    <n v="2.8611970184302681E-2"/>
  </r>
  <r>
    <s v="1456 - 04)"/>
    <x v="0"/>
    <s v="Supervisor MA, PA e PI"/>
    <x v="6"/>
    <x v="1"/>
    <s v="Teresina"/>
    <s v="Mateus Supermercados S.A. (001456 - 04)"/>
    <x v="5"/>
    <x v="1"/>
    <s v="MERCADORIA PARA REVENDA"/>
    <s v="Uva"/>
    <x v="4"/>
    <s v="Uva Thompson"/>
    <s v="Reserva Gourmet"/>
    <s v="Sem Fabricante"/>
    <s v="000080687"/>
    <s v="0002"/>
    <x v="29"/>
    <s v="CX"/>
    <n v="0.16669999999999999"/>
    <n v="0.86684000000000005"/>
    <n v="25.8"/>
    <s v="03|93"/>
    <x v="0"/>
    <x v="0"/>
    <s v="03|0104|000060238|1"/>
    <x v="82"/>
    <x v="2"/>
    <n v="8.2661797011077565E-5"/>
    <n v="2.5139938738830736E-5"/>
    <s v="1456 - 04)"/>
    <n v="0"/>
    <n v="0"/>
    <n v="2.8611970184302681E-2"/>
  </r>
  <r>
    <s v="1456 - 04)"/>
    <x v="0"/>
    <s v="Supervisor MA, PA e PI"/>
    <x v="6"/>
    <x v="1"/>
    <s v="Teresina"/>
    <s v="Mateus Supermercados S.A. (001456 - 04)"/>
    <x v="5"/>
    <x v="1"/>
    <s v="MERCADORIA PARA REVENDA"/>
    <s v="Uva"/>
    <x v="23"/>
    <s v="Uva Midnight"/>
    <s v="Reserva Gourmet"/>
    <s v="Sem Fabricante"/>
    <s v="000080687"/>
    <s v="0003"/>
    <x v="33"/>
    <s v="CX"/>
    <n v="0.83330000000000004"/>
    <n v="4.3331600000000003"/>
    <n v="118"/>
    <s v="03|93"/>
    <x v="0"/>
    <x v="0"/>
    <s v="03|0104|000060238|1"/>
    <x v="82"/>
    <x v="2"/>
    <n v="3.7806558322895945E-4"/>
    <n v="1.2566953180004591E-4"/>
    <s v="1456 - 04)"/>
    <n v="0"/>
    <n v="0"/>
    <n v="2.8611970184302681E-2"/>
  </r>
  <r>
    <s v="1456 - 04)"/>
    <x v="0"/>
    <s v="Supervisor MA, PA e PI"/>
    <x v="6"/>
    <x v="1"/>
    <s v="Teresina"/>
    <s v="Mateus Supermercados S.A. (001456 - 04)"/>
    <x v="5"/>
    <x v="1"/>
    <s v="MERCADORIA PARA REVENDA"/>
    <s v="Verduras"/>
    <x v="19"/>
    <s v="Brocolis"/>
    <s v="Reserva Gourmet"/>
    <s v="Sem Fabricante"/>
    <s v="000080687"/>
    <s v="0004"/>
    <x v="24"/>
    <s v="UN"/>
    <n v="3"/>
    <n v="0.90300000000000002"/>
    <n v="25.5"/>
    <s v="03|93"/>
    <x v="0"/>
    <x v="0"/>
    <s v="03|0104|000060238|1"/>
    <x v="82"/>
    <x v="2"/>
    <n v="8.1700613324902252E-5"/>
    <n v="2.6188644595501078E-5"/>
    <s v="1456 - 04)"/>
    <n v="0"/>
    <n v="0"/>
    <n v="2.8611970184302681E-2"/>
  </r>
  <r>
    <s v="1899 - 40)"/>
    <x v="0"/>
    <s v="Supervisor MA, PA e PI"/>
    <x v="1"/>
    <x v="1"/>
    <s v="Teresina"/>
    <s v="Sendas Distribuidora Sa (001899 - 40)"/>
    <x v="12"/>
    <x v="2"/>
    <s v="MERCADORIA IMPORTADA"/>
    <s v="Maca"/>
    <x v="13"/>
    <s v="Maca Gala Imp"/>
    <s v="Sem Marca"/>
    <s v="Sem Fabricante"/>
    <s v="000114059"/>
    <s v="0001"/>
    <x v="58"/>
    <s v="CX"/>
    <n v="5.7332999999999998"/>
    <n v="103.1994"/>
    <n v="1021.68"/>
    <s v="03|01"/>
    <x v="1"/>
    <x v="9"/>
    <s v="03|0104|000060236|1"/>
    <x v="2"/>
    <x v="1"/>
    <n v="3.2734071616386715E-3"/>
    <n v="2.992970552678797E-3"/>
    <s v="1899 - 40)"/>
    <n v="0"/>
    <n v="0"/>
    <n v="2.8611970184302681E-2"/>
  </r>
  <r>
    <s v="1899 - 40)"/>
    <x v="0"/>
    <s v="Supervisor MA, PA e PI"/>
    <x v="1"/>
    <x v="1"/>
    <s v="Teresina"/>
    <s v="Sendas Distribuidora Sa (001899 - 40)"/>
    <x v="1"/>
    <x v="1"/>
    <s v="MERCADORIA IMPORTADA"/>
    <s v="Maca"/>
    <x v="13"/>
    <s v="Maca Gala Imp Pick &amp; Nicky"/>
    <s v="Sem Marca"/>
    <s v="Sem Fabricante"/>
    <s v="000114060"/>
    <s v="0001"/>
    <x v="26"/>
    <s v="CX"/>
    <n v="1"/>
    <n v="19.7"/>
    <n v="281.60000000000002"/>
    <s v="03|01"/>
    <x v="1"/>
    <x v="7"/>
    <s v="03|0104|000060234|1"/>
    <x v="2"/>
    <x v="1"/>
    <n v="9.0223108675656762E-4"/>
    <n v="5.7133587877228266E-4"/>
    <s v="1899 - 40)"/>
    <n v="0"/>
    <n v="0"/>
    <n v="2.8611970184302681E-2"/>
  </r>
  <r>
    <s v="1899 - 24)"/>
    <x v="0"/>
    <s v="Supervisor MA, PA e PI"/>
    <x v="1"/>
    <x v="1"/>
    <s v="Teresina"/>
    <s v="Sendas Distribuidora S/A (001899 - 24)"/>
    <x v="12"/>
    <x v="2"/>
    <s v="MERCADORIA IMPORTADA"/>
    <s v="Maca"/>
    <x v="13"/>
    <s v="Maca Gala Imp"/>
    <s v="Sem Marca"/>
    <s v="Sem Fabricante"/>
    <s v="000176286"/>
    <s v="0001"/>
    <x v="58"/>
    <s v="CX"/>
    <n v="7.7999999999999996E-3"/>
    <n v="0.1404"/>
    <n v="1.39"/>
    <s v="03|01"/>
    <x v="1"/>
    <x v="2"/>
    <s v="03|0104|000060231|1"/>
    <x v="1"/>
    <x v="1"/>
    <n v="4.453484412612318E-6"/>
    <n v="4.0718557045496695E-6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12"/>
    <x v="2"/>
    <s v="MERCADORIA IMPORTADA"/>
    <s v="Maca"/>
    <x v="8"/>
    <s v="Maca Red Imp"/>
    <s v="Sem Marca"/>
    <s v="Sem Fabricante"/>
    <s v="000176286"/>
    <s v="0002"/>
    <x v="8"/>
    <s v="CX"/>
    <n v="2.06E-2"/>
    <n v="0.37080000000000002"/>
    <n v="5.74"/>
    <s v="03|01"/>
    <x v="1"/>
    <x v="2"/>
    <s v="03|0104|000060231|1"/>
    <x v="1"/>
    <x v="1"/>
    <n v="1.8390647862154469E-5"/>
    <n v="1.0753875322272205E-5"/>
    <s v="1899 - 24)"/>
    <n v="0"/>
    <n v="0"/>
    <n v="2.8611970184302681E-2"/>
  </r>
  <r>
    <s v="1899 - 24)"/>
    <x v="0"/>
    <s v="Supervisor MA, PA e PI"/>
    <x v="1"/>
    <x v="1"/>
    <s v="Teresina"/>
    <s v="Sendas Distribuidora S/A (001899 - 24)"/>
    <x v="8"/>
    <x v="2"/>
    <s v="MERCADORIA IMPORTADA"/>
    <s v="Maca"/>
    <x v="13"/>
    <s v="Maca Gala Imp"/>
    <s v="Sem Marca"/>
    <s v="Sem Fabricante"/>
    <s v="000176660"/>
    <s v="0001"/>
    <x v="58"/>
    <s v="CX"/>
    <n v="0.88890000000000002"/>
    <n v="16.0002"/>
    <n v="158.4"/>
    <s v="03|93"/>
    <x v="0"/>
    <x v="0"/>
    <s v="03|0104|000060231|1"/>
    <x v="1"/>
    <x v="1"/>
    <n v="5.075049863005693E-4"/>
    <n v="4.6403494048387193E-4"/>
    <s v="1899 - 24)"/>
    <n v="0"/>
    <n v="0"/>
    <n v="2.8611970184302681E-2"/>
  </r>
  <r>
    <s v="0047 - 08)"/>
    <x v="0"/>
    <s v="Supervisor MA, PA e PI"/>
    <x v="6"/>
    <x v="1"/>
    <s v="Teresina"/>
    <s v="Wmb Supermercados Do Brasil Ltda. (000047 - 08)"/>
    <x v="6"/>
    <x v="1"/>
    <s v="MERCADORIA PARA REVENDA"/>
    <s v="Ameixa"/>
    <x v="32"/>
    <s v="Ameixa Pick &amp; Nicky"/>
    <s v="Pick &amp; Nicky"/>
    <s v="Sem Fabricante"/>
    <s v="000002840"/>
    <s v="0001"/>
    <x v="55"/>
    <s v="CX"/>
    <n v="1"/>
    <n v="5.6"/>
    <n v="105"/>
    <s v="03|90"/>
    <x v="3"/>
    <x v="6"/>
    <s v="03|0104|000060229|1"/>
    <x v="76"/>
    <x v="11"/>
    <n v="3.3641429016136222E-4"/>
    <n v="1.6241019904186715E-4"/>
    <s v="0047 - 08)"/>
    <n v="0"/>
    <n v="0"/>
    <n v="2.8611970184302681E-2"/>
  </r>
  <r>
    <s v="1899 - 60)"/>
    <x v="0"/>
    <s v="Supervisor MA, PA e PI"/>
    <x v="1"/>
    <x v="1"/>
    <s v="Teresina"/>
    <s v="Sendas Distribuidora S/A (001899 - 60)"/>
    <x v="12"/>
    <x v="2"/>
    <s v="MERCADORIA IMPORTADA"/>
    <s v="Maca"/>
    <x v="13"/>
    <s v="Maca Gala Imp"/>
    <s v="Sem Marca"/>
    <s v="Sem Fabricante"/>
    <s v="000073501"/>
    <s v="0001"/>
    <x v="58"/>
    <s v="CX"/>
    <n v="0.1111"/>
    <n v="1.9998"/>
    <n v="19.8"/>
    <s v="03|01"/>
    <x v="1"/>
    <x v="2"/>
    <s v="03|0104|000060226|1"/>
    <x v="32"/>
    <x v="1"/>
    <n v="6.3438123287571163E-5"/>
    <n v="5.7997842150701057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12"/>
    <x v="2"/>
    <s v="MERCADORIA IMPORTADA"/>
    <s v="Maca"/>
    <x v="15"/>
    <s v="Maca Granny Imp"/>
    <s v="Sem Marca"/>
    <s v="Sem Fabricante"/>
    <s v="000073500"/>
    <s v="0001"/>
    <x v="17"/>
    <s v="CX"/>
    <n v="5.5599999999999997E-2"/>
    <n v="1.0007999999999999"/>
    <n v="15.9"/>
    <s v="03|01"/>
    <x v="1"/>
    <x v="2"/>
    <s v="03|0104|000060225|1"/>
    <x v="32"/>
    <x v="1"/>
    <n v="5.094273536729199E-5"/>
    <n v="2.9025022714482256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12"/>
    <x v="2"/>
    <s v="MERCADORIA IMPORTADA"/>
    <s v="Pera"/>
    <x v="2"/>
    <s v="Pera D'Anjou Imp"/>
    <s v="Sem Marca"/>
    <s v="Sem Fabricante"/>
    <s v="000073500"/>
    <s v="0002"/>
    <x v="60"/>
    <s v="CX"/>
    <n v="0.1111"/>
    <n v="1.9998"/>
    <n v="17.8"/>
    <s v="03|01"/>
    <x v="1"/>
    <x v="2"/>
    <s v="03|0104|000060225|1"/>
    <x v="32"/>
    <x v="1"/>
    <n v="5.7030232046402358E-5"/>
    <n v="5.7997842150701057E-5"/>
    <s v="1899 - 60)"/>
    <n v="0"/>
    <n v="0"/>
    <n v="2.8611970184302681E-2"/>
  </r>
  <r>
    <s v="1899 - 60)"/>
    <x v="0"/>
    <s v="Supervisor MA, PA e PI"/>
    <x v="1"/>
    <x v="1"/>
    <s v="Teresina"/>
    <s v="Sendas Distribuidora S/A (001899 - 60)"/>
    <x v="12"/>
    <x v="2"/>
    <s v="MERCADORIA IMPORTADA"/>
    <s v="Pera"/>
    <x v="2"/>
    <s v="Pera D'Anjou Imp"/>
    <s v="Sem Marca"/>
    <s v="Sem Fabricante"/>
    <s v="000073680"/>
    <s v="0002"/>
    <x v="60"/>
    <s v="CX"/>
    <n v="0.33329999999999999"/>
    <n v="5.9993999999999996"/>
    <n v="53.4"/>
    <s v="03|93"/>
    <x v="0"/>
    <x v="0"/>
    <s v="03|0104|000060225|1"/>
    <x v="32"/>
    <x v="1"/>
    <n v="1.7109069613920706E-4"/>
    <n v="1.7399352645210316E-4"/>
    <s v="1899 - 60)"/>
    <n v="0"/>
    <n v="0"/>
    <n v="2.8611970184302681E-2"/>
  </r>
  <r>
    <s v="0008 - 22)"/>
    <x v="0"/>
    <s v="Supervisor MA, PA e PI"/>
    <x v="1"/>
    <x v="1"/>
    <s v="Teresina"/>
    <s v="Distribuicao De Alimentos Vanguarda S/A (000008 - 22)"/>
    <x v="6"/>
    <x v="1"/>
    <s v="MERCADORIA PARA REVENDA"/>
    <s v="Uva"/>
    <x v="14"/>
    <s v="Uva Crimson"/>
    <s v="Reserva Gourmet"/>
    <s v="Sem Fabricante"/>
    <s v="000036412"/>
    <s v="0001"/>
    <x v="15"/>
    <s v="CX"/>
    <n v="1"/>
    <n v="5.2"/>
    <n v="138"/>
    <s v="03|01"/>
    <x v="1"/>
    <x v="7"/>
    <s v="03|0104|000060222|1"/>
    <x v="77"/>
    <x v="15"/>
    <n v="4.4214449564064745E-4"/>
    <n v="1.5080947053887665E-4"/>
    <s v="0008 - 22)"/>
    <n v="0"/>
    <n v="0"/>
    <n v="2.8611970184302681E-2"/>
  </r>
  <r>
    <s v="1899 - 72)"/>
    <x v="0"/>
    <s v="Supervisor MA, PA e PI"/>
    <x v="8"/>
    <x v="2"/>
    <s v="Sao Luis"/>
    <s v="Sendas Distribuidora S/A (001899 - 72)"/>
    <x v="12"/>
    <x v="2"/>
    <s v="MERCADORIA IMPORTADA"/>
    <s v="Maca"/>
    <x v="15"/>
    <s v="Maca Granny Imp"/>
    <s v="Sem Marca"/>
    <s v="Sem Fabricante"/>
    <s v="000038696"/>
    <s v="0001"/>
    <x v="17"/>
    <s v="CX"/>
    <n v="2.7799999999999998E-2"/>
    <n v="0.50039999999999996"/>
    <n v="7.9"/>
    <s v="03|01"/>
    <x v="1"/>
    <x v="2"/>
    <s v="03|0104|000060221|1"/>
    <x v="66"/>
    <x v="1"/>
    <n v="2.5311170402616776E-5"/>
    <n v="1.4512511357241128E-5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9"/>
    <x v="2"/>
    <s v="MERCADORIA IMPORTADA"/>
    <s v="Maca"/>
    <x v="8"/>
    <s v="Maca Red Imp"/>
    <s v="Sem Marca"/>
    <s v="Sem Fabricante"/>
    <s v="000038966"/>
    <s v="0001"/>
    <x v="8"/>
    <s v="CX"/>
    <n v="0.44440000000000002"/>
    <n v="7.9992000000000001"/>
    <n v="116"/>
    <s v="03|93"/>
    <x v="0"/>
    <x v="0"/>
    <s v="03|0104|000060221|1"/>
    <x v="66"/>
    <x v="1"/>
    <n v="3.7165769198779065E-4"/>
    <n v="2.3199136860280423E-4"/>
    <s v="1899 - 72)"/>
    <n v="0"/>
    <n v="0"/>
    <n v="2.8611970184302681E-2"/>
  </r>
  <r>
    <s v="1899 - 72)"/>
    <x v="0"/>
    <s v="Supervisor MA, PA e PI"/>
    <x v="8"/>
    <x v="2"/>
    <s v="Sao Luis"/>
    <s v="Sendas Distribuidora S/A (001899 - 72)"/>
    <x v="9"/>
    <x v="2"/>
    <s v="MERCADORIA IMPORTADA"/>
    <s v="Pera"/>
    <x v="2"/>
    <s v="Pera D'Anjou Imp"/>
    <s v="Sem Marca"/>
    <s v="Sem Fabricante"/>
    <s v="000038966"/>
    <s v="0003"/>
    <x v="60"/>
    <s v="CX"/>
    <n v="3.2222"/>
    <n v="57.999600000000001"/>
    <n v="493"/>
    <s v="03|93"/>
    <x v="0"/>
    <x v="0"/>
    <s v="03|0104|000060221|1"/>
    <x v="66"/>
    <x v="1"/>
    <n v="1.5795451909481101E-3"/>
    <n v="1.682094032205121E-3"/>
    <s v="1899 - 72)"/>
    <n v="0"/>
    <n v="0"/>
    <n v="2.8611970184302681E-2"/>
  </r>
  <r>
    <s v="1899 - 71)"/>
    <x v="0"/>
    <s v="Supervisor MA, PA e PI"/>
    <x v="8"/>
    <x v="2"/>
    <s v="Sao Luis"/>
    <s v="Sendas Distribuidora S/A (001899 - 71)"/>
    <x v="12"/>
    <x v="2"/>
    <s v="MERCADORIA IMPORTADA"/>
    <s v="Laranja"/>
    <x v="3"/>
    <s v="Laranja Imp"/>
    <s v="Sem Marca"/>
    <s v="Sem Fabricante"/>
    <s v="000120863"/>
    <s v="0001"/>
    <x v="19"/>
    <s v="CX"/>
    <n v="8.7999999999999995E-2"/>
    <n v="1.32"/>
    <n v="15.18"/>
    <s v="03|93"/>
    <x v="0"/>
    <x v="0"/>
    <s v="03|0104|000060220|1"/>
    <x v="67"/>
    <x v="1"/>
    <n v="4.8635894520471222E-5"/>
    <n v="3.8282404059868691E-5"/>
    <s v="1899 - 71)"/>
    <n v="0"/>
    <n v="0"/>
    <n v="2.8611970184302681E-2"/>
  </r>
  <r>
    <s v="1899 - 71)"/>
    <x v="0"/>
    <s v="Supervisor MA, PA e PI"/>
    <x v="8"/>
    <x v="2"/>
    <s v="Sao Luis"/>
    <s v="Sendas Distribuidora S/A (001899 - 71)"/>
    <x v="12"/>
    <x v="2"/>
    <s v="MERCADORIA IMPORTADA"/>
    <s v="Limao"/>
    <x v="16"/>
    <s v="Limao Imp"/>
    <s v="Sem Marca"/>
    <s v="Sem Fabricante"/>
    <s v="000120863"/>
    <s v="0002"/>
    <x v="18"/>
    <s v="CX"/>
    <n v="5.67E-2"/>
    <n v="0.85050000000000003"/>
    <n v="10.88"/>
    <s v="03|93"/>
    <x v="0"/>
    <x v="0"/>
    <s v="03|0104|000060220|1"/>
    <x v="67"/>
    <x v="1"/>
    <n v="3.4858928351958293E-5"/>
    <n v="2.4666048979483576E-5"/>
    <s v="1899 - 71)"/>
    <n v="0"/>
    <n v="0"/>
    <n v="2.8611970184302681E-2"/>
  </r>
  <r>
    <s v="1899 - 73)"/>
    <x v="0"/>
    <s v="Supervisor MA, PA e PI"/>
    <x v="8"/>
    <x v="2"/>
    <s v="Sao Luis"/>
    <s v="Sendas Distribuidora S/A (001899 - 73)"/>
    <x v="10"/>
    <x v="2"/>
    <s v="MERCADORIA IMPORTADA"/>
    <s v="Pera"/>
    <x v="2"/>
    <s v="Pera D'Anjou Imp"/>
    <s v="Sem Marca"/>
    <s v="Sem Fabricante"/>
    <s v="000088621"/>
    <s v="0002"/>
    <x v="60"/>
    <s v="CX"/>
    <n v="1.8332999999999999"/>
    <n v="32.999400000000001"/>
    <n v="280.5"/>
    <s v="03|93"/>
    <x v="0"/>
    <x v="0"/>
    <s v="03|0104|000060219|1"/>
    <x v="68"/>
    <x v="1"/>
    <n v="8.9870674657392474E-4"/>
    <n v="9.5704270040396265E-4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"/>
    <x v="1"/>
    <s v="MERCADORIA PARA REVENDA"/>
    <s v="Melao"/>
    <x v="11"/>
    <s v="Melao Espanhol"/>
    <s v="Doce Mel"/>
    <s v="Sem Fabricante"/>
    <s v="000089102"/>
    <s v="0003"/>
    <x v="31"/>
    <s v="CX"/>
    <n v="5.3333000000000004"/>
    <n v="79.999499999999998"/>
    <n v="280"/>
    <s v="03|93"/>
    <x v="0"/>
    <x v="0"/>
    <s v="03|0104|000060219|1"/>
    <x v="68"/>
    <x v="1"/>
    <n v="8.9710477376363251E-4"/>
    <n v="2.3201311996874732E-3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"/>
    <x v="1"/>
    <s v="MERCADORIA IMPORTADA"/>
    <s v="Pera"/>
    <x v="2"/>
    <s v="Pera D'Anjou Imp"/>
    <s v="Sem Marca"/>
    <s v="Sem Fabricante"/>
    <s v="000089102"/>
    <s v="0004"/>
    <x v="60"/>
    <s v="CX"/>
    <n v="0.27779999999999999"/>
    <n v="5.0004"/>
    <n v="42.5"/>
    <s v="03|93"/>
    <x v="0"/>
    <x v="0"/>
    <s v="03|0104|000060219|1"/>
    <x v="68"/>
    <x v="1"/>
    <n v="1.3616768887483708E-4"/>
    <n v="1.4502070701588439E-4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1"/>
    <x v="1"/>
    <s v="MERCADORIA PARA REVENDA"/>
    <s v="Uva"/>
    <x v="7"/>
    <s v="Uva Vitoria"/>
    <s v="Reserva Gourmet"/>
    <s v="Sem Fabricante"/>
    <s v="000089102"/>
    <s v="0005"/>
    <x v="41"/>
    <s v="CX"/>
    <n v="1.6667000000000001"/>
    <n v="8.6668400000000005"/>
    <n v="210"/>
    <s v="03|93"/>
    <x v="0"/>
    <x v="0"/>
    <s v="03|0104|000060219|1"/>
    <x v="68"/>
    <x v="1"/>
    <n v="6.7282858032272443E-4"/>
    <n v="2.513541445471457E-4"/>
    <s v="1899 - 73)"/>
    <n v="0"/>
    <n v="0"/>
    <n v="2.8611970184302681E-2"/>
  </r>
  <r>
    <s v="1899 - 73)"/>
    <x v="0"/>
    <s v="Supervisor MA, PA e PI"/>
    <x v="8"/>
    <x v="2"/>
    <s v="Sao Luis"/>
    <s v="Sendas Distribuidora S/A (001899 - 73)"/>
    <x v="3"/>
    <x v="3"/>
    <s v="MERCADORIA PARA REVENDA"/>
    <s v="Uva"/>
    <x v="7"/>
    <s v="Uva Vitoria"/>
    <s v="Reserva Gourmet"/>
    <s v="Sem Fabricante"/>
    <s v="000089459"/>
    <s v="0001"/>
    <x v="41"/>
    <s v="CX"/>
    <n v="0.83330000000000004"/>
    <n v="4.3331600000000003"/>
    <n v="105"/>
    <s v="03|93"/>
    <x v="0"/>
    <x v="0"/>
    <s v="03|0104|000060219|1"/>
    <x v="68"/>
    <x v="1"/>
    <n v="3.3641429016136222E-4"/>
    <n v="1.2566953180004591E-4"/>
    <s v="1899 - 73)"/>
    <n v="0"/>
    <n v="0"/>
    <n v="2.8611970184302681E-2"/>
  </r>
  <r>
    <s v="0008 - 05)"/>
    <x v="0"/>
    <s v="Supervisor MA, PA e PI"/>
    <x v="6"/>
    <x v="1"/>
    <s v="Teresina"/>
    <s v="Distribuicao De Alimentos Vanguarda S/A (000008 - 05)"/>
    <x v="12"/>
    <x v="2"/>
    <s v="MERCADORIA PARA REVENDA"/>
    <s v="Melao"/>
    <x v="11"/>
    <s v="Melao Espanhol"/>
    <s v="Doce Mel"/>
    <s v="Sem Fabricante"/>
    <s v="000397324"/>
    <s v="0001"/>
    <x v="31"/>
    <s v="CX"/>
    <n v="1.59"/>
    <n v="23.85"/>
    <n v="57.24"/>
    <s v="03|01"/>
    <x v="2"/>
    <x v="3"/>
    <s v="03|0104|000060218|1"/>
    <x v="65"/>
    <x v="15"/>
    <n v="1.8339384732225117E-4"/>
    <n v="6.9169343699080927E-4"/>
    <s v="0008 - 05)"/>
    <n v="0"/>
    <n v="0"/>
    <n v="2.8611970184302681E-2"/>
  </r>
  <r>
    <s v="1899 - 64)"/>
    <x v="0"/>
    <s v="Supervisor Atacado CE"/>
    <x v="2"/>
    <x v="0"/>
    <s v="Fortaleza"/>
    <s v="Sendas Distribuidora Sa (001899 - 64)"/>
    <x v="14"/>
    <x v="0"/>
    <s v="MERCADORIA IMPORTADA"/>
    <s v="Limao"/>
    <x v="16"/>
    <s v="Limao Imp"/>
    <s v="Sem Marca"/>
    <s v="Sem Fabricante"/>
    <s v="000052401"/>
    <s v="0001"/>
    <x v="18"/>
    <s v="CX"/>
    <n v="3.3300000000000003E-2"/>
    <n v="0.4995"/>
    <n v="6.45"/>
    <s v="03|01"/>
    <x v="1"/>
    <x v="2"/>
    <s v="03|0104|000060213|1"/>
    <x v="18"/>
    <x v="1"/>
    <n v="2.0665449252769391E-5"/>
    <n v="1.44864097181094E-5"/>
    <s v="1899 - 64)"/>
    <n v="0"/>
    <n v="0"/>
    <n v="2.8611970184302681E-2"/>
  </r>
  <r>
    <s v="0002 - 60)"/>
    <x v="0"/>
    <s v="Supervisor Atacado CE"/>
    <x v="0"/>
    <x v="0"/>
    <s v="Fortaleza"/>
    <s v="Atacadao S.A. (000002 - 60)"/>
    <x v="14"/>
    <x v="0"/>
    <s v="MERCADORIA PARA REVENDA"/>
    <s v="Ameixa"/>
    <x v="18"/>
    <s v="Ameixa Pick &amp; Nicky"/>
    <s v="Pick &amp; Nicky"/>
    <s v="Sem Fabricante"/>
    <s v="000058224"/>
    <s v="0001"/>
    <x v="62"/>
    <s v="CX"/>
    <n v="9.0899999999999995E-2"/>
    <n v="1.0908"/>
    <n v="19.8"/>
    <s v="03|01"/>
    <x v="1"/>
    <x v="7"/>
    <s v="03|0104|000060211|1"/>
    <x v="0"/>
    <x v="0"/>
    <n v="6.3438123287571163E-5"/>
    <n v="3.1635186627655121E-5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14"/>
    <x v="0"/>
    <s v="MERCADORIA IMPORTADA"/>
    <s v="Laranja"/>
    <x v="3"/>
    <s v="Laranja Imp"/>
    <s v="Sem Marca"/>
    <s v="Sem Fabricante"/>
    <s v="000058224"/>
    <s v="0002"/>
    <x v="19"/>
    <s v="CX"/>
    <n v="6.6699999999999995E-2"/>
    <n v="1.0004999999999999"/>
    <n v="10.9"/>
    <s v="03|01"/>
    <x v="1"/>
    <x v="2"/>
    <s v="03|0104|000060211|1"/>
    <x v="0"/>
    <x v="0"/>
    <n v="3.4923007264369984E-5"/>
    <n v="2.9016322168105014E-5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14"/>
    <x v="0"/>
    <s v="MERCADORIA IMPORTADA"/>
    <s v="Pera"/>
    <x v="2"/>
    <s v="Pera D'Anjou Imp"/>
    <s v="Sem Marca"/>
    <s v="Sem Fabricante"/>
    <s v="000058224"/>
    <s v="0003"/>
    <x v="2"/>
    <s v="CX"/>
    <n v="0.33329999999999999"/>
    <n v="5.9993999999999996"/>
    <n v="50.4"/>
    <s v="03|01"/>
    <x v="1"/>
    <x v="2"/>
    <s v="03|0104|000060211|1"/>
    <x v="0"/>
    <x v="0"/>
    <n v="1.6147885927745385E-4"/>
    <n v="1.7399352645210316E-4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10"/>
    <x v="2"/>
    <s v="MERCADORIA PARA REVENDA"/>
    <s v="Melancia"/>
    <x v="33"/>
    <s v="Melancia Pick &amp; Nicky"/>
    <s v="Sem Marca"/>
    <s v="Sem Fabricante"/>
    <s v="000058559"/>
    <s v="0002"/>
    <x v="56"/>
    <s v="CX"/>
    <n v="0.27779999999999999"/>
    <n v="5.0004"/>
    <n v="14.95"/>
    <s v="03|93"/>
    <x v="0"/>
    <x v="0"/>
    <s v="03|0104|000060211|1"/>
    <x v="0"/>
    <x v="0"/>
    <n v="4.7898987027736806E-5"/>
    <n v="1.4502070701588439E-4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9"/>
    <x v="2"/>
    <s v="MERCADORIA PARA REVENDA"/>
    <s v="Melancia"/>
    <x v="33"/>
    <s v="Melancia Pick &amp; Nicky"/>
    <s v="Sem Marca"/>
    <s v="Sem Fabricante"/>
    <s v="000058801"/>
    <s v="0002"/>
    <x v="56"/>
    <s v="CX"/>
    <n v="0.38890000000000002"/>
    <n v="7.0002000000000004"/>
    <n v="20.93"/>
    <s v="03|93"/>
    <x v="0"/>
    <x v="0"/>
    <s v="03|0104|000060211|1"/>
    <x v="0"/>
    <x v="0"/>
    <n v="6.705858183883153E-5"/>
    <n v="2.0301854916658546E-4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5"/>
    <x v="1"/>
    <s v="MERCADORIA IMPORTADA"/>
    <s v="Maca"/>
    <x v="13"/>
    <s v="Maca Gala Imp Pick &amp; Nicky"/>
    <s v="Sem Marca"/>
    <s v="Sem Fabricante"/>
    <s v="000059041"/>
    <s v="0001"/>
    <x v="26"/>
    <s v="CX"/>
    <n v="0.45450000000000002"/>
    <n v="8.9536499999999997"/>
    <n v="115"/>
    <s v="03|93"/>
    <x v="0"/>
    <x v="0"/>
    <s v="03|0104|000060211|1"/>
    <x v="0"/>
    <x v="0"/>
    <n v="3.6845374636720624E-4"/>
    <n v="2.5967215690200248E-4"/>
    <s v="0002 - 60)"/>
    <n v="0"/>
    <n v="0"/>
    <n v="2.8611970184302681E-2"/>
  </r>
  <r>
    <s v="0002 - 60)"/>
    <x v="0"/>
    <s v="Supervisor Atacado CE"/>
    <x v="0"/>
    <x v="0"/>
    <s v="Fortaleza"/>
    <s v="Atacadao S.A. (000002 - 60)"/>
    <x v="5"/>
    <x v="1"/>
    <s v="MERCADORIA PARA REVENDA"/>
    <s v="Melancia"/>
    <x v="33"/>
    <s v="Melancia Pick &amp; Nicky"/>
    <s v="Sem Marca"/>
    <s v="Sem Fabricante"/>
    <s v="000059041"/>
    <s v="0002"/>
    <x v="56"/>
    <s v="CX"/>
    <n v="0.47220000000000001"/>
    <n v="8.4995999999999992"/>
    <n v="25.41"/>
    <s v="03|93"/>
    <x v="0"/>
    <x v="0"/>
    <s v="03|0104|000060211|1"/>
    <x v="0"/>
    <x v="0"/>
    <n v="8.1412258219049657E-5"/>
    <n v="2.4650387996004534E-4"/>
    <s v="0002 - 60)"/>
    <n v="0"/>
    <n v="0"/>
    <n v="2.8611970184302681E-2"/>
  </r>
  <r>
    <s v="0002 - 22)"/>
    <x v="0"/>
    <s v="Supervisor Atacado CE"/>
    <x v="0"/>
    <x v="0"/>
    <s v="Caucaia"/>
    <s v="Atacadao S.A (000002 - 22)"/>
    <x v="11"/>
    <x v="2"/>
    <s v="MERCADORIA PARA REVENDA"/>
    <s v="Melancia"/>
    <x v="33"/>
    <s v="Melancia Pick &amp; Nicky"/>
    <s v="Doce Mel"/>
    <s v="Sem Fabricante"/>
    <s v="000298258"/>
    <s v="0004"/>
    <x v="63"/>
    <s v="CX"/>
    <n v="0.44440000000000002"/>
    <n v="7.9992000000000001"/>
    <n v="23.92"/>
    <s v="03|93"/>
    <x v="0"/>
    <x v="0"/>
    <s v="03|0104|000060206|1"/>
    <x v="90"/>
    <x v="0"/>
    <n v="7.6638379244378896E-5"/>
    <n v="2.3199136860280423E-4"/>
    <s v="0002 - 22)"/>
    <n v="0"/>
    <n v="0"/>
    <n v="2.8611970184302681E-2"/>
  </r>
  <r>
    <s v="0002 - 22)"/>
    <x v="0"/>
    <s v="Supervisor Atacado CE"/>
    <x v="0"/>
    <x v="0"/>
    <s v="Caucaia"/>
    <s v="Atacadao S.A (000002 - 22)"/>
    <x v="1"/>
    <x v="1"/>
    <s v="MERCADORIA PARA REVENDA"/>
    <s v="Melancia"/>
    <x v="33"/>
    <s v="Melancia Pick &amp; Nicky"/>
    <s v="Doce Mel"/>
    <s v="Sem Fabricante"/>
    <s v="000298772"/>
    <s v="0001"/>
    <x v="63"/>
    <s v="CX"/>
    <n v="0.61109999999999998"/>
    <n v="10.9998"/>
    <n v="32.89"/>
    <s v="03|93"/>
    <x v="0"/>
    <x v="0"/>
    <s v="03|0104|000060206|1"/>
    <x v="90"/>
    <x v="0"/>
    <n v="1.0537777146102098E-4"/>
    <n v="3.1901423346798757E-4"/>
    <s v="0002 - 22)"/>
    <n v="0"/>
    <n v="0"/>
    <n v="2.8611970184302681E-2"/>
  </r>
  <r>
    <s v="1899 - 11)"/>
    <x v="0"/>
    <s v="Supervisor Atacado CE"/>
    <x v="2"/>
    <x v="0"/>
    <s v="Fortaleza"/>
    <s v="Sendas Distribuidora (001899 - 11)"/>
    <x v="13"/>
    <x v="0"/>
    <s v="MERCADORIA PARA REVENDA"/>
    <s v="Abobora"/>
    <x v="25"/>
    <s v="Abobora Moranga"/>
    <s v="Sem Marca"/>
    <s v="Sem Fabricante"/>
    <s v="000148571"/>
    <s v="0001"/>
    <x v="40"/>
    <s v="SC"/>
    <n v="0.05"/>
    <n v="1"/>
    <n v="4.5"/>
    <s v="03|01"/>
    <x v="1"/>
    <x v="2"/>
    <s v="03|0104|000060202|1"/>
    <x v="11"/>
    <x v="1"/>
    <n v="1.4417755292629808E-5"/>
    <n v="2.9001821257476276E-5"/>
    <s v="1899 - 11)"/>
    <n v="0"/>
    <n v="0"/>
    <n v="2.8611970184302681E-2"/>
  </r>
  <r>
    <s v="0048 - 14)"/>
    <x v="0"/>
    <s v="Supervisor Atacado CE"/>
    <x v="0"/>
    <x v="0"/>
    <s v="Fortaleza"/>
    <s v="Wms Supermercados Do Brasil Ltda (000048 - 14)"/>
    <x v="14"/>
    <x v="0"/>
    <s v="MERCADORIA IMPORTADA"/>
    <s v="Pera"/>
    <x v="2"/>
    <s v="Pera D'Anjou Imp"/>
    <s v="Sem Marca"/>
    <s v="Sem Fabricante"/>
    <s v="000030814"/>
    <s v="0003"/>
    <x v="2"/>
    <s v="CX"/>
    <n v="0.1111"/>
    <n v="1.9998"/>
    <n v="16.8"/>
    <s v="03|01"/>
    <x v="3"/>
    <x v="6"/>
    <s v="03|0104|000060200|1"/>
    <x v="3"/>
    <x v="0"/>
    <n v="5.3826286425817955E-5"/>
    <n v="5.7997842150701057E-5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PARA REVENDA"/>
    <s v="Melancia"/>
    <x v="33"/>
    <s v="Melancia Pick &amp; Nicky"/>
    <s v="Sem Marca"/>
    <s v="Sem Fabricante"/>
    <s v="000030814"/>
    <s v="0004"/>
    <x v="56"/>
    <s v="CX"/>
    <n v="0.61109999999999998"/>
    <n v="10.9998"/>
    <n v="32.89"/>
    <s v="03|01"/>
    <x v="0"/>
    <x v="4"/>
    <s v="03|0104|000060200|1"/>
    <x v="3"/>
    <x v="0"/>
    <n v="1.0537777146102098E-4"/>
    <n v="3.1901423346798757E-4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IMPORTADA"/>
    <s v="Pera"/>
    <x v="2"/>
    <s v="Pera D'Anjou Imp"/>
    <s v="Sem Marca"/>
    <s v="Sem Fabricante"/>
    <s v="000030815"/>
    <s v="0001"/>
    <x v="2"/>
    <s v="CX"/>
    <n v="0.1111"/>
    <n v="1.9998"/>
    <n v="16.8"/>
    <s v="03|01"/>
    <x v="1"/>
    <x v="2"/>
    <s v="03|0104|000060200|1"/>
    <x v="3"/>
    <x v="0"/>
    <n v="5.3826286425817955E-5"/>
    <n v="5.7997842150701057E-5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1"/>
    <x v="2"/>
    <s v="MERCADORIA PARA REVENDA"/>
    <s v="Melancia"/>
    <x v="33"/>
    <s v="Melancia Pick &amp; Nicky"/>
    <s v="Sem Marca"/>
    <s v="Sem Fabricante"/>
    <s v="000031059"/>
    <s v="0002"/>
    <x v="56"/>
    <s v="CX"/>
    <n v="4.5"/>
    <n v="81"/>
    <n v="13.45"/>
    <s v="03|93"/>
    <x v="0"/>
    <x v="0"/>
    <s v="03|0104|000060200|1"/>
    <x v="3"/>
    <x v="0"/>
    <n v="4.3093068596860203E-5"/>
    <n v="2.3491475218555785E-3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"/>
    <x v="1"/>
    <s v="MERCADORIA PARA REVENDA"/>
    <s v="Melancia"/>
    <x v="33"/>
    <s v="Melancia Pick &amp; Nicky"/>
    <s v="Sem Marca"/>
    <s v="Sem Fabricante"/>
    <s v="000031266"/>
    <s v="0001"/>
    <x v="56"/>
    <s v="CX"/>
    <n v="14"/>
    <n v="252"/>
    <n v="41.86"/>
    <s v="03|93"/>
    <x v="0"/>
    <x v="0"/>
    <s v="03|0104|000060200|1"/>
    <x v="3"/>
    <x v="0"/>
    <n v="1.3411716367766306E-4"/>
    <n v="7.308458956884022E-3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"/>
    <x v="1"/>
    <s v="MERCADORIA PARA REVENDA"/>
    <s v="Melancia"/>
    <x v="33"/>
    <s v="Melancia Pick &amp; Nicky"/>
    <s v="Sem Marca"/>
    <s v="Sem Fabricante"/>
    <s v="000031331"/>
    <s v="0001"/>
    <x v="56"/>
    <s v="CX"/>
    <n v="0.5"/>
    <n v="9"/>
    <n v="26.91"/>
    <s v="03|93"/>
    <x v="0"/>
    <x v="0"/>
    <s v="03|0104|000060200|1"/>
    <x v="3"/>
    <x v="0"/>
    <n v="8.6218176649926261E-5"/>
    <n v="2.610163913172865E-4"/>
    <s v="0048 - 14)"/>
    <n v="0"/>
    <n v="0"/>
    <n v="2.8611970184302681E-2"/>
  </r>
  <r>
    <s v="0132 - 02)"/>
    <x v="1"/>
    <s v="Supervisor Varejo CE"/>
    <x v="3"/>
    <x v="0"/>
    <s v="Maracanau"/>
    <s v="Gerardos Distribuidora Ltda (000132 - 02)"/>
    <x v="14"/>
    <x v="0"/>
    <s v="MERCADORIA PARA REVENDA"/>
    <s v="Uva"/>
    <x v="7"/>
    <s v="Uva Vitoria"/>
    <s v="Frutana"/>
    <s v="Sem Fabricante"/>
    <s v="000191754"/>
    <s v="0002"/>
    <x v="7"/>
    <s v="CX"/>
    <n v="0.1"/>
    <n v="0.55000000000000004"/>
    <n v="8.5"/>
    <s v="03|01"/>
    <x v="3"/>
    <x v="6"/>
    <s v="03|0104|000060198|1"/>
    <x v="7"/>
    <x v="3"/>
    <n v="2.7233537774967415E-5"/>
    <n v="1.5951001691611952E-5"/>
    <s v="0132 - 02)"/>
    <n v="0"/>
    <n v="0"/>
    <n v="2.8611970184302681E-2"/>
  </r>
  <r>
    <s v="0132 - 02)"/>
    <x v="1"/>
    <s v="Supervisor Varejo CE"/>
    <x v="3"/>
    <x v="0"/>
    <s v="Maracanau"/>
    <s v="Gerardos Distribuidora Ltda (000132 - 02)"/>
    <x v="14"/>
    <x v="0"/>
    <s v="MERCADORIA PARA REVENDA"/>
    <s v="Uva"/>
    <x v="4"/>
    <s v="Uva Thompson"/>
    <s v="Reserva Gourmet"/>
    <s v="Sem Fabricante"/>
    <s v="000191754"/>
    <s v="0003"/>
    <x v="29"/>
    <s v="CX"/>
    <n v="8.3299999999999999E-2"/>
    <n v="0.43315999999999999"/>
    <n v="12.8"/>
    <s v="03|01"/>
    <x v="3"/>
    <x v="6"/>
    <s v="03|0104|000060198|1"/>
    <x v="7"/>
    <x v="3"/>
    <n v="4.1010503943480345E-5"/>
    <n v="1.2562428895888424E-5"/>
    <s v="0132 - 02)"/>
    <n v="0"/>
    <n v="0"/>
    <n v="2.8611970184302681E-2"/>
  </r>
  <r>
    <s v="0132 - 02)"/>
    <x v="1"/>
    <s v="Supervisor Varejo CE"/>
    <x v="3"/>
    <x v="0"/>
    <s v="Maracanau"/>
    <s v="Gerardos Distribuidora Ltda (000132 - 02)"/>
    <x v="14"/>
    <x v="0"/>
    <s v="MERCADORIA PARA REVENDA"/>
    <s v="Uva"/>
    <x v="7"/>
    <s v="Uva Vitoria"/>
    <s v="Reserva Gourmet"/>
    <s v="Sem Fabricante"/>
    <s v="000191754"/>
    <s v="0004"/>
    <x v="41"/>
    <s v="CX"/>
    <n v="8.3299999999999999E-2"/>
    <n v="0.43315999999999999"/>
    <n v="10.5"/>
    <s v="03|01"/>
    <x v="0"/>
    <x v="4"/>
    <s v="03|0104|000060198|1"/>
    <x v="7"/>
    <x v="3"/>
    <n v="3.364142901613622E-5"/>
    <n v="1.2562428895888424E-5"/>
    <s v="0132 - 02)"/>
    <n v="0"/>
    <n v="0"/>
    <n v="2.8611970184302681E-2"/>
  </r>
  <r>
    <s v="0132 - 02)"/>
    <x v="1"/>
    <s v="Supervisor Varejo CE"/>
    <x v="3"/>
    <x v="0"/>
    <s v="Maracanau"/>
    <s v="Gerardos Distribuidora Ltda (000132 - 02)"/>
    <x v="10"/>
    <x v="2"/>
    <s v="MERCADORIA PARA REVENDA"/>
    <s v="Uva"/>
    <x v="4"/>
    <s v="Uva Thompson"/>
    <s v="Reserva Gourmet"/>
    <s v="Sem Fabricante"/>
    <s v="000192336"/>
    <s v="0004"/>
    <x v="29"/>
    <s v="CX"/>
    <n v="1"/>
    <n v="5.2"/>
    <n v="130.80000000000001"/>
    <s v="03|93"/>
    <x v="0"/>
    <x v="0"/>
    <s v="03|0104|000060198|1"/>
    <x v="7"/>
    <x v="3"/>
    <n v="4.1907608717243978E-4"/>
    <n v="1.5080947053887665E-4"/>
    <s v="0132 - 02)"/>
    <n v="0"/>
    <n v="0"/>
    <n v="2.8611970184302681E-2"/>
  </r>
  <r>
    <s v="0132 - 02)"/>
    <x v="1"/>
    <s v="Supervisor Varejo CE"/>
    <x v="3"/>
    <x v="0"/>
    <s v="Maracanau"/>
    <s v="Gerardos Distribuidora Ltda (000132 - 02)"/>
    <x v="10"/>
    <x v="2"/>
    <s v="MERCADORIA PARA REVENDA"/>
    <s v="Uva"/>
    <x v="14"/>
    <s v="Uva Crimson"/>
    <s v="Reserva Gourmet"/>
    <s v="Sem Fabricante"/>
    <s v="000192336"/>
    <s v="0005"/>
    <x v="15"/>
    <s v="CX"/>
    <n v="1.8332999999999999"/>
    <n v="9.5331600000000005"/>
    <n v="191.4"/>
    <s v="03|93"/>
    <x v="0"/>
    <x v="0"/>
    <s v="03|0104|000060198|1"/>
    <x v="7"/>
    <x v="3"/>
    <n v="6.1323519177985454E-4"/>
    <n v="2.7647900233892256E-4"/>
    <s v="0132 - 02)"/>
    <n v="0"/>
    <n v="0"/>
    <n v="2.8611970184302681E-2"/>
  </r>
  <r>
    <s v="0002 - 42)"/>
    <x v="1"/>
    <s v="Supervisor Atacado CE"/>
    <x v="0"/>
    <x v="0"/>
    <s v="Fortaleza"/>
    <s v="Atacadao S.A. (000002 - 42)"/>
    <x v="14"/>
    <x v="0"/>
    <s v="MERCADORIA PARA REVENDA"/>
    <s v="Melancia"/>
    <x v="33"/>
    <s v="Melancia Pick &amp; Nicky"/>
    <s v="Doce Mel"/>
    <s v="Sem Fabricante"/>
    <s v="000101807"/>
    <s v="0002"/>
    <x v="63"/>
    <s v="CX"/>
    <n v="1.1667000000000001"/>
    <n v="21.000599999999999"/>
    <n v="62.79"/>
    <s v="03|01"/>
    <x v="1"/>
    <x v="2"/>
    <s v="03|0104|000060196|1"/>
    <x v="24"/>
    <x v="0"/>
    <n v="2.0117574551649459E-4"/>
    <n v="6.0905564749975623E-4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1"/>
    <x v="1"/>
    <s v="MERCADORIA PARA REVENDA"/>
    <s v="Melancia"/>
    <x v="33"/>
    <s v="Melancia Pick &amp; Nicky"/>
    <s v="Doce Mel"/>
    <s v="Sem Fabricante"/>
    <s v="000102306"/>
    <s v="0001"/>
    <x v="63"/>
    <s v="CX"/>
    <n v="4.4443999999999999"/>
    <n v="79.999200000000002"/>
    <n v="239.2"/>
    <s v="03|93"/>
    <x v="0"/>
    <x v="0"/>
    <s v="03|0104|000060196|1"/>
    <x v="24"/>
    <x v="0"/>
    <n v="7.663837924437889E-4"/>
    <n v="2.3201224991410961E-3"/>
    <s v="0002 - 42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12"/>
    <x v="2"/>
    <s v="MERCADORIA PARA REVENDA"/>
    <s v="Melancia"/>
    <x v="33"/>
    <s v="Melancia Pick &amp; Nicky"/>
    <s v="Sem Marca"/>
    <s v="Sem Fabricante"/>
    <s v="000010423"/>
    <s v="0001"/>
    <x v="56"/>
    <s v="CX"/>
    <n v="0.36470000000000002"/>
    <n v="6.5646000000000004"/>
    <n v="19.62"/>
    <s v="03|93"/>
    <x v="0"/>
    <x v="0"/>
    <s v="03|0104|000060193|1"/>
    <x v="10"/>
    <x v="0"/>
    <n v="6.2861413075865973E-5"/>
    <n v="1.9038535582682878E-4"/>
    <s v="0048 - 36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6"/>
    <x v="1"/>
    <s v="MERCADORIA PARA REVENDA"/>
    <s v="Melancia"/>
    <x v="33"/>
    <s v="Melancia Pick &amp; Nicky"/>
    <s v="Sem Marca"/>
    <s v="Sem Fabricante"/>
    <s v="000010776"/>
    <s v="0003"/>
    <x v="56"/>
    <s v="CX"/>
    <n v="0.27779999999999999"/>
    <n v="5.0004"/>
    <n v="14.95"/>
    <s v="03|93"/>
    <x v="0"/>
    <x v="0"/>
    <s v="03|0104|000060193|1"/>
    <x v="10"/>
    <x v="0"/>
    <n v="4.7898987027736806E-5"/>
    <n v="1.4502070701588439E-4"/>
    <s v="0048 - 36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4"/>
    <x v="1"/>
    <s v="MERCADORIA PARA REVENDA"/>
    <s v="Ameixa"/>
    <x v="18"/>
    <s v="Ameixa"/>
    <s v="Sem Marca"/>
    <s v="Sem Fabricante"/>
    <s v="000011087"/>
    <s v="0001"/>
    <x v="38"/>
    <s v="CX"/>
    <n v="1.9167000000000001"/>
    <n v="11.5002"/>
    <n v="146.05000000000001"/>
    <s v="03|93"/>
    <x v="0"/>
    <x v="0"/>
    <s v="03|0104|000060193|1"/>
    <x v="10"/>
    <x v="0"/>
    <n v="4.6793625788635194E-4"/>
    <n v="3.3352674482522868E-4"/>
    <s v="0048 - 36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4"/>
    <x v="1"/>
    <s v="MERCADORIA PARA REVENDA"/>
    <s v="Melancia"/>
    <x v="33"/>
    <s v="Melancia Pick &amp; Nicky"/>
    <s v="Sem Marca"/>
    <s v="Sem Fabricante"/>
    <s v="000011087"/>
    <s v="0002"/>
    <x v="56"/>
    <s v="CX"/>
    <n v="0.22220000000000001"/>
    <n v="3.9996"/>
    <n v="11.96"/>
    <s v="03|93"/>
    <x v="0"/>
    <x v="0"/>
    <s v="03|0104|000060193|1"/>
    <x v="10"/>
    <x v="0"/>
    <n v="3.8319189622189448E-5"/>
    <n v="1.1599568430140211E-4"/>
    <s v="0048 - 36)"/>
    <n v="0"/>
    <n v="0"/>
    <n v="2.8611970184302681E-2"/>
  </r>
  <r>
    <s v="1899 - 18)"/>
    <x v="1"/>
    <s v="Supervisor Atacado CE"/>
    <x v="2"/>
    <x v="0"/>
    <s v="Maracanau"/>
    <s v="Sendas Distribuidora (001899 - 18)"/>
    <x v="13"/>
    <x v="0"/>
    <s v="MERCADORIA IMPORTADA"/>
    <s v="Laranja"/>
    <x v="3"/>
    <s v="Laranja Imp"/>
    <s v="Sem Marca"/>
    <s v="Sem Fabricante"/>
    <s v="000178893"/>
    <s v="0001"/>
    <x v="19"/>
    <s v="CX"/>
    <n v="6.6699999999999995E-2"/>
    <n v="1.0004999999999999"/>
    <n v="16"/>
    <s v="03|01"/>
    <x v="1"/>
    <x v="2"/>
    <s v="03|0104|000060189|1"/>
    <x v="19"/>
    <x v="1"/>
    <n v="5.1263129929350428E-5"/>
    <n v="2.9016322168105014E-5"/>
    <s v="1899 - 18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2"/>
    <x v="2"/>
    <s v="MERCADORIA IMPORTADA"/>
    <s v="Maca"/>
    <x v="13"/>
    <s v="Maca Gala Imp Pick &amp; Nicky"/>
    <s v="Sem Marca"/>
    <s v="Sem Fabricante"/>
    <s v="000014170"/>
    <s v="0001"/>
    <x v="26"/>
    <s v="CX"/>
    <n v="4.5499999999999999E-2"/>
    <n v="0.89634999999999998"/>
    <n v="11.5"/>
    <s v="03|01"/>
    <x v="0"/>
    <x v="4"/>
    <s v="03|0104|000060188|1"/>
    <x v="27"/>
    <x v="0"/>
    <n v="3.6845374636720623E-5"/>
    <n v="2.5995782484138859E-5"/>
    <s v="0048 - 37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10"/>
    <x v="2"/>
    <s v="MERCADORIA PARA REVENDA"/>
    <s v="Melancia"/>
    <x v="33"/>
    <s v="Melancia Pick &amp; Nicky"/>
    <s v="Sem Marca"/>
    <s v="Sem Fabricante"/>
    <s v="000014391"/>
    <s v="0001"/>
    <x v="56"/>
    <s v="CX"/>
    <n v="0.83330000000000004"/>
    <n v="14.9994"/>
    <n v="44.85"/>
    <s v="03|93"/>
    <x v="0"/>
    <x v="0"/>
    <s v="03|0104|000060188|1"/>
    <x v="27"/>
    <x v="0"/>
    <n v="1.4369696108321043E-4"/>
    <n v="4.3500991776938966E-4"/>
    <s v="0048 - 37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3"/>
    <x v="3"/>
    <s v="MERCADORIA PARA REVENDA"/>
    <s v="Melancia"/>
    <x v="33"/>
    <s v="Melancia Pick &amp; Nicky"/>
    <s v="Sem Marca"/>
    <s v="Sem Fabricante"/>
    <s v="000015002"/>
    <s v="0001"/>
    <x v="56"/>
    <s v="CX"/>
    <n v="0.61109999999999998"/>
    <n v="10.9998"/>
    <n v="32.89"/>
    <s v="03|93"/>
    <x v="0"/>
    <x v="0"/>
    <s v="03|0104|000060188|1"/>
    <x v="27"/>
    <x v="0"/>
    <n v="1.0537777146102098E-4"/>
    <n v="3.1901423346798757E-4"/>
    <s v="0048 - 37)"/>
    <n v="0"/>
    <n v="0"/>
    <n v="2.8611970184302681E-2"/>
  </r>
  <r>
    <s v="0002 - 57)"/>
    <x v="1"/>
    <s v="Supervisor Atacado CE"/>
    <x v="0"/>
    <x v="0"/>
    <s v="Fortaleza"/>
    <s v="Atacadao S.A. (000002 - 57)"/>
    <x v="11"/>
    <x v="2"/>
    <s v="MERCADORIA PARA REVENDA"/>
    <s v="Melancia"/>
    <x v="33"/>
    <s v="Melancia Pick &amp; Nicky"/>
    <s v="Sem Marca"/>
    <s v="Sem Fabricante"/>
    <s v="000090769"/>
    <s v="0001"/>
    <x v="56"/>
    <s v="CX"/>
    <n v="0.16669999999999999"/>
    <n v="3.0005999999999999"/>
    <n v="8.9700000000000006"/>
    <s v="03|93"/>
    <x v="0"/>
    <x v="0"/>
    <s v="03|0104|000060187|1"/>
    <x v="22"/>
    <x v="0"/>
    <n v="2.8739392216642086E-5"/>
    <n v="8.7022864865183316E-5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1"/>
    <x v="1"/>
    <s v="MERCADORIA PARA REVENDA"/>
    <s v="Melancia"/>
    <x v="33"/>
    <s v="Melancia Pick &amp; Nicky"/>
    <s v="Sem Marca"/>
    <s v="Sem Fabricante"/>
    <s v="000091265"/>
    <s v="0001"/>
    <x v="56"/>
    <s v="CX"/>
    <n v="0.27779999999999999"/>
    <n v="5.0004"/>
    <n v="14.95"/>
    <s v="03|93"/>
    <x v="0"/>
    <x v="0"/>
    <s v="03|0104|000060187|1"/>
    <x v="22"/>
    <x v="0"/>
    <n v="4.7898987027736806E-5"/>
    <n v="1.4502070701588439E-4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4"/>
    <x v="1"/>
    <s v="MERCADORIA PARA REVENDA"/>
    <s v="Melancia"/>
    <x v="33"/>
    <s v="Melancia Pick &amp; Nicky"/>
    <s v="Sem Marca"/>
    <s v="Sem Fabricante"/>
    <s v="000091328"/>
    <s v="0001"/>
    <x v="56"/>
    <s v="CX"/>
    <n v="0.27779999999999999"/>
    <n v="5.0004"/>
    <n v="14.95"/>
    <s v="03|93"/>
    <x v="0"/>
    <x v="0"/>
    <s v="03|0104|000060187|1"/>
    <x v="22"/>
    <x v="0"/>
    <n v="4.7898987027736806E-5"/>
    <n v="1.4502070701588439E-4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4"/>
    <x v="1"/>
    <s v="MERCADORIA PARA REVENDA"/>
    <s v="Melancia"/>
    <x v="33"/>
    <s v="Melancia Pick &amp; Nicky"/>
    <s v="Sem Marca"/>
    <s v="Sem Fabricante"/>
    <s v="000091411"/>
    <s v="0002"/>
    <x v="56"/>
    <s v="CX"/>
    <n v="0.88890000000000002"/>
    <n v="16.0002"/>
    <n v="47.84"/>
    <s v="03|93"/>
    <x v="0"/>
    <x v="0"/>
    <s v="03|0104|000060187|1"/>
    <x v="22"/>
    <x v="0"/>
    <n v="1.5327675848875779E-4"/>
    <n v="4.6403494048387193E-4"/>
    <s v="0002 - 57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IMPORTADA"/>
    <s v="Laranja"/>
    <x v="3"/>
    <s v="Laranja Imp"/>
    <s v="Sem Marca"/>
    <s v="Sem Fabricante"/>
    <s v="000144708"/>
    <s v="0002"/>
    <x v="19"/>
    <s v="CX"/>
    <n v="6.6699999999999995E-2"/>
    <n v="1.0004999999999999"/>
    <n v="10.9"/>
    <s v="03|01"/>
    <x v="1"/>
    <x v="2"/>
    <s v="03|0104|000060179|1"/>
    <x v="25"/>
    <x v="0"/>
    <n v="3.4923007264369984E-5"/>
    <n v="2.9016322168105014E-5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IMPORTADA"/>
    <s v="Limao"/>
    <x v="16"/>
    <s v="Limao Imp"/>
    <s v="Sem Marca"/>
    <s v="Sem Fabricante"/>
    <s v="000144708"/>
    <s v="0003"/>
    <x v="18"/>
    <s v="CX"/>
    <n v="6.6699999999999995E-2"/>
    <n v="1.0004999999999999"/>
    <n v="12.9"/>
    <s v="03|01"/>
    <x v="1"/>
    <x v="2"/>
    <s v="03|0104|000060179|1"/>
    <x v="25"/>
    <x v="0"/>
    <n v="4.1330898505538783E-5"/>
    <n v="2.9016322168105014E-5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IMPORTADA"/>
    <s v="Kiwi"/>
    <x v="5"/>
    <s v="Kiwi Imp"/>
    <s v="Sem Marca"/>
    <s v="Sem Fabricante"/>
    <s v="000144709"/>
    <s v="0001"/>
    <x v="5"/>
    <s v="CX"/>
    <n v="0.1111"/>
    <n v="0.99990000000000001"/>
    <n v="21"/>
    <s v="03|01"/>
    <x v="3"/>
    <x v="5"/>
    <s v="03|0104|000060179|1"/>
    <x v="25"/>
    <x v="0"/>
    <n v="6.7282858032272441E-5"/>
    <n v="2.8998921075350528E-5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Ameixa"/>
    <x v="18"/>
    <s v="Ameixa"/>
    <s v="Sem Marca"/>
    <s v="Sem Fabricante"/>
    <s v="000145075"/>
    <s v="0001"/>
    <x v="38"/>
    <s v="CX"/>
    <n v="5.5"/>
    <n v="33"/>
    <n v="419.1"/>
    <s v="03|93"/>
    <x v="0"/>
    <x v="0"/>
    <s v="03|0104|000060179|1"/>
    <x v="25"/>
    <x v="0"/>
    <n v="1.3427736095869228E-3"/>
    <n v="9.5706010149671709E-4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Melancia"/>
    <x v="33"/>
    <s v="Melancia Pick &amp; Nicky"/>
    <s v="Sem Marca"/>
    <s v="Sem Fabricante"/>
    <s v="000145075"/>
    <s v="0005"/>
    <x v="56"/>
    <s v="CX"/>
    <n v="1.7222"/>
    <n v="30.999600000000001"/>
    <n v="92.69"/>
    <s v="03|93"/>
    <x v="0"/>
    <x v="0"/>
    <s v="03|0104|000060179|1"/>
    <x v="25"/>
    <x v="0"/>
    <n v="2.9697371957196822E-4"/>
    <n v="8.9904485825326164E-4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Melao"/>
    <x v="11"/>
    <s v="Melao Espanhol"/>
    <s v="Sem Marca"/>
    <s v="Sem Fabricante"/>
    <s v="000145075"/>
    <s v="0004"/>
    <x v="12"/>
    <s v="KG"/>
    <n v="7.7332999999999998"/>
    <n v="7.7332999999999998"/>
    <n v="243.6"/>
    <s v="03|93"/>
    <x v="0"/>
    <x v="0"/>
    <s v="03|0104|000060179|1"/>
    <x v="25"/>
    <x v="0"/>
    <n v="7.8048115317436032E-4"/>
    <n v="2.2427978433044128E-4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3"/>
    <x v="3"/>
    <s v="MERCADORIA PARA REVENDA"/>
    <s v="Ameixa"/>
    <x v="18"/>
    <s v="Ameixa"/>
    <s v="Sem Marca"/>
    <s v="Sem Fabricante"/>
    <s v="000145414"/>
    <s v="0001"/>
    <x v="38"/>
    <s v="CX"/>
    <n v="28.333300000000001"/>
    <n v="169.99979999999999"/>
    <n v="2159"/>
    <s v="03|93"/>
    <x v="0"/>
    <x v="0"/>
    <s v="03|0104|000060179|1"/>
    <x v="25"/>
    <x v="0"/>
    <n v="6.917318594841724E-3"/>
    <n v="4.9303038134067157E-3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3"/>
    <x v="3"/>
    <s v="MERCADORIA PARA REVENDA"/>
    <s v="Melancia"/>
    <x v="33"/>
    <s v="Melancia Pick &amp; Nicky"/>
    <s v="Sem Marca"/>
    <s v="Sem Fabricante"/>
    <s v="000145414"/>
    <s v="0003"/>
    <x v="56"/>
    <s v="CX"/>
    <n v="1.9443999999999999"/>
    <n v="34.999200000000002"/>
    <n v="104.65"/>
    <s v="03|93"/>
    <x v="0"/>
    <x v="0"/>
    <s v="03|0104|000060179|1"/>
    <x v="25"/>
    <x v="0"/>
    <n v="3.3529290919415768E-4"/>
    <n v="1.0150405425546638E-3"/>
    <s v="0002 - 39)"/>
    <n v="0"/>
    <n v="0"/>
    <n v="2.8611970184302681E-2"/>
  </r>
  <r>
    <s v="0002 - 37)"/>
    <x v="1"/>
    <s v="Supervisor Atacado CE"/>
    <x v="0"/>
    <x v="0"/>
    <s v="Eusebio"/>
    <s v="Atacadao S.A (000002 - 37)"/>
    <x v="9"/>
    <x v="2"/>
    <s v="MERCADORIA PARA REVENDA"/>
    <s v="Melancia"/>
    <x v="33"/>
    <s v="Melancia Pick &amp; Nicky"/>
    <s v="Doce Mel"/>
    <s v="Sem Fabricante"/>
    <s v="000309725"/>
    <s v="0002"/>
    <x v="63"/>
    <s v="CX"/>
    <n v="0.16669999999999999"/>
    <n v="3.0005999999999999"/>
    <n v="8.9700000000000006"/>
    <s v="03|93"/>
    <x v="0"/>
    <x v="0"/>
    <s v="03|0104|000060178|1"/>
    <x v="30"/>
    <x v="0"/>
    <n v="2.8739392216642086E-5"/>
    <n v="8.7022864865183316E-5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9"/>
    <x v="2"/>
    <s v="MERCADORIA PARA REVENDA"/>
    <s v="Melancia"/>
    <x v="33"/>
    <s v="Melancia Pick &amp; Nicky"/>
    <s v="Doce Mel"/>
    <s v="Sem Fabricante"/>
    <s v="000309873"/>
    <s v="0001"/>
    <x v="63"/>
    <s v="CX"/>
    <n v="0.1111"/>
    <n v="1.9998"/>
    <n v="5.98"/>
    <s v="03|93"/>
    <x v="0"/>
    <x v="0"/>
    <s v="03|0104|000060178|1"/>
    <x v="30"/>
    <x v="0"/>
    <n v="1.9159594811094724E-5"/>
    <n v="5.7997842150701057E-5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"/>
    <x v="1"/>
    <s v="MERCADORIA PARA REVENDA"/>
    <s v="Melancia"/>
    <x v="33"/>
    <s v="Melancia Pick &amp; Nicky"/>
    <s v="Doce Mel"/>
    <s v="Sem Fabricante"/>
    <s v="000310121"/>
    <s v="0001"/>
    <x v="63"/>
    <s v="CX"/>
    <n v="0.33329999999999999"/>
    <n v="5.9993999999999996"/>
    <n v="17.940000000000001"/>
    <s v="03|93"/>
    <x v="0"/>
    <x v="0"/>
    <s v="03|0104|000060178|1"/>
    <x v="30"/>
    <x v="0"/>
    <n v="5.7478784433284172E-5"/>
    <n v="1.7399352645210316E-4"/>
    <s v="0002 - 37)"/>
    <n v="0"/>
    <n v="0"/>
    <n v="2.8611970184302681E-2"/>
  </r>
  <r>
    <s v="0002 - 24)"/>
    <x v="1"/>
    <s v="Supervisor Atacado CE"/>
    <x v="0"/>
    <x v="0"/>
    <s v="Fortaleza"/>
    <s v="Atacadao S.A (000002 - 24)"/>
    <x v="14"/>
    <x v="0"/>
    <s v="MERCADORIA IMPORTADA"/>
    <s v="Laranja"/>
    <x v="3"/>
    <s v="Laranja Imp"/>
    <s v="Sem Marca"/>
    <s v="Sem Fabricante"/>
    <s v="000627389"/>
    <s v="0001"/>
    <x v="19"/>
    <s v="CX"/>
    <n v="6.6699999999999995E-2"/>
    <n v="1.0004999999999999"/>
    <n v="10.9"/>
    <s v="03|01"/>
    <x v="1"/>
    <x v="2"/>
    <s v="03|0104|000060176|1"/>
    <x v="23"/>
    <x v="0"/>
    <n v="3.4923007264369984E-5"/>
    <n v="2.9016322168105014E-5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4"/>
    <x v="0"/>
    <s v="MERCADORIA IMPORTADA"/>
    <s v="Pera"/>
    <x v="2"/>
    <s v="Pera D'Anjou Imp"/>
    <s v="Sem Marca"/>
    <s v="Sem Fabricante"/>
    <s v="000627389"/>
    <s v="0003"/>
    <x v="2"/>
    <s v="CX"/>
    <n v="0.38890000000000002"/>
    <n v="7.0002000000000004"/>
    <n v="58.8"/>
    <s v="03|01"/>
    <x v="1"/>
    <x v="2"/>
    <s v="03|0104|000060176|1"/>
    <x v="23"/>
    <x v="0"/>
    <n v="1.8839200249036282E-4"/>
    <n v="2.0301854916658546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4"/>
    <x v="0"/>
    <s v="MERCADORIA PARA REVENDA"/>
    <s v="Ameixa"/>
    <x v="32"/>
    <s v="Ameixa Pick &amp; Nicky"/>
    <s v="Pick &amp; Nicky"/>
    <s v="Sem Fabricante"/>
    <s v="000627390"/>
    <s v="0001"/>
    <x v="55"/>
    <s v="CX"/>
    <n v="0.3"/>
    <n v="1.68"/>
    <n v="29.7"/>
    <s v="03|01"/>
    <x v="3"/>
    <x v="5"/>
    <s v="03|0104|000060176|1"/>
    <x v="23"/>
    <x v="0"/>
    <n v="9.5157184931356738E-5"/>
    <n v="4.8723059712560147E-5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2"/>
    <x v="2"/>
    <s v="MERCADORIA PARA REVENDA"/>
    <s v="Melancia"/>
    <x v="33"/>
    <s v="Melancia Pick &amp; Nicky"/>
    <s v="Sem Marca"/>
    <s v="Sem Fabricante"/>
    <s v="000627488"/>
    <s v="0002"/>
    <x v="56"/>
    <s v="CX"/>
    <n v="3.3332999999999999"/>
    <n v="59.999400000000001"/>
    <n v="179.4"/>
    <s v="03|93"/>
    <x v="0"/>
    <x v="0"/>
    <s v="03|0104|000060176|1"/>
    <x v="23"/>
    <x v="0"/>
    <n v="5.747878443328417E-4"/>
    <n v="1.7400918743558222E-3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Ameixa"/>
    <x v="18"/>
    <s v="Ameixa"/>
    <s v="Sem Marca"/>
    <s v="Sem Fabricante"/>
    <s v="000627924"/>
    <s v="0001"/>
    <x v="38"/>
    <s v="CX"/>
    <n v="0.66669999999999996"/>
    <n v="4.0002000000000004"/>
    <n v="50.8"/>
    <s v="03|93"/>
    <x v="0"/>
    <x v="0"/>
    <s v="03|0104|000060176|1"/>
    <x v="23"/>
    <x v="0"/>
    <n v="1.627604375256876E-4"/>
    <n v="1.1601308539415662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Melancia"/>
    <x v="33"/>
    <s v="Melancia Pick &amp; Nicky"/>
    <s v="Sem Marca"/>
    <s v="Sem Fabricante"/>
    <s v="000627924"/>
    <s v="0004"/>
    <x v="56"/>
    <s v="CX"/>
    <n v="0.77780000000000005"/>
    <n v="14.000400000000001"/>
    <n v="41.86"/>
    <s v="03|93"/>
    <x v="0"/>
    <x v="0"/>
    <s v="03|0104|000060176|1"/>
    <x v="23"/>
    <x v="0"/>
    <n v="1.3411716367766306E-4"/>
    <n v="4.0603709833317091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3"/>
    <x v="3"/>
    <s v="MERCADORIA PARA REVENDA"/>
    <s v="Ameixa"/>
    <x v="18"/>
    <s v="Ameixa"/>
    <s v="Sem Marca"/>
    <s v="Sem Fabricante"/>
    <s v="000628609"/>
    <s v="0001"/>
    <x v="38"/>
    <s v="CX"/>
    <n v="33"/>
    <n v="198"/>
    <n v="2514.6"/>
    <s v="03|93"/>
    <x v="0"/>
    <x v="0"/>
    <s v="03|0104|000060176|1"/>
    <x v="23"/>
    <x v="0"/>
    <n v="8.056641657521537E-3"/>
    <n v="5.742360608980303E-3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3"/>
    <x v="3"/>
    <s v="MERCADORIA PARA REVENDA"/>
    <s v="Melancia"/>
    <x v="33"/>
    <s v="Melancia Pick &amp; Nicky"/>
    <s v="Sem Marca"/>
    <s v="Sem Fabricante"/>
    <s v="000628609"/>
    <s v="0002"/>
    <x v="56"/>
    <s v="CX"/>
    <n v="4.8888999999999996"/>
    <n v="88.000200000000007"/>
    <n v="263.12"/>
    <s v="03|93"/>
    <x v="0"/>
    <x v="0"/>
    <s v="03|0104|000060176|1"/>
    <x v="23"/>
    <x v="0"/>
    <n v="8.4302217168816783E-4"/>
    <n v="2.5521660710221641E-3"/>
    <s v="0002 - 24)"/>
    <n v="0"/>
    <n v="0"/>
    <n v="2.8611970184302681E-2"/>
  </r>
  <r>
    <s v="0176 - 07)"/>
    <x v="1"/>
    <s v="Supervisor Atacado CE"/>
    <x v="5"/>
    <x v="0"/>
    <s v="Juazeiro Do Norte"/>
    <s v="Mwn Comercial De Alimentos Ltda (000176 - 07)"/>
    <x v="13"/>
    <x v="0"/>
    <s v="MERCADORIA PARA REVENDA"/>
    <s v="Ameixa"/>
    <x v="18"/>
    <s v="Ameixa"/>
    <s v="Sem Marca"/>
    <s v="Sem Fabricante"/>
    <s v="000067030"/>
    <s v="0001"/>
    <x v="38"/>
    <s v="CX"/>
    <n v="0.33329999999999999"/>
    <n v="1.9998"/>
    <n v="29.6"/>
    <s v="03|01"/>
    <x v="0"/>
    <x v="4"/>
    <s v="03|0104|000060166|1"/>
    <x v="92"/>
    <x v="4"/>
    <n v="9.48367903692983E-5"/>
    <n v="5.7997842150701057E-5"/>
    <s v="0176 - 07)"/>
    <n v="0"/>
    <n v="0"/>
    <n v="2.8611970184302681E-2"/>
  </r>
  <r>
    <s v="0176 - 07)"/>
    <x v="1"/>
    <s v="Supervisor Atacado CE"/>
    <x v="5"/>
    <x v="0"/>
    <s v="Juazeiro Do Norte"/>
    <s v="Mwn Comercial De Alimentos Ltda (000176 - 07)"/>
    <x v="13"/>
    <x v="0"/>
    <s v="MERCADORIA PARA REVENDA"/>
    <s v="Verduras"/>
    <x v="19"/>
    <s v="Brocolis"/>
    <s v="Reserva Gourmet"/>
    <s v="Sem Fabricante"/>
    <s v="000067030"/>
    <s v="0002"/>
    <x v="24"/>
    <s v="UN"/>
    <n v="15"/>
    <n v="4.5149999999999997"/>
    <n v="6"/>
    <s v="03|01"/>
    <x v="3"/>
    <x v="6"/>
    <s v="03|0104|000060166|1"/>
    <x v="92"/>
    <x v="4"/>
    <n v="1.9223673723506412E-5"/>
    <n v="1.3094322297750539E-4"/>
    <s v="0176 - 07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0"/>
    <x v="2"/>
    <s v="MERCADORIA PARA REVENDA"/>
    <s v="Ameixa"/>
    <x v="18"/>
    <s v="Ameixa"/>
    <s v="Sem Marca"/>
    <s v="Sem Fabricante"/>
    <s v="000034931"/>
    <s v="0001"/>
    <x v="38"/>
    <s v="CX"/>
    <n v="24"/>
    <n v="144"/>
    <n v="1828.8"/>
    <s v="03|93"/>
    <x v="0"/>
    <x v="0"/>
    <s v="03|0104|000060165|1"/>
    <x v="34"/>
    <x v="0"/>
    <n v="5.8593757509247538E-3"/>
    <n v="4.176262261076584E-3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0"/>
    <x v="2"/>
    <s v="MERCADORIA PARA REVENDA"/>
    <s v="Ameixa"/>
    <x v="18"/>
    <s v="Ameixa"/>
    <s v="Sem Marca"/>
    <s v="Sem Fabricante"/>
    <s v="000034932"/>
    <s v="0001"/>
    <x v="38"/>
    <s v="CX"/>
    <n v="1"/>
    <n v="6"/>
    <n v="76.2"/>
    <s v="03|93"/>
    <x v="0"/>
    <x v="0"/>
    <s v="03|0104|000060165|1"/>
    <x v="34"/>
    <x v="0"/>
    <n v="2.4414065628853144E-4"/>
    <n v="1.7401092754485768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1"/>
    <x v="2"/>
    <s v="MERCADORIA PARA REVENDA"/>
    <s v="Ameixa"/>
    <x v="18"/>
    <s v="Ameixa"/>
    <s v="Sem Marca"/>
    <s v="Sem Fabricante"/>
    <s v="000035042"/>
    <s v="0001"/>
    <x v="38"/>
    <s v="CX"/>
    <n v="10.333299999999999"/>
    <n v="61.9998"/>
    <n v="787.4"/>
    <s v="03|93"/>
    <x v="0"/>
    <x v="0"/>
    <s v="03|0104|000060165|1"/>
    <x v="34"/>
    <x v="0"/>
    <n v="2.522786781648158E-3"/>
    <n v="1.7981071175992777E-3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1"/>
    <x v="2"/>
    <s v="MERCADORIA PARA REVENDA"/>
    <s v="Ameixa"/>
    <x v="18"/>
    <s v="Ameixa"/>
    <s v="Sem Marca"/>
    <s v="Sem Fabricante"/>
    <s v="000035043"/>
    <s v="0001"/>
    <x v="38"/>
    <s v="CX"/>
    <n v="4.6666999999999996"/>
    <n v="28.0002"/>
    <n v="355.6"/>
    <s v="03|93"/>
    <x v="0"/>
    <x v="0"/>
    <s v="03|0104|000060165|1"/>
    <x v="34"/>
    <x v="0"/>
    <n v="1.1393230626798134E-3"/>
    <n v="8.1205679557358728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6"/>
    <x v="1"/>
    <s v="MERCADORIA PARA REVENDA"/>
    <s v="Ameixa"/>
    <x v="18"/>
    <s v="Ameixa"/>
    <s v="Sem Marca"/>
    <s v="Sem Fabricante"/>
    <s v="000035074"/>
    <s v="0001"/>
    <x v="38"/>
    <s v="CX"/>
    <n v="7"/>
    <n v="42"/>
    <n v="533.4"/>
    <s v="03|93"/>
    <x v="0"/>
    <x v="0"/>
    <s v="03|0104|000060165|1"/>
    <x v="34"/>
    <x v="0"/>
    <n v="1.7089845940197199E-3"/>
    <n v="1.2180764928140036E-3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6"/>
    <x v="1"/>
    <s v="MERCADORIA PARA REVENDA"/>
    <s v="Ameixa"/>
    <x v="18"/>
    <s v="Ameixa"/>
    <s v="Sem Marca"/>
    <s v="Sem Fabricante"/>
    <s v="000035123"/>
    <s v="0001"/>
    <x v="38"/>
    <s v="CX"/>
    <n v="1.1667000000000001"/>
    <n v="7.0002000000000004"/>
    <n v="88.9"/>
    <s v="03|93"/>
    <x v="0"/>
    <x v="0"/>
    <s v="03|0104|000060165|1"/>
    <x v="34"/>
    <x v="0"/>
    <n v="2.8483076566995335E-4"/>
    <n v="2.0301854916658546E-4"/>
    <s v="0048 - 12)"/>
    <n v="0"/>
    <n v="0"/>
    <n v="2.8611970184302681E-2"/>
  </r>
  <r>
    <s v="0176 - 10)"/>
    <x v="1"/>
    <s v="Supervisor Atacado CE"/>
    <x v="5"/>
    <x v="0"/>
    <s v="Iguatu"/>
    <s v="Mwn Comercial De Alimentos Ltda (000176 - 10)"/>
    <x v="13"/>
    <x v="0"/>
    <s v="MERCADORIA IMPORTADA"/>
    <s v="Laranja"/>
    <x v="3"/>
    <s v="Laranja Imp"/>
    <s v="Sem Marca"/>
    <s v="Sem Fabricante"/>
    <s v="000082465"/>
    <s v="0001"/>
    <x v="19"/>
    <s v="CX"/>
    <n v="6.6699999999999995E-2"/>
    <n v="1.0004999999999999"/>
    <n v="9.9"/>
    <s v="03|01"/>
    <x v="1"/>
    <x v="2"/>
    <s v="03|0104|000060164|1"/>
    <x v="93"/>
    <x v="4"/>
    <n v="3.1719061643785582E-5"/>
    <n v="2.9016322168105014E-5"/>
    <s v="0176 - 10)"/>
    <n v="0"/>
    <n v="0"/>
    <n v="2.8611970184302681E-2"/>
  </r>
  <r>
    <s v="0176 - 10)"/>
    <x v="1"/>
    <s v="Supervisor Atacado CE"/>
    <x v="5"/>
    <x v="0"/>
    <s v="Iguatu"/>
    <s v="Mwn Comercial De Alimentos Ltda (000176 - 10)"/>
    <x v="9"/>
    <x v="2"/>
    <s v="MERCADORIA IMPORTADA"/>
    <s v="Tangerina"/>
    <x v="10"/>
    <s v="Tangerina Imp"/>
    <s v="Sem Marca"/>
    <s v="Sem Fabricante"/>
    <s v="000082605"/>
    <s v="0001"/>
    <x v="64"/>
    <s v="CX"/>
    <n v="0.22220000000000001"/>
    <n v="1.9998"/>
    <n v="31"/>
    <s v="03|93"/>
    <x v="0"/>
    <x v="0"/>
    <s v="03|0104|000060164|1"/>
    <x v="93"/>
    <x v="4"/>
    <n v="9.9322314238116453E-5"/>
    <n v="5.7997842150701057E-5"/>
    <s v="0176 - 10)"/>
    <n v="0"/>
    <n v="0"/>
    <n v="2.8611970184302681E-2"/>
  </r>
  <r>
    <s v="0002 - 23)"/>
    <x v="1"/>
    <s v="Supervisor Atacado CE"/>
    <x v="5"/>
    <x v="0"/>
    <s v="Juazeiro Do Norte"/>
    <s v="Atacadao S.A (000002 - 23)"/>
    <x v="13"/>
    <x v="0"/>
    <s v="MERCADORIA PARA REVENDA"/>
    <s v="Abobora"/>
    <x v="22"/>
    <s v="Abobora Bata"/>
    <s v="Bata"/>
    <s v="Sem Fabricante"/>
    <s v="000499874"/>
    <s v="0001"/>
    <x v="30"/>
    <s v="CX"/>
    <n v="0.2727"/>
    <n v="2.9996999999999998"/>
    <n v="13.5"/>
    <s v="03|01"/>
    <x v="1"/>
    <x v="2"/>
    <s v="03|0104|000060154|1"/>
    <x v="35"/>
    <x v="0"/>
    <n v="4.3253265877889428E-5"/>
    <n v="8.6996763226051578E-5"/>
    <s v="0002 - 23)"/>
    <n v="0"/>
    <n v="0"/>
    <n v="2.8611970184302681E-2"/>
  </r>
  <r>
    <s v="0002 - 23)"/>
    <x v="1"/>
    <s v="Supervisor Atacado CE"/>
    <x v="5"/>
    <x v="0"/>
    <s v="Juazeiro Do Norte"/>
    <s v="Atacadao S.A (000002 - 23)"/>
    <x v="2"/>
    <x v="2"/>
    <s v="MERCADORIA PARA REVENDA"/>
    <s v="Melao"/>
    <x v="11"/>
    <s v="Melao Espanhol"/>
    <s v="Sem Marca"/>
    <s v="Sem Fabricante"/>
    <s v="000499875"/>
    <s v="0001"/>
    <x v="12"/>
    <s v="KG"/>
    <n v="3.0667"/>
    <n v="3.0667"/>
    <n v="96.6"/>
    <s v="03|93"/>
    <x v="0"/>
    <x v="1"/>
    <s v="03|0104|000060154|1"/>
    <x v="35"/>
    <x v="0"/>
    <n v="3.0950114694845319E-4"/>
    <n v="8.8939885250302503E-5"/>
    <s v="0002 - 23)"/>
    <n v="0"/>
    <n v="0"/>
    <n v="2.8611970184302681E-2"/>
  </r>
  <r>
    <s v="0002 - 23)"/>
    <x v="1"/>
    <s v="Supervisor Atacado CE"/>
    <x v="5"/>
    <x v="0"/>
    <s v="Juazeiro Do Norte"/>
    <s v="Atacadao S.A (000002 - 23)"/>
    <x v="12"/>
    <x v="2"/>
    <s v="MERCADORIA PARA REVENDA"/>
    <s v="Melao"/>
    <x v="11"/>
    <s v="Melao Espanhol"/>
    <s v="Sem Marca"/>
    <s v="Sem Fabricante"/>
    <s v="000500068"/>
    <s v="0001"/>
    <x v="12"/>
    <s v="KG"/>
    <n v="23.4"/>
    <n v="23.4"/>
    <n v="737.1"/>
    <s v="03|01"/>
    <x v="2"/>
    <x v="3"/>
    <s v="03|0104|000060154|1"/>
    <x v="35"/>
    <x v="0"/>
    <n v="2.3616283169327628E-3"/>
    <n v="6.7864261742494486E-4"/>
    <s v="0002 - 23)"/>
    <n v="0"/>
    <n v="0"/>
    <n v="2.8611970184302681E-2"/>
  </r>
  <r>
    <s v="0002 - 23)"/>
    <x v="1"/>
    <s v="Supervisor Atacado CE"/>
    <x v="5"/>
    <x v="0"/>
    <s v="Juazeiro Do Norte"/>
    <s v="Atacadao S.A (000002 - 23)"/>
    <x v="1"/>
    <x v="1"/>
    <s v="MERCADORIA PARA REVENDA"/>
    <s v="Ameixa"/>
    <x v="18"/>
    <s v="Ameixa"/>
    <s v="Sem Marca"/>
    <s v="Sem Fabricante"/>
    <s v="000500523"/>
    <s v="0001"/>
    <x v="38"/>
    <s v="CX"/>
    <n v="34.833300000000001"/>
    <n v="208.99979999999999"/>
    <n v="2654.3"/>
    <s v="03|93"/>
    <x v="0"/>
    <x v="1"/>
    <s v="03|0104|000060154|1"/>
    <x v="35"/>
    <x v="0"/>
    <n v="8.5042328607171785E-3"/>
    <n v="6.0613748424482904E-3"/>
    <s v="0002 - 23)"/>
    <n v="0"/>
    <n v="0"/>
    <n v="2.8611970184302681E-2"/>
  </r>
  <r>
    <s v="0002 - 23)"/>
    <x v="1"/>
    <s v="Supervisor Atacado CE"/>
    <x v="5"/>
    <x v="0"/>
    <s v="Juazeiro Do Norte"/>
    <s v="Atacadao S.A (000002 - 23)"/>
    <x v="5"/>
    <x v="1"/>
    <s v="MERCADORIA PARA REVENDA"/>
    <s v="Melancia"/>
    <x v="33"/>
    <s v="Melancia Pick &amp; Nicky"/>
    <s v="Sem Marca"/>
    <s v="Sem Fabricante"/>
    <s v="000500715"/>
    <s v="0001"/>
    <x v="56"/>
    <s v="CX"/>
    <n v="8.8332999999999995"/>
    <n v="158.99940000000001"/>
    <n v="475.41"/>
    <s v="03|93"/>
    <x v="0"/>
    <x v="0"/>
    <s v="03|0104|000060154|1"/>
    <x v="35"/>
    <x v="0"/>
    <n v="1.5231877874820306E-3"/>
    <n v="4.6112721788459741E-3"/>
    <s v="0002 - 23)"/>
    <n v="0"/>
    <n v="0"/>
    <n v="2.8611970184302681E-2"/>
  </r>
  <r>
    <s v="1899 - 17)"/>
    <x v="1"/>
    <s v="Supervisor Atacado CE"/>
    <x v="5"/>
    <x v="0"/>
    <s v="Juazeiro Do Norte"/>
    <s v="Sendas Distribuidora (001899 - 17)"/>
    <x v="12"/>
    <x v="2"/>
    <s v="MERCADORIA PARA REVENDA"/>
    <s v="Ameixa"/>
    <x v="18"/>
    <s v="Ameixa"/>
    <s v="Sem Marca"/>
    <s v="Sem Fabricante"/>
    <s v="000193727"/>
    <s v="0001"/>
    <x v="38"/>
    <s v="CX"/>
    <n v="0.83330000000000004"/>
    <n v="4.9997999999999996"/>
    <n v="62"/>
    <s v="03|93"/>
    <x v="0"/>
    <x v="0"/>
    <s v="03|0104|000060153|1"/>
    <x v="28"/>
    <x v="1"/>
    <n v="1.9864462847623291E-4"/>
    <n v="1.4500330592312987E-4"/>
    <s v="1899 - 17)"/>
    <n v="0"/>
    <n v="0"/>
    <n v="2.8611970184302681E-2"/>
  </r>
  <r>
    <s v="2459 - 50)"/>
    <x v="1"/>
    <s v="Supervisor MA, PA e PI"/>
    <x v="6"/>
    <x v="1"/>
    <s v="Teresina"/>
    <s v="Mateus Supermercados S.A. (002459 - 50)"/>
    <x v="13"/>
    <x v="0"/>
    <s v="MERCADORIA PARA REVENDA"/>
    <s v="Ameixa"/>
    <x v="32"/>
    <s v="Ameixa Pick &amp; Nicky"/>
    <s v="Pick &amp; Nicky"/>
    <s v="Sem Fabricante"/>
    <s v="000055647"/>
    <s v="0001"/>
    <x v="55"/>
    <s v="CX"/>
    <n v="0.1"/>
    <n v="0.56000000000000005"/>
    <n v="12.5"/>
    <s v="03|90"/>
    <x v="3"/>
    <x v="6"/>
    <s v="03|0104|000060143|1"/>
    <x v="94"/>
    <x v="2"/>
    <n v="4.0049320257305026E-5"/>
    <n v="1.6241019904186717E-5"/>
    <s v="2459 - 50)"/>
    <n v="0"/>
    <n v="0"/>
    <n v="2.8611970184302681E-2"/>
  </r>
  <r>
    <s v="0176 - 09)"/>
    <x v="1"/>
    <s v="Supervisor Varejo CE"/>
    <x v="4"/>
    <x v="0"/>
    <s v="Fortaleza"/>
    <s v="Mwn Comercial De Alimentos Ltda (000176 - 09)"/>
    <x v="15"/>
    <x v="0"/>
    <s v="MERCADORIA PARA REVENDA"/>
    <s v="Ameixa"/>
    <x v="18"/>
    <s v="Ameixa"/>
    <s v="Sem Marca"/>
    <s v="Sem Fabricante"/>
    <s v="000031693"/>
    <s v="0001"/>
    <x v="38"/>
    <s v="CX"/>
    <n v="1.8332999999999999"/>
    <n v="10.9998"/>
    <n v="141.9"/>
    <s v="03|01"/>
    <x v="1"/>
    <x v="9"/>
    <s v="03|0104|000060132|1"/>
    <x v="95"/>
    <x v="4"/>
    <n v="4.5463988356092663E-4"/>
    <n v="3.1901423346798757E-4"/>
    <s v="0176 - 09)"/>
    <n v="0"/>
    <n v="0"/>
    <n v="2.8611970184302681E-2"/>
  </r>
  <r>
    <s v="0082 - 01)"/>
    <x v="1"/>
    <s v="Supervisor Varejo CE"/>
    <x v="3"/>
    <x v="0"/>
    <s v="Fortaleza"/>
    <s v="Cencosud Brasil Comercial Sa (000082 - 01)"/>
    <x v="15"/>
    <x v="0"/>
    <s v="MERCADORIA IMPORTADA"/>
    <s v="Maca"/>
    <x v="13"/>
    <s v="Maca Gala Imp"/>
    <s v="Sem Marca"/>
    <s v="Sem Fabricante"/>
    <s v="000196692"/>
    <s v="0001"/>
    <x v="65"/>
    <s v="CX"/>
    <n v="3.2222"/>
    <n v="57.999600000000001"/>
    <n v="632.20000000000005"/>
    <s v="03|01"/>
    <x v="3"/>
    <x v="6"/>
    <s v="03|0104|000060129|1"/>
    <x v="72"/>
    <x v="5"/>
    <n v="2.0255344213334588E-3"/>
    <n v="1.682094032205121E-3"/>
    <s v="0082 - 01)"/>
    <n v="0"/>
    <n v="0"/>
    <n v="2.8611970184302681E-2"/>
  </r>
  <r>
    <s v="0082 - 01)"/>
    <x v="1"/>
    <s v="Supervisor Varejo CE"/>
    <x v="3"/>
    <x v="0"/>
    <s v="Fortaleza"/>
    <s v="Cencosud Brasil Comercial Sa (000082 - 01)"/>
    <x v="15"/>
    <x v="0"/>
    <s v="MERCADORIA IMPORTADA"/>
    <s v="Maca"/>
    <x v="13"/>
    <s v="Maca Gala Imp"/>
    <s v="Sem Marca"/>
    <s v="Sem Fabricante"/>
    <s v="000196692"/>
    <s v="0002"/>
    <x v="65"/>
    <s v="CX"/>
    <n v="3.2222"/>
    <n v="57.999600000000001"/>
    <n v="632.20000000000005"/>
    <s v="03|01"/>
    <x v="0"/>
    <x v="4"/>
    <s v="03|0104|000060129|1"/>
    <x v="72"/>
    <x v="5"/>
    <n v="2.0255344213334588E-3"/>
    <n v="1.682094032205121E-3"/>
    <s v="0082 - 01)"/>
    <n v="0"/>
    <n v="0"/>
    <n v="2.8611970184302681E-2"/>
  </r>
  <r>
    <s v="2459 - 58)"/>
    <x v="1"/>
    <s v="Supervisor Atacado CE"/>
    <x v="2"/>
    <x v="0"/>
    <s v="Maranguape"/>
    <s v="Mateus Supermercados S.A. (002459 - 58)"/>
    <x v="15"/>
    <x v="0"/>
    <s v="MERCADORIA PARA REVENDA"/>
    <s v="Mamao"/>
    <x v="29"/>
    <s v="Formosa 1ª"/>
    <s v="Doce Mel"/>
    <s v="Sem Fabricante"/>
    <s v="000019127"/>
    <s v="0001"/>
    <x v="51"/>
    <s v="CX"/>
    <n v="1.1429"/>
    <n v="16.000599999999999"/>
    <n v="43.2"/>
    <s v="03|01"/>
    <x v="1"/>
    <x v="2"/>
    <s v="03|0104|000060119|1"/>
    <x v="96"/>
    <x v="2"/>
    <n v="1.3841045080924616E-4"/>
    <n v="4.6404654121237485E-4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5"/>
    <x v="0"/>
    <s v="MERCADORIA IMPORTADA"/>
    <s v="Pera"/>
    <x v="2"/>
    <s v="Pera D'Anjou Imp"/>
    <s v="Sem Marca"/>
    <s v="Sem Fabricante"/>
    <s v="000019127"/>
    <s v="0002"/>
    <x v="2"/>
    <s v="CX"/>
    <n v="5.5599999999999997E-2"/>
    <n v="1.0007999999999999"/>
    <n v="8.5"/>
    <s v="03|01"/>
    <x v="1"/>
    <x v="2"/>
    <s v="03|0104|000060119|1"/>
    <x v="96"/>
    <x v="2"/>
    <n v="2.7233537774967415E-5"/>
    <n v="2.9025022714482256E-5"/>
    <s v="2459 - 58)"/>
    <n v="0"/>
    <n v="0"/>
    <n v="2.8611970184302681E-2"/>
  </r>
  <r>
    <s v="2459 - 80)"/>
    <x v="1"/>
    <s v="Supervisor Atacado CE"/>
    <x v="2"/>
    <x v="0"/>
    <s v="Caucaia"/>
    <s v="Mateus Supermercados S.A. (002459 - 80)"/>
    <x v="12"/>
    <x v="2"/>
    <s v="MERCADORIA PARA REVENDA"/>
    <s v="Melancia"/>
    <x v="33"/>
    <s v="Melancia Pick &amp; Nicky"/>
    <s v="Sem Marca"/>
    <s v="Sem Fabricante"/>
    <s v="000004685"/>
    <s v="0003"/>
    <x v="56"/>
    <s v="CX"/>
    <n v="11"/>
    <n v="198"/>
    <n v="673.2"/>
    <s v="03|01"/>
    <x v="0"/>
    <x v="4"/>
    <s v="03|0104|000060114|1"/>
    <x v="39"/>
    <x v="2"/>
    <n v="2.1568961917774196E-3"/>
    <n v="5.742360608980303E-3"/>
    <s v="2459 - 80)"/>
    <n v="0"/>
    <n v="0"/>
    <n v="2.8611970184302681E-2"/>
  </r>
  <r>
    <s v="0011 - 20)"/>
    <x v="1"/>
    <s v="Supervisor Varejo CE"/>
    <x v="4"/>
    <x v="0"/>
    <s v="Caucaia"/>
    <s v="Companhia Brasileira De Distribuicao (000011 - 20)"/>
    <x v="16"/>
    <x v="0"/>
    <s v="MERCADORIA IMPORTADA"/>
    <s v="Kiwi"/>
    <x v="5"/>
    <s v="Kiwi Imp Pick &amp; Nicky"/>
    <s v="Pick &amp; Nicky"/>
    <s v="Sem Fabricante"/>
    <s v="000241219"/>
    <s v="0001"/>
    <x v="27"/>
    <s v="CX"/>
    <n v="1"/>
    <n v="6.5"/>
    <n v="189"/>
    <s v="03|01"/>
    <x v="3"/>
    <x v="6"/>
    <s v="03|0104|000060105|1"/>
    <x v="74"/>
    <x v="17"/>
    <n v="6.0554572229045193E-4"/>
    <n v="1.8851183817359581E-4"/>
    <s v="0011 - 20)"/>
    <n v="0"/>
    <n v="0"/>
    <n v="2.8611970184302681E-2"/>
  </r>
  <r>
    <s v="2459 - 79)"/>
    <x v="1"/>
    <s v="Supervisor Atacado CE"/>
    <x v="2"/>
    <x v="0"/>
    <s v="Fortaleza"/>
    <s v="Mateus Supermercados S.A. (002459 - 79)"/>
    <x v="14"/>
    <x v="0"/>
    <s v="MERCADORIA IMPORTADA"/>
    <s v="Pera"/>
    <x v="2"/>
    <s v="Pera D'Anjou Imp"/>
    <s v="Sem Marca"/>
    <s v="Sem Fabricante"/>
    <s v="000007342"/>
    <s v="0003"/>
    <x v="2"/>
    <s v="CX"/>
    <n v="3.8899999999999997E-2"/>
    <n v="0.70020000000000004"/>
    <n v="5.95"/>
    <s v="03|01"/>
    <x v="1"/>
    <x v="2"/>
    <s v="03|0104|000060101|1"/>
    <x v="6"/>
    <x v="2"/>
    <n v="1.9063476442477193E-5"/>
    <n v="2.0307075244484892E-5"/>
    <s v="2459 - 79)"/>
    <n v="0"/>
    <n v="0"/>
    <n v="2.8611970184302681E-2"/>
  </r>
  <r>
    <s v="2459 - 79)"/>
    <x v="1"/>
    <s v="Supervisor Atacado CE"/>
    <x v="2"/>
    <x v="0"/>
    <s v="Fortaleza"/>
    <s v="Mateus Supermercados S.A. (002459 - 79)"/>
    <x v="14"/>
    <x v="0"/>
    <s v="MERCADORIA PARA REVENDA"/>
    <s v="Abobora"/>
    <x v="25"/>
    <s v="Abobora Moranga"/>
    <s v="Sem Marca"/>
    <s v="Sem Fabricante"/>
    <s v="000007342"/>
    <s v="0004"/>
    <x v="40"/>
    <s v="SC"/>
    <n v="0.05"/>
    <n v="1"/>
    <n v="4.5"/>
    <s v="03|01"/>
    <x v="1"/>
    <x v="2"/>
    <s v="03|0104|000060101|1"/>
    <x v="6"/>
    <x v="2"/>
    <n v="1.4417755292629808E-5"/>
    <n v="2.9001821257476276E-5"/>
    <s v="2459 - 79)"/>
    <n v="0"/>
    <n v="0"/>
    <n v="2.8611970184302681E-2"/>
  </r>
  <r>
    <s v="2459 - 54)"/>
    <x v="1"/>
    <s v="Supervisor Atacado CE"/>
    <x v="2"/>
    <x v="0"/>
    <s v="Maracanau"/>
    <s v="Mateus Supermercados S.A. (002459 - 54)"/>
    <x v="15"/>
    <x v="0"/>
    <s v="MERCADORIA PARA REVENDA"/>
    <s v="Mamao"/>
    <x v="29"/>
    <s v="Formosa 1ª"/>
    <s v="Doce Mel"/>
    <s v="Sem Fabricante"/>
    <s v="000029437"/>
    <s v="0002"/>
    <x v="51"/>
    <s v="CX"/>
    <n v="3.5700000000000003E-2"/>
    <n v="0.49980000000000002"/>
    <n v="1.35"/>
    <s v="03|01"/>
    <x v="1"/>
    <x v="2"/>
    <s v="03|0104|000060096|1"/>
    <x v="37"/>
    <x v="2"/>
    <n v="4.3253265877889425E-6"/>
    <n v="1.4495110264486644E-5"/>
    <s v="2459 - 54)"/>
    <n v="0"/>
    <n v="0"/>
    <n v="2.8611970184302681E-2"/>
  </r>
  <r>
    <s v="2459 - 54)"/>
    <x v="1"/>
    <s v="Supervisor Atacado CE"/>
    <x v="2"/>
    <x v="0"/>
    <s v="Maracanau"/>
    <s v="Mateus Supermercados S.A. (002459 - 54)"/>
    <x v="15"/>
    <x v="0"/>
    <s v="MERCADORIA PARA REVENDA"/>
    <s v="Melancia"/>
    <x v="33"/>
    <s v="Melancia Pick &amp; Nicky"/>
    <s v="Sem Marca"/>
    <s v="Sem Fabricante"/>
    <s v="000029437"/>
    <s v="0003"/>
    <x v="56"/>
    <s v="CX"/>
    <n v="1.3332999999999999"/>
    <n v="23.999400000000001"/>
    <n v="81.599999999999994"/>
    <s v="03|01"/>
    <x v="1"/>
    <x v="2"/>
    <s v="03|0104|000060096|1"/>
    <x v="37"/>
    <x v="2"/>
    <n v="2.6144196263968715E-4"/>
    <n v="6.9602630908667616E-4"/>
    <s v="2459 - 54)"/>
    <n v="0"/>
    <n v="0"/>
    <n v="2.8611970184302681E-2"/>
  </r>
  <r>
    <s v="2459 - 54)"/>
    <x v="1"/>
    <s v="Supervisor Atacado CE"/>
    <x v="2"/>
    <x v="0"/>
    <s v="Maracanau"/>
    <s v="Mateus Supermercados S.A. (002459 - 54)"/>
    <x v="15"/>
    <x v="0"/>
    <s v="MERCADORIA IMPORTADA"/>
    <s v="Pera"/>
    <x v="2"/>
    <s v="Pera D'Anjou Imp"/>
    <s v="Sem Marca"/>
    <s v="Sem Fabricante"/>
    <s v="000029437"/>
    <s v="0004"/>
    <x v="2"/>
    <s v="CX"/>
    <n v="0.16669999999999999"/>
    <n v="3.0005999999999999"/>
    <n v="25.5"/>
    <s v="03|01"/>
    <x v="1"/>
    <x v="2"/>
    <s v="03|0104|000060096|1"/>
    <x v="37"/>
    <x v="2"/>
    <n v="8.1700613324902252E-5"/>
    <n v="8.7022864865183316E-5"/>
    <s v="2459 - 54)"/>
    <n v="0"/>
    <n v="0"/>
    <n v="2.8611970184302681E-2"/>
  </r>
  <r>
    <s v="2459 - 54)"/>
    <x v="1"/>
    <s v="Supervisor Atacado CE"/>
    <x v="2"/>
    <x v="0"/>
    <s v="Maracanau"/>
    <s v="Mateus Supermercados S.A. (002459 - 54)"/>
    <x v="5"/>
    <x v="1"/>
    <s v="MERCADORIA PARA REVENDA"/>
    <s v="Melancia"/>
    <x v="33"/>
    <s v="Melancia Pick &amp; Nicky"/>
    <s v="Sem Marca"/>
    <s v="Sem Fabricante"/>
    <s v="000029917"/>
    <s v="0001"/>
    <x v="56"/>
    <s v="CX"/>
    <n v="4.7055999999999996"/>
    <n v="84.700800000000001"/>
    <n v="287.98"/>
    <s v="03|93"/>
    <x v="0"/>
    <x v="0"/>
    <s v="03|0104|000060096|1"/>
    <x v="37"/>
    <x v="2"/>
    <n v="9.2267225981589615E-4"/>
    <n v="2.4564774619652468E-3"/>
    <s v="2459 - 54)"/>
    <n v="0"/>
    <n v="0"/>
    <n v="2.8611970184302681E-2"/>
  </r>
  <r>
    <s v="0082 - 02)"/>
    <x v="1"/>
    <s v="Supervisor Varejo CE"/>
    <x v="3"/>
    <x v="0"/>
    <s v="Fortaleza"/>
    <s v="Cencosud Brasil Comercial Sa (000082 - 02)"/>
    <x v="9"/>
    <x v="2"/>
    <s v="MERCADORIA IMPORTADA"/>
    <s v="Maca"/>
    <x v="13"/>
    <s v="Maca Gala Imp"/>
    <s v="Sem Marca"/>
    <s v="Sem Fabricante"/>
    <s v="000165317"/>
    <s v="0001"/>
    <x v="65"/>
    <s v="CX"/>
    <n v="0.66669999999999996"/>
    <n v="12.0006"/>
    <n v="130.80000000000001"/>
    <s v="03|01"/>
    <x v="3"/>
    <x v="6"/>
    <s v="03|0104|000060090|1"/>
    <x v="70"/>
    <x v="5"/>
    <n v="4.1907608717243978E-4"/>
    <n v="3.4803925618246984E-4"/>
    <s v="0082 - 02)"/>
    <n v="0"/>
    <n v="0"/>
    <n v="2.8611970184302681E-2"/>
  </r>
  <r>
    <s v="0082 - 02)"/>
    <x v="1"/>
    <s v="Supervisor Varejo CE"/>
    <x v="3"/>
    <x v="0"/>
    <s v="Fortaleza"/>
    <s v="Cencosud Brasil Comercial Sa (000082 - 02)"/>
    <x v="9"/>
    <x v="2"/>
    <s v="MERCADORIA IMPORTADA"/>
    <s v="Maca"/>
    <x v="13"/>
    <s v="Maca Gala Imp"/>
    <s v="Sem Marca"/>
    <s v="Sem Fabricante"/>
    <s v="000165317"/>
    <s v="0002"/>
    <x v="65"/>
    <s v="CX"/>
    <n v="0.66669999999999996"/>
    <n v="12.0006"/>
    <n v="130.80000000000001"/>
    <s v="03|01"/>
    <x v="0"/>
    <x v="4"/>
    <s v="03|0104|000060090|1"/>
    <x v="70"/>
    <x v="5"/>
    <n v="4.1907608717243978E-4"/>
    <n v="3.4803925618246984E-4"/>
    <s v="0082 - 02)"/>
    <n v="0"/>
    <n v="0"/>
    <n v="2.8611970184302681E-2"/>
  </r>
  <r>
    <s v="0082 - 03)"/>
    <x v="1"/>
    <s v="Supervisor Varejo CE"/>
    <x v="3"/>
    <x v="0"/>
    <s v="Fortaleza"/>
    <s v="Cencosud Brasil Comercial Sa (000082 - 03)"/>
    <x v="15"/>
    <x v="0"/>
    <s v="MERCADORIA IMPORTADA"/>
    <s v="Maca"/>
    <x v="13"/>
    <s v="Maca Gala Imp"/>
    <s v="Sem Marca"/>
    <s v="Sem Fabricante"/>
    <s v="000141274"/>
    <s v="0001"/>
    <x v="65"/>
    <s v="CX"/>
    <n v="3.5"/>
    <n v="63"/>
    <n v="686.7"/>
    <s v="03|01"/>
    <x v="3"/>
    <x v="6"/>
    <s v="03|0104|000060089|1"/>
    <x v="42"/>
    <x v="5"/>
    <n v="2.2001494576553088E-3"/>
    <n v="1.8271147392210055E-3"/>
    <s v="0082 - 03)"/>
    <n v="0"/>
    <n v="0"/>
    <n v="2.8611970184302681E-2"/>
  </r>
  <r>
    <s v="0082 - 03)"/>
    <x v="1"/>
    <s v="Supervisor Varejo CE"/>
    <x v="3"/>
    <x v="0"/>
    <s v="Fortaleza"/>
    <s v="Cencosud Brasil Comercial Sa (000082 - 03)"/>
    <x v="15"/>
    <x v="0"/>
    <s v="MERCADORIA IMPORTADA"/>
    <s v="Maca"/>
    <x v="13"/>
    <s v="Maca Gala Imp"/>
    <s v="Sem Marca"/>
    <s v="Sem Fabricante"/>
    <s v="000141274"/>
    <s v="0002"/>
    <x v="65"/>
    <s v="CX"/>
    <n v="3.5"/>
    <n v="63"/>
    <n v="686.7"/>
    <s v="03|93"/>
    <x v="0"/>
    <x v="0"/>
    <s v="03|0104|000060089|1"/>
    <x v="42"/>
    <x v="5"/>
    <n v="2.2001494576553088E-3"/>
    <n v="1.8271147392210055E-3"/>
    <s v="0082 - 03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15"/>
    <x v="0"/>
    <s v="MERCADORIA PARA REVENDA"/>
    <s v="Melao"/>
    <x v="11"/>
    <s v="Melao Espanhol"/>
    <s v="Doce Mel"/>
    <s v="Sem Fabricante"/>
    <s v="000594490"/>
    <s v="0001"/>
    <x v="31"/>
    <s v="CX"/>
    <n v="0.2"/>
    <n v="3"/>
    <n v="8.1"/>
    <s v="03|01"/>
    <x v="1"/>
    <x v="2"/>
    <s v="03|0104|000060085|1"/>
    <x v="16"/>
    <x v="8"/>
    <n v="2.5951959526733655E-5"/>
    <n v="8.7005463772428838E-5"/>
    <s v="0179 - 13)"/>
    <n v="0"/>
    <n v="0"/>
    <n v="2.8611970184302681E-2"/>
  </r>
  <r>
    <s v="0082 - 04)"/>
    <x v="1"/>
    <s v="Supervisor Varejo CE"/>
    <x v="3"/>
    <x v="0"/>
    <s v="Fortaleza"/>
    <s v="Cencosud Brasil Comercial Sa (000082 - 04)"/>
    <x v="15"/>
    <x v="0"/>
    <s v="MERCADORIA IMPORTADA"/>
    <s v="Maca"/>
    <x v="13"/>
    <s v="Maca Gala Imp"/>
    <s v="Sem Marca"/>
    <s v="Sem Fabricante"/>
    <s v="000140757"/>
    <s v="0001"/>
    <x v="65"/>
    <s v="CX"/>
    <n v="1.0832999999999999"/>
    <n v="19.499400000000001"/>
    <n v="212.56"/>
    <s v="03|01"/>
    <x v="0"/>
    <x v="4"/>
    <s v="03|0104|000060079|1"/>
    <x v="13"/>
    <x v="5"/>
    <n v="6.8103068111142052E-4"/>
    <n v="5.6551811342803291E-4"/>
    <s v="0082 - 04)"/>
    <n v="0"/>
    <n v="0"/>
    <n v="2.8611970184302681E-2"/>
  </r>
  <r>
    <s v="0082 - 04)"/>
    <x v="1"/>
    <s v="Supervisor Varejo CE"/>
    <x v="3"/>
    <x v="0"/>
    <s v="Fortaleza"/>
    <s v="Cencosud Brasil Comercial Sa (000082 - 04)"/>
    <x v="15"/>
    <x v="0"/>
    <s v="MERCADORIA IMPORTADA"/>
    <s v="Maca"/>
    <x v="13"/>
    <s v="Maca Gala Imp"/>
    <s v="Sem Marca"/>
    <s v="Sem Fabricante"/>
    <s v="000140757"/>
    <s v="0002"/>
    <x v="65"/>
    <s v="CX"/>
    <n v="1.0832999999999999"/>
    <n v="19.499400000000001"/>
    <n v="212.54"/>
    <s v="03|01"/>
    <x v="3"/>
    <x v="6"/>
    <s v="03|0104|000060079|1"/>
    <x v="13"/>
    <x v="5"/>
    <n v="6.8096660219900873E-4"/>
    <n v="5.6551811342803291E-4"/>
    <s v="0082 - 04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5"/>
    <x v="0"/>
    <s v="MERCADORIA IMPORTADA"/>
    <s v="Maca"/>
    <x v="15"/>
    <s v="Maca Granny Imp"/>
    <s v="Sem Marca"/>
    <s v="Sem Fabricante"/>
    <s v="004181069"/>
    <s v="0002"/>
    <x v="17"/>
    <s v="CX"/>
    <n v="2"/>
    <n v="36"/>
    <n v="500.4"/>
    <s v="03|01"/>
    <x v="0"/>
    <x v="4"/>
    <s v="03|0104|000060078|1"/>
    <x v="15"/>
    <x v="7"/>
    <n v="1.6032543885404346E-3"/>
    <n v="1.044065565269146E-3"/>
    <s v="0129 - 01)"/>
    <n v="0"/>
    <n v="0"/>
    <n v="2.8611970184302681E-2"/>
  </r>
  <r>
    <s v="2459 - 76)"/>
    <x v="1"/>
    <s v="Supervisor Atacado CE"/>
    <x v="2"/>
    <x v="0"/>
    <s v="Russas"/>
    <s v="Mateus Supermercados S.A. (002459 - 76)"/>
    <x v="16"/>
    <x v="0"/>
    <s v="MERCADORIA PARA REVENDA"/>
    <s v="Melancia"/>
    <x v="33"/>
    <s v="Melancia Pick &amp; Nicky"/>
    <s v="Sem Marca"/>
    <s v="Sem Fabricante"/>
    <s v="000003506"/>
    <s v="0004"/>
    <x v="56"/>
    <s v="CX"/>
    <n v="0.66669999999999996"/>
    <n v="12.0006"/>
    <n v="40.799999999999997"/>
    <s v="03|01"/>
    <x v="1"/>
    <x v="2"/>
    <s v="03|0104|000060072|1"/>
    <x v="41"/>
    <x v="2"/>
    <n v="1.3072098131984358E-4"/>
    <n v="3.4803925618246984E-4"/>
    <s v="2459 - 76)"/>
    <n v="0"/>
    <n v="0"/>
    <n v="2.8611970184302681E-2"/>
  </r>
  <r>
    <s v="2459 - 62)"/>
    <x v="1"/>
    <s v="Supervisor Atacado CE"/>
    <x v="2"/>
    <x v="0"/>
    <s v="Aracati"/>
    <s v="Mateus Supermercados S.A. (002459 - 62)"/>
    <x v="14"/>
    <x v="0"/>
    <s v="MERCADORIA IMPORTADA"/>
    <s v="Maca"/>
    <x v="13"/>
    <s v="Maca Gala Imp"/>
    <s v="Sem Marca"/>
    <s v="Sem Fabricante"/>
    <s v="000010253"/>
    <s v="0001"/>
    <x v="14"/>
    <s v="CX"/>
    <n v="4.4443999999999999"/>
    <n v="79.999200000000002"/>
    <n v="816"/>
    <s v="03|01"/>
    <x v="3"/>
    <x v="6"/>
    <s v="03|0104|000060071|1"/>
    <x v="80"/>
    <x v="2"/>
    <n v="2.6144196263968721E-3"/>
    <n v="2.3201224991410961E-3"/>
    <s v="2459 - 62)"/>
    <n v="0"/>
    <n v="0"/>
    <n v="2.8611970184302681E-2"/>
  </r>
  <r>
    <s v="2459 - 62)"/>
    <x v="1"/>
    <s v="Supervisor Atacado CE"/>
    <x v="2"/>
    <x v="0"/>
    <s v="Aracati"/>
    <s v="Mateus Supermercados S.A. (002459 - 62)"/>
    <x v="14"/>
    <x v="0"/>
    <s v="MERCADORIA PARA REVENDA"/>
    <s v="Mamao"/>
    <x v="29"/>
    <s v="Formosa 1ª"/>
    <s v="Doce Mel"/>
    <s v="Sem Fabricante"/>
    <s v="000010253"/>
    <s v="0002"/>
    <x v="51"/>
    <s v="CX"/>
    <n v="0.92859999999999998"/>
    <n v="13.000400000000001"/>
    <n v="35.1"/>
    <s v="03|01"/>
    <x v="3"/>
    <x v="6"/>
    <s v="03|0104|000060071|1"/>
    <x v="80"/>
    <x v="2"/>
    <n v="1.1245849128251251E-4"/>
    <n v="3.7703527707569459E-4"/>
    <s v="2459 - 62)"/>
    <n v="0"/>
    <n v="0"/>
    <n v="2.8611970184302681E-2"/>
  </r>
  <r>
    <s v="2459 - 62)"/>
    <x v="1"/>
    <s v="Supervisor Atacado CE"/>
    <x v="2"/>
    <x v="0"/>
    <s v="Aracati"/>
    <s v="Mateus Supermercados S.A. (002459 - 62)"/>
    <x v="13"/>
    <x v="0"/>
    <s v="MERCADORIA PARA REVENDA"/>
    <s v="Mamao"/>
    <x v="29"/>
    <s v="Formosa 1ª"/>
    <s v="Doce Mel"/>
    <s v="Sem Fabricante"/>
    <s v="000010273"/>
    <s v="0001"/>
    <x v="51"/>
    <s v="CX"/>
    <n v="13.071400000000001"/>
    <n v="182.99959999999999"/>
    <n v="494.1"/>
    <s v="03|93"/>
    <x v="0"/>
    <x v="0"/>
    <s v="03|0104|000060071|1"/>
    <x v="80"/>
    <x v="2"/>
    <n v="1.583069531130753E-3"/>
    <n v="5.307321689389655E-3"/>
    <s v="2459 - 62)"/>
    <n v="0"/>
    <n v="0"/>
    <n v="2.8611970184302681E-2"/>
  </r>
  <r>
    <s v="2459 - 62)"/>
    <x v="1"/>
    <s v="Supervisor Atacado CE"/>
    <x v="2"/>
    <x v="0"/>
    <s v="Aracati"/>
    <s v="Mateus Supermercados S.A. (002459 - 62)"/>
    <x v="13"/>
    <x v="0"/>
    <s v="MERCADORIA PARA REVENDA"/>
    <s v="Melao"/>
    <x v="11"/>
    <s v="Melao Espanhol"/>
    <s v="Doce Mel"/>
    <s v="Sem Fabricante"/>
    <s v="000010273"/>
    <s v="0002"/>
    <x v="16"/>
    <s v="CX"/>
    <n v="11.875"/>
    <n v="190"/>
    <n v="361"/>
    <s v="03|93"/>
    <x v="0"/>
    <x v="0"/>
    <s v="03|0104|000060071|1"/>
    <x v="80"/>
    <x v="2"/>
    <n v="1.1566243690309692E-3"/>
    <n v="5.5103460389204929E-3"/>
    <s v="2459 - 62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3"/>
    <x v="0"/>
    <s v="MERCADORIA IMPORTADA"/>
    <s v="Laranja"/>
    <x v="3"/>
    <s v="Laranja Imp"/>
    <s v="Sem Marca"/>
    <s v="Sem Fabricante"/>
    <s v="000017095"/>
    <s v="0001"/>
    <x v="19"/>
    <s v="CX"/>
    <n v="6.6699999999999995E-2"/>
    <n v="1.0004999999999999"/>
    <n v="11.9"/>
    <s v="03|01"/>
    <x v="1"/>
    <x v="2"/>
    <s v="03|0104|000060069|1"/>
    <x v="57"/>
    <x v="2"/>
    <n v="3.8126952884954387E-5"/>
    <n v="2.9016322168105014E-5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3"/>
    <x v="0"/>
    <s v="MERCADORIA PARA REVENDA"/>
    <s v="Melancia"/>
    <x v="33"/>
    <s v="Melancia Pick &amp; Nicky"/>
    <s v="Sem Marca"/>
    <s v="Sem Fabricante"/>
    <s v="000017095"/>
    <s v="0003"/>
    <x v="56"/>
    <s v="CX"/>
    <n v="0.27779999999999999"/>
    <n v="5.0004"/>
    <n v="17"/>
    <s v="03|01"/>
    <x v="1"/>
    <x v="2"/>
    <s v="03|0104|000060069|1"/>
    <x v="57"/>
    <x v="2"/>
    <n v="5.446707554993483E-5"/>
    <n v="1.4502070701588439E-4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0"/>
    <x v="2"/>
    <s v="MERCADORIA IMPORTADA"/>
    <s v="Maca"/>
    <x v="13"/>
    <s v="Maca Gala Imp"/>
    <s v="Sem Marca"/>
    <s v="Sem Fabricante"/>
    <s v="000017315"/>
    <s v="0001"/>
    <x v="42"/>
    <s v="CX"/>
    <n v="1.9443999999999999"/>
    <n v="34.999200000000002"/>
    <n v="357"/>
    <s v="03|93"/>
    <x v="0"/>
    <x v="0"/>
    <s v="03|0104|000060069|1"/>
    <x v="57"/>
    <x v="2"/>
    <n v="1.1438085865486316E-3"/>
    <n v="1.0150405425546638E-3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0"/>
    <x v="2"/>
    <s v="MERCADORIA PARA REVENDA"/>
    <s v="Melancia"/>
    <x v="33"/>
    <s v="Melancia Pick &amp; Nicky"/>
    <s v="Sem Marca"/>
    <s v="Sem Fabricante"/>
    <s v="000017315"/>
    <s v="0003"/>
    <x v="56"/>
    <s v="CX"/>
    <n v="1.8777999999999999"/>
    <n v="33.800400000000003"/>
    <n v="114.92"/>
    <s v="03|93"/>
    <x v="0"/>
    <x v="0"/>
    <s v="03|0104|000060069|1"/>
    <x v="57"/>
    <x v="2"/>
    <n v="3.6819743071755945E-4"/>
    <n v="9.8027315923120118E-4"/>
    <s v="2459 - 59)"/>
    <n v="0"/>
    <n v="0"/>
    <n v="2.8611970184302681E-2"/>
  </r>
  <r>
    <s v="2459 - 23)"/>
    <x v="1"/>
    <s v="Supervisor MA, PA e PI"/>
    <x v="6"/>
    <x v="2"/>
    <s v="Timon"/>
    <s v="Mateus Supermercados S.A. (002459 - 23)"/>
    <x v="13"/>
    <x v="0"/>
    <s v="MERCADORIA IMPORTADA"/>
    <s v="Kiwi"/>
    <x v="5"/>
    <s v="Kiwi Imp"/>
    <s v="Sem Marca"/>
    <s v="Sem Fabricante"/>
    <s v="000092219"/>
    <s v="0001"/>
    <x v="5"/>
    <s v="CX"/>
    <n v="0.1111"/>
    <n v="0.99990000000000001"/>
    <n v="22.9"/>
    <s v="03|01"/>
    <x v="1"/>
    <x v="2"/>
    <s v="03|0104|000060068|1"/>
    <x v="50"/>
    <x v="2"/>
    <n v="7.3370354711382795E-5"/>
    <n v="2.8998921075350528E-5"/>
    <s v="2459 - 23)"/>
    <n v="0"/>
    <n v="0"/>
    <n v="2.8611970184302681E-2"/>
  </r>
  <r>
    <s v="2459 - 23)"/>
    <x v="1"/>
    <s v="Supervisor MA, PA e PI"/>
    <x v="6"/>
    <x v="2"/>
    <s v="Timon"/>
    <s v="Mateus Supermercados S.A. (002459 - 23)"/>
    <x v="13"/>
    <x v="0"/>
    <s v="MERCADORIA IMPORTADA"/>
    <s v="Laranja"/>
    <x v="3"/>
    <s v="Laranja Imp"/>
    <s v="Sem Marca"/>
    <s v="Sem Fabricante"/>
    <s v="000092219"/>
    <s v="0002"/>
    <x v="19"/>
    <s v="CX"/>
    <n v="6.6699999999999995E-2"/>
    <n v="1.0004999999999999"/>
    <n v="10.9"/>
    <s v="03|01"/>
    <x v="1"/>
    <x v="2"/>
    <s v="03|0104|000060068|1"/>
    <x v="50"/>
    <x v="2"/>
    <n v="3.4923007264369984E-5"/>
    <n v="2.9016322168105014E-5"/>
    <s v="2459 - 23)"/>
    <n v="0"/>
    <n v="0"/>
    <n v="2.8611970184302681E-2"/>
  </r>
  <r>
    <s v="2459 - 61)"/>
    <x v="1"/>
    <s v="Supervisor MA, PA e PI"/>
    <x v="6"/>
    <x v="2"/>
    <s v="Caxias"/>
    <s v="Mateus Supermercados S.A. (002459 - 61)"/>
    <x v="12"/>
    <x v="2"/>
    <s v="MERCADORIA PARA REVENDA"/>
    <s v="Ameixa"/>
    <x v="32"/>
    <s v="Ameixa Pick &amp; Nicky"/>
    <s v="Pick &amp; Nicky"/>
    <s v="Sem Fabricante"/>
    <s v="000038554"/>
    <s v="0001"/>
    <x v="55"/>
    <s v="CX"/>
    <n v="0.7"/>
    <n v="3.92"/>
    <n v="87.5"/>
    <s v="03|90"/>
    <x v="3"/>
    <x v="6"/>
    <s v="03|0104|000060067|1"/>
    <x v="88"/>
    <x v="2"/>
    <n v="2.8034524180113514E-4"/>
    <n v="1.13687139329307E-4"/>
    <s v="2459 - 61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PARA REVENDA"/>
    <s v="Ameixa"/>
    <x v="32"/>
    <s v="Ameixa Pick &amp; Nicky"/>
    <s v="Pick &amp; Nicky"/>
    <s v="Sem Fabricante"/>
    <s v="000080689"/>
    <s v="0001"/>
    <x v="55"/>
    <s v="CX"/>
    <n v="0.1"/>
    <n v="0.56000000000000005"/>
    <n v="12.5"/>
    <s v="03|93"/>
    <x v="0"/>
    <x v="0"/>
    <s v="03|0104|000060066|1"/>
    <x v="82"/>
    <x v="2"/>
    <n v="4.0049320257305026E-5"/>
    <n v="1.6241019904186717E-5"/>
    <s v="1456 - 04)"/>
    <n v="0"/>
    <n v="0"/>
    <n v="2.8611970184302681E-2"/>
  </r>
  <r>
    <s v="1899 - 61)"/>
    <x v="1"/>
    <s v="Supervisor Atacado CE"/>
    <x v="2"/>
    <x v="0"/>
    <s v="Fortaleza"/>
    <s v="Sendas Distribuidora S/A (001899 - 61)"/>
    <x v="11"/>
    <x v="2"/>
    <s v="MERCADORIA PARA REVENDA"/>
    <s v="Uva"/>
    <x v="4"/>
    <s v="Uva Thompson"/>
    <s v="Levissa"/>
    <s v="Sem Fabricante"/>
    <s v="000057545"/>
    <s v="0001"/>
    <x v="4"/>
    <s v="CX"/>
    <n v="12"/>
    <n v="67.2"/>
    <n v="1308"/>
    <s v="03|93"/>
    <x v="0"/>
    <x v="0"/>
    <s v="03|0104|000060057|1"/>
    <x v="17"/>
    <x v="1"/>
    <n v="4.1907608717243975E-3"/>
    <n v="1.9489223885024059E-3"/>
    <s v="1899 - 61)"/>
    <n v="0"/>
    <n v="0"/>
    <n v="2.8611970184302681E-2"/>
  </r>
  <r>
    <s v="1899 - 46)"/>
    <x v="1"/>
    <s v="Supervisor Atacado CE"/>
    <x v="2"/>
    <x v="0"/>
    <s v="Fortaleza"/>
    <s v="Sendas Distribuidora S/A (001899 - 46)"/>
    <x v="15"/>
    <x v="0"/>
    <s v="MERCADORIA PARA REVENDA"/>
    <s v="Ameixa"/>
    <x v="18"/>
    <s v="Ameixa"/>
    <s v="Sem Marca"/>
    <s v="Sem Fabricante"/>
    <s v="000083263"/>
    <s v="0001"/>
    <x v="38"/>
    <s v="CX"/>
    <n v="0.75"/>
    <n v="4.5"/>
    <n v="71.55"/>
    <s v="03|01"/>
    <x v="0"/>
    <x v="4"/>
    <s v="03|0104|000060054|1"/>
    <x v="8"/>
    <x v="1"/>
    <n v="2.2924230915281394E-4"/>
    <n v="1.3050819565864325E-4"/>
    <s v="1899 - 46)"/>
    <n v="0"/>
    <n v="0"/>
    <n v="2.8611970184302681E-2"/>
  </r>
  <r>
    <s v="1899 - 46)"/>
    <x v="1"/>
    <s v="Supervisor Atacado CE"/>
    <x v="2"/>
    <x v="0"/>
    <s v="Fortaleza"/>
    <s v="Sendas Distribuidora S/A (001899 - 46)"/>
    <x v="15"/>
    <x v="0"/>
    <s v="MERCADORIA IMPORTADA"/>
    <s v="Kiwi"/>
    <x v="5"/>
    <s v="Kiwi Imp Pick &amp; Nicky"/>
    <s v="Pick &amp; Nicky"/>
    <s v="Sem Fabricante"/>
    <s v="000083263"/>
    <s v="0002"/>
    <x v="27"/>
    <s v="CX"/>
    <n v="0.3"/>
    <n v="1.95"/>
    <n v="45.3"/>
    <s v="03|01"/>
    <x v="3"/>
    <x v="6"/>
    <s v="03|0104|000060054|1"/>
    <x v="8"/>
    <x v="1"/>
    <n v="1.4513873661247339E-4"/>
    <n v="5.6553551452078736E-5"/>
    <s v="1899 - 46)"/>
    <n v="0"/>
    <n v="0"/>
    <n v="2.8611970184302681E-2"/>
  </r>
  <r>
    <s v="1899 - 46)"/>
    <x v="1"/>
    <s v="Supervisor Atacado CE"/>
    <x v="2"/>
    <x v="0"/>
    <s v="Fortaleza"/>
    <s v="Sendas Distribuidora S/A (001899 - 46)"/>
    <x v="15"/>
    <x v="0"/>
    <s v="MERCADORIA PARA REVENDA"/>
    <s v="Uva"/>
    <x v="17"/>
    <s v="Uva Da Hora"/>
    <s v="Da Hora"/>
    <s v="Sem Fabricante"/>
    <s v="000083263"/>
    <s v="0005"/>
    <x v="21"/>
    <s v="CX"/>
    <n v="0.05"/>
    <n v="0.27500000000000002"/>
    <n v="5.5"/>
    <s v="03|01"/>
    <x v="0"/>
    <x v="4"/>
    <s v="03|0104|000060054|1"/>
    <x v="8"/>
    <x v="1"/>
    <n v="1.7621700913214211E-5"/>
    <n v="7.9755008458059761E-6"/>
    <s v="1899 - 46)"/>
    <n v="0"/>
    <n v="0"/>
    <n v="2.8611970184302681E-2"/>
  </r>
  <r>
    <s v="1899 - 11)"/>
    <x v="1"/>
    <s v="Supervisor Atacado CE"/>
    <x v="2"/>
    <x v="0"/>
    <s v="Fortaleza"/>
    <s v="Sendas Distribuidora (001899 - 11)"/>
    <x v="14"/>
    <x v="0"/>
    <s v="MERCADORIA IMPORTADA"/>
    <s v="Kiwi"/>
    <x v="5"/>
    <s v="Kiwi Imp"/>
    <s v="Sem Marca"/>
    <s v="Sem Fabricante"/>
    <s v="000148404"/>
    <s v="0001"/>
    <x v="66"/>
    <s v="CX"/>
    <n v="0.44440000000000002"/>
    <n v="3.9996"/>
    <n v="100"/>
    <s v="03|01"/>
    <x v="3"/>
    <x v="6"/>
    <s v="03|0104|000060047|1"/>
    <x v="11"/>
    <x v="1"/>
    <n v="3.203945620584402E-4"/>
    <n v="1.1599568430140211E-4"/>
    <s v="1899 - 11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6"/>
    <x v="0"/>
    <s v="MERCADORIA IMPORTADA"/>
    <s v="Pera"/>
    <x v="2"/>
    <s v="Pera D'Anjou Imp"/>
    <s v="Sem Marca"/>
    <s v="Sem Fabricante"/>
    <s v="000030706"/>
    <s v="0001"/>
    <x v="2"/>
    <s v="CX"/>
    <n v="0.1111"/>
    <n v="1.9998"/>
    <n v="19"/>
    <s v="03|01"/>
    <x v="1"/>
    <x v="2"/>
    <s v="03|0104|000060037|1"/>
    <x v="3"/>
    <x v="0"/>
    <n v="6.0874966791103636E-5"/>
    <n v="5.7997842150701057E-5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IMPORTADA"/>
    <s v="Maca"/>
    <x v="8"/>
    <s v="Maca Red Imp"/>
    <s v="Sem Marca"/>
    <s v="Sem Fabricante"/>
    <s v="000030707"/>
    <s v="0001"/>
    <x v="8"/>
    <s v="CX"/>
    <n v="0.27779999999999999"/>
    <n v="5.0004"/>
    <n v="74.5"/>
    <s v="03|01"/>
    <x v="3"/>
    <x v="6"/>
    <s v="03|0104|000060037|1"/>
    <x v="3"/>
    <x v="0"/>
    <n v="2.3869394873353794E-4"/>
    <n v="1.4502070701588439E-4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PARA REVENDA"/>
    <s v="Melao"/>
    <x v="11"/>
    <s v="Melao Espanhol"/>
    <s v="Doce Mel"/>
    <s v="Sem Fabricante"/>
    <s v="000030707"/>
    <s v="0002"/>
    <x v="16"/>
    <s v="CX"/>
    <n v="2.1875"/>
    <n v="35"/>
    <n v="80.5"/>
    <s v="03|01"/>
    <x v="0"/>
    <x v="4"/>
    <s v="03|0104|000060037|1"/>
    <x v="3"/>
    <x v="0"/>
    <n v="2.5791762245704433E-4"/>
    <n v="1.0150637440116696E-3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IMPORTADA"/>
    <s v="Pera"/>
    <x v="2"/>
    <s v="Pera D'Anjou Imp"/>
    <s v="Sem Marca"/>
    <s v="Sem Fabricante"/>
    <s v="000030707"/>
    <s v="0003"/>
    <x v="2"/>
    <s v="CX"/>
    <n v="5.5599999999999997E-2"/>
    <n v="1.0007999999999999"/>
    <n v="9.5"/>
    <s v="03|01"/>
    <x v="3"/>
    <x v="6"/>
    <s v="03|0104|000060037|1"/>
    <x v="3"/>
    <x v="0"/>
    <n v="3.0437483395551818E-5"/>
    <n v="2.9025022714482256E-5"/>
    <s v="0048 - 14)"/>
    <n v="0"/>
    <n v="0"/>
    <n v="2.8611970184302681E-2"/>
  </r>
  <r>
    <s v="1899 - 18)"/>
    <x v="1"/>
    <s v="Supervisor Atacado CE"/>
    <x v="2"/>
    <x v="0"/>
    <s v="Maracanau"/>
    <s v="Sendas Distribuidora (001899 - 18)"/>
    <x v="14"/>
    <x v="0"/>
    <s v="MERCADORIA PARA REVENDA"/>
    <s v="Ameixa"/>
    <x v="32"/>
    <s v="Ameixa Pick &amp; Nicky"/>
    <s v="Pick &amp; Nicky"/>
    <s v="Sem Fabricante"/>
    <s v="000178759"/>
    <s v="0001"/>
    <x v="55"/>
    <s v="CX"/>
    <n v="0.1"/>
    <n v="0.56000000000000005"/>
    <n v="8.9"/>
    <s v="03|01"/>
    <x v="3"/>
    <x v="6"/>
    <s v="03|0104|000060036|1"/>
    <x v="19"/>
    <x v="1"/>
    <n v="2.8515116023201179E-5"/>
    <n v="1.6241019904186717E-5"/>
    <s v="1899 - 18)"/>
    <n v="0"/>
    <n v="0"/>
    <n v="2.8611970184302681E-2"/>
  </r>
  <r>
    <s v="1899 - 18)"/>
    <x v="1"/>
    <s v="Supervisor Atacado CE"/>
    <x v="2"/>
    <x v="0"/>
    <s v="Maracanau"/>
    <s v="Sendas Distribuidora (001899 - 18)"/>
    <x v="14"/>
    <x v="0"/>
    <s v="MERCADORIA IMPORTADA"/>
    <s v="Kiwi"/>
    <x v="5"/>
    <s v="Kiwi Imp Pick &amp; Nicky"/>
    <s v="Pick &amp; Nicky"/>
    <s v="Sem Fabricante"/>
    <s v="000178759"/>
    <s v="0002"/>
    <x v="27"/>
    <s v="CX"/>
    <n v="0.1"/>
    <n v="0.65"/>
    <n v="15.1"/>
    <s v="03|01"/>
    <x v="3"/>
    <x v="6"/>
    <s v="03|0104|000060036|1"/>
    <x v="19"/>
    <x v="1"/>
    <n v="4.837957887082447E-5"/>
    <n v="1.8851183817359581E-5"/>
    <s v="1899 - 18)"/>
    <n v="0"/>
    <n v="0"/>
    <n v="2.8611970184302681E-2"/>
  </r>
  <r>
    <s v="0002 - 42)"/>
    <x v="1"/>
    <s v="Supervisor Atacado CE"/>
    <x v="0"/>
    <x v="0"/>
    <s v="Fortaleza"/>
    <s v="Atacadao S.A. (000002 - 42)"/>
    <x v="14"/>
    <x v="0"/>
    <s v="MERCADORIA IMPORTADA"/>
    <s v="Maca"/>
    <x v="8"/>
    <s v="Maca Red Imp"/>
    <s v="Sem Marca"/>
    <s v="Sem Fabricante"/>
    <s v="000101722"/>
    <s v="0001"/>
    <x v="8"/>
    <s v="CX"/>
    <n v="5.5599999999999997E-2"/>
    <n v="1.0007999999999999"/>
    <n v="9.5"/>
    <s v="03|01"/>
    <x v="1"/>
    <x v="2"/>
    <s v="03|0104|000060035|1"/>
    <x v="24"/>
    <x v="0"/>
    <n v="3.0437483395551818E-5"/>
    <n v="2.9025022714482256E-5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14"/>
    <x v="0"/>
    <s v="MERCADORIA IMPORTADA"/>
    <s v="Maca"/>
    <x v="8"/>
    <s v="Maca Red Imp"/>
    <s v="Sem Marca"/>
    <s v="Sem Fabricante"/>
    <s v="000101724"/>
    <s v="0001"/>
    <x v="8"/>
    <s v="CX"/>
    <n v="0.1111"/>
    <n v="1.9998"/>
    <n v="29.8"/>
    <s v="03|01"/>
    <x v="3"/>
    <x v="6"/>
    <s v="03|0104|000060035|1"/>
    <x v="24"/>
    <x v="0"/>
    <n v="9.5477579493415175E-5"/>
    <n v="5.7997842150701057E-5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13"/>
    <x v="0"/>
    <s v="MERCADORIA PARA REVENDA"/>
    <s v="Ameixa"/>
    <x v="18"/>
    <s v="Ameixa"/>
    <s v="Sem Marca"/>
    <s v="Sem Fabricante"/>
    <s v="000101909"/>
    <s v="0001"/>
    <x v="38"/>
    <s v="CX"/>
    <n v="3.3332999999999999"/>
    <n v="19.9998"/>
    <n v="338"/>
    <s v="03|93"/>
    <x v="0"/>
    <x v="0"/>
    <s v="03|0104|000060035|1"/>
    <x v="24"/>
    <x v="0"/>
    <n v="1.0829336197575277E-3"/>
    <n v="5.8003062478527401E-4"/>
    <s v="0002 - 42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16"/>
    <x v="0"/>
    <s v="MERCADORIA PARA REVENDA"/>
    <s v="Ameixa"/>
    <x v="18"/>
    <s v="Ameixa"/>
    <s v="Sem Marca"/>
    <s v="Sem Fabricante"/>
    <s v="000049219"/>
    <s v="0001"/>
    <x v="38"/>
    <s v="CX"/>
    <n v="0.33329999999999999"/>
    <n v="1.9998"/>
    <n v="33.799999999999997"/>
    <s v="03|01"/>
    <x v="1"/>
    <x v="2"/>
    <s v="03|0104|000060033|1"/>
    <x v="31"/>
    <x v="0"/>
    <n v="1.0829336197575277E-4"/>
    <n v="5.7997842150701057E-5"/>
    <s v="0048 - 18)"/>
    <n v="0"/>
    <n v="0"/>
    <n v="2.8611970184302681E-2"/>
  </r>
  <r>
    <s v="1899 - 26)"/>
    <x v="1"/>
    <s v="Supervisor Atacado CE"/>
    <x v="2"/>
    <x v="0"/>
    <s v="Fortaleza"/>
    <s v="Sendas Distribuidora S/A (001899 - 26)"/>
    <x v="16"/>
    <x v="0"/>
    <s v="MERCADORIA PARA REVENDA"/>
    <s v="Ameixa"/>
    <x v="18"/>
    <s v="Ameixa"/>
    <s v="Sem Marca"/>
    <s v="Sem Fabricante"/>
    <s v="000221229"/>
    <s v="0001"/>
    <x v="38"/>
    <s v="CX"/>
    <n v="0.66669999999999996"/>
    <n v="4.0002000000000004"/>
    <n v="63.6"/>
    <s v="03|01"/>
    <x v="0"/>
    <x v="4"/>
    <s v="03|0104|000060028|1"/>
    <x v="53"/>
    <x v="1"/>
    <n v="2.0377094146916796E-4"/>
    <n v="1.1601308539415662E-4"/>
    <s v="1899 - 26)"/>
    <n v="0"/>
    <n v="0"/>
    <n v="2.8611970184302681E-2"/>
  </r>
  <r>
    <s v="1899 - 08)"/>
    <x v="1"/>
    <s v="Supervisor Atacado CE"/>
    <x v="2"/>
    <x v="0"/>
    <s v="Caucaia"/>
    <s v="Sendas Distribuidora (001899 - 08)"/>
    <x v="14"/>
    <x v="0"/>
    <s v="MERCADORIA PARA REVENDA"/>
    <s v="Uva"/>
    <x v="17"/>
    <s v="Uva Da Hora"/>
    <s v="Da Hora"/>
    <s v="Sem Fabricante"/>
    <s v="000142525"/>
    <s v="0001"/>
    <x v="21"/>
    <s v="CX"/>
    <n v="1"/>
    <n v="5.5"/>
    <n v="110"/>
    <s v="03|93"/>
    <x v="0"/>
    <x v="0"/>
    <s v="03|0104|000060022|1"/>
    <x v="5"/>
    <x v="1"/>
    <n v="3.5243401826428423E-4"/>
    <n v="1.5951001691611952E-4"/>
    <s v="1899 - 08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0"/>
    <x v="0"/>
    <s v="MERCADORIA IMPORTADA"/>
    <s v="Maca"/>
    <x v="15"/>
    <s v="Maca Granny Imp"/>
    <s v="Sem Marca"/>
    <s v="Sem Fabricante"/>
    <s v="004180202"/>
    <s v="0001"/>
    <x v="17"/>
    <s v="CX"/>
    <n v="1"/>
    <n v="18"/>
    <n v="250.2"/>
    <s v="03|01"/>
    <x v="0"/>
    <x v="4"/>
    <s v="03|0104|000060014|1"/>
    <x v="15"/>
    <x v="7"/>
    <n v="8.0162719427021728E-4"/>
    <n v="5.22032782634573E-4"/>
    <s v="0129 - 01)"/>
    <n v="0"/>
    <n v="0"/>
    <n v="2.8611970184302681E-2"/>
  </r>
  <r>
    <s v="0176 - 01)"/>
    <x v="1"/>
    <s v="Supervisor Varejo CE"/>
    <x v="4"/>
    <x v="0"/>
    <s v="Fortaleza"/>
    <s v="Mwn Comercial De Alimentos Ltda (000176 - 01)"/>
    <x v="0"/>
    <x v="0"/>
    <s v="MERCADORIA IMPORTADA"/>
    <s v="Laranja"/>
    <x v="3"/>
    <s v="Laranja Imp"/>
    <s v="Sem Marca"/>
    <s v="Sem Fabricante"/>
    <s v="000872190"/>
    <s v="0001"/>
    <x v="19"/>
    <s v="CX"/>
    <n v="3"/>
    <n v="45"/>
    <n v="382.5"/>
    <s v="03|01"/>
    <x v="0"/>
    <x v="4"/>
    <s v="03|0104|000060013|1"/>
    <x v="9"/>
    <x v="4"/>
    <n v="1.2255091998735338E-3"/>
    <n v="1.3050819565864325E-3"/>
    <s v="0176 - 01)"/>
    <n v="0"/>
    <n v="0"/>
    <n v="2.8611970184302681E-2"/>
  </r>
  <r>
    <s v="2459 - 38)"/>
    <x v="1"/>
    <s v="Supervisor Atacado CE"/>
    <x v="2"/>
    <x v="0"/>
    <s v="Tiangua"/>
    <s v="Mateus Supermercados S.A. (002459 - 38)"/>
    <x v="14"/>
    <x v="0"/>
    <s v="MERCADORIA PARA REVENDA"/>
    <s v="Ameixa"/>
    <x v="18"/>
    <s v="Ameixa"/>
    <s v="Sem Marca"/>
    <s v="Sem Fabricante"/>
    <s v="000039140"/>
    <s v="0002"/>
    <x v="38"/>
    <s v="CX"/>
    <n v="0.16669999999999999"/>
    <n v="1.0002"/>
    <n v="12.9"/>
    <s v="03|01"/>
    <x v="0"/>
    <x v="4"/>
    <s v="03|0104|000060012|1"/>
    <x v="40"/>
    <x v="2"/>
    <n v="4.1330898505538783E-5"/>
    <n v="2.9007621621727771E-5"/>
    <s v="2459 - 38)"/>
    <n v="0"/>
    <n v="0"/>
    <n v="2.8611970184302681E-2"/>
  </r>
  <r>
    <s v="2459 - 38)"/>
    <x v="1"/>
    <s v="Supervisor Atacado CE"/>
    <x v="2"/>
    <x v="0"/>
    <s v="Tiangua"/>
    <s v="Mateus Supermercados S.A. (002459 - 38)"/>
    <x v="14"/>
    <x v="0"/>
    <s v="MERCADORIA IMPORTADA"/>
    <s v="Laranja"/>
    <x v="3"/>
    <s v="Laranja Imp"/>
    <s v="Sem Marca"/>
    <s v="Sem Fabricante"/>
    <s v="000039140"/>
    <s v="0003"/>
    <x v="19"/>
    <s v="CX"/>
    <n v="6.6699999999999995E-2"/>
    <n v="1.0004999999999999"/>
    <n v="16"/>
    <s v="03|01"/>
    <x v="1"/>
    <x v="2"/>
    <s v="03|0104|000060012|1"/>
    <x v="40"/>
    <x v="2"/>
    <n v="5.1263129929350428E-5"/>
    <n v="2.9016322168105014E-5"/>
    <s v="2459 - 38)"/>
    <n v="0"/>
    <n v="0"/>
    <n v="2.8611970184302681E-2"/>
  </r>
  <r>
    <s v="2459 - 36)"/>
    <x v="1"/>
    <s v="Supervisor Atacado CE"/>
    <x v="2"/>
    <x v="0"/>
    <s v="Sobral"/>
    <s v="Mateus Supermercados S.A. (002459 - 36)"/>
    <x v="15"/>
    <x v="0"/>
    <s v="MERCADORIA IMPORTADA"/>
    <s v="Maca"/>
    <x v="13"/>
    <s v="Maca Gala Imp"/>
    <s v="Sem Marca"/>
    <s v="Sem Fabricante"/>
    <s v="000044725"/>
    <s v="0001"/>
    <x v="14"/>
    <s v="CX"/>
    <n v="2"/>
    <n v="36"/>
    <n v="367.2"/>
    <s v="03|01"/>
    <x v="3"/>
    <x v="6"/>
    <s v="03|0104|000060011|1"/>
    <x v="97"/>
    <x v="2"/>
    <n v="1.1764888318785923E-3"/>
    <n v="1.044065565269146E-3"/>
    <s v="2459 - 36)"/>
    <n v="0"/>
    <n v="0"/>
    <n v="2.8611970184302681E-2"/>
  </r>
  <r>
    <s v="0144 - 01)"/>
    <x v="1"/>
    <s v="Supervisor Varejo CE"/>
    <x v="3"/>
    <x v="0"/>
    <s v="Crateus"/>
    <s v="Supermercado Cosmos Ltda (000144 - 01)"/>
    <x v="13"/>
    <x v="0"/>
    <s v="MERCADORIA PARA REVENDA"/>
    <s v="Ameixa"/>
    <x v="18"/>
    <s v="Ameixa"/>
    <s v="Sem Marca"/>
    <s v="Sem Fabricante"/>
    <s v="000089532"/>
    <s v="0001"/>
    <x v="38"/>
    <s v="CX"/>
    <n v="4"/>
    <n v="24"/>
    <n v="367.2"/>
    <s v="03|01"/>
    <x v="0"/>
    <x v="4"/>
    <s v="03|0104|000060010|1"/>
    <x v="61"/>
    <x v="13"/>
    <n v="1.1764888318785923E-3"/>
    <n v="6.960437101794307E-4"/>
    <s v="0144 - 01)"/>
    <n v="0"/>
    <n v="0"/>
    <n v="2.8611970184302681E-2"/>
  </r>
  <r>
    <s v="0144 - 01)"/>
    <x v="1"/>
    <s v="Supervisor Varejo CE"/>
    <x v="3"/>
    <x v="0"/>
    <s v="Crateus"/>
    <s v="Supermercado Cosmos Ltda (000144 - 01)"/>
    <x v="13"/>
    <x v="0"/>
    <s v="MERCADORIA PARA REVENDA"/>
    <s v="Ameixa"/>
    <x v="32"/>
    <s v="Ameixa Pick &amp; Nicky"/>
    <s v="Pick &amp; Nicky"/>
    <s v="Sem Fabricante"/>
    <s v="000089532"/>
    <s v="0002"/>
    <x v="55"/>
    <s v="CX"/>
    <n v="2"/>
    <n v="11.2"/>
    <n v="240"/>
    <s v="03|01"/>
    <x v="0"/>
    <x v="4"/>
    <s v="03|0104|000060010|1"/>
    <x v="61"/>
    <x v="13"/>
    <n v="7.6894694894025651E-4"/>
    <n v="3.2482039808373429E-4"/>
    <s v="0144 - 01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PARA REVENDA"/>
    <s v="Ameixa"/>
    <x v="18"/>
    <s v="Ameixa"/>
    <s v="Sem Marca"/>
    <s v="Sem Fabricante"/>
    <s v="000016201"/>
    <s v="0001"/>
    <x v="38"/>
    <s v="CX"/>
    <n v="8.3299999999999999E-2"/>
    <n v="0.49980000000000002"/>
    <n v="6.45"/>
    <s v="03|01"/>
    <x v="0"/>
    <x v="4"/>
    <s v="03|0104|000060008|1"/>
    <x v="63"/>
    <x v="2"/>
    <n v="2.0665449252769391E-5"/>
    <n v="1.4495110264486644E-5"/>
    <s v="2459 - 48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IMPORTADA"/>
    <s v="Maca"/>
    <x v="13"/>
    <s v="Maca Gala Imp"/>
    <s v="Sem Marca"/>
    <s v="Sem Fabricante"/>
    <s v="000016201"/>
    <s v="0002"/>
    <x v="14"/>
    <s v="CX"/>
    <n v="2.6111"/>
    <n v="46.9998"/>
    <n v="479.4"/>
    <s v="03|01"/>
    <x v="3"/>
    <x v="6"/>
    <s v="03|0104|000060008|1"/>
    <x v="63"/>
    <x v="2"/>
    <n v="1.5359715305081623E-3"/>
    <n v="1.3630797987371336E-3"/>
    <s v="2459 - 48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IMPORTADA"/>
    <s v="Pera"/>
    <x v="2"/>
    <s v="Pera D'Anjou Imp"/>
    <s v="Sem Marca"/>
    <s v="Sem Fabricante"/>
    <s v="000016201"/>
    <s v="0007"/>
    <x v="2"/>
    <s v="CX"/>
    <n v="0.1333"/>
    <n v="2.3994"/>
    <n v="20.399999999999999"/>
    <s v="03|01"/>
    <x v="1"/>
    <x v="2"/>
    <s v="03|0104|000060008|1"/>
    <x v="63"/>
    <x v="2"/>
    <n v="6.5360490659921788E-5"/>
    <n v="6.9586969925188581E-5"/>
    <s v="2459 - 48)"/>
    <n v="0"/>
    <n v="0"/>
    <n v="2.8611970184302681E-2"/>
  </r>
  <r>
    <s v="2459 - 44)"/>
    <x v="1"/>
    <s v="Supervisor Atacado CE"/>
    <x v="2"/>
    <x v="0"/>
    <s v="Crateus"/>
    <s v="Mateus Supermercados S.A. (002459 - 44)"/>
    <x v="16"/>
    <x v="0"/>
    <s v="MERCADORIA IMPORTADA"/>
    <s v="Maca"/>
    <x v="13"/>
    <s v="Maca Gala Imp"/>
    <s v="Sem Marca"/>
    <s v="Sem Fabricante"/>
    <s v="000014607"/>
    <s v="0001"/>
    <x v="14"/>
    <s v="CX"/>
    <n v="2.5556000000000001"/>
    <n v="46.000799999999998"/>
    <n v="469.2"/>
    <s v="03|01"/>
    <x v="1"/>
    <x v="2"/>
    <s v="03|0104|000060007|1"/>
    <x v="64"/>
    <x v="2"/>
    <n v="1.5032912851782013E-3"/>
    <n v="1.3341069793009147E-3"/>
    <s v="2459 - 44)"/>
    <n v="0"/>
    <n v="0"/>
    <n v="2.8611970184302681E-2"/>
  </r>
  <r>
    <s v="1624 - 01)"/>
    <x v="1"/>
    <s v="Supervisor Varejo CE"/>
    <x v="4"/>
    <x v="0"/>
    <s v="Itapipoca"/>
    <s v="Supermercado Paulo Belo Ltda (001624 - 01)"/>
    <x v="15"/>
    <x v="0"/>
    <s v="MERCADORIA PARA REVENDA"/>
    <s v="Uva"/>
    <x v="4"/>
    <s v="Uva Thompson"/>
    <s v="Levissa"/>
    <s v="Sem Fabricante"/>
    <s v="000054316"/>
    <s v="0001"/>
    <x v="4"/>
    <s v="CX"/>
    <n v="0.1"/>
    <n v="0.56000000000000005"/>
    <n v="13.8"/>
    <s v="03|01"/>
    <x v="1"/>
    <x v="7"/>
    <s v="03|0104|000060005|1"/>
    <x v="58"/>
    <x v="14"/>
    <n v="4.4214449564064748E-5"/>
    <n v="1.6241019904186717E-5"/>
    <s v="1624 - 01)"/>
    <n v="0"/>
    <n v="0"/>
    <n v="2.8611970184302681E-2"/>
  </r>
  <r>
    <s v="2459 - 43)"/>
    <x v="1"/>
    <s v="Supervisor Atacado CE"/>
    <x v="2"/>
    <x v="0"/>
    <s v="Itapipoca"/>
    <s v="Mateus Supermercados S.A. (002459 - 43)"/>
    <x v="15"/>
    <x v="0"/>
    <s v="MERCADORIA PARA REVENDA"/>
    <s v="Ameixa"/>
    <x v="18"/>
    <s v="Ameixa"/>
    <s v="Sem Marca"/>
    <s v="Sem Fabricante"/>
    <s v="000028179"/>
    <s v="0001"/>
    <x v="38"/>
    <s v="CX"/>
    <n v="0.16669999999999999"/>
    <n v="1.0002"/>
    <n v="12.9"/>
    <s v="03|01"/>
    <x v="1"/>
    <x v="2"/>
    <s v="03|0104|000060004|1"/>
    <x v="59"/>
    <x v="2"/>
    <n v="4.1330898505538783E-5"/>
    <n v="2.9007621621727771E-5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15"/>
    <x v="0"/>
    <s v="MERCADORIA IMPORTADA"/>
    <s v="Maca"/>
    <x v="13"/>
    <s v="Maca Gala Imp"/>
    <s v="Sem Marca"/>
    <s v="Sem Fabricante"/>
    <s v="000028179"/>
    <s v="0002"/>
    <x v="14"/>
    <s v="CX"/>
    <n v="0.44440000000000002"/>
    <n v="7.9992000000000001"/>
    <n v="81.599999999999994"/>
    <s v="03|01"/>
    <x v="1"/>
    <x v="2"/>
    <s v="03|0104|000060004|1"/>
    <x v="59"/>
    <x v="2"/>
    <n v="2.6144196263968715E-4"/>
    <n v="2.3199136860280423E-4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13"/>
    <x v="0"/>
    <s v="MERCADORIA PARA REVENDA"/>
    <s v="Melao"/>
    <x v="11"/>
    <s v="Melao Espanhol"/>
    <s v="Doce Mel"/>
    <s v="Sem Fabricante"/>
    <s v="000028213"/>
    <s v="0002"/>
    <x v="16"/>
    <s v="CX"/>
    <n v="1.875"/>
    <n v="30"/>
    <n v="57"/>
    <s v="03|93"/>
    <x v="0"/>
    <x v="0"/>
    <s v="03|0104|000060004|1"/>
    <x v="59"/>
    <x v="2"/>
    <n v="1.8262490037331092E-4"/>
    <n v="8.700546377242883E-4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2"/>
    <x v="2"/>
    <s v="MERCADORIA IMPORTADA"/>
    <s v="Maca"/>
    <x v="13"/>
    <s v="Maca Gala Imp"/>
    <s v="Sem Marca"/>
    <s v="Sem Fabricante"/>
    <s v="000028267"/>
    <s v="0002"/>
    <x v="14"/>
    <s v="CX"/>
    <n v="0.83330000000000004"/>
    <n v="14.9994"/>
    <n v="153"/>
    <s v="03|93"/>
    <x v="0"/>
    <x v="0"/>
    <s v="03|0104|000060004|1"/>
    <x v="59"/>
    <x v="2"/>
    <n v="4.9020367994941354E-4"/>
    <n v="4.3500991776938966E-4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2"/>
    <x v="2"/>
    <s v="MERCADORIA PARA REVENDA"/>
    <s v="Melao"/>
    <x v="11"/>
    <s v="Melao Espanhol"/>
    <s v="Doce Mel"/>
    <s v="Sem Fabricante"/>
    <s v="000028267"/>
    <s v="0003"/>
    <x v="16"/>
    <s v="CX"/>
    <n v="1.25"/>
    <n v="20"/>
    <n v="38"/>
    <s v="03|93"/>
    <x v="0"/>
    <x v="0"/>
    <s v="03|0104|000060004|1"/>
    <x v="59"/>
    <x v="2"/>
    <n v="1.2174993358220727E-4"/>
    <n v="5.8003642514952553E-4"/>
    <s v="2459 - 43)"/>
    <n v="0"/>
    <n v="0"/>
    <n v="2.8611970184302681E-2"/>
  </r>
  <r>
    <s v="0008 - 38)"/>
    <x v="1"/>
    <s v="Supervisor MA, PA e PI"/>
    <x v="1"/>
    <x v="1"/>
    <s v="Teresina"/>
    <s v="Distribuicao De Alimentos Vanguarda S/A (000008 - 38)"/>
    <x v="14"/>
    <x v="0"/>
    <s v="MERCADORIA PARA REVENDA"/>
    <s v="Melao"/>
    <x v="26"/>
    <s v="Melao Portugues"/>
    <s v="Doce Mel"/>
    <s v="Sem Fabricante"/>
    <s v="000016196"/>
    <s v="0001"/>
    <x v="43"/>
    <s v="CX"/>
    <n v="0.16669999999999999"/>
    <n v="2.5005000000000002"/>
    <n v="11.25"/>
    <s v="03|01"/>
    <x v="3"/>
    <x v="6"/>
    <s v="03|0104|000060003|1"/>
    <x v="73"/>
    <x v="15"/>
    <n v="3.6044388231574522E-5"/>
    <n v="7.2519054054319439E-5"/>
    <s v="0008 - 38)"/>
    <n v="0"/>
    <n v="0"/>
    <n v="2.8611970184302681E-2"/>
  </r>
  <r>
    <s v="0008 - 38)"/>
    <x v="1"/>
    <s v="Supervisor MA, PA e PI"/>
    <x v="1"/>
    <x v="1"/>
    <s v="Teresina"/>
    <s v="Distribuicao De Alimentos Vanguarda S/A (000008 - 38)"/>
    <x v="14"/>
    <x v="0"/>
    <s v="MERCADORIA PARA REVENDA"/>
    <s v="Uva"/>
    <x v="4"/>
    <s v="Uva Thompson"/>
    <s v="Frutana"/>
    <s v="Sem Fabricante"/>
    <s v="000016196"/>
    <s v="0002"/>
    <x v="34"/>
    <s v="CX"/>
    <n v="1"/>
    <n v="5.6"/>
    <n v="129"/>
    <s v="03|01"/>
    <x v="2"/>
    <x v="3"/>
    <s v="03|0104|000060003|1"/>
    <x v="73"/>
    <x v="15"/>
    <n v="4.1330898505538783E-4"/>
    <n v="1.6241019904186715E-4"/>
    <s v="0008 - 38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14"/>
    <x v="0"/>
    <s v="MERCADORIA IMPORTADA"/>
    <s v="Kiwi"/>
    <x v="5"/>
    <s v="Kiwi Imp"/>
    <s v="Sem Marca"/>
    <s v="Sem Fabricante"/>
    <s v="000396577"/>
    <s v="0001"/>
    <x v="5"/>
    <s v="CX"/>
    <n v="0.15"/>
    <n v="1.35"/>
    <n v="29.7"/>
    <s v="03|90"/>
    <x v="3"/>
    <x v="6"/>
    <s v="03|0104|000060001|1"/>
    <x v="65"/>
    <x v="15"/>
    <n v="9.5157184931356738E-5"/>
    <n v="3.9152458697592978E-5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14"/>
    <x v="0"/>
    <s v="MERCADORIA IMPORTADA"/>
    <s v="Laranja"/>
    <x v="3"/>
    <s v="Laranja Imp"/>
    <s v="Sem Marca"/>
    <s v="Sem Fabricante"/>
    <s v="000396577"/>
    <s v="0002"/>
    <x v="19"/>
    <s v="CX"/>
    <n v="0.65300000000000002"/>
    <n v="9.7949999999999999"/>
    <n v="107.75"/>
    <s v="03|90"/>
    <x v="3"/>
    <x v="6"/>
    <s v="03|0104|000060001|1"/>
    <x v="65"/>
    <x v="15"/>
    <n v="3.4522514061796931E-4"/>
    <n v="2.8407283921698016E-4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14"/>
    <x v="0"/>
    <s v="MERCADORIA PARA REVENDA"/>
    <s v="Melao"/>
    <x v="11"/>
    <s v="Melao Espanhol"/>
    <s v="Doce Mel"/>
    <s v="Sem Fabricante"/>
    <s v="000396577"/>
    <s v="0003"/>
    <x v="31"/>
    <s v="CX"/>
    <n v="15.965"/>
    <n v="239.47499999999999"/>
    <n v="574.74"/>
    <s v="03|01"/>
    <x v="2"/>
    <x v="3"/>
    <s v="03|0104|000060001|1"/>
    <x v="65"/>
    <x v="15"/>
    <n v="1.8414357059746791E-3"/>
    <n v="6.9452111456341312E-3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14"/>
    <x v="0"/>
    <s v="MERCADORIA IMPORTADA"/>
    <s v="Pera"/>
    <x v="2"/>
    <s v="Pera D'Anjou Imp"/>
    <s v="Sem Marca"/>
    <s v="Sem Fabricante"/>
    <s v="000396577"/>
    <s v="0004"/>
    <x v="67"/>
    <s v="CX"/>
    <n v="0.16500000000000001"/>
    <n v="2.97"/>
    <n v="26.43"/>
    <s v="03|90"/>
    <x v="3"/>
    <x v="6"/>
    <s v="03|0104|000060001|1"/>
    <x v="65"/>
    <x v="15"/>
    <n v="8.4680282752045745E-5"/>
    <n v="8.6135409134704551E-5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14"/>
    <x v="0"/>
    <s v="MERCADORIA PARA REVENDA"/>
    <s v="Melao"/>
    <x v="26"/>
    <s v="Melao Portugues"/>
    <s v="Doce Mel"/>
    <s v="Sem Fabricante"/>
    <s v="000396577"/>
    <s v="0005"/>
    <x v="43"/>
    <s v="CX"/>
    <n v="0.44330000000000003"/>
    <n v="6.6494999999999997"/>
    <n v="113.05"/>
    <s v="03|01"/>
    <x v="2"/>
    <x v="3"/>
    <s v="03|0104|000060001|1"/>
    <x v="65"/>
    <x v="15"/>
    <n v="3.6220605240706665E-4"/>
    <n v="1.9284761045158851E-4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14"/>
    <x v="0"/>
    <s v="MERCADORIA IMPORTADA"/>
    <s v="Tangerina"/>
    <x v="36"/>
    <s v="Tangerina Imp"/>
    <s v="Sem Marca"/>
    <s v="Sem Fabricante"/>
    <s v="000396577"/>
    <s v="0006"/>
    <x v="68"/>
    <s v="CX"/>
    <n v="4.3783000000000003"/>
    <n v="41.593899999999998"/>
    <n v="727.9"/>
    <s v="03|90"/>
    <x v="3"/>
    <x v="6"/>
    <s v="03|0104|000060001|1"/>
    <x v="65"/>
    <x v="15"/>
    <n v="2.332152017223386E-3"/>
    <n v="1.2062988532013424E-3"/>
    <s v="0008 - 05)"/>
    <n v="0"/>
    <n v="0"/>
    <n v="2.8611970184302681E-2"/>
  </r>
  <r>
    <s v="1899 - 33)"/>
    <x v="1"/>
    <s v="Supervisor Atacado CE"/>
    <x v="5"/>
    <x v="0"/>
    <s v="Iguatu"/>
    <s v="Sendas Distribuidora S/A (001899 - 33)"/>
    <x v="13"/>
    <x v="0"/>
    <s v="MERCADORIA IMPORTADA"/>
    <s v="Pera"/>
    <x v="2"/>
    <s v="Pera D'Anjou Imp"/>
    <s v="Sem Marca"/>
    <s v="Sem Fabricante"/>
    <s v="000066772"/>
    <s v="0003"/>
    <x v="2"/>
    <s v="CX"/>
    <n v="0.16669999999999999"/>
    <n v="3.0005999999999999"/>
    <n v="29.7"/>
    <s v="03|01"/>
    <x v="1"/>
    <x v="2"/>
    <s v="03|0104|000059996|1"/>
    <x v="29"/>
    <x v="1"/>
    <n v="9.5157184931356738E-5"/>
    <n v="8.7022864865183316E-5"/>
    <s v="1899 - 33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PARA REVENDA"/>
    <s v="Ameixa"/>
    <x v="18"/>
    <s v="Ameixa"/>
    <s v="Sem Marca"/>
    <s v="Sem Fabricante"/>
    <s v="000029546"/>
    <s v="0001"/>
    <x v="38"/>
    <s v="CX"/>
    <n v="0.91669999999999996"/>
    <n v="5.5002000000000004"/>
    <n v="82.5"/>
    <s v="03|01"/>
    <x v="1"/>
    <x v="2"/>
    <s v="03|0104|000059995|1"/>
    <x v="98"/>
    <x v="2"/>
    <n v="2.6432551369821313E-4"/>
    <n v="1.5951581728037103E-4"/>
    <s v="2459 - 60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IMPORTADA"/>
    <s v="Kiwi"/>
    <x v="5"/>
    <s v="Kiwi Imp"/>
    <s v="Sem Marca"/>
    <s v="Sem Fabricante"/>
    <s v="000029546"/>
    <s v="0002"/>
    <x v="5"/>
    <s v="CX"/>
    <n v="0.1111"/>
    <n v="0.99990000000000001"/>
    <n v="22.9"/>
    <s v="03|01"/>
    <x v="1"/>
    <x v="2"/>
    <s v="03|0104|000059995|1"/>
    <x v="98"/>
    <x v="2"/>
    <n v="7.3370354711382795E-5"/>
    <n v="2.8998921075350528E-5"/>
    <s v="2459 - 60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PARA REVENDA"/>
    <s v="Uva"/>
    <x v="14"/>
    <s v="Uva Crimson"/>
    <s v="Levissa"/>
    <s v="Sem Fabricante"/>
    <s v="000029546"/>
    <s v="0004"/>
    <x v="23"/>
    <s v="CX"/>
    <n v="1"/>
    <n v="5.6"/>
    <n v="119"/>
    <s v="03|90"/>
    <x v="3"/>
    <x v="6"/>
    <s v="03|0104|000059995|1"/>
    <x v="98"/>
    <x v="2"/>
    <n v="3.8126952884954385E-4"/>
    <n v="1.6241019904186715E-4"/>
    <s v="2459 - 60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PARA REVENDA"/>
    <s v="Uva"/>
    <x v="4"/>
    <s v="Uva Thompson"/>
    <s v="Frutana"/>
    <s v="Sem Fabricante"/>
    <s v="000029546"/>
    <s v="0005"/>
    <x v="34"/>
    <s v="CX"/>
    <n v="2.1"/>
    <n v="11.76"/>
    <n v="270.89999999999998"/>
    <s v="03|90"/>
    <x v="3"/>
    <x v="6"/>
    <s v="03|0104|000059995|1"/>
    <x v="98"/>
    <x v="2"/>
    <n v="8.6794886861631441E-4"/>
    <n v="3.41061417987921E-4"/>
    <s v="2459 - 60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PARA REVENDA"/>
    <s v="Uva"/>
    <x v="17"/>
    <s v="Uva Da Hora"/>
    <s v="Da Hora"/>
    <s v="Sem Fabricante"/>
    <s v="000029546"/>
    <s v="0006"/>
    <x v="21"/>
    <s v="CX"/>
    <n v="0.5"/>
    <n v="2.75"/>
    <n v="59"/>
    <s v="03|90"/>
    <x v="3"/>
    <x v="6"/>
    <s v="03|0104|000059995|1"/>
    <x v="98"/>
    <x v="2"/>
    <n v="1.8903279161447973E-4"/>
    <n v="7.9755008458059758E-5"/>
    <s v="2459 - 60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PARA REVENDA"/>
    <s v="Uva"/>
    <x v="31"/>
    <s v="Uva Red Globe"/>
    <s v="Levissa"/>
    <s v="Sem Fabricante"/>
    <s v="000029546"/>
    <s v="0007"/>
    <x v="69"/>
    <s v="CX"/>
    <n v="1.9"/>
    <n v="10.64"/>
    <n v="218.5"/>
    <s v="03|01"/>
    <x v="1"/>
    <x v="7"/>
    <s v="03|0104|000059995|1"/>
    <x v="98"/>
    <x v="2"/>
    <n v="7.0006211809769178E-4"/>
    <n v="3.0857937817954759E-4"/>
    <s v="2459 - 60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PARA REVENDA"/>
    <s v="Abobora"/>
    <x v="12"/>
    <s v="Abobora Japonesa"/>
    <s v="Sem Marca"/>
    <s v="Sem Fabricante"/>
    <s v="000029546"/>
    <s v="0008"/>
    <x v="13"/>
    <s v="SC"/>
    <n v="1"/>
    <n v="20"/>
    <n v="98"/>
    <s v="03|01"/>
    <x v="1"/>
    <x v="2"/>
    <s v="03|0104|000059995|1"/>
    <x v="98"/>
    <x v="2"/>
    <n v="3.139866708172714E-4"/>
    <n v="5.8003642514952553E-4"/>
    <s v="2459 - 60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Ameixa"/>
    <x v="32"/>
    <s v="Ameixa Pick &amp; Nicky"/>
    <s v="Pick &amp; Nicky"/>
    <s v="Sem Fabricante"/>
    <s v="000036860"/>
    <s v="0001"/>
    <x v="55"/>
    <s v="CX"/>
    <n v="0.2"/>
    <n v="1.1200000000000001"/>
    <n v="21.8"/>
    <s v="03|01"/>
    <x v="0"/>
    <x v="4"/>
    <s v="03|0104|000059994|1"/>
    <x v="55"/>
    <x v="0"/>
    <n v="6.9846014528739968E-5"/>
    <n v="3.2482039808373434E-5"/>
    <s v="0002 - 5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Ameixa"/>
    <x v="18"/>
    <s v="Ameixa"/>
    <s v="Sem Marca"/>
    <s v="Sem Fabricante"/>
    <s v="000036860"/>
    <s v="0002"/>
    <x v="38"/>
    <s v="CX"/>
    <n v="0.66669999999999996"/>
    <n v="4.0002000000000004"/>
    <n v="74"/>
    <s v="03|01"/>
    <x v="0"/>
    <x v="4"/>
    <s v="03|0104|000059994|1"/>
    <x v="55"/>
    <x v="0"/>
    <n v="2.3709197592324574E-4"/>
    <n v="1.1601308539415662E-4"/>
    <s v="0002 - 5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IMPORTADA"/>
    <s v="Kiwi"/>
    <x v="5"/>
    <s v="Kiwi Imp"/>
    <s v="Sem Marca"/>
    <s v="Sem Fabricante"/>
    <s v="000036860"/>
    <s v="0003"/>
    <x v="5"/>
    <s v="CX"/>
    <n v="0.22220000000000001"/>
    <n v="1.9998"/>
    <n v="33"/>
    <s v="03|90"/>
    <x v="3"/>
    <x v="6"/>
    <s v="03|0104|000059994|1"/>
    <x v="55"/>
    <x v="0"/>
    <n v="1.0573020547928526E-4"/>
    <n v="5.7997842150701057E-5"/>
    <s v="0002 - 5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IMPORTADA"/>
    <s v="Maca"/>
    <x v="13"/>
    <s v="Maca Gala Imp"/>
    <s v="Sem Marca"/>
    <s v="Sem Fabricante"/>
    <s v="000036860"/>
    <s v="0004"/>
    <x v="14"/>
    <s v="CX"/>
    <n v="0.55559999999999998"/>
    <n v="10.0008"/>
    <n v="119"/>
    <s v="03|90"/>
    <x v="3"/>
    <x v="6"/>
    <s v="03|0104|000059994|1"/>
    <x v="55"/>
    <x v="0"/>
    <n v="3.8126952884954385E-4"/>
    <n v="2.9004141403176877E-4"/>
    <s v="0002 - 5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Pitaya"/>
    <x v="30"/>
    <s v="Pitaya"/>
    <s v="Doce Mel"/>
    <s v="Sem Fabricante"/>
    <s v="000036860"/>
    <s v="0008"/>
    <x v="52"/>
    <s v="CX"/>
    <n v="1"/>
    <n v="4"/>
    <n v="75.599999999999994"/>
    <s v="03|90"/>
    <x v="3"/>
    <x v="6"/>
    <s v="03|0104|000059994|1"/>
    <x v="55"/>
    <x v="0"/>
    <n v="2.4221828891618077E-4"/>
    <n v="1.160072850299051E-4"/>
    <s v="0002 - 53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PARA REVENDA"/>
    <s v="Ameixa"/>
    <x v="32"/>
    <s v="Ameixa Pick &amp; Nicky"/>
    <s v="Pick &amp; Nicky"/>
    <s v="Sem Fabricante"/>
    <s v="000054200"/>
    <s v="0001"/>
    <x v="55"/>
    <s v="CX"/>
    <n v="0.2"/>
    <n v="1.1200000000000001"/>
    <n v="21.8"/>
    <s v="03|90"/>
    <x v="0"/>
    <x v="4"/>
    <s v="03|0104|000059993|1"/>
    <x v="56"/>
    <x v="1"/>
    <n v="6.9846014528739968E-5"/>
    <n v="3.2482039808373434E-5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Kiwi"/>
    <x v="5"/>
    <s v="Kiwi Imp"/>
    <s v="Sem Marca"/>
    <s v="Sem Fabricante"/>
    <s v="000054200"/>
    <s v="0003"/>
    <x v="5"/>
    <s v="CX"/>
    <n v="2.7000000000000001E-3"/>
    <n v="2.4299999999999999E-2"/>
    <n v="0.6"/>
    <s v="03|01"/>
    <x v="1"/>
    <x v="2"/>
    <s v="03|0104|000059993|1"/>
    <x v="56"/>
    <x v="1"/>
    <n v="1.922367372350641E-6"/>
    <n v="7.0474425655667347E-7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Limao"/>
    <x v="16"/>
    <s v="Limao Imp"/>
    <s v="Sem Marca"/>
    <s v="Sem Fabricante"/>
    <s v="000054200"/>
    <s v="0004"/>
    <x v="18"/>
    <s v="CX"/>
    <n v="6.7000000000000002E-3"/>
    <n v="0.10050000000000001"/>
    <n v="1.29"/>
    <s v="03|01"/>
    <x v="1"/>
    <x v="2"/>
    <s v="03|0104|000059993|1"/>
    <x v="56"/>
    <x v="1"/>
    <n v="4.1330898505538788E-6"/>
    <n v="2.9146830363763661E-6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Maca"/>
    <x v="13"/>
    <s v="Maca Gala Imp Pick &amp; Nicky"/>
    <s v="Sem Marca"/>
    <s v="Sem Fabricante"/>
    <s v="000054200"/>
    <s v="0005"/>
    <x v="26"/>
    <s v="CX"/>
    <n v="0.90910000000000002"/>
    <n v="17.909269999999999"/>
    <n v="256"/>
    <s v="03|01"/>
    <x v="1"/>
    <x v="7"/>
    <s v="03|0104|000059993|1"/>
    <x v="56"/>
    <x v="1"/>
    <n v="8.2021007886960685E-4"/>
    <n v="5.1940144739188218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Maca"/>
    <x v="13"/>
    <s v="Maca Gala Imp Pick &amp; Nicky"/>
    <s v="Sem Marca"/>
    <s v="Sem Fabricante"/>
    <s v="000054200"/>
    <s v="0006"/>
    <x v="26"/>
    <s v="CX"/>
    <n v="9.0899999999999995E-2"/>
    <n v="1.7907299999999999"/>
    <n v="25.6"/>
    <s v="03|01"/>
    <x v="1"/>
    <x v="7"/>
    <s v="03|0104|000059993|1"/>
    <x v="56"/>
    <x v="1"/>
    <n v="8.202100788696069E-5"/>
    <n v="5.1934431380400491E-5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Maca"/>
    <x v="8"/>
    <s v="Maca Red Imp"/>
    <s v="Sem Marca"/>
    <s v="Sem Fabricante"/>
    <s v="000054200"/>
    <s v="0007"/>
    <x v="8"/>
    <s v="CX"/>
    <n v="2.98E-2"/>
    <n v="0.53639999999999999"/>
    <n v="8.31"/>
    <s v="03|01"/>
    <x v="1"/>
    <x v="2"/>
    <s v="03|0104|000059993|1"/>
    <x v="56"/>
    <x v="1"/>
    <n v="2.6624788107056383E-5"/>
    <n v="1.5556576922510275E-5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PARA REVENDA"/>
    <s v="Manga"/>
    <x v="34"/>
    <s v="Manga Tommy"/>
    <s v="Doce Mel"/>
    <s v="Sem Fabricante"/>
    <s v="000054200"/>
    <s v="0009"/>
    <x v="57"/>
    <s v="CX"/>
    <n v="0.12130000000000001"/>
    <n v="2.1833999999999998"/>
    <n v="8.3000000000000007"/>
    <s v="03|01"/>
    <x v="1"/>
    <x v="2"/>
    <s v="03|0104|000059993|1"/>
    <x v="56"/>
    <x v="1"/>
    <n v="2.6592748650850537E-5"/>
    <n v="6.3322576533573691E-5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PARA REVENDA"/>
    <s v="Melao"/>
    <x v="24"/>
    <s v="Melao Orange"/>
    <s v="Levissa"/>
    <s v="Sem Fabricante"/>
    <s v="000054200"/>
    <s v="0010"/>
    <x v="37"/>
    <s v="CX"/>
    <n v="6.2899999999999998E-2"/>
    <n v="0.94350000000000001"/>
    <n v="6.14"/>
    <s v="03|01"/>
    <x v="1"/>
    <x v="2"/>
    <s v="03|0104|000059993|1"/>
    <x v="56"/>
    <x v="1"/>
    <n v="1.9672226110388226E-5"/>
    <n v="2.7363218356428867E-5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Tangerina"/>
    <x v="36"/>
    <s v="Tangerina Imp"/>
    <s v="Sem Marca"/>
    <s v="Sem Fabricante"/>
    <s v="000054200"/>
    <s v="0012"/>
    <x v="68"/>
    <s v="CX"/>
    <n v="0.86319999999999997"/>
    <n v="8.2004000000000001"/>
    <n v="135.30000000000001"/>
    <s v="03|90"/>
    <x v="3"/>
    <x v="6"/>
    <s v="03|0104|000059993|1"/>
    <x v="56"/>
    <x v="1"/>
    <n v="4.3349384246506962E-4"/>
    <n v="2.3782653503980847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Tangerina"/>
    <x v="36"/>
    <s v="Tangerina Imp"/>
    <s v="Sem Marca"/>
    <s v="Sem Fabricante"/>
    <s v="000054200"/>
    <s v="0013"/>
    <x v="68"/>
    <s v="CX"/>
    <n v="0.86319999999999997"/>
    <n v="8.2004000000000001"/>
    <n v="135.30000000000001"/>
    <s v="03|90"/>
    <x v="0"/>
    <x v="4"/>
    <s v="03|0104|000059993|1"/>
    <x v="56"/>
    <x v="1"/>
    <n v="4.3349384246506962E-4"/>
    <n v="2.3782653503980847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PARA REVENDA"/>
    <s v="Verduras"/>
    <x v="19"/>
    <s v="Brocolis"/>
    <s v="Reserva Gourmet"/>
    <s v="Sem Fabricante"/>
    <s v="000054200"/>
    <s v="0002"/>
    <x v="24"/>
    <s v="UN"/>
    <n v="37"/>
    <n v="11.137"/>
    <n v="314.5"/>
    <s v="03|90"/>
    <x v="3"/>
    <x v="6"/>
    <s v="03|0104|000059993|1"/>
    <x v="56"/>
    <x v="1"/>
    <n v="1.0076408976737944E-3"/>
    <n v="3.2299328334451331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5"/>
    <x v="1"/>
    <s v="MERCADORIA IMPORTADA"/>
    <s v="Kiwi"/>
    <x v="5"/>
    <s v="Kiwi Imp"/>
    <s v="Sem Marca"/>
    <s v="Sem Fabricante"/>
    <s v="000054814"/>
    <s v="0001"/>
    <x v="5"/>
    <s v="CX"/>
    <n v="0.77780000000000005"/>
    <n v="7.0002000000000004"/>
    <n v="174.3"/>
    <s v="03|93"/>
    <x v="0"/>
    <x v="0"/>
    <s v="03|0104|000059993|1"/>
    <x v="56"/>
    <x v="1"/>
    <n v="5.5844772166786132E-4"/>
    <n v="2.0301854916658546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5"/>
    <x v="1"/>
    <s v="MERCADORIA IMPORTADA"/>
    <s v="Maca"/>
    <x v="13"/>
    <s v="Maca Gala Imp"/>
    <s v="Sem Marca"/>
    <s v="Sem Fabricante"/>
    <s v="000054814"/>
    <s v="0002"/>
    <x v="58"/>
    <s v="CX"/>
    <n v="0.83330000000000004"/>
    <n v="14.9994"/>
    <n v="148.5"/>
    <s v="03|93"/>
    <x v="0"/>
    <x v="0"/>
    <s v="03|0104|000059993|1"/>
    <x v="56"/>
    <x v="1"/>
    <n v="4.757859246567837E-4"/>
    <n v="4.3500991776938966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5"/>
    <x v="1"/>
    <s v="MERCADORIA IMPORTADA"/>
    <s v="Maca"/>
    <x v="8"/>
    <s v="Maca Red Imp"/>
    <s v="Sem Marca"/>
    <s v="Sem Fabricante"/>
    <s v="000054814"/>
    <s v="0003"/>
    <x v="8"/>
    <s v="CX"/>
    <n v="0.27779999999999999"/>
    <n v="5.0004"/>
    <n v="77.5"/>
    <s v="03|93"/>
    <x v="0"/>
    <x v="0"/>
    <s v="03|0104|000059993|1"/>
    <x v="56"/>
    <x v="1"/>
    <n v="2.4830578559529117E-4"/>
    <n v="1.4502070701588439E-4"/>
    <s v="1899 - 30)"/>
    <n v="0"/>
    <n v="0"/>
    <n v="2.8611970184302681E-2"/>
  </r>
  <r>
    <s v="0008 - 26)"/>
    <x v="1"/>
    <s v="Supervisor MA, PA e PI"/>
    <x v="1"/>
    <x v="1"/>
    <s v="Teresina"/>
    <s v="Distribuicao De Alimentos Vanguarda S/A (000008 - 26)"/>
    <x v="13"/>
    <x v="0"/>
    <s v="MERCADORIA PARA REVENDA"/>
    <s v="Ameixa"/>
    <x v="18"/>
    <s v="Ameixa"/>
    <s v="Sem Marca"/>
    <s v="Sem Fabricante"/>
    <s v="000049126"/>
    <s v="0001"/>
    <x v="38"/>
    <s v="CX"/>
    <n v="1.1000000000000001"/>
    <n v="6.6"/>
    <n v="117.48"/>
    <s v="03|93"/>
    <x v="0"/>
    <x v="0"/>
    <s v="03|0104|000059992|1"/>
    <x v="87"/>
    <x v="15"/>
    <n v="3.7639953150625554E-4"/>
    <n v="1.9141202029934341E-4"/>
    <s v="0008 - 26)"/>
    <n v="0"/>
    <n v="0"/>
    <n v="2.8611970184302681E-2"/>
  </r>
  <r>
    <s v="0008 - 26)"/>
    <x v="1"/>
    <s v="Supervisor MA, PA e PI"/>
    <x v="1"/>
    <x v="1"/>
    <s v="Teresina"/>
    <s v="Distribuicao De Alimentos Vanguarda S/A (000008 - 26)"/>
    <x v="13"/>
    <x v="0"/>
    <s v="MERCADORIA PARA REVENDA"/>
    <s v="Ameixa"/>
    <x v="18"/>
    <s v="Ameixa"/>
    <s v="Sem Marca"/>
    <s v="Sem Fabricante"/>
    <s v="000049143"/>
    <s v="0001"/>
    <x v="38"/>
    <s v="CX"/>
    <n v="1.0166999999999999"/>
    <n v="6.1002000000000001"/>
    <n v="108.58"/>
    <s v="03|93"/>
    <x v="0"/>
    <x v="0"/>
    <s v="03|0104|000059992|1"/>
    <x v="87"/>
    <x v="15"/>
    <n v="3.4788441548305434E-4"/>
    <n v="1.769169100348568E-4"/>
    <s v="0008 - 26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IMPORTADA"/>
    <s v="Pera"/>
    <x v="2"/>
    <s v="Pera D'Anjou Imp"/>
    <s v="Sem Marca"/>
    <s v="Sem Fabricante"/>
    <s v="000088265"/>
    <s v="0001"/>
    <x v="67"/>
    <s v="CX"/>
    <n v="0.44440000000000002"/>
    <n v="7.9992000000000001"/>
    <n v="68"/>
    <s v="03|93"/>
    <x v="0"/>
    <x v="0"/>
    <s v="03|0104|000059991|1"/>
    <x v="68"/>
    <x v="1"/>
    <n v="2.1786830219973932E-4"/>
    <n v="2.3199136860280423E-4"/>
    <s v="1899 - 73)"/>
    <n v="0"/>
    <n v="0"/>
    <n v="2.8611970184302681E-2"/>
  </r>
  <r>
    <s v="1899 - 72)"/>
    <x v="1"/>
    <s v="Supervisor MA, PA e PI"/>
    <x v="8"/>
    <x v="2"/>
    <s v="Sao Luis"/>
    <s v="Sendas Distribuidora S/A (001899 - 72)"/>
    <x v="14"/>
    <x v="0"/>
    <s v="MERCADORIA PARA REVENDA"/>
    <s v="Verduras"/>
    <x v="19"/>
    <s v="Brocolis"/>
    <s v="Reserva Gourmet"/>
    <s v="Sem Fabricante"/>
    <s v="000038328"/>
    <s v="0001"/>
    <x v="24"/>
    <s v="UN"/>
    <n v="6.6699999999999995E-2"/>
    <n v="2.0076699999999999E-2"/>
    <n v="7.8"/>
    <s v="03|93"/>
    <x v="0"/>
    <x v="0"/>
    <s v="03|0104|000059990|1"/>
    <x v="66"/>
    <x v="1"/>
    <n v="2.4990775840558335E-5"/>
    <n v="5.8226086483997392E-7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0"/>
    <x v="2"/>
    <s v="MERCADORIA PARA REVENDA"/>
    <s v="Melao"/>
    <x v="11"/>
    <s v="Melao Espanhol"/>
    <s v="Doce Mel"/>
    <s v="Sem Fabricante"/>
    <s v="000038793"/>
    <s v="0001"/>
    <x v="31"/>
    <s v="CX"/>
    <n v="0.56669999999999998"/>
    <n v="8.5005000000000006"/>
    <n v="23.8"/>
    <s v="03|93"/>
    <x v="0"/>
    <x v="0"/>
    <s v="03|0104|000059990|1"/>
    <x v="66"/>
    <x v="1"/>
    <n v="7.6253905769908773E-5"/>
    <n v="2.465299815991771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8"/>
    <x v="2"/>
    <s v="MERCADORIA IMPORTADA"/>
    <s v="Maca"/>
    <x v="13"/>
    <s v="Maca Gala Imp"/>
    <s v="Sem Marca"/>
    <s v="Sem Fabricante"/>
    <s v="000038964"/>
    <s v="0001"/>
    <x v="14"/>
    <s v="CX"/>
    <n v="1.1111"/>
    <n v="19.9998"/>
    <n v="234"/>
    <s v="03|93"/>
    <x v="0"/>
    <x v="0"/>
    <s v="03|0104|000059990|1"/>
    <x v="66"/>
    <x v="1"/>
    <n v="7.497232752167501E-4"/>
    <n v="5.8003062478527401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8"/>
    <x v="2"/>
    <s v="MERCADORIA PARA REVENDA"/>
    <s v="Melao"/>
    <x v="11"/>
    <s v="Melao Espanhol"/>
    <s v="Doce Mel"/>
    <s v="Sem Fabricante"/>
    <s v="000038964"/>
    <s v="0004"/>
    <x v="31"/>
    <s v="CX"/>
    <n v="5.3333000000000004"/>
    <n v="79.999499999999998"/>
    <n v="280"/>
    <s v="03|93"/>
    <x v="0"/>
    <x v="0"/>
    <s v="03|0104|000059990|1"/>
    <x v="66"/>
    <x v="1"/>
    <n v="8.9710477376363251E-4"/>
    <n v="2.3201311996874732E-3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8"/>
    <x v="2"/>
    <s v="MERCADORIA PARA REVENDA"/>
    <s v="Melao"/>
    <x v="26"/>
    <s v="Melao Portugues"/>
    <s v="Doce Mel"/>
    <s v="Sem Fabricante"/>
    <s v="000038964"/>
    <s v="0005"/>
    <x v="43"/>
    <s v="CX"/>
    <n v="1.9333"/>
    <n v="28.999500000000001"/>
    <n v="81.2"/>
    <s v="03|90"/>
    <x v="3"/>
    <x v="6"/>
    <s v="03|0104|000059990|1"/>
    <x v="66"/>
    <x v="1"/>
    <n v="2.6016038439145346E-4"/>
    <n v="8.410383155561833E-4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14"/>
    <x v="0"/>
    <s v="MERCADORIA IMPORTADA"/>
    <s v="Maca"/>
    <x v="13"/>
    <s v="Maca Gala Imp"/>
    <s v="Sem Marca"/>
    <s v="Sem Fabricante"/>
    <s v="000120397"/>
    <s v="0001"/>
    <x v="14"/>
    <s v="CX"/>
    <n v="0.19439999999999999"/>
    <n v="3.4992000000000001"/>
    <n v="40.950000000000003"/>
    <s v="03|93"/>
    <x v="0"/>
    <x v="0"/>
    <s v="03|0104|000059988|1"/>
    <x v="67"/>
    <x v="1"/>
    <n v="1.3120157316293127E-4"/>
    <n v="1.0148317294416099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Melao"/>
    <x v="11"/>
    <s v="Melao Espanhol"/>
    <s v="Doce Mel"/>
    <s v="Sem Fabricante"/>
    <s v="000120569"/>
    <s v="0001"/>
    <x v="31"/>
    <s v="CX"/>
    <n v="0.30669999999999997"/>
    <n v="4.6005000000000003"/>
    <n v="12.88"/>
    <s v="03|93"/>
    <x v="0"/>
    <x v="0"/>
    <s v="03|0104|000059988|1"/>
    <x v="67"/>
    <x v="1"/>
    <n v="4.1266819593127098E-5"/>
    <n v="1.3342287869501962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PARA REVENDA"/>
    <s v="Melao"/>
    <x v="11"/>
    <s v="Melao Espanhol"/>
    <s v="Doce Mel"/>
    <s v="Sem Fabricante"/>
    <s v="000120734"/>
    <s v="0001"/>
    <x v="31"/>
    <s v="CX"/>
    <n v="0.83330000000000004"/>
    <n v="12.499499999999999"/>
    <n v="35"/>
    <s v="03|90"/>
    <x v="2"/>
    <x v="3"/>
    <s v="03|0104|000059988|1"/>
    <x v="67"/>
    <x v="1"/>
    <n v="1.1213809672045406E-4"/>
    <n v="3.6250826480782469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PARA REVENDA"/>
    <s v="Melao"/>
    <x v="11"/>
    <s v="Melao Espanhol"/>
    <s v="Doce Mel"/>
    <s v="Sem Fabricante"/>
    <s v="000120877"/>
    <s v="0001"/>
    <x v="31"/>
    <s v="CX"/>
    <n v="1.3"/>
    <n v="19.5"/>
    <n v="54.6"/>
    <s v="03|90"/>
    <x v="2"/>
    <x v="3"/>
    <s v="03|0104|000059988|1"/>
    <x v="67"/>
    <x v="1"/>
    <n v="1.7493543088390834E-4"/>
    <n v="5.6553551452078745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0"/>
    <x v="2"/>
    <s v="MERCADORIA PARA REVENDA"/>
    <s v="Melao"/>
    <x v="11"/>
    <s v="Melao Espanhol"/>
    <s v="Doce Mel"/>
    <s v="Sem Fabricante"/>
    <s v="000120975"/>
    <s v="0001"/>
    <x v="31"/>
    <s v="CX"/>
    <n v="0.16669999999999999"/>
    <n v="2.5005000000000002"/>
    <n v="7"/>
    <s v="03|93"/>
    <x v="0"/>
    <x v="0"/>
    <s v="03|0104|000059988|1"/>
    <x v="67"/>
    <x v="1"/>
    <n v="2.2427619344090815E-5"/>
    <n v="7.2519054054319439E-5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1"/>
    <x v="2"/>
    <s v="MERCADORIA PARA REVENDA"/>
    <s v="Melao"/>
    <x v="11"/>
    <s v="Melao Espanhol"/>
    <s v="Doce Mel"/>
    <s v="Sem Fabricante"/>
    <s v="000121087"/>
    <s v="0001"/>
    <x v="31"/>
    <s v="CX"/>
    <n v="0.43330000000000002"/>
    <n v="6.4995000000000003"/>
    <n v="18.2"/>
    <s v="03|93"/>
    <x v="0"/>
    <x v="0"/>
    <s v="03|0104|000059988|1"/>
    <x v="67"/>
    <x v="1"/>
    <n v="5.8311810294636115E-5"/>
    <n v="1.8849733726296707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"/>
    <x v="1"/>
    <s v="MERCADORIA IMPORTADA"/>
    <s v="Tangerina"/>
    <x v="10"/>
    <s v="Tangerina Imp"/>
    <s v="Sem Marca"/>
    <s v="Sem Fabricante"/>
    <s v="000121701"/>
    <s v="0001"/>
    <x v="10"/>
    <s v="CX"/>
    <n v="0.15"/>
    <n v="1.5"/>
    <n v="24.75"/>
    <s v="03|01"/>
    <x v="1"/>
    <x v="2"/>
    <s v="03|0104|000059988|1"/>
    <x v="67"/>
    <x v="1"/>
    <n v="7.929765410946395E-5"/>
    <n v="4.3502731886214419E-5"/>
    <s v="1899 - 71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15"/>
    <x v="0"/>
    <s v="MERCADORIA PARA REVENDA"/>
    <s v="Ameixa"/>
    <x v="18"/>
    <s v="Ameixa"/>
    <s v="Sem Marca"/>
    <s v="Sem Fabricante"/>
    <s v="000043273"/>
    <s v="0001"/>
    <x v="38"/>
    <s v="CX"/>
    <n v="1.3332999999999999"/>
    <n v="7.9997999999999996"/>
    <n v="142.4"/>
    <s v="03|01"/>
    <x v="0"/>
    <x v="4"/>
    <s v="03|0104|000059980|1"/>
    <x v="99"/>
    <x v="15"/>
    <n v="4.5624185637121886E-4"/>
    <n v="2.3200876969555872E-4"/>
    <s v="0008 - 20)"/>
    <n v="0"/>
    <n v="0"/>
    <n v="2.8611970184302681E-2"/>
  </r>
  <r>
    <s v="1456 - 05)"/>
    <x v="1"/>
    <s v="Supervisor MA, PA e PI"/>
    <x v="7"/>
    <x v="1"/>
    <s v="Parnaiba"/>
    <s v="Mateus Supermercados S.A. (001456 - 05)"/>
    <x v="6"/>
    <x v="1"/>
    <s v="MERCADORIA PARA REVENDA"/>
    <s v="Uva"/>
    <x v="7"/>
    <s v="Uva Vitoria"/>
    <s v="Frutana"/>
    <s v="Sem Fabricante"/>
    <s v="000044703"/>
    <s v="0001"/>
    <x v="7"/>
    <s v="CX"/>
    <n v="0.3"/>
    <n v="1.65"/>
    <n v="25.5"/>
    <s v="03|93"/>
    <x v="0"/>
    <x v="0"/>
    <s v="03|0104|000059979|1"/>
    <x v="86"/>
    <x v="2"/>
    <n v="8.1700613324902252E-5"/>
    <n v="4.7853005074835853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5"/>
    <x v="0"/>
    <s v="MERCADORIA PARA REVENDA"/>
    <s v="Ameixa"/>
    <x v="18"/>
    <s v="Ameixa"/>
    <s v="Sem Marca"/>
    <s v="Sem Fabricante"/>
    <s v="000044406"/>
    <s v="0001"/>
    <x v="38"/>
    <s v="CX"/>
    <n v="3.5"/>
    <n v="21"/>
    <n v="367.5"/>
    <s v="03|01"/>
    <x v="0"/>
    <x v="4"/>
    <s v="03|0104|000059978|1"/>
    <x v="86"/>
    <x v="2"/>
    <n v="1.1774500155647676E-3"/>
    <n v="6.090382464070018E-4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3"/>
    <x v="0"/>
    <s v="MERCADORIA PARA REVENDA"/>
    <s v="Ameixa"/>
    <x v="18"/>
    <s v="Ameixa"/>
    <s v="Sem Marca"/>
    <s v="Sem Fabricante"/>
    <s v="000044446"/>
    <s v="0001"/>
    <x v="38"/>
    <s v="CX"/>
    <n v="3.3332999999999999"/>
    <n v="19.9998"/>
    <n v="350"/>
    <s v="03|01"/>
    <x v="0"/>
    <x v="4"/>
    <s v="03|0104|000059978|1"/>
    <x v="86"/>
    <x v="2"/>
    <n v="1.1213809672045406E-3"/>
    <n v="5.8003062478527401E-4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2"/>
    <x v="2"/>
    <s v="MERCADORIA PARA REVENDA"/>
    <s v="Ameixa"/>
    <x v="18"/>
    <s v="Ameixa"/>
    <s v="Sem Marca"/>
    <s v="Sem Fabricante"/>
    <s v="000044519"/>
    <s v="0001"/>
    <x v="38"/>
    <s v="CX"/>
    <n v="0.66669999999999996"/>
    <n v="4.0002000000000004"/>
    <n v="70"/>
    <s v="03|93"/>
    <x v="0"/>
    <x v="0"/>
    <s v="03|0104|000059978|1"/>
    <x v="86"/>
    <x v="2"/>
    <n v="2.2427619344090813E-4"/>
    <n v="1.1601308539415662E-4"/>
    <s v="1456 - 05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IMPORTADA"/>
    <s v="Laranja"/>
    <x v="3"/>
    <s v="Laranja Imp"/>
    <s v="Sem Marca"/>
    <s v="Sem Fabricante"/>
    <s v="000085502"/>
    <s v="0001"/>
    <x v="19"/>
    <s v="CX"/>
    <n v="0.1171"/>
    <n v="1.7565"/>
    <n v="17.38"/>
    <s v="03|01"/>
    <x v="1"/>
    <x v="2"/>
    <s v="03|0104|000059976|1"/>
    <x v="54"/>
    <x v="1"/>
    <n v="5.5684574885756903E-5"/>
    <n v="5.0941699038757081E-5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IMPORTADA"/>
    <s v="Limao"/>
    <x v="16"/>
    <s v="Limao Imp"/>
    <s v="Sem Marca"/>
    <s v="Sem Fabricante"/>
    <s v="000085502"/>
    <s v="0002"/>
    <x v="18"/>
    <s v="CX"/>
    <n v="4.2900000000000001E-2"/>
    <n v="0.64349999999999996"/>
    <n v="8.31"/>
    <s v="03|01"/>
    <x v="1"/>
    <x v="2"/>
    <s v="03|0104|000059976|1"/>
    <x v="54"/>
    <x v="1"/>
    <n v="2.6624788107056383E-5"/>
    <n v="1.8662671979185981E-5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IMPORTADA"/>
    <s v="Maca"/>
    <x v="8"/>
    <s v="Maca Red Imp"/>
    <s v="Sem Marca"/>
    <s v="Sem Fabricante"/>
    <s v="000085502"/>
    <s v="0003"/>
    <x v="8"/>
    <s v="CX"/>
    <n v="1.11E-2"/>
    <n v="0.19980000000000001"/>
    <n v="3.1"/>
    <s v="03|01"/>
    <x v="1"/>
    <x v="2"/>
    <s v="03|0104|000059976|1"/>
    <x v="54"/>
    <x v="1"/>
    <n v="9.932231423811647E-6"/>
    <n v="5.7945638872437604E-6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3"/>
    <x v="0"/>
    <s v="MERCADORIA IMPORTADA"/>
    <s v="Maca"/>
    <x v="15"/>
    <s v="Maca Granny Imp"/>
    <s v="Sem Marca"/>
    <s v="Sem Fabricante"/>
    <s v="000085562"/>
    <s v="0001"/>
    <x v="17"/>
    <s v="CX"/>
    <n v="8.3299999999999999E-2"/>
    <n v="1.4994000000000001"/>
    <n v="23.85"/>
    <s v="03|01"/>
    <x v="1"/>
    <x v="2"/>
    <s v="03|0104|000059976|1"/>
    <x v="54"/>
    <x v="1"/>
    <n v="7.6414103050937985E-5"/>
    <n v="4.3485330793459933E-5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PARA REVENDA"/>
    <s v="Ameixa"/>
    <x v="18"/>
    <s v="Ameixa"/>
    <s v="Sem Marca"/>
    <s v="Sem Fabricante"/>
    <s v="000085501"/>
    <s v="0001"/>
    <x v="38"/>
    <s v="CX"/>
    <n v="1.7891999999999999"/>
    <n v="10.735200000000001"/>
    <n v="155.66"/>
    <s v="03|01"/>
    <x v="0"/>
    <x v="4"/>
    <s v="03|0104|000059975|1"/>
    <x v="54"/>
    <x v="1"/>
    <n v="4.9872617530016795E-4"/>
    <n v="3.1134035156325936E-4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IMPORTADA"/>
    <s v="Kiwi"/>
    <x v="5"/>
    <s v="Kiwi Imp"/>
    <s v="Sem Marca"/>
    <s v="Sem Fabricante"/>
    <s v="000085501"/>
    <s v="0002"/>
    <x v="5"/>
    <s v="CX"/>
    <n v="2.4899999999999999E-2"/>
    <n v="0.22409999999999999"/>
    <n v="5.58"/>
    <s v="03|01"/>
    <x v="1"/>
    <x v="2"/>
    <s v="03|0104|000059975|1"/>
    <x v="54"/>
    <x v="1"/>
    <n v="1.7878016562860964E-5"/>
    <n v="6.4993081438004336E-6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PARA REVENDA"/>
    <s v="Melao"/>
    <x v="26"/>
    <s v="Melao Portugues"/>
    <s v="Doce Mel"/>
    <s v="Sem Fabricante"/>
    <s v="000085501"/>
    <s v="0003"/>
    <x v="43"/>
    <s v="CX"/>
    <n v="1.55E-2"/>
    <n v="0.23250000000000001"/>
    <n v="0.81"/>
    <s v="03|01"/>
    <x v="1"/>
    <x v="2"/>
    <s v="03|0104|000059975|1"/>
    <x v="54"/>
    <x v="1"/>
    <n v="2.5951959526733657E-6"/>
    <n v="6.7429234423632344E-6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3"/>
    <x v="0"/>
    <s v="MERCADORIA IMPORTADA"/>
    <s v="Kiwi"/>
    <x v="5"/>
    <s v="Kiwi Imp"/>
    <s v="Sem Marca"/>
    <s v="Sem Fabricante"/>
    <s v="000085534"/>
    <s v="0001"/>
    <x v="5"/>
    <s v="CX"/>
    <n v="0.16669999999999999"/>
    <n v="1.5003"/>
    <n v="37.35"/>
    <s v="03|01"/>
    <x v="1"/>
    <x v="2"/>
    <s v="03|0104|000059975|1"/>
    <x v="54"/>
    <x v="1"/>
    <n v="1.1966736892882742E-4"/>
    <n v="4.3511432432591658E-5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3"/>
    <x v="0"/>
    <s v="MERCADORIA IMPORTADA"/>
    <s v="Maca"/>
    <x v="13"/>
    <s v="Maca Gala Imp"/>
    <s v="Sem Marca"/>
    <s v="Sem Fabricante"/>
    <s v="000085535"/>
    <s v="0001"/>
    <x v="58"/>
    <s v="CX"/>
    <n v="0.27779999999999999"/>
    <n v="5.0004"/>
    <n v="49.5"/>
    <s v="03|01"/>
    <x v="1"/>
    <x v="2"/>
    <s v="03|0104|000059975|1"/>
    <x v="54"/>
    <x v="1"/>
    <n v="1.585953082189279E-4"/>
    <n v="1.4502070701588439E-4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3"/>
    <x v="0"/>
    <s v="MERCADORIA PARA REVENDA"/>
    <s v="Ameixa"/>
    <x v="18"/>
    <s v="Ameixa"/>
    <s v="Sem Marca"/>
    <s v="Sem Fabricante"/>
    <s v="000085563"/>
    <s v="0001"/>
    <x v="38"/>
    <s v="CX"/>
    <n v="0.33329999999999999"/>
    <n v="1.9998"/>
    <n v="29"/>
    <s v="03|01"/>
    <x v="1"/>
    <x v="2"/>
    <s v="03|0104|000059975|1"/>
    <x v="54"/>
    <x v="1"/>
    <n v="9.2914422996947661E-5"/>
    <n v="5.7997842150701057E-5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6"/>
    <x v="1"/>
    <s v="MERCADORIA PARA REVENDA"/>
    <s v="Ameixa"/>
    <x v="18"/>
    <s v="Ameixa"/>
    <s v="Sem Marca"/>
    <s v="Sem Fabricante"/>
    <s v="000086084"/>
    <s v="0001"/>
    <x v="38"/>
    <s v="CX"/>
    <n v="0.43330000000000002"/>
    <n v="2.5998000000000001"/>
    <n v="37.700000000000003"/>
    <s v="03|93"/>
    <x v="0"/>
    <x v="0"/>
    <s v="03|0104|000059975|1"/>
    <x v="54"/>
    <x v="1"/>
    <n v="1.2078874989603196E-4"/>
    <n v="7.5398934905186835E-5"/>
    <s v="1899 - 29)"/>
    <n v="0"/>
    <n v="0"/>
    <n v="2.8611970184302681E-2"/>
  </r>
  <r>
    <s v="1899 - 60)"/>
    <x v="1"/>
    <s v="Supervisor MA, PA e PI"/>
    <x v="1"/>
    <x v="1"/>
    <s v="Teresina"/>
    <s v="Sendas Distribuidora S/A (001899 - 60)"/>
    <x v="14"/>
    <x v="0"/>
    <s v="MERCADORIA IMPORTADA"/>
    <s v="Kiwi"/>
    <x v="5"/>
    <s v="Kiwi Imp"/>
    <s v="Sem Marca"/>
    <s v="Sem Fabricante"/>
    <s v="000073159"/>
    <s v="0001"/>
    <x v="5"/>
    <s v="CX"/>
    <n v="0.33329999999999999"/>
    <n v="2.9996999999999998"/>
    <n v="74.7"/>
    <s v="03|01"/>
    <x v="1"/>
    <x v="2"/>
    <s v="03|0104|000059973|1"/>
    <x v="32"/>
    <x v="1"/>
    <n v="2.3933473785765484E-4"/>
    <n v="8.6996763226051578E-5"/>
    <s v="1899 - 60)"/>
    <n v="0"/>
    <n v="0"/>
    <n v="2.8611970184302681E-2"/>
  </r>
  <r>
    <s v="1899 - 60)"/>
    <x v="1"/>
    <s v="Supervisor MA, PA e PI"/>
    <x v="1"/>
    <x v="1"/>
    <s v="Teresina"/>
    <s v="Sendas Distribuidora S/A (001899 - 60)"/>
    <x v="14"/>
    <x v="0"/>
    <s v="MERCADORIA IMPORTADA"/>
    <s v="Laranja"/>
    <x v="3"/>
    <s v="Laranja Imp"/>
    <s v="Sem Marca"/>
    <s v="Sem Fabricante"/>
    <s v="000073159"/>
    <s v="0002"/>
    <x v="19"/>
    <s v="CX"/>
    <n v="6.6699999999999995E-2"/>
    <n v="1.0004999999999999"/>
    <n v="9.9"/>
    <s v="03|01"/>
    <x v="1"/>
    <x v="2"/>
    <s v="03|0104|000059973|1"/>
    <x v="32"/>
    <x v="1"/>
    <n v="3.1719061643785582E-5"/>
    <n v="2.9016322168105014E-5"/>
    <s v="1899 - 60)"/>
    <n v="0"/>
    <n v="0"/>
    <n v="2.8611970184302681E-2"/>
  </r>
  <r>
    <s v="1899 - 60)"/>
    <x v="1"/>
    <s v="Supervisor MA, PA e PI"/>
    <x v="1"/>
    <x v="1"/>
    <s v="Teresina"/>
    <s v="Sendas Distribuidora S/A (001899 - 60)"/>
    <x v="14"/>
    <x v="0"/>
    <s v="MERCADORIA PARA REVENDA"/>
    <s v="Manga"/>
    <x v="34"/>
    <s v="Manga Tommy"/>
    <s v="Doce Mel"/>
    <s v="Sem Fabricante"/>
    <s v="000073159"/>
    <s v="0004"/>
    <x v="57"/>
    <s v="CX"/>
    <n v="0.22220000000000001"/>
    <n v="3.9996"/>
    <n v="15.2"/>
    <s v="03|01"/>
    <x v="1"/>
    <x v="2"/>
    <s v="03|0104|000059973|1"/>
    <x v="32"/>
    <x v="1"/>
    <n v="4.8699973432882907E-5"/>
    <n v="1.1599568430140211E-4"/>
    <s v="1899 - 60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3"/>
    <x v="0"/>
    <s v="MERCADORIA PARA REVENDA"/>
    <s v="Ameixa"/>
    <x v="18"/>
    <s v="Ameixa"/>
    <s v="Sem Marca"/>
    <s v="Sem Fabricante"/>
    <s v="000025788"/>
    <s v="0001"/>
    <x v="38"/>
    <s v="CX"/>
    <n v="0.23"/>
    <n v="1.38"/>
    <n v="25.53"/>
    <s v="03|01"/>
    <x v="1"/>
    <x v="2"/>
    <s v="03|0104|000059970|1"/>
    <x v="60"/>
    <x v="0"/>
    <n v="8.179673169351978E-5"/>
    <n v="4.0022513335317258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3"/>
    <x v="0"/>
    <s v="MERCADORIA IMPORTADA"/>
    <s v="Kiwi"/>
    <x v="5"/>
    <s v="Kiwi Imp"/>
    <s v="Sem Marca"/>
    <s v="Sem Fabricante"/>
    <s v="000025788"/>
    <s v="0002"/>
    <x v="32"/>
    <s v="CX"/>
    <n v="4.9799999999999997E-2"/>
    <n v="0.44819999999999999"/>
    <n v="11.42"/>
    <s v="03|01"/>
    <x v="1"/>
    <x v="2"/>
    <s v="03|0104|000059970|1"/>
    <x v="60"/>
    <x v="0"/>
    <n v="3.658905898707387E-5"/>
    <n v="1.2998616287600867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3"/>
    <x v="0"/>
    <s v="MERCADORIA PARA REVENDA"/>
    <s v="Melao"/>
    <x v="24"/>
    <s v="Melao Orange"/>
    <s v="Levissa"/>
    <s v="Sem Fabricante"/>
    <s v="000025788"/>
    <s v="0004"/>
    <x v="37"/>
    <s v="CX"/>
    <n v="9.7299999999999998E-2"/>
    <n v="1.4595"/>
    <n v="9.92"/>
    <s v="03|01"/>
    <x v="1"/>
    <x v="2"/>
    <s v="03|0104|000059970|1"/>
    <x v="60"/>
    <x v="0"/>
    <n v="3.1783140556197266E-5"/>
    <n v="4.2328158125286626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Ameixa"/>
    <x v="32"/>
    <s v="Ameixa Pick &amp; Nicky"/>
    <s v="Pick &amp; Nicky"/>
    <s v="Sem Fabricante"/>
    <s v="000025789"/>
    <s v="0001"/>
    <x v="55"/>
    <s v="CX"/>
    <n v="0.4"/>
    <n v="2.2400000000000002"/>
    <n v="43.6"/>
    <s v="03|90"/>
    <x v="3"/>
    <x v="6"/>
    <s v="03|0104|000059970|1"/>
    <x v="60"/>
    <x v="0"/>
    <n v="1.3969202905747994E-4"/>
    <n v="6.4964079616746867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Ameixa"/>
    <x v="18"/>
    <s v="Ameixa"/>
    <s v="Sem Marca"/>
    <s v="Sem Fabricante"/>
    <s v="000025789"/>
    <s v="0002"/>
    <x v="38"/>
    <s v="CX"/>
    <n v="0.75"/>
    <n v="4.5"/>
    <n v="83.25"/>
    <s v="03|90"/>
    <x v="0"/>
    <x v="4"/>
    <s v="03|0104|000059970|1"/>
    <x v="60"/>
    <x v="0"/>
    <n v="2.6672847291365147E-4"/>
    <n v="1.3050819565864325E-4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IMPORTADA"/>
    <s v="Maca"/>
    <x v="8"/>
    <s v="Maca Red Imp"/>
    <s v="Sem Marca"/>
    <s v="Sem Fabricante"/>
    <s v="000025789"/>
    <s v="0005"/>
    <x v="8"/>
    <s v="CX"/>
    <n v="1.67E-2"/>
    <n v="0.30059999999999998"/>
    <n v="4.3499999999999996"/>
    <s v="03|01"/>
    <x v="1"/>
    <x v="2"/>
    <s v="03|0104|000059970|1"/>
    <x v="60"/>
    <x v="0"/>
    <n v="1.3937163449542147E-5"/>
    <n v="8.7179474699973679E-6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IMPORTADA"/>
    <s v="Maca"/>
    <x v="15"/>
    <s v="Maca Granny Imp"/>
    <s v="Sem Marca"/>
    <s v="Sem Fabricante"/>
    <s v="000025789"/>
    <s v="0006"/>
    <x v="17"/>
    <s v="CX"/>
    <n v="1.67E-2"/>
    <n v="0.30059999999999998"/>
    <n v="4.6500000000000004"/>
    <s v="03|01"/>
    <x v="1"/>
    <x v="2"/>
    <s v="03|0104|000059970|1"/>
    <x v="60"/>
    <x v="0"/>
    <n v="1.489834713571747E-5"/>
    <n v="8.7179474699973679E-6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IMPORTADA"/>
    <s v="Tangerina"/>
    <x v="36"/>
    <s v="Tangerina Imp"/>
    <s v="Sem Marca"/>
    <s v="Sem Fabricante"/>
    <s v="000025789"/>
    <s v="0009"/>
    <x v="68"/>
    <s v="CX"/>
    <n v="5.2600000000000001E-2"/>
    <n v="0.49969999999999998"/>
    <n v="7.65"/>
    <s v="03|90"/>
    <x v="3"/>
    <x v="6"/>
    <s v="03|0104|000059970|1"/>
    <x v="60"/>
    <x v="0"/>
    <n v="2.4510183997470676E-5"/>
    <n v="1.4492210082360895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Uva"/>
    <x v="7"/>
    <s v="Uva Vitoria"/>
    <s v="Reserva Gourmet"/>
    <s v="Sem Fabricante"/>
    <s v="000025789"/>
    <s v="0011"/>
    <x v="41"/>
    <s v="CX"/>
    <n v="8.3299999999999999E-2"/>
    <n v="0.43315999999999999"/>
    <n v="10.9"/>
    <s v="03|93"/>
    <x v="0"/>
    <x v="0"/>
    <s v="03|0104|000059970|1"/>
    <x v="60"/>
    <x v="0"/>
    <n v="3.4923007264369984E-5"/>
    <n v="1.2562428895888424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Uva"/>
    <x v="7"/>
    <s v="Uva Vitoria"/>
    <s v="Frutana"/>
    <s v="Sem Fabricante"/>
    <s v="000025789"/>
    <s v="0012"/>
    <x v="7"/>
    <s v="CX"/>
    <n v="4.5"/>
    <n v="24.75"/>
    <n v="342"/>
    <s v="03|93"/>
    <x v="0"/>
    <x v="0"/>
    <s v="03|0104|000059970|1"/>
    <x v="60"/>
    <x v="0"/>
    <n v="1.0957494022398654E-3"/>
    <n v="7.1779507612253787E-4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Uva"/>
    <x v="4"/>
    <s v="Uva Thompson"/>
    <s v="Frutana"/>
    <s v="Sem Fabricante"/>
    <s v="000025789"/>
    <s v="0013"/>
    <x v="34"/>
    <s v="CX"/>
    <n v="4.8600000000000003"/>
    <n v="27.216000000000001"/>
    <n v="622.08000000000004"/>
    <s v="03|93"/>
    <x v="0"/>
    <x v="0"/>
    <s v="03|0104|000059970|1"/>
    <x v="60"/>
    <x v="0"/>
    <n v="1.993110491653145E-3"/>
    <n v="7.8931356734347443E-4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Uva"/>
    <x v="4"/>
    <s v="Uva Thompson"/>
    <s v="Frutana"/>
    <s v="Sem Fabricante"/>
    <s v="000025789"/>
    <s v="0014"/>
    <x v="34"/>
    <s v="CX"/>
    <n v="0.14000000000000001"/>
    <n v="0.78400000000000003"/>
    <n v="17.920000000000002"/>
    <s v="03|93"/>
    <x v="0"/>
    <x v="0"/>
    <s v="03|0104|000059970|1"/>
    <x v="60"/>
    <x v="0"/>
    <n v="5.7414705520872487E-5"/>
    <n v="2.2737427865861403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IMPORTADA"/>
    <s v="Maca"/>
    <x v="13"/>
    <s v="Maca Gala Imp Pick &amp; Nicky"/>
    <s v="Sem Marca"/>
    <s v="Sem Fabricante"/>
    <s v="000025789"/>
    <s v="0015"/>
    <x v="26"/>
    <s v="CX"/>
    <n v="4.5499999999999999E-2"/>
    <n v="0.89634999999999998"/>
    <n v="12.09"/>
    <s v="03|90"/>
    <x v="3"/>
    <x v="6"/>
    <s v="03|0104|000059970|1"/>
    <x v="60"/>
    <x v="0"/>
    <n v="3.8735702552865419E-5"/>
    <n v="2.5995782484138859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Verduras"/>
    <x v="19"/>
    <s v="Brocolis"/>
    <s v="Reserva Gourmet"/>
    <s v="Sem Fabricante"/>
    <s v="000025789"/>
    <s v="0004"/>
    <x v="24"/>
    <s v="UN"/>
    <n v="1"/>
    <n v="0.30099999999999999"/>
    <n v="8.5"/>
    <s v="03|90"/>
    <x v="3"/>
    <x v="6"/>
    <s v="03|0104|000059970|1"/>
    <x v="60"/>
    <x v="0"/>
    <n v="2.7233537774967415E-5"/>
    <n v="8.7295481985003599E-6"/>
    <s v="0048 - 19)"/>
    <n v="0"/>
    <n v="0"/>
    <n v="2.8611970184302681E-2"/>
  </r>
  <r>
    <s v="0002 - 58)"/>
    <x v="1"/>
    <s v="Supervisor MA, PA e PI"/>
    <x v="6"/>
    <x v="1"/>
    <s v="Teresina"/>
    <s v="Atacadao S.A. (000002 - 58)"/>
    <x v="13"/>
    <x v="0"/>
    <s v="MERCADORIA PARA REVENDA"/>
    <s v="Raizes/Tuberculos"/>
    <x v="21"/>
    <s v="Gengibre"/>
    <s v="Sem Marca"/>
    <s v="Sem Fabricante"/>
    <s v="000056887"/>
    <s v="0001"/>
    <x v="28"/>
    <s v="CX"/>
    <n v="0.28570000000000001"/>
    <n v="3.9998"/>
    <n v="63.6"/>
    <s v="03|01"/>
    <x v="1"/>
    <x v="2"/>
    <s v="03|0104|000059969|1"/>
    <x v="33"/>
    <x v="0"/>
    <n v="2.0377094146916796E-4"/>
    <n v="1.1600148466565361E-4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13"/>
    <x v="0"/>
    <s v="MERCADORIA IMPORTADA"/>
    <s v="Laranja"/>
    <x v="3"/>
    <s v="Laranja Imp"/>
    <s v="Sem Marca"/>
    <s v="Sem Fabricante"/>
    <s v="000056887"/>
    <s v="0002"/>
    <x v="19"/>
    <s v="CX"/>
    <n v="6.6699999999999995E-2"/>
    <n v="1.0004999999999999"/>
    <n v="12.5"/>
    <s v="03|01"/>
    <x v="1"/>
    <x v="2"/>
    <s v="03|0104|000059969|1"/>
    <x v="33"/>
    <x v="0"/>
    <n v="4.0049320257305026E-5"/>
    <n v="2.9016322168105014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13"/>
    <x v="0"/>
    <s v="MERCADORIA IMPORTADA"/>
    <s v="Limao"/>
    <x v="16"/>
    <s v="Limao Imp"/>
    <s v="Sem Marca"/>
    <s v="Sem Fabricante"/>
    <s v="000056887"/>
    <s v="0003"/>
    <x v="18"/>
    <s v="CX"/>
    <n v="6.6699999999999995E-2"/>
    <n v="1.0004999999999999"/>
    <n v="12.9"/>
    <s v="03|01"/>
    <x v="1"/>
    <x v="2"/>
    <s v="03|0104|000059969|1"/>
    <x v="33"/>
    <x v="0"/>
    <n v="4.1330898505538783E-5"/>
    <n v="2.9016322168105014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13"/>
    <x v="0"/>
    <s v="MERCADORIA IMPORTADA"/>
    <s v="Maca"/>
    <x v="13"/>
    <s v="Maca Gala Imp Pick &amp; Nicky"/>
    <s v="Sem Marca"/>
    <s v="Sem Fabricante"/>
    <s v="000056887"/>
    <s v="0004"/>
    <x v="26"/>
    <s v="CX"/>
    <n v="0.18179999999999999"/>
    <n v="3.5814599999999999"/>
    <n v="44.33"/>
    <s v="03|01"/>
    <x v="1"/>
    <x v="7"/>
    <s v="03|0104|000059969|1"/>
    <x v="33"/>
    <x v="0"/>
    <n v="1.4203090936050654E-4"/>
    <n v="1.0386886276080098E-4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13"/>
    <x v="0"/>
    <s v="MERCADORIA PARA REVENDA"/>
    <s v="Melao"/>
    <x v="26"/>
    <s v="Melao Portugues"/>
    <s v="Doce Mel"/>
    <s v="Sem Fabricante"/>
    <s v="000056887"/>
    <s v="0007"/>
    <x v="43"/>
    <s v="CX"/>
    <n v="0.1333"/>
    <n v="1.9995000000000001"/>
    <n v="5.8"/>
    <s v="03|01"/>
    <x v="1"/>
    <x v="2"/>
    <s v="03|0104|000059969|1"/>
    <x v="33"/>
    <x v="0"/>
    <n v="1.858288459938953E-5"/>
    <n v="5.7989141604323817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9"/>
    <x v="2"/>
    <s v="MERCADORIA PARA REVENDA"/>
    <s v="Ameixa"/>
    <x v="32"/>
    <s v="Ameixa Pick &amp; Nicky"/>
    <s v="Pick &amp; Nicky"/>
    <s v="Sem Fabricante"/>
    <s v="000056889"/>
    <s v="0001"/>
    <x v="55"/>
    <s v="CX"/>
    <n v="0.1"/>
    <n v="0.56000000000000005"/>
    <n v="10.9"/>
    <s v="03|01"/>
    <x v="3"/>
    <x v="6"/>
    <s v="03|0104|000059969|1"/>
    <x v="33"/>
    <x v="0"/>
    <n v="3.4923007264369984E-5"/>
    <n v="1.6241019904186717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9"/>
    <x v="2"/>
    <s v="MERCADORIA PARA REVENDA"/>
    <s v="Melao"/>
    <x v="11"/>
    <s v="Melao Espanhol"/>
    <s v="Doce Mel"/>
    <s v="Sem Fabricante"/>
    <s v="000056889"/>
    <s v="0005"/>
    <x v="31"/>
    <s v="CX"/>
    <n v="1"/>
    <n v="15"/>
    <n v="33"/>
    <s v="03|90"/>
    <x v="2"/>
    <x v="3"/>
    <s v="03|0104|000059969|1"/>
    <x v="33"/>
    <x v="0"/>
    <n v="1.0573020547928526E-4"/>
    <n v="4.3502731886214415E-4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9"/>
    <x v="2"/>
    <s v="MERCADORIA PARA REVENDA"/>
    <s v="Pitaya"/>
    <x v="30"/>
    <s v="Pitaya"/>
    <s v="Doce Mel"/>
    <s v="Sem Fabricante"/>
    <s v="000056889"/>
    <s v="0006"/>
    <x v="52"/>
    <s v="CX"/>
    <n v="0.25"/>
    <n v="1"/>
    <n v="18.899999999999999"/>
    <s v="03|01"/>
    <x v="3"/>
    <x v="6"/>
    <s v="03|0104|000059969|1"/>
    <x v="33"/>
    <x v="0"/>
    <n v="6.0554572229045191E-5"/>
    <n v="2.9001821257476276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12"/>
    <x v="2"/>
    <s v="MERCADORIA PARA REVENDA"/>
    <s v="Ameixa"/>
    <x v="18"/>
    <s v="Ameixa"/>
    <s v="Sem Marca"/>
    <s v="Sem Fabricante"/>
    <s v="000056984"/>
    <s v="0001"/>
    <x v="38"/>
    <s v="CX"/>
    <n v="0.33329999999999999"/>
    <n v="1.9998"/>
    <n v="37"/>
    <s v="03|93"/>
    <x v="0"/>
    <x v="0"/>
    <s v="03|0104|000059969|1"/>
    <x v="33"/>
    <x v="0"/>
    <n v="1.1854598796162287E-4"/>
    <n v="5.7997842150701057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12"/>
    <x v="2"/>
    <s v="MERCADORIA IMPORTADA"/>
    <s v="Maca"/>
    <x v="8"/>
    <s v="Maca Red Imp"/>
    <s v="Sem Marca"/>
    <s v="Sem Fabricante"/>
    <s v="000056984"/>
    <s v="0002"/>
    <x v="8"/>
    <s v="CX"/>
    <n v="0.1111"/>
    <n v="1.9998"/>
    <n v="29"/>
    <s v="03|93"/>
    <x v="0"/>
    <x v="0"/>
    <s v="03|0104|000059969|1"/>
    <x v="33"/>
    <x v="0"/>
    <n v="9.2914422996947661E-5"/>
    <n v="5.7997842150701057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6"/>
    <x v="1"/>
    <s v="MERCADORIA PARA REVENDA"/>
    <s v="Ameixa"/>
    <x v="18"/>
    <s v="Ameixa"/>
    <s v="Sem Marca"/>
    <s v="Sem Fabricante"/>
    <s v="000057285"/>
    <s v="0001"/>
    <x v="38"/>
    <s v="CX"/>
    <n v="0.5"/>
    <n v="3"/>
    <n v="55.5"/>
    <s v="03|93"/>
    <x v="0"/>
    <x v="0"/>
    <s v="03|0104|000059969|1"/>
    <x v="33"/>
    <x v="0"/>
    <n v="1.7781898194243432E-4"/>
    <n v="8.7005463772428838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6"/>
    <x v="1"/>
    <s v="MERCADORIA PARA REVENDA"/>
    <s v="Ameixa"/>
    <x v="18"/>
    <s v="Ameixa"/>
    <s v="Sem Marca"/>
    <s v="Sem Fabricante"/>
    <s v="000057288"/>
    <s v="0001"/>
    <x v="38"/>
    <s v="CX"/>
    <n v="0.33329999999999999"/>
    <n v="1.9998"/>
    <n v="37"/>
    <s v="03|93"/>
    <x v="0"/>
    <x v="0"/>
    <s v="03|0104|000059969|1"/>
    <x v="33"/>
    <x v="0"/>
    <n v="1.1854598796162287E-4"/>
    <n v="5.7997842150701057E-5"/>
    <s v="0002 - 58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IMPORTADA"/>
    <s v="Kiwi"/>
    <x v="5"/>
    <s v="Kiwi Imp"/>
    <s v="Sem Marca"/>
    <s v="Sem Fabricante"/>
    <s v="000203651"/>
    <s v="0001"/>
    <x v="32"/>
    <s v="CX"/>
    <n v="0.22220000000000001"/>
    <n v="1.9998"/>
    <n v="51"/>
    <s v="03|01"/>
    <x v="1"/>
    <x v="2"/>
    <s v="03|0104|000059968|1"/>
    <x v="83"/>
    <x v="0"/>
    <n v="1.634012266498045E-4"/>
    <n v="5.7997842150701057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IMPORTADA"/>
    <s v="Limao"/>
    <x v="16"/>
    <s v="Limao Imp"/>
    <s v="Sem Marca"/>
    <s v="Sem Fabricante"/>
    <s v="000203651"/>
    <s v="0002"/>
    <x v="18"/>
    <s v="CX"/>
    <n v="6.6699999999999995E-2"/>
    <n v="1.0004999999999999"/>
    <n v="12.9"/>
    <s v="03|01"/>
    <x v="1"/>
    <x v="2"/>
    <s v="03|0104|000059968|1"/>
    <x v="83"/>
    <x v="0"/>
    <n v="4.1330898505538783E-5"/>
    <n v="2.9016322168105014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PARA REVENDA"/>
    <s v="Melao"/>
    <x v="11"/>
    <s v="Melao Espanhol"/>
    <s v="Doce Mel"/>
    <s v="Sem Fabricante"/>
    <s v="000203651"/>
    <s v="0005"/>
    <x v="31"/>
    <s v="CX"/>
    <n v="0.1333"/>
    <n v="1.9995000000000001"/>
    <n v="13.6"/>
    <s v="03|01"/>
    <x v="1"/>
    <x v="2"/>
    <s v="03|0104|000059968|1"/>
    <x v="83"/>
    <x v="0"/>
    <n v="4.3573660439947866E-5"/>
    <n v="5.7989141604323817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PARA REVENDA"/>
    <s v="Melao"/>
    <x v="26"/>
    <s v="Melao Portugues"/>
    <s v="Doce Mel"/>
    <s v="Sem Fabricante"/>
    <s v="000203651"/>
    <s v="0006"/>
    <x v="43"/>
    <s v="CX"/>
    <n v="0.5333"/>
    <n v="7.9995000000000003"/>
    <n v="23.2"/>
    <s v="03|01"/>
    <x v="1"/>
    <x v="2"/>
    <s v="03|0104|000059968|1"/>
    <x v="83"/>
    <x v="0"/>
    <n v="7.4331538397558121E-5"/>
    <n v="2.320000691491815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3"/>
    <x v="0"/>
    <s v="MERCADORIA PARA REVENDA"/>
    <s v="Ameixa"/>
    <x v="18"/>
    <s v="Ameixa"/>
    <s v="Sem Marca"/>
    <s v="Sem Fabricante"/>
    <s v="000203652"/>
    <s v="0001"/>
    <x v="38"/>
    <s v="CX"/>
    <n v="0.16669999999999999"/>
    <n v="1.0002"/>
    <n v="18.5"/>
    <s v="03|01"/>
    <x v="3"/>
    <x v="6"/>
    <s v="03|0104|000059968|1"/>
    <x v="83"/>
    <x v="0"/>
    <n v="5.9272993980811434E-5"/>
    <n v="2.9007621621727771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3"/>
    <x v="0"/>
    <s v="MERCADORIA PARA REVENDA"/>
    <s v="Pitaya"/>
    <x v="30"/>
    <s v="Pitaya"/>
    <s v="Doce Mel"/>
    <s v="Sem Fabricante"/>
    <s v="000203652"/>
    <s v="0002"/>
    <x v="52"/>
    <s v="CX"/>
    <n v="0.25"/>
    <n v="1"/>
    <n v="18.899999999999999"/>
    <s v="03|01"/>
    <x v="3"/>
    <x v="6"/>
    <s v="03|0104|000059968|1"/>
    <x v="83"/>
    <x v="0"/>
    <n v="6.0554572229045191E-5"/>
    <n v="2.9001821257476276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3"/>
    <x v="0"/>
    <s v="MERCADORIA PARA REVENDA"/>
    <s v="Melao"/>
    <x v="11"/>
    <s v="Melao Espanhol"/>
    <s v="Doce Mel"/>
    <s v="Sem Fabricante"/>
    <s v="000203719"/>
    <s v="0003"/>
    <x v="31"/>
    <s v="CX"/>
    <n v="1.5333000000000001"/>
    <n v="22.999500000000001"/>
    <n v="50.6"/>
    <s v="03|01"/>
    <x v="2"/>
    <x v="3"/>
    <s v="03|0104|000059968|1"/>
    <x v="83"/>
    <x v="0"/>
    <n v="1.6211964840157075E-4"/>
    <n v="6.670273880113257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3"/>
    <x v="0"/>
    <s v="MERCADORIA IMPORTADA"/>
    <s v="Kiwi"/>
    <x v="5"/>
    <s v="Kiwi Imp"/>
    <s v="Sem Marca"/>
    <s v="Sem Fabricante"/>
    <s v="000203780"/>
    <s v="0001"/>
    <x v="32"/>
    <s v="CX"/>
    <n v="0.33329999999999999"/>
    <n v="2.9996999999999998"/>
    <n v="76.5"/>
    <s v="03|93"/>
    <x v="0"/>
    <x v="0"/>
    <s v="03|0104|000059968|1"/>
    <x v="83"/>
    <x v="0"/>
    <n v="2.4510183997470677E-4"/>
    <n v="8.6996763226051578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0"/>
    <x v="2"/>
    <s v="MERCADORIA IMPORTADA"/>
    <s v="Tangerina"/>
    <x v="36"/>
    <s v="Tangerina Imp"/>
    <s v="Sem Marca"/>
    <s v="Sem Fabricante"/>
    <s v="000204097"/>
    <s v="0003"/>
    <x v="68"/>
    <s v="CX"/>
    <n v="0.52629999999999999"/>
    <n v="4.9999000000000002"/>
    <n v="76.5"/>
    <s v="03|93"/>
    <x v="0"/>
    <x v="0"/>
    <s v="03|0104|000059968|1"/>
    <x v="83"/>
    <x v="0"/>
    <n v="2.4510183997470677E-4"/>
    <n v="1.4500620610525565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0"/>
    <x v="2"/>
    <s v="MERCADORIA PARA REVENDA"/>
    <s v="Uva"/>
    <x v="4"/>
    <s v="Uva Thompson"/>
    <s v="Frutana"/>
    <s v="Sem Fabricante"/>
    <s v="000204097"/>
    <s v="0004"/>
    <x v="34"/>
    <s v="CX"/>
    <n v="2"/>
    <n v="11.2"/>
    <n v="256"/>
    <s v="03|93"/>
    <x v="0"/>
    <x v="0"/>
    <s v="03|0104|000059968|1"/>
    <x v="83"/>
    <x v="0"/>
    <n v="8.2021007886960685E-4"/>
    <n v="3.2482039808373429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0"/>
    <x v="2"/>
    <s v="MERCADORIA PARA REVENDA"/>
    <s v="Verduras"/>
    <x v="19"/>
    <s v="Brocolis"/>
    <s v="Reserva Gourmet"/>
    <s v="Sem Fabricante"/>
    <s v="000204097"/>
    <s v="0002"/>
    <x v="24"/>
    <s v="UN"/>
    <n v="15"/>
    <n v="4.5149999999999997"/>
    <n v="127.5"/>
    <s v="03|93"/>
    <x v="0"/>
    <x v="0"/>
    <s v="03|0104|000059968|1"/>
    <x v="83"/>
    <x v="0"/>
    <n v="4.0850306662451125E-4"/>
    <n v="1.3094322297750539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8"/>
    <x v="2"/>
    <s v="MERCADORIA IMPORTADA"/>
    <s v="Maca"/>
    <x v="8"/>
    <s v="Maca Red Imp"/>
    <s v="Sem Marca"/>
    <s v="Sem Fabricante"/>
    <s v="000204152"/>
    <s v="0001"/>
    <x v="8"/>
    <s v="CX"/>
    <n v="0.27779999999999999"/>
    <n v="5.0004"/>
    <n v="72.5"/>
    <s v="03|93"/>
    <x v="0"/>
    <x v="0"/>
    <s v="03|0104|000059968|1"/>
    <x v="83"/>
    <x v="0"/>
    <n v="2.3228605749236913E-4"/>
    <n v="1.4502070701588439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8"/>
    <x v="2"/>
    <s v="MERCADORIA IMPORTADA"/>
    <s v="Maca"/>
    <x v="15"/>
    <s v="Maca Granny Imp"/>
    <s v="Sem Marca"/>
    <s v="Sem Fabricante"/>
    <s v="000204152"/>
    <s v="0002"/>
    <x v="17"/>
    <s v="CX"/>
    <n v="0.27779999999999999"/>
    <n v="5.0004"/>
    <n v="77.5"/>
    <s v="03|93"/>
    <x v="0"/>
    <x v="0"/>
    <s v="03|0104|000059968|1"/>
    <x v="83"/>
    <x v="0"/>
    <n v="2.4830578559529117E-4"/>
    <n v="1.4502070701588439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6"/>
    <x v="1"/>
    <s v="MERCADORIA PARA REVENDA"/>
    <s v="Verduras"/>
    <x v="19"/>
    <s v="Brocolis"/>
    <s v="Reserva Gourmet"/>
    <s v="Sem Fabricante"/>
    <s v="000204228"/>
    <s v="0001"/>
    <x v="24"/>
    <s v="UN"/>
    <n v="10"/>
    <n v="3.01"/>
    <n v="85"/>
    <s v="03|93"/>
    <x v="0"/>
    <x v="0"/>
    <s v="03|0104|000059968|1"/>
    <x v="83"/>
    <x v="0"/>
    <n v="2.7233537774967417E-4"/>
    <n v="8.7295481985003582E-5"/>
    <s v="0002 - 40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IMPORTADA"/>
    <s v="Laranja"/>
    <x v="3"/>
    <s v="Laranja Imp"/>
    <s v="Sem Marca"/>
    <s v="Sem Fabricante"/>
    <s v="000619161"/>
    <s v="0001"/>
    <x v="19"/>
    <s v="CX"/>
    <n v="3.3300000000000003E-2"/>
    <n v="0.4995"/>
    <n v="6.25"/>
    <s v="03|01"/>
    <x v="1"/>
    <x v="2"/>
    <s v="03|0104|000059967|1"/>
    <x v="51"/>
    <x v="0"/>
    <n v="2.0024660128652513E-5"/>
    <n v="1.44864097181094E-5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IMPORTADA"/>
    <s v="Limao"/>
    <x v="16"/>
    <s v="Limao Imp"/>
    <s v="Sem Marca"/>
    <s v="Sem Fabricante"/>
    <s v="000619161"/>
    <s v="0002"/>
    <x v="18"/>
    <s v="CX"/>
    <n v="3.3300000000000003E-2"/>
    <n v="0.4995"/>
    <n v="6.45"/>
    <s v="03|01"/>
    <x v="1"/>
    <x v="2"/>
    <s v="03|0104|000059967|1"/>
    <x v="51"/>
    <x v="0"/>
    <n v="2.0665449252769391E-5"/>
    <n v="1.44864097181094E-5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IMPORTADA"/>
    <s v="Pera"/>
    <x v="2"/>
    <s v="Pera D'Anjou Imp"/>
    <s v="Sem Marca"/>
    <s v="Sem Fabricante"/>
    <s v="000619161"/>
    <s v="0005"/>
    <x v="67"/>
    <s v="CX"/>
    <n v="0.16669999999999999"/>
    <n v="3.0005999999999999"/>
    <n v="25.5"/>
    <s v="03|01"/>
    <x v="1"/>
    <x v="2"/>
    <s v="03|0104|000059967|1"/>
    <x v="51"/>
    <x v="0"/>
    <n v="8.1700613324902252E-5"/>
    <n v="8.7022864865183316E-5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PARA REVENDA"/>
    <s v="Uva"/>
    <x v="4"/>
    <s v="Uva Thompson"/>
    <s v="Frutana"/>
    <s v="Sem Fabricante"/>
    <s v="000619169"/>
    <s v="0001"/>
    <x v="34"/>
    <s v="CX"/>
    <n v="1.9"/>
    <n v="10.64"/>
    <n v="243.2"/>
    <s v="03|93"/>
    <x v="0"/>
    <x v="0"/>
    <s v="03|0104|000059967|1"/>
    <x v="51"/>
    <x v="0"/>
    <n v="7.7919957492612651E-4"/>
    <n v="3.0857937817954759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0"/>
    <x v="2"/>
    <s v="MERCADORIA IMPORTADA"/>
    <s v="Tangerina"/>
    <x v="36"/>
    <s v="Tangerina Imp"/>
    <s v="Sem Marca"/>
    <s v="Sem Fabricante"/>
    <s v="000620196"/>
    <s v="0001"/>
    <x v="68"/>
    <s v="CX"/>
    <n v="6.6315999999999997"/>
    <n v="63.0002"/>
    <n v="963.9"/>
    <s v="03|93"/>
    <x v="0"/>
    <x v="0"/>
    <s v="03|0104|000059967|1"/>
    <x v="51"/>
    <x v="0"/>
    <n v="3.0882831836813048E-3"/>
    <n v="1.8271205395852569E-3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8"/>
    <x v="2"/>
    <s v="MERCADORIA PARA REVENDA"/>
    <s v="Uva"/>
    <x v="4"/>
    <s v="Uva Thompson"/>
    <s v="Frutana"/>
    <s v="Sem Fabricante"/>
    <s v="000620272"/>
    <s v="0001"/>
    <x v="34"/>
    <s v="CX"/>
    <n v="4"/>
    <n v="22.4"/>
    <n v="512"/>
    <s v="03|93"/>
    <x v="0"/>
    <x v="0"/>
    <s v="03|0104|000059967|1"/>
    <x v="51"/>
    <x v="0"/>
    <n v="1.6404201577392137E-3"/>
    <n v="6.4964079616746859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3"/>
    <x v="0"/>
    <s v="MERCADORIA PARA REVENDA"/>
    <s v="Ameixa"/>
    <x v="18"/>
    <s v="Ameixa"/>
    <s v="Sem Marca"/>
    <s v="Sem Fabricante"/>
    <s v="000619343"/>
    <s v="0001"/>
    <x v="38"/>
    <s v="CX"/>
    <n v="4.5"/>
    <n v="27"/>
    <n v="499.5"/>
    <s v="03|93"/>
    <x v="0"/>
    <x v="0"/>
    <s v="03|0104|000059966|1"/>
    <x v="51"/>
    <x v="0"/>
    <n v="1.6003708374819087E-3"/>
    <n v="7.830491739518595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0"/>
    <x v="2"/>
    <s v="MERCADORIA PARA REVENDA"/>
    <s v="Ameixa"/>
    <x v="18"/>
    <s v="Ameixa"/>
    <s v="Sem Marca"/>
    <s v="Sem Fabricante"/>
    <s v="000620195"/>
    <s v="0001"/>
    <x v="38"/>
    <s v="CX"/>
    <n v="2.3332999999999999"/>
    <n v="13.9998"/>
    <n v="259"/>
    <s v="03|93"/>
    <x v="0"/>
    <x v="0"/>
    <s v="03|0104|000059966|1"/>
    <x v="51"/>
    <x v="0"/>
    <n v="8.2982191573136011E-4"/>
    <n v="4.0601969724041642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8"/>
    <x v="2"/>
    <s v="MERCADORIA PARA REVENDA"/>
    <s v="Ameixa"/>
    <x v="18"/>
    <s v="Ameixa"/>
    <s v="Sem Marca"/>
    <s v="Sem Fabricante"/>
    <s v="000620327"/>
    <s v="0001"/>
    <x v="38"/>
    <s v="CX"/>
    <n v="6.8333000000000004"/>
    <n v="40.9998"/>
    <n v="758.5"/>
    <s v="03|93"/>
    <x v="0"/>
    <x v="0"/>
    <s v="03|0104|000059966|1"/>
    <x v="51"/>
    <x v="0"/>
    <n v="2.430192753213269E-3"/>
    <n v="1.1890688711922758E-3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"/>
    <x v="1"/>
    <s v="MERCADORIA PARA REVENDA"/>
    <s v="Ameixa"/>
    <x v="18"/>
    <s v="Ameixa"/>
    <s v="Sem Marca"/>
    <s v="Sem Fabricante"/>
    <s v="000620997"/>
    <s v="0001"/>
    <x v="38"/>
    <s v="CX"/>
    <n v="8.3332999999999995"/>
    <n v="49.9998"/>
    <n v="925"/>
    <s v="03|93"/>
    <x v="0"/>
    <x v="0"/>
    <s v="03|0104|000059966|1"/>
    <x v="51"/>
    <x v="0"/>
    <n v="2.9636496990405716E-3"/>
    <n v="1.4500852625095623E-3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"/>
    <x v="1"/>
    <s v="MERCADORIA PARA REVENDA"/>
    <s v="Ameixa"/>
    <x v="18"/>
    <s v="Ameixa"/>
    <s v="Sem Marca"/>
    <s v="Sem Fabricante"/>
    <s v="000621080"/>
    <s v="0001"/>
    <x v="38"/>
    <s v="CX"/>
    <n v="7.5"/>
    <n v="45"/>
    <n v="832.5"/>
    <s v="03|93"/>
    <x v="0"/>
    <x v="0"/>
    <s v="03|0104|000059966|1"/>
    <x v="51"/>
    <x v="0"/>
    <n v="2.6672847291365144E-3"/>
    <n v="1.3050819565864325E-3"/>
    <s v="0002 - 11)"/>
    <n v="0"/>
    <n v="0"/>
    <n v="2.8611970184302681E-2"/>
  </r>
  <r>
    <s v="1899 - 61)"/>
    <x v="1"/>
    <s v="Supervisor Atacado CE"/>
    <x v="2"/>
    <x v="0"/>
    <s v="Fortaleza"/>
    <s v="Sendas Distribuidora S/A (001899 - 61)"/>
    <x v="9"/>
    <x v="2"/>
    <s v="MERCADORIA PARA REVENDA"/>
    <s v="Uva"/>
    <x v="4"/>
    <s v="Uva Thompson"/>
    <s v="Frutana"/>
    <s v="Sem Fabricante"/>
    <s v="000057766"/>
    <s v="0001"/>
    <x v="34"/>
    <s v="CX"/>
    <n v="6"/>
    <n v="33.6"/>
    <n v="654"/>
    <s v="03|93"/>
    <x v="0"/>
    <x v="0"/>
    <s v="03|0104|000059957|1"/>
    <x v="17"/>
    <x v="1"/>
    <n v="2.0953804358621987E-3"/>
    <n v="9.7446119425120294E-4"/>
    <s v="1899 - 61)"/>
    <n v="0"/>
    <n v="0"/>
    <n v="2.8611970184302681E-2"/>
  </r>
  <r>
    <s v="1899 - 61)"/>
    <x v="1"/>
    <s v="Supervisor Atacado CE"/>
    <x v="2"/>
    <x v="0"/>
    <s v="Fortaleza"/>
    <s v="Sendas Distribuidora S/A (001899 - 61)"/>
    <x v="1"/>
    <x v="1"/>
    <s v="MERCADORIA PARA REVENDA"/>
    <s v="Uva"/>
    <x v="4"/>
    <s v="Uva Thompson"/>
    <s v="Frutana"/>
    <s v="Sem Fabricante"/>
    <s v="000057815"/>
    <s v="0001"/>
    <x v="34"/>
    <s v="CX"/>
    <n v="2.7"/>
    <n v="15.12"/>
    <n v="294.3"/>
    <s v="03|93"/>
    <x v="0"/>
    <x v="0"/>
    <s v="03|0104|000059957|1"/>
    <x v="17"/>
    <x v="1"/>
    <n v="9.4292119613798952E-4"/>
    <n v="4.385075374130413E-4"/>
    <s v="1899 - 61)"/>
    <n v="0"/>
    <n v="0"/>
    <n v="2.8611970184302681E-2"/>
  </r>
  <r>
    <s v="0082 - 02)"/>
    <x v="1"/>
    <s v="Supervisor Varejo CE"/>
    <x v="3"/>
    <x v="0"/>
    <s v="Fortaleza"/>
    <s v="Cencosud Brasil Comercial Sa (000082 - 02)"/>
    <x v="15"/>
    <x v="0"/>
    <s v="MERCADORIA IMPORTADA"/>
    <s v="Pera"/>
    <x v="2"/>
    <s v="Pera D'Anjou Imp"/>
    <s v="Sem Marca"/>
    <s v="Sem Fabricante"/>
    <s v="000165234"/>
    <s v="0001"/>
    <x v="2"/>
    <s v="CX"/>
    <n v="5.5599999999999997E-2"/>
    <n v="1.0007999999999999"/>
    <n v="8.9"/>
    <s v="03|01"/>
    <x v="1"/>
    <x v="2"/>
    <s v="03|0104|000059954|1"/>
    <x v="70"/>
    <x v="5"/>
    <n v="2.8515116023201179E-5"/>
    <n v="2.9025022714482256E-5"/>
    <s v="0082 - 02)"/>
    <n v="0"/>
    <n v="0"/>
    <n v="2.8611970184302681E-2"/>
  </r>
  <r>
    <s v="1899 - 14)"/>
    <x v="1"/>
    <s v="Supervisor Atacado CE"/>
    <x v="2"/>
    <x v="0"/>
    <s v="Fortaleza"/>
    <s v="Sendas Distribuidora (001899 - 14)"/>
    <x v="15"/>
    <x v="0"/>
    <s v="MERCADORIA IMPORTADA"/>
    <s v="Maca"/>
    <x v="13"/>
    <s v="Maca Gala Imp Pick &amp; Nicky"/>
    <s v="Sem Marca"/>
    <s v="Sem Fabricante"/>
    <s v="000200848"/>
    <s v="0001"/>
    <x v="26"/>
    <s v="CX"/>
    <n v="4.5499999999999999E-2"/>
    <n v="0.89634999999999998"/>
    <n v="11.5"/>
    <s v="03|01"/>
    <x v="1"/>
    <x v="7"/>
    <s v="03|0104|000059953|1"/>
    <x v="21"/>
    <x v="1"/>
    <n v="3.6845374636720623E-5"/>
    <n v="2.5995782484138859E-5"/>
    <s v="1899 - 14)"/>
    <n v="0"/>
    <n v="0"/>
    <n v="2.8611970184302681E-2"/>
  </r>
  <r>
    <s v="1899 - 14)"/>
    <x v="1"/>
    <s v="Supervisor Atacado CE"/>
    <x v="2"/>
    <x v="0"/>
    <s v="Fortaleza"/>
    <s v="Sendas Distribuidora (001899 - 14)"/>
    <x v="15"/>
    <x v="0"/>
    <s v="MERCADORIA PARA REVENDA"/>
    <s v="Uva"/>
    <x v="7"/>
    <s v="Uva Vitoria"/>
    <s v="Reserva Gourmet"/>
    <s v="Sem Fabricante"/>
    <s v="000200848"/>
    <s v="0002"/>
    <x v="41"/>
    <s v="CX"/>
    <n v="8.3299999999999999E-2"/>
    <n v="0.43315999999999999"/>
    <n v="8.9"/>
    <s v="03|01"/>
    <x v="1"/>
    <x v="7"/>
    <s v="03|0104|000059953|1"/>
    <x v="21"/>
    <x v="1"/>
    <n v="2.8515116023201179E-5"/>
    <n v="1.2562428895888424E-5"/>
    <s v="1899 - 14)"/>
    <n v="0"/>
    <n v="0"/>
    <n v="2.8611970184302681E-2"/>
  </r>
  <r>
    <s v="0082 - 13)"/>
    <x v="1"/>
    <s v="Supervisor Varejo CE"/>
    <x v="3"/>
    <x v="0"/>
    <s v="Fortaleza"/>
    <s v="Cencosud Brasil Comercial Sa (000082 - 13)"/>
    <x v="0"/>
    <x v="0"/>
    <s v="MERCADORIA IMPORTADA"/>
    <s v="Pera"/>
    <x v="2"/>
    <s v="Pera D'Anjou Imp"/>
    <s v="Sem Marca"/>
    <s v="Sem Fabricante"/>
    <s v="000115154"/>
    <s v="0001"/>
    <x v="2"/>
    <s v="CX"/>
    <n v="0.1333"/>
    <n v="2.3994"/>
    <n v="21.36"/>
    <s v="03|01"/>
    <x v="3"/>
    <x v="6"/>
    <s v="03|0104|000059944|1"/>
    <x v="71"/>
    <x v="5"/>
    <n v="6.8436278455682821E-5"/>
    <n v="6.9586969925188581E-5"/>
    <s v="0082 - 13)"/>
    <n v="0"/>
    <n v="0"/>
    <n v="2.8611970184302681E-2"/>
  </r>
  <r>
    <s v="0082 - 13)"/>
    <x v="1"/>
    <s v="Supervisor Varejo CE"/>
    <x v="3"/>
    <x v="0"/>
    <s v="Fortaleza"/>
    <s v="Cencosud Brasil Comercial Sa (000082 - 13)"/>
    <x v="0"/>
    <x v="0"/>
    <s v="MERCADORIA IMPORTADA"/>
    <s v="Maca"/>
    <x v="13"/>
    <s v="Maca Gala Imp"/>
    <s v="Sem Marca"/>
    <s v="Sem Fabricante"/>
    <s v="000115154"/>
    <s v="0002"/>
    <x v="14"/>
    <s v="CX"/>
    <n v="0.34439999999999998"/>
    <n v="6.1992000000000003"/>
    <n v="67.58"/>
    <s v="03|01"/>
    <x v="0"/>
    <x v="4"/>
    <s v="03|0104|000059944|1"/>
    <x v="71"/>
    <x v="5"/>
    <n v="2.1652264503909389E-4"/>
    <n v="1.7978809033934693E-4"/>
    <s v="0082 - 13)"/>
    <n v="0"/>
    <n v="0"/>
    <n v="2.8611970184302681E-2"/>
  </r>
  <r>
    <s v="0082 - 01)"/>
    <x v="1"/>
    <s v="Supervisor Varejo CE"/>
    <x v="3"/>
    <x v="0"/>
    <s v="Fortaleza"/>
    <s v="Cencosud Brasil Comercial Sa (000082 - 01)"/>
    <x v="0"/>
    <x v="0"/>
    <s v="MERCADORIA IMPORTADA"/>
    <s v="Tangerina"/>
    <x v="10"/>
    <s v="Tangerina Imp"/>
    <s v="Sem Marca"/>
    <s v="Sem Fabricante"/>
    <s v="000196607"/>
    <s v="0002"/>
    <x v="64"/>
    <s v="CX"/>
    <n v="0.44440000000000002"/>
    <n v="3.9996"/>
    <n v="59.2"/>
    <s v="03|01"/>
    <x v="1"/>
    <x v="2"/>
    <s v="03|0104|000059940|1"/>
    <x v="72"/>
    <x v="5"/>
    <n v="1.896735807385966E-4"/>
    <n v="1.1599568430140211E-4"/>
    <s v="0082 - 01)"/>
    <n v="0"/>
    <n v="0"/>
    <n v="2.8611970184302681E-2"/>
  </r>
  <r>
    <s v="1899 - 08)"/>
    <x v="1"/>
    <s v="Supervisor Atacado CE"/>
    <x v="2"/>
    <x v="0"/>
    <s v="Caucaia"/>
    <s v="Sendas Distribuidora (001899 - 08)"/>
    <x v="0"/>
    <x v="0"/>
    <s v="MERCADORIA IMPORTADA"/>
    <s v="Maca"/>
    <x v="13"/>
    <s v="Maca Gala Imp Pick &amp; Nicky"/>
    <s v="Sem Marca"/>
    <s v="Sem Fabricante"/>
    <s v="000142398"/>
    <s v="0001"/>
    <x v="26"/>
    <s v="CX"/>
    <n v="0.40910000000000002"/>
    <n v="8.0592699999999997"/>
    <n v="103.5"/>
    <s v="03|01"/>
    <x v="3"/>
    <x v="5"/>
    <s v="03|0104|000059938|1"/>
    <x v="5"/>
    <x v="1"/>
    <n v="3.3160837173048559E-4"/>
    <n v="2.3373350800574082E-4"/>
    <s v="1899 - 08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11"/>
    <x v="2"/>
    <s v="MERCADORIA PARA REVENDA"/>
    <s v="Uva"/>
    <x v="4"/>
    <s v="Uva Thompson"/>
    <s v="Levissa"/>
    <s v="Sem Fabricante"/>
    <s v="000343230"/>
    <s v="0003"/>
    <x v="4"/>
    <s v="CX"/>
    <n v="2"/>
    <n v="11.2"/>
    <n v="230"/>
    <s v="03|93"/>
    <x v="0"/>
    <x v="0"/>
    <s v="03|0104|000059929|1"/>
    <x v="26"/>
    <x v="9"/>
    <n v="7.3690749273441249E-4"/>
    <n v="3.2482039808373429E-4"/>
    <s v="2388 - 01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11"/>
    <x v="2"/>
    <s v="MERCADORIA IMPORTADA"/>
    <s v="Tangerina"/>
    <x v="36"/>
    <s v="Tangerina Imp"/>
    <s v="Sem Marca"/>
    <s v="Sem Fabricante"/>
    <s v="000343230"/>
    <s v="0002"/>
    <x v="68"/>
    <s v="CX"/>
    <n v="11"/>
    <n v="104.5"/>
    <n v="1567.5"/>
    <s v="03|93"/>
    <x v="0"/>
    <x v="0"/>
    <s v="03|0104|000059925|1"/>
    <x v="26"/>
    <x v="9"/>
    <n v="5.0221847602660496E-3"/>
    <n v="3.0306903214062709E-3"/>
    <s v="2388 - 01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5"/>
    <x v="1"/>
    <s v="MERCADORIA IMPORTADA"/>
    <s v="Tangerina"/>
    <x v="36"/>
    <s v="Tangerina Imp"/>
    <s v="Sem Marca"/>
    <s v="Sem Fabricante"/>
    <s v="000344251"/>
    <s v="0001"/>
    <x v="68"/>
    <s v="CX"/>
    <n v="10"/>
    <n v="95"/>
    <n v="1425"/>
    <s v="03|93"/>
    <x v="0"/>
    <x v="0"/>
    <s v="03|0104|000059925|1"/>
    <x v="26"/>
    <x v="9"/>
    <n v="4.5656225093327731E-3"/>
    <n v="2.7551730194602464E-3"/>
    <s v="2388 - 01)"/>
    <n v="0"/>
    <n v="0"/>
    <n v="2.8611970184302681E-2"/>
  </r>
  <r>
    <s v="1899 - 18)"/>
    <x v="1"/>
    <s v="Supervisor Atacado CE"/>
    <x v="2"/>
    <x v="0"/>
    <s v="Maracanau"/>
    <s v="Sendas Distribuidora (001899 - 18)"/>
    <x v="15"/>
    <x v="0"/>
    <s v="MERCADORIA PARA REVENDA"/>
    <s v="Ameixa"/>
    <x v="32"/>
    <s v="Ameixa Pick &amp; Nicky"/>
    <s v="Pick &amp; Nicky"/>
    <s v="Sem Fabricante"/>
    <s v="000178667"/>
    <s v="0001"/>
    <x v="55"/>
    <s v="CX"/>
    <n v="0.3"/>
    <n v="1.68"/>
    <n v="26.7"/>
    <s v="03|01"/>
    <x v="0"/>
    <x v="4"/>
    <s v="03|0104|000059923|1"/>
    <x v="19"/>
    <x v="1"/>
    <n v="8.554534806960353E-5"/>
    <n v="4.8723059712560147E-5"/>
    <s v="1899 - 18)"/>
    <n v="0"/>
    <n v="0"/>
    <n v="2.8611970184302681E-2"/>
  </r>
  <r>
    <s v="1899 - 18)"/>
    <x v="1"/>
    <s v="Supervisor Atacado CE"/>
    <x v="2"/>
    <x v="0"/>
    <s v="Maracanau"/>
    <s v="Sendas Distribuidora (001899 - 18)"/>
    <x v="15"/>
    <x v="0"/>
    <s v="MERCADORIA IMPORTADA"/>
    <s v="Maca"/>
    <x v="13"/>
    <s v="Maca Gala Imp Pick &amp; Nicky"/>
    <s v="Sem Marca"/>
    <s v="Sem Fabricante"/>
    <s v="000178667"/>
    <s v="0002"/>
    <x v="26"/>
    <s v="CX"/>
    <n v="4.5499999999999999E-2"/>
    <n v="0.89634999999999998"/>
    <n v="11.5"/>
    <s v="03|01"/>
    <x v="3"/>
    <x v="5"/>
    <s v="03|0104|000059923|1"/>
    <x v="19"/>
    <x v="1"/>
    <n v="3.6845374636720623E-5"/>
    <n v="2.5995782484138859E-5"/>
    <s v="1899 - 18)"/>
    <n v="0"/>
    <n v="0"/>
    <n v="2.8611970184302681E-2"/>
  </r>
  <r>
    <s v="1899 - 18)"/>
    <x v="1"/>
    <s v="Supervisor Atacado CE"/>
    <x v="2"/>
    <x v="0"/>
    <s v="Maracanau"/>
    <s v="Sendas Distribuidora (001899 - 18)"/>
    <x v="15"/>
    <x v="0"/>
    <s v="MERCADORIA PARA REVENDA"/>
    <s v="Melao"/>
    <x v="24"/>
    <s v="Melao Orange"/>
    <s v="Levissa"/>
    <s v="Sem Fabricante"/>
    <s v="000178667"/>
    <s v="0004"/>
    <x v="37"/>
    <s v="CX"/>
    <n v="6.6699999999999995E-2"/>
    <n v="1.0004999999999999"/>
    <n v="6.5"/>
    <s v="03|01"/>
    <x v="1"/>
    <x v="2"/>
    <s v="03|0104|000059923|1"/>
    <x v="19"/>
    <x v="1"/>
    <n v="2.0825646533798613E-5"/>
    <n v="2.9016322168105014E-5"/>
    <s v="1899 - 18)"/>
    <n v="0"/>
    <n v="0"/>
    <n v="2.8611970184302681E-2"/>
  </r>
  <r>
    <s v="1899 - 18)"/>
    <x v="1"/>
    <s v="Supervisor Atacado CE"/>
    <x v="2"/>
    <x v="0"/>
    <s v="Maracanau"/>
    <s v="Sendas Distribuidora (001899 - 18)"/>
    <x v="15"/>
    <x v="0"/>
    <s v="MERCADORIA PARA REVENDA"/>
    <s v="Uva"/>
    <x v="4"/>
    <s v="Uva Thompson"/>
    <s v="Frutana"/>
    <s v="Sem Fabricante"/>
    <s v="000178667"/>
    <s v="0005"/>
    <x v="34"/>
    <s v="CX"/>
    <n v="5.6"/>
    <n v="31.36"/>
    <n v="610.4"/>
    <s v="03|01"/>
    <x v="2"/>
    <x v="3"/>
    <s v="03|0104|000059923|1"/>
    <x v="19"/>
    <x v="1"/>
    <n v="1.9556884068047189E-3"/>
    <n v="9.09497114634456E-4"/>
    <s v="1899 - 18)"/>
    <n v="0"/>
    <n v="0"/>
    <n v="2.8611970184302681E-2"/>
  </r>
  <r>
    <s v="0132 - 02)"/>
    <x v="1"/>
    <s v="Supervisor Varejo CE"/>
    <x v="3"/>
    <x v="0"/>
    <s v="Maracanau"/>
    <s v="Gerardos Distribuidora Ltda (000132 - 02)"/>
    <x v="0"/>
    <x v="0"/>
    <s v="MERCADORIA PARA REVENDA"/>
    <s v="Uva"/>
    <x v="7"/>
    <s v="Uva Vitoria"/>
    <s v="Reserva Gourmet"/>
    <s v="Sem Fabricante"/>
    <s v="000191418"/>
    <s v="0002"/>
    <x v="41"/>
    <s v="CX"/>
    <n v="4"/>
    <n v="20.8"/>
    <n v="504"/>
    <s v="03|01"/>
    <x v="3"/>
    <x v="6"/>
    <s v="03|0104|000059921|1"/>
    <x v="7"/>
    <x v="3"/>
    <n v="1.6147885927745385E-3"/>
    <n v="6.0323788215550659E-4"/>
    <s v="0132 - 02)"/>
    <n v="0"/>
    <n v="0"/>
    <n v="2.8611970184302681E-2"/>
  </r>
  <r>
    <s v="2459 - 54)"/>
    <x v="1"/>
    <s v="Supervisor Atacado CE"/>
    <x v="2"/>
    <x v="0"/>
    <s v="Maracanau"/>
    <s v="Mateus Supermercados S.A. (002459 - 54)"/>
    <x v="0"/>
    <x v="0"/>
    <s v="MERCADORIA PARA REVENDA"/>
    <s v="Mamao"/>
    <x v="29"/>
    <s v="Formosa 1ª"/>
    <s v="Doce Mel"/>
    <s v="Sem Fabricante"/>
    <s v="000029324"/>
    <s v="0001"/>
    <x v="51"/>
    <s v="CX"/>
    <n v="0.21429999999999999"/>
    <n v="3.0002"/>
    <n v="8.1"/>
    <s v="03|01"/>
    <x v="1"/>
    <x v="2"/>
    <s v="03|0104|000059908|1"/>
    <x v="37"/>
    <x v="2"/>
    <n v="2.5951959526733655E-5"/>
    <n v="8.7011264136680326E-5"/>
    <s v="2459 - 54)"/>
    <n v="0"/>
    <n v="0"/>
    <n v="2.8611970184302681E-2"/>
  </r>
  <r>
    <s v="2459 - 54)"/>
    <x v="1"/>
    <s v="Supervisor Atacado CE"/>
    <x v="2"/>
    <x v="0"/>
    <s v="Maracanau"/>
    <s v="Mateus Supermercados S.A. (002459 - 54)"/>
    <x v="0"/>
    <x v="0"/>
    <s v="MERCADORIA IMPORTADA"/>
    <s v="Pera"/>
    <x v="2"/>
    <s v="Pera D'Anjou Imp"/>
    <s v="Sem Marca"/>
    <s v="Sem Fabricante"/>
    <s v="000029324"/>
    <s v="0002"/>
    <x v="2"/>
    <s v="CX"/>
    <n v="8.8900000000000007E-2"/>
    <n v="1.6002000000000001"/>
    <n v="13.6"/>
    <s v="03|01"/>
    <x v="1"/>
    <x v="2"/>
    <s v="03|0104|000059908|1"/>
    <x v="37"/>
    <x v="2"/>
    <n v="4.3573660439947866E-5"/>
    <n v="4.6408714376213539E-5"/>
    <s v="2459 - 54)"/>
    <n v="0"/>
    <n v="0"/>
    <n v="2.8611970184302681E-2"/>
  </r>
  <r>
    <s v="2459 - 54)"/>
    <x v="1"/>
    <s v="Supervisor Atacado CE"/>
    <x v="2"/>
    <x v="0"/>
    <s v="Maracanau"/>
    <s v="Mateus Supermercados S.A. (002459 - 54)"/>
    <x v="0"/>
    <x v="0"/>
    <s v="MERCADORIA IMPORTADA"/>
    <s v="Tangerina"/>
    <x v="36"/>
    <s v="Tangerina Imp"/>
    <s v="Sem Marca"/>
    <s v="Sem Fabricante"/>
    <s v="000029324"/>
    <s v="0003"/>
    <x v="68"/>
    <s v="CX"/>
    <n v="0.21049999999999999"/>
    <n v="1.9998"/>
    <n v="31.8"/>
    <s v="03|01"/>
    <x v="1"/>
    <x v="2"/>
    <s v="03|0104|000059908|1"/>
    <x v="37"/>
    <x v="2"/>
    <n v="1.0188547073458398E-4"/>
    <n v="5.7997842150701057E-5"/>
    <s v="2459 - 54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0"/>
    <x v="0"/>
    <s v="MERCADORIA IMPORTADA"/>
    <s v="Maca"/>
    <x v="15"/>
    <s v="Maca Granny Imp"/>
    <s v="Sem Marca"/>
    <s v="Sem Fabricante"/>
    <s v="004179283"/>
    <s v="0001"/>
    <x v="17"/>
    <s v="CX"/>
    <n v="1"/>
    <n v="18"/>
    <n v="250.2"/>
    <s v="03|01"/>
    <x v="3"/>
    <x v="6"/>
    <s v="03|0104|000059906|1"/>
    <x v="15"/>
    <x v="7"/>
    <n v="8.0162719427021728E-4"/>
    <n v="5.22032782634573E-4"/>
    <s v="0129 - 01)"/>
    <n v="0"/>
    <n v="0"/>
    <n v="2.8611970184302681E-2"/>
  </r>
  <r>
    <s v="1899 - 40)"/>
    <x v="1"/>
    <s v="Supervisor MA, PA e PI"/>
    <x v="1"/>
    <x v="1"/>
    <s v="Teresina"/>
    <s v="Sendas Distribuidora Sa (001899 - 40)"/>
    <x v="15"/>
    <x v="0"/>
    <s v="MERCADORIA PARA REVENDA"/>
    <s v="Manga"/>
    <x v="34"/>
    <s v="Manga Tommy"/>
    <s v="Doce Mel"/>
    <s v="Sem Fabricante"/>
    <s v="000113600"/>
    <s v="0001"/>
    <x v="57"/>
    <s v="CX"/>
    <n v="0.3458"/>
    <n v="6.2244000000000002"/>
    <n v="23.65"/>
    <s v="03|01"/>
    <x v="1"/>
    <x v="2"/>
    <s v="03|0104|000059901|1"/>
    <x v="2"/>
    <x v="1"/>
    <n v="7.5773313926821097E-5"/>
    <n v="1.8051893623503533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15"/>
    <x v="0"/>
    <s v="MERCADORIA PARA REVENDA"/>
    <s v="Melao"/>
    <x v="24"/>
    <s v="Melao Orange"/>
    <s v="Levissa"/>
    <s v="Sem Fabricante"/>
    <s v="000113600"/>
    <s v="0002"/>
    <x v="37"/>
    <s v="CX"/>
    <n v="0.19889999999999999"/>
    <n v="2.9834999999999998"/>
    <n v="19.399999999999999"/>
    <s v="03|01"/>
    <x v="1"/>
    <x v="2"/>
    <s v="03|0104|000059901|1"/>
    <x v="2"/>
    <x v="1"/>
    <n v="6.2156545039337386E-5"/>
    <n v="8.6526933721680464E-5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2"/>
    <x v="2"/>
    <s v="MERCADORIA PARA REVENDA"/>
    <s v="Manga"/>
    <x v="34"/>
    <s v="Manga Tommy"/>
    <s v="Doce Mel"/>
    <s v="Sem Fabricante"/>
    <s v="000113891"/>
    <s v="0002"/>
    <x v="57"/>
    <s v="CX"/>
    <n v="0.75"/>
    <n v="13.5"/>
    <n v="51.3"/>
    <s v="03|93"/>
    <x v="0"/>
    <x v="1"/>
    <s v="03|0104|000059901|1"/>
    <x v="2"/>
    <x v="1"/>
    <n v="1.643624103359798E-4"/>
    <n v="3.9152458697592975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8"/>
    <x v="2"/>
    <s v="MERCADORIA PARA REVENDA"/>
    <s v="Ameixa"/>
    <x v="18"/>
    <s v="Ameixa"/>
    <s v="Sem Marca"/>
    <s v="Sem Fabricante"/>
    <s v="000114523"/>
    <s v="0001"/>
    <x v="38"/>
    <s v="CX"/>
    <n v="0.83330000000000004"/>
    <n v="4.9997999999999996"/>
    <n v="72.5"/>
    <s v="03|93"/>
    <x v="0"/>
    <x v="0"/>
    <s v="03|0104|000059901|1"/>
    <x v="2"/>
    <x v="1"/>
    <n v="2.3228605749236913E-4"/>
    <n v="1.4500330592312987E-4"/>
    <s v="1899 - 40)"/>
    <n v="0"/>
    <n v="0"/>
    <n v="2.8611970184302681E-2"/>
  </r>
  <r>
    <s v="1899 - 24)"/>
    <x v="1"/>
    <s v="Supervisor MA, PA e PI"/>
    <x v="1"/>
    <x v="1"/>
    <s v="Teresina"/>
    <s v="Sendas Distribuidora S/A (001899 - 24)"/>
    <x v="15"/>
    <x v="0"/>
    <s v="MERCADORIA IMPORTADA"/>
    <s v="Kiwi"/>
    <x v="5"/>
    <s v="Kiwi Imp"/>
    <s v="Sem Marca"/>
    <s v="Sem Fabricante"/>
    <s v="000175861"/>
    <s v="0001"/>
    <x v="5"/>
    <s v="CX"/>
    <n v="2.7799999999999998E-2"/>
    <n v="0.25019999999999998"/>
    <n v="6.23"/>
    <s v="03|01"/>
    <x v="1"/>
    <x v="2"/>
    <s v="03|0104|000059899|1"/>
    <x v="1"/>
    <x v="1"/>
    <n v="1.9960581216240825E-5"/>
    <n v="7.2562556786205641E-6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5"/>
    <x v="0"/>
    <s v="MERCADORIA IMPORTADA"/>
    <s v="Maca"/>
    <x v="8"/>
    <s v="Maca Red Imp"/>
    <s v="Sem Marca"/>
    <s v="Sem Fabricante"/>
    <s v="000175861"/>
    <s v="0002"/>
    <x v="8"/>
    <s v="CX"/>
    <n v="4.0300000000000002E-2"/>
    <n v="0.72540000000000004"/>
    <n v="11.25"/>
    <s v="03|01"/>
    <x v="1"/>
    <x v="2"/>
    <s v="03|0104|000059899|1"/>
    <x v="1"/>
    <x v="1"/>
    <n v="3.6044388231574522E-5"/>
    <n v="2.1037921140173292E-5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5"/>
    <x v="0"/>
    <s v="MERCADORIA IMPORTADA"/>
    <s v="Maca"/>
    <x v="15"/>
    <s v="Maca Granny Imp"/>
    <s v="Sem Marca"/>
    <s v="Sem Fabricante"/>
    <s v="000175861"/>
    <s v="0003"/>
    <x v="17"/>
    <s v="CX"/>
    <n v="7.7000000000000002E-3"/>
    <n v="0.1386"/>
    <n v="2.19"/>
    <s v="03|01"/>
    <x v="1"/>
    <x v="2"/>
    <s v="03|0104|000059899|1"/>
    <x v="1"/>
    <x v="1"/>
    <n v="7.0166409090798404E-6"/>
    <n v="4.0196524262862123E-6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5"/>
    <x v="0"/>
    <s v="MERCADORIA PARA REVENDA"/>
    <s v="Manga"/>
    <x v="34"/>
    <s v="Manga Tommy"/>
    <s v="Doce Mel"/>
    <s v="Sem Fabricante"/>
    <s v="000175861"/>
    <s v="0005"/>
    <x v="57"/>
    <s v="CX"/>
    <n v="0.12089999999999999"/>
    <n v="2.1762000000000001"/>
    <n v="8.27"/>
    <s v="03|01"/>
    <x v="1"/>
    <x v="2"/>
    <s v="03|0104|000059899|1"/>
    <x v="1"/>
    <x v="1"/>
    <n v="2.6496630282233003E-5"/>
    <n v="6.3113763420519879E-5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5"/>
    <x v="0"/>
    <s v="MERCADORIA PARA REVENDA"/>
    <s v="Melao"/>
    <x v="24"/>
    <s v="Melao Orange"/>
    <s v="Levissa"/>
    <s v="Sem Fabricante"/>
    <s v="000175861"/>
    <s v="0006"/>
    <x v="37"/>
    <s v="CX"/>
    <n v="0.1653"/>
    <n v="2.4794999999999998"/>
    <n v="16.12"/>
    <s v="03|01"/>
    <x v="1"/>
    <x v="2"/>
    <s v="03|0104|000059899|1"/>
    <x v="1"/>
    <x v="1"/>
    <n v="5.1647603403820564E-5"/>
    <n v="7.1910015807912428E-5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5"/>
    <x v="0"/>
    <s v="MERCADORIA IMPORTADA"/>
    <s v="Pera"/>
    <x v="2"/>
    <s v="Pera D'Anjou Imp"/>
    <s v="Sem Marca"/>
    <s v="Sem Fabricante"/>
    <s v="000175861"/>
    <s v="0007"/>
    <x v="67"/>
    <s v="CX"/>
    <n v="2.3300000000000001E-2"/>
    <n v="0.4194"/>
    <n v="3.74"/>
    <s v="03|01"/>
    <x v="1"/>
    <x v="2"/>
    <s v="03|0104|000059899|1"/>
    <x v="1"/>
    <x v="1"/>
    <n v="1.1982756620985664E-5"/>
    <n v="1.2163363835385551E-5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2"/>
    <x v="2"/>
    <s v="MERCADORIA PARA REVENDA"/>
    <s v="Ameixa"/>
    <x v="18"/>
    <s v="Ameixa"/>
    <s v="Sem Marca"/>
    <s v="Sem Fabricante"/>
    <s v="000176099"/>
    <s v="0001"/>
    <x v="38"/>
    <s v="CX"/>
    <n v="1.8757999999999999"/>
    <n v="11.254799999999999"/>
    <n v="163.19999999999999"/>
    <s v="03|93"/>
    <x v="0"/>
    <x v="1"/>
    <s v="03|0104|000059899|1"/>
    <x v="1"/>
    <x v="1"/>
    <n v="5.2288392527937431E-4"/>
    <n v="3.2640969788864401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2"/>
    <x v="2"/>
    <s v="MERCADORIA PARA REVENDA"/>
    <s v="Verduras"/>
    <x v="19"/>
    <s v="Brocolis"/>
    <s v="Reserva Gourmet"/>
    <s v="Sem Fabricante"/>
    <s v="000176400"/>
    <s v="0001"/>
    <x v="24"/>
    <s v="UN"/>
    <n v="10"/>
    <n v="3.01"/>
    <n v="85"/>
    <s v="03|93"/>
    <x v="0"/>
    <x v="0"/>
    <s v="03|0104|000059899|1"/>
    <x v="1"/>
    <x v="1"/>
    <n v="2.7233537774967417E-4"/>
    <n v="8.7295481985003582E-5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9"/>
    <x v="2"/>
    <s v="MERCADORIA PARA REVENDA"/>
    <s v="Ameixa"/>
    <x v="18"/>
    <s v="Ameixa"/>
    <s v="Sem Marca"/>
    <s v="Sem Fabricante"/>
    <s v="000176458"/>
    <s v="0001"/>
    <x v="38"/>
    <s v="CX"/>
    <n v="3.4049999999999998"/>
    <n v="20.43"/>
    <n v="296.23"/>
    <s v="03|93"/>
    <x v="0"/>
    <x v="0"/>
    <s v="03|0104|000059899|1"/>
    <x v="1"/>
    <x v="1"/>
    <n v="9.4910481118571743E-4"/>
    <n v="5.9250720829024035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"/>
    <x v="1"/>
    <s v="MERCADORIA PARA REVENDA"/>
    <s v="Ameixa"/>
    <x v="18"/>
    <s v="Ameixa"/>
    <s v="Sem Marca"/>
    <s v="Sem Fabricante"/>
    <s v="000177038"/>
    <s v="0001"/>
    <x v="38"/>
    <s v="CX"/>
    <n v="6"/>
    <n v="36"/>
    <n v="522"/>
    <s v="03|93"/>
    <x v="0"/>
    <x v="0"/>
    <s v="03|0104|000059899|1"/>
    <x v="1"/>
    <x v="1"/>
    <n v="1.6724596139450578E-3"/>
    <n v="1.044065565269146E-3"/>
    <s v="1899 - 24)"/>
    <n v="0"/>
    <n v="0"/>
    <n v="2.8611970184302681E-2"/>
  </r>
  <r>
    <s v="2459 - 58)"/>
    <x v="1"/>
    <s v="Supervisor Atacado CE"/>
    <x v="2"/>
    <x v="0"/>
    <s v="Maranguape"/>
    <s v="Mateus Supermercados S.A. (002459 - 58)"/>
    <x v="0"/>
    <x v="0"/>
    <s v="MERCADORIA IMPORTADA"/>
    <s v="Maca"/>
    <x v="13"/>
    <s v="Maca Gala Imp"/>
    <s v="Sem Marca"/>
    <s v="Sem Fabricante"/>
    <s v="000019090"/>
    <s v="0001"/>
    <x v="42"/>
    <s v="CX"/>
    <n v="1.4443999999999999"/>
    <n v="25.999199999999998"/>
    <n v="265.2"/>
    <s v="03|01"/>
    <x v="3"/>
    <x v="6"/>
    <s v="03|0104|000059892|1"/>
    <x v="96"/>
    <x v="2"/>
    <n v="8.4968637857898337E-4"/>
    <n v="7.5402415123737717E-4"/>
    <s v="2459 - 58)"/>
    <n v="0"/>
    <n v="0"/>
    <n v="2.8611970184302681E-2"/>
  </r>
  <r>
    <s v="2459 - 54)"/>
    <x v="1"/>
    <s v="Supervisor Atacado CE"/>
    <x v="2"/>
    <x v="0"/>
    <s v="Maracanau"/>
    <s v="Mateus Supermercados S.A. (002459 - 54)"/>
    <x v="0"/>
    <x v="0"/>
    <s v="MERCADORIA IMPORTADA"/>
    <s v="Maca"/>
    <x v="13"/>
    <s v="Maca Gala Imp"/>
    <s v="Sem Marca"/>
    <s v="Sem Fabricante"/>
    <s v="000029325"/>
    <s v="0001"/>
    <x v="65"/>
    <s v="CX"/>
    <n v="70"/>
    <n v="1260"/>
    <n v="12852"/>
    <s v="03|01"/>
    <x v="0"/>
    <x v="4"/>
    <s v="03|0104|000059891|1"/>
    <x v="37"/>
    <x v="2"/>
    <n v="4.1177109115750732E-2"/>
    <n v="3.6542294784420108E-2"/>
    <s v="2459 - 54)"/>
    <n v="0"/>
    <n v="0"/>
    <n v="2.8611970184302681E-2"/>
  </r>
  <r>
    <s v="2459 - 80)"/>
    <x v="1"/>
    <s v="Supervisor Atacado CE"/>
    <x v="2"/>
    <x v="0"/>
    <s v="Caucaia"/>
    <s v="Mateus Supermercados S.A. (002459 - 80)"/>
    <x v="0"/>
    <x v="0"/>
    <s v="MERCADORIA IMPORTADA"/>
    <s v="Maca"/>
    <x v="13"/>
    <s v="Maca Gala Imp"/>
    <s v="Sem Marca"/>
    <s v="Sem Fabricante"/>
    <s v="000004612"/>
    <s v="0001"/>
    <x v="42"/>
    <s v="CX"/>
    <n v="0.27779999999999999"/>
    <n v="5.0004"/>
    <n v="51"/>
    <s v="03|01"/>
    <x v="3"/>
    <x v="6"/>
    <s v="03|0104|000059888|1"/>
    <x v="39"/>
    <x v="2"/>
    <n v="1.634012266498045E-4"/>
    <n v="1.4502070701588439E-4"/>
    <s v="2459 - 80)"/>
    <n v="0"/>
    <n v="0"/>
    <n v="2.8611970184302681E-2"/>
  </r>
  <r>
    <s v="2142 - 03)"/>
    <x v="1"/>
    <s v="Supervisor Atacado CE"/>
    <x v="2"/>
    <x v="0"/>
    <s v="Itaitinga"/>
    <s v="Uniforca Distribuidora, Importadora E Exportadora De Mercadorias Em Ge (002142 - 03)"/>
    <x v="0"/>
    <x v="0"/>
    <s v="MERCADORIA IMPORTADA"/>
    <s v="Kiwi"/>
    <x v="5"/>
    <s v="Kiwi Imp Pick &amp; Nicky"/>
    <s v="Pick &amp; Nicky"/>
    <s v="Sem Fabricante"/>
    <s v="000147610"/>
    <s v="0001"/>
    <x v="27"/>
    <s v="CX"/>
    <n v="1"/>
    <n v="6.5"/>
    <n v="159"/>
    <s v="03|01"/>
    <x v="3"/>
    <x v="5"/>
    <s v="03|0104|000059882|1"/>
    <x v="78"/>
    <x v="19"/>
    <n v="5.0942735367291996E-4"/>
    <n v="1.8851183817359581E-4"/>
    <s v="2142 - 03)"/>
    <n v="0"/>
    <n v="0"/>
    <n v="2.8611970184302681E-2"/>
  </r>
  <r>
    <s v="2459 - 79)"/>
    <x v="1"/>
    <s v="Supervisor Atacado CE"/>
    <x v="2"/>
    <x v="0"/>
    <s v="Fortaleza"/>
    <s v="Mateus Supermercados S.A. (002459 - 79)"/>
    <x v="16"/>
    <x v="0"/>
    <s v="MERCADORIA IMPORTADA"/>
    <s v="Maca"/>
    <x v="8"/>
    <s v="Maca Red Imp"/>
    <s v="Sem Marca"/>
    <s v="Sem Fabricante"/>
    <s v="000007187"/>
    <s v="0001"/>
    <x v="8"/>
    <s v="CX"/>
    <n v="0.30559999999999998"/>
    <n v="5.5007999999999999"/>
    <n v="74.25"/>
    <s v="03|93"/>
    <x v="0"/>
    <x v="0"/>
    <s v="03|0104|000059879|1"/>
    <x v="6"/>
    <x v="2"/>
    <n v="2.3789296232839185E-4"/>
    <n v="1.595332183731255E-4"/>
    <s v="2459 - 79)"/>
    <n v="0"/>
    <n v="0"/>
    <n v="2.8611970184302681E-2"/>
  </r>
  <r>
    <s v="2459 - 79)"/>
    <x v="1"/>
    <s v="Supervisor Atacado CE"/>
    <x v="2"/>
    <x v="0"/>
    <s v="Fortaleza"/>
    <s v="Mateus Supermercados S.A. (002459 - 79)"/>
    <x v="16"/>
    <x v="0"/>
    <s v="MERCADORIA IMPORTADA"/>
    <s v="Pera"/>
    <x v="2"/>
    <s v="Pera D'Anjou Imp"/>
    <s v="Sem Marca"/>
    <s v="Sem Fabricante"/>
    <s v="000007187"/>
    <s v="0003"/>
    <x v="2"/>
    <s v="CX"/>
    <n v="0.72219999999999995"/>
    <n v="12.999599999999999"/>
    <n v="110.5"/>
    <s v="03|93"/>
    <x v="0"/>
    <x v="0"/>
    <s v="03|0104|000059879|1"/>
    <x v="6"/>
    <x v="2"/>
    <n v="3.540359910745764E-4"/>
    <n v="3.7701207561868859E-4"/>
    <s v="2459 - 79)"/>
    <n v="0"/>
    <n v="0"/>
    <n v="2.8611970184302681E-2"/>
  </r>
  <r>
    <s v="2459 - 79)"/>
    <x v="1"/>
    <s v="Supervisor Atacado CE"/>
    <x v="2"/>
    <x v="0"/>
    <s v="Fortaleza"/>
    <s v="Mateus Supermercados S.A. (002459 - 79)"/>
    <x v="2"/>
    <x v="2"/>
    <s v="MERCADORIA PARA REVENDA"/>
    <s v="Melancia"/>
    <x v="33"/>
    <s v="Melancia Pick &amp; Nicky"/>
    <s v="Sem Marca"/>
    <s v="Sem Fabricante"/>
    <s v="000007452"/>
    <s v="0001"/>
    <x v="56"/>
    <s v="CX"/>
    <n v="1.2778"/>
    <n v="23.000399999999999"/>
    <n v="78.2"/>
    <s v="03|93"/>
    <x v="0"/>
    <x v="0"/>
    <s v="03|0104|000059879|1"/>
    <x v="6"/>
    <x v="2"/>
    <n v="2.5054854752970025E-4"/>
    <n v="6.6705348965045736E-4"/>
    <s v="2459 - 79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1"/>
    <x v="1"/>
    <s v="MERCADORIA PARA REVENDA"/>
    <s v="Ameixa"/>
    <x v="18"/>
    <s v="Ameixa"/>
    <s v="Sem Marca"/>
    <s v="Sem Fabricante"/>
    <s v="000010993"/>
    <s v="0001"/>
    <x v="38"/>
    <s v="CX"/>
    <n v="0.25"/>
    <n v="1.5"/>
    <n v="21.75"/>
    <s v="03|93"/>
    <x v="0"/>
    <x v="0"/>
    <s v="03|0104|000059823|1"/>
    <x v="10"/>
    <x v="0"/>
    <n v="6.9685817247710743E-5"/>
    <n v="4.3502731886214419E-5"/>
    <s v="0048 - 36)"/>
    <n v="0"/>
    <n v="0"/>
    <n v="2.8611970184302681E-2"/>
  </r>
  <r>
    <s v="0002 - 37)"/>
    <x v="1"/>
    <s v="Supervisor Atacado CE"/>
    <x v="0"/>
    <x v="0"/>
    <s v="Eusebio"/>
    <s v="Atacadao S.A (000002 - 37)"/>
    <x v="13"/>
    <x v="0"/>
    <s v="MERCADORIA PARA REVENDA"/>
    <s v="Melancia"/>
    <x v="33"/>
    <s v="Melancia Pick &amp; Nicky"/>
    <s v="Sem Marca"/>
    <s v="Sem Fabricante"/>
    <s v="000308845"/>
    <s v="0001"/>
    <x v="56"/>
    <s v="CX"/>
    <n v="0.1111"/>
    <n v="1.9998"/>
    <n v="6"/>
    <s v="03|93"/>
    <x v="0"/>
    <x v="0"/>
    <s v="03|0104|000059758|1"/>
    <x v="30"/>
    <x v="0"/>
    <n v="1.9223673723506412E-5"/>
    <n v="5.7997842150701057E-5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2"/>
    <x v="2"/>
    <s v="MERCADORIA PARA REVENDA"/>
    <s v="Melancia"/>
    <x v="33"/>
    <s v="Melancia Pick &amp; Nicky"/>
    <s v="Sem Marca"/>
    <s v="Sem Fabricante"/>
    <s v="000309043"/>
    <s v="0001"/>
    <x v="56"/>
    <s v="CX"/>
    <n v="0.83330000000000004"/>
    <n v="14.9994"/>
    <n v="45"/>
    <s v="03|93"/>
    <x v="0"/>
    <x v="0"/>
    <s v="03|0104|000059758|1"/>
    <x v="30"/>
    <x v="0"/>
    <n v="1.4417755292629809E-4"/>
    <n v="4.3500991776938966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2"/>
    <x v="2"/>
    <s v="MERCADORIA PARA REVENDA"/>
    <s v="Melancia"/>
    <x v="33"/>
    <s v="Melancia Pick &amp; Nicky"/>
    <s v="Sem Marca"/>
    <s v="Sem Fabricante"/>
    <s v="000309171"/>
    <s v="0001"/>
    <x v="56"/>
    <s v="CX"/>
    <n v="0.22220000000000001"/>
    <n v="3.9996"/>
    <n v="12"/>
    <s v="03|93"/>
    <x v="0"/>
    <x v="0"/>
    <s v="03|0104|000059758|1"/>
    <x v="30"/>
    <x v="0"/>
    <n v="3.8447347447012824E-5"/>
    <n v="1.1599568430140211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elancia"/>
    <x v="33"/>
    <s v="Melancia Pick &amp; Nicky"/>
    <s v="Sem Marca"/>
    <s v="Sem Fabricante"/>
    <s v="000309256"/>
    <s v="0002"/>
    <x v="56"/>
    <s v="CX"/>
    <n v="0.66669999999999996"/>
    <n v="12.0006"/>
    <n v="36"/>
    <s v="03|93"/>
    <x v="0"/>
    <x v="0"/>
    <s v="03|0104|000059758|1"/>
    <x v="30"/>
    <x v="0"/>
    <n v="1.1534204234103847E-4"/>
    <n v="3.4803925618246984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elancia"/>
    <x v="33"/>
    <s v="Melancia Pick &amp; Nicky"/>
    <s v="Sem Marca"/>
    <s v="Sem Fabricante"/>
    <s v="000309574"/>
    <s v="0002"/>
    <x v="56"/>
    <s v="CX"/>
    <n v="0.33329999999999999"/>
    <n v="5.9993999999999996"/>
    <n v="18"/>
    <s v="03|93"/>
    <x v="0"/>
    <x v="0"/>
    <s v="03|0104|000059758|1"/>
    <x v="30"/>
    <x v="0"/>
    <n v="5.7671021170519233E-5"/>
    <n v="1.7399352645210316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elancia"/>
    <x v="33"/>
    <s v="Melancia Pick &amp; Nicky"/>
    <s v="Sem Marca"/>
    <s v="Sem Fabricante"/>
    <s v="000309591"/>
    <s v="0001"/>
    <x v="56"/>
    <s v="CX"/>
    <n v="0.16669999999999999"/>
    <n v="3.0005999999999999"/>
    <n v="9"/>
    <s v="03|93"/>
    <x v="0"/>
    <x v="0"/>
    <s v="03|0104|000059758|1"/>
    <x v="30"/>
    <x v="0"/>
    <n v="2.8835510585259617E-5"/>
    <n v="8.7022864865183316E-5"/>
    <s v="0002 - 37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0"/>
    <x v="0"/>
    <s v="MERCADORIA PARA REVENDA"/>
    <s v="Manga"/>
    <x v="34"/>
    <s v="Manga Tommy"/>
    <s v="Doce Mel"/>
    <s v="Sem Fabricante"/>
    <s v="000396189"/>
    <s v="0001"/>
    <x v="57"/>
    <s v="CX"/>
    <n v="2.3039999999999998"/>
    <n v="41.472000000000001"/>
    <n v="145.15"/>
    <s v="03|90"/>
    <x v="3"/>
    <x v="6"/>
    <s v="03|0104|000059736|1"/>
    <x v="65"/>
    <x v="15"/>
    <n v="4.6505270682782596E-4"/>
    <n v="1.2027635311900563E-3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0"/>
    <x v="0"/>
    <s v="MERCADORIA IMPORTADA"/>
    <s v="Kiwi"/>
    <x v="5"/>
    <s v="Kiwi Imp"/>
    <s v="Sem Marca"/>
    <s v="Sem Fabricante"/>
    <s v="000396188"/>
    <s v="0001"/>
    <x v="32"/>
    <s v="CX"/>
    <n v="0.36080000000000001"/>
    <n v="3.2471999999999999"/>
    <n v="73.06"/>
    <s v="03|90"/>
    <x v="3"/>
    <x v="6"/>
    <s v="03|0104|000059735|1"/>
    <x v="65"/>
    <x v="15"/>
    <n v="2.3408026703989642E-4"/>
    <n v="9.4174713987276958E-5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0"/>
    <x v="0"/>
    <s v="MERCADORIA PARA REVENDA"/>
    <s v="Melao"/>
    <x v="26"/>
    <s v="Melao Portugues"/>
    <s v="Doce Mel"/>
    <s v="Sem Fabricante"/>
    <s v="000396188"/>
    <s v="0003"/>
    <x v="43"/>
    <s v="CX"/>
    <n v="1.242"/>
    <n v="18.63"/>
    <n v="74.52"/>
    <s v="03|90"/>
    <x v="3"/>
    <x v="6"/>
    <s v="03|0104|000059735|1"/>
    <x v="65"/>
    <x v="15"/>
    <n v="2.3875802764594962E-4"/>
    <n v="5.4030393002678302E-4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0"/>
    <x v="0"/>
    <s v="MERCADORIA IMPORTADA"/>
    <s v="Tangerina"/>
    <x v="36"/>
    <s v="Tangerina Imp"/>
    <s v="Sem Marca"/>
    <s v="Sem Fabricante"/>
    <s v="000396188"/>
    <s v="0005"/>
    <x v="68"/>
    <s v="CX"/>
    <n v="1.5911999999999999"/>
    <n v="15.116400000000001"/>
    <n v="264.52999999999997"/>
    <s v="03|90"/>
    <x v="3"/>
    <x v="6"/>
    <s v="03|0104|000059735|1"/>
    <x v="65"/>
    <x v="15"/>
    <n v="8.4753973501319171E-4"/>
    <n v="4.384031308565144E-4"/>
    <s v="0008 - 05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0"/>
    <x v="0"/>
    <s v="MERCADORIA PARA REVENDA"/>
    <s v="Manga"/>
    <x v="9"/>
    <s v="Manga Palmer"/>
    <s v="Sem Marca"/>
    <s v="Sem Fabricante"/>
    <s v="000396187"/>
    <s v="0001"/>
    <x v="9"/>
    <s v="CX"/>
    <n v="1.3089999999999999"/>
    <n v="23.562000000000001"/>
    <n v="82.47"/>
    <s v="03|90"/>
    <x v="3"/>
    <x v="6"/>
    <s v="03|0104|000059734|1"/>
    <x v="65"/>
    <x v="15"/>
    <n v="2.642293953295956E-4"/>
    <n v="6.8334091246865603E-4"/>
    <s v="0008 - 05)"/>
    <n v="0"/>
    <n v="0"/>
    <n v="2.8611970184302681E-2"/>
  </r>
  <r>
    <s v="1899 - 72)"/>
    <x v="1"/>
    <s v="Supervisor MA, PA e PI"/>
    <x v="8"/>
    <x v="2"/>
    <s v="Sao Luis"/>
    <s v="Sendas Distribuidora S/A (001899 - 72)"/>
    <x v="17"/>
    <x v="4"/>
    <s v="MERCADORIA IMPORTADA"/>
    <s v="Laranja"/>
    <x v="3"/>
    <s v="Laranja Imp"/>
    <s v="Sem Marca"/>
    <s v="Sem Fabricante"/>
    <s v="000038117"/>
    <s v="0001"/>
    <x v="19"/>
    <s v="CX"/>
    <n v="0.01"/>
    <n v="0.15"/>
    <n v="1.88"/>
    <s v="03|01"/>
    <x v="1"/>
    <x v="2"/>
    <s v="03|0104|000059731|1"/>
    <x v="66"/>
    <x v="1"/>
    <n v="6.0234177666986752E-6"/>
    <n v="4.3502731886214412E-6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7"/>
    <x v="4"/>
    <s v="MERCADORIA IMPORTADA"/>
    <s v="Limao"/>
    <x v="16"/>
    <s v="Limao Imp"/>
    <s v="Sem Marca"/>
    <s v="Sem Fabricante"/>
    <s v="000038117"/>
    <s v="0002"/>
    <x v="18"/>
    <s v="CX"/>
    <n v="0.1"/>
    <n v="1.5"/>
    <n v="18.75"/>
    <s v="03|01"/>
    <x v="1"/>
    <x v="2"/>
    <s v="03|0104|000059731|1"/>
    <x v="66"/>
    <x v="1"/>
    <n v="6.0073980385957535E-5"/>
    <n v="4.3502731886214419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7"/>
    <x v="4"/>
    <s v="MERCADORIA IMPORTADA"/>
    <s v="Maca"/>
    <x v="8"/>
    <s v="Maca Red Imp"/>
    <s v="Sem Marca"/>
    <s v="Sem Fabricante"/>
    <s v="000038117"/>
    <s v="0003"/>
    <x v="8"/>
    <s v="CX"/>
    <n v="8.3299999999999999E-2"/>
    <n v="1.4994000000000001"/>
    <n v="21.75"/>
    <s v="03|01"/>
    <x v="1"/>
    <x v="2"/>
    <s v="03|0104|000059731|1"/>
    <x v="66"/>
    <x v="1"/>
    <n v="6.9685817247710743E-5"/>
    <n v="4.3485330793459933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IMPORTADA"/>
    <s v="Maca"/>
    <x v="13"/>
    <s v="Maca Gala Imp"/>
    <s v="Sem Marca"/>
    <s v="Sem Fabricante"/>
    <s v="000038267"/>
    <s v="0002"/>
    <x v="65"/>
    <s v="CX"/>
    <n v="2.2222"/>
    <n v="39.999600000000001"/>
    <n v="468"/>
    <s v="03|93"/>
    <x v="0"/>
    <x v="0"/>
    <s v="03|0104|000059731|1"/>
    <x v="66"/>
    <x v="1"/>
    <n v="1.4994465504335002E-3"/>
    <n v="1.160061249570548E-3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Melao"/>
    <x v="11"/>
    <s v="Melao Espanhol"/>
    <s v="Doce Mel"/>
    <s v="Sem Fabricante"/>
    <s v="000038267"/>
    <s v="0006"/>
    <x v="31"/>
    <s v="CX"/>
    <n v="3.3332999999999999"/>
    <n v="49.999499999999998"/>
    <n v="150"/>
    <s v="03|93"/>
    <x v="0"/>
    <x v="0"/>
    <s v="03|0104|000059731|1"/>
    <x v="66"/>
    <x v="1"/>
    <n v="4.8059184308766028E-4"/>
    <n v="1.450076561963185E-3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IMPORTADA"/>
    <s v="Pera"/>
    <x v="2"/>
    <s v="Pera D'Anjou Imp"/>
    <s v="Sem Marca"/>
    <s v="Sem Fabricante"/>
    <s v="000038267"/>
    <s v="0007"/>
    <x v="60"/>
    <s v="CX"/>
    <n v="7.1943999999999999"/>
    <n v="129.4992"/>
    <n v="1100.75"/>
    <s v="03|93"/>
    <x v="0"/>
    <x v="0"/>
    <s v="03|0104|000059731|1"/>
    <x v="66"/>
    <x v="1"/>
    <n v="3.5267431418582805E-3"/>
    <n v="3.755712651386172E-3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Verduras"/>
    <x v="19"/>
    <s v="Brocolis"/>
    <s v="Reserva Gourmet"/>
    <s v="Sem Fabricante"/>
    <s v="000038267"/>
    <s v="0001"/>
    <x v="24"/>
    <s v="UN"/>
    <n v="0.2"/>
    <n v="6.0199999999999997E-2"/>
    <n v="23.4"/>
    <s v="03|93"/>
    <x v="0"/>
    <x v="0"/>
    <s v="03|0104|000059731|1"/>
    <x v="66"/>
    <x v="1"/>
    <n v="7.4972327521674996E-5"/>
    <n v="1.7459096397000717E-6"/>
    <s v="1899 - 72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6"/>
    <x v="1"/>
    <s v="MERCADORIA PARA REVENDA"/>
    <s v="Melao"/>
    <x v="37"/>
    <s v="Melao Galia Cepi"/>
    <s v="Sem Marca"/>
    <s v="Sem Fabricante"/>
    <s v="000049983"/>
    <s v="0001"/>
    <x v="70"/>
    <s v="CX"/>
    <n v="0.55359999999999998"/>
    <n v="3.8752"/>
    <n v="20.149999999999999"/>
    <s v="03|93"/>
    <x v="0"/>
    <x v="0"/>
    <s v="03|0104|000059717|1"/>
    <x v="31"/>
    <x v="0"/>
    <n v="6.4559504254775688E-5"/>
    <n v="1.1238785773697207E-4"/>
    <s v="0048 - 18)"/>
    <n v="0"/>
    <n v="0"/>
    <n v="2.8611970184302681E-2"/>
  </r>
  <r>
    <s v="0002 - 37)"/>
    <x v="1"/>
    <s v="Supervisor Atacado CE"/>
    <x v="0"/>
    <x v="0"/>
    <s v="Eusebio"/>
    <s v="Atacadao S.A (000002 - 37)"/>
    <x v="10"/>
    <x v="2"/>
    <s v="MERCADORIA PARA REVENDA"/>
    <s v="Ameixa"/>
    <x v="18"/>
    <s v="Ameixa"/>
    <s v="Sem Marca"/>
    <s v="Sem Fabricante"/>
    <s v="000309255"/>
    <s v="0001"/>
    <x v="38"/>
    <s v="CX"/>
    <n v="0.66669999999999996"/>
    <n v="4.0002000000000004"/>
    <n v="58"/>
    <s v="03|93"/>
    <x v="0"/>
    <x v="0"/>
    <s v="03|0104|000059713|1"/>
    <x v="30"/>
    <x v="0"/>
    <n v="1.8582884599389532E-4"/>
    <n v="1.1601308539415662E-4"/>
    <s v="0002 - 37)"/>
    <n v="0"/>
    <n v="0"/>
    <n v="2.8611970184302681E-2"/>
  </r>
  <r>
    <s v="0002 - 60)"/>
    <x v="1"/>
    <s v="Supervisor Atacado CE"/>
    <x v="0"/>
    <x v="0"/>
    <s v="Fortaleza"/>
    <s v="Atacadao S.A. (000002 - 60)"/>
    <x v="0"/>
    <x v="0"/>
    <s v="MERCADORIA PARA REVENDA"/>
    <s v="Melao"/>
    <x v="37"/>
    <s v="Melao Galia Cepi"/>
    <s v="Sem Marca"/>
    <s v="Sem Fabricante"/>
    <s v="000057949"/>
    <s v="0002"/>
    <x v="70"/>
    <s v="CX"/>
    <n v="0.1429"/>
    <n v="1.0003"/>
    <n v="5.2"/>
    <s v="03|93"/>
    <x v="0"/>
    <x v="0"/>
    <s v="03|0104|000059710|1"/>
    <x v="0"/>
    <x v="0"/>
    <n v="1.6660517227038891E-5"/>
    <n v="2.9010521803853519E-5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14"/>
    <x v="0"/>
    <s v="MERCADORIA PARA REVENDA"/>
    <s v="Melao"/>
    <x v="11"/>
    <s v="Melao Espanhol"/>
    <s v="Doce Mel"/>
    <s v="Sem Fabricante"/>
    <s v="000058193"/>
    <s v="0001"/>
    <x v="16"/>
    <s v="CX"/>
    <n v="1.7542"/>
    <n v="28.0672"/>
    <n v="61.75"/>
    <s v="03|93"/>
    <x v="0"/>
    <x v="0"/>
    <s v="03|0104|000059710|1"/>
    <x v="0"/>
    <x v="0"/>
    <n v="1.9784364207108682E-4"/>
    <n v="8.1399991759783814E-4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14"/>
    <x v="0"/>
    <s v="MERCADORIA PARA REVENDA"/>
    <s v="Melao"/>
    <x v="11"/>
    <s v="Melao Espanhol"/>
    <s v="Doce Mel"/>
    <s v="Sem Fabricante"/>
    <s v="000058193"/>
    <s v="0002"/>
    <x v="16"/>
    <s v="CX"/>
    <n v="0.1208"/>
    <n v="1.9328000000000001"/>
    <n v="4.25"/>
    <s v="03|93"/>
    <x v="0"/>
    <x v="0"/>
    <s v="03|0104|000059710|1"/>
    <x v="0"/>
    <x v="0"/>
    <n v="1.3616768887483708E-5"/>
    <n v="5.6054720126450152E-5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10"/>
    <x v="2"/>
    <s v="MERCADORIA PARA REVENDA"/>
    <s v="Ameixa"/>
    <x v="18"/>
    <s v="Ameixa"/>
    <s v="Sem Marca"/>
    <s v="Sem Fabricante"/>
    <s v="000058558"/>
    <s v="0001"/>
    <x v="38"/>
    <s v="CX"/>
    <n v="0.91669999999999996"/>
    <n v="5.5002000000000004"/>
    <n v="79.75"/>
    <s v="03|93"/>
    <x v="0"/>
    <x v="0"/>
    <s v="03|0104|000059710|1"/>
    <x v="0"/>
    <x v="0"/>
    <n v="2.5551466324160604E-4"/>
    <n v="1.5951581728037103E-4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10"/>
    <x v="2"/>
    <s v="MERCADORIA PARA REVENDA"/>
    <s v="Melao"/>
    <x v="37"/>
    <s v="Melao Galia Cepi"/>
    <s v="Sem Marca"/>
    <s v="Sem Fabricante"/>
    <s v="000058558"/>
    <s v="0003"/>
    <x v="70"/>
    <s v="CX"/>
    <n v="0.57140000000000002"/>
    <n v="3.9998"/>
    <n v="20.8"/>
    <s v="03|93"/>
    <x v="0"/>
    <x v="0"/>
    <s v="03|0104|000059710|1"/>
    <x v="0"/>
    <x v="0"/>
    <n v="6.6642068908155566E-5"/>
    <n v="1.1600148466565361E-4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9"/>
    <x v="2"/>
    <s v="MERCADORIA PARA REVENDA"/>
    <s v="Melao"/>
    <x v="37"/>
    <s v="Melao Galia Cepi"/>
    <s v="Sem Marca"/>
    <s v="Sem Fabricante"/>
    <s v="000058800"/>
    <s v="0001"/>
    <x v="70"/>
    <s v="CX"/>
    <n v="0.71430000000000005"/>
    <n v="5.0000999999999998"/>
    <n v="26"/>
    <s v="03|93"/>
    <x v="0"/>
    <x v="0"/>
    <s v="03|0104|000059710|1"/>
    <x v="0"/>
    <x v="0"/>
    <n v="8.3302586135194454E-5"/>
    <n v="1.4501200646950711E-4"/>
    <s v="0002 - 60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15"/>
    <x v="0"/>
    <s v="MERCADORIA PARA REVENDA"/>
    <s v="Melao"/>
    <x v="37"/>
    <s v="Melao Galia Cepi"/>
    <s v="Sem Marca"/>
    <s v="Sem Fabricante"/>
    <s v="000013822"/>
    <s v="0002"/>
    <x v="70"/>
    <s v="CX"/>
    <n v="0.28570000000000001"/>
    <n v="1.9999"/>
    <n v="10.4"/>
    <s v="03|93"/>
    <x v="0"/>
    <x v="0"/>
    <s v="03|0104|000059702|1"/>
    <x v="27"/>
    <x v="0"/>
    <n v="3.3321034454077783E-5"/>
    <n v="5.8000742332826807E-5"/>
    <s v="0048 - 37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16"/>
    <x v="0"/>
    <s v="MERCADORIA PARA REVENDA"/>
    <s v="Melao"/>
    <x v="37"/>
    <s v="Melao Galia Cepi"/>
    <s v="Sem Marca"/>
    <s v="Sem Fabricante"/>
    <s v="000014027"/>
    <s v="0001"/>
    <x v="70"/>
    <s v="CX"/>
    <n v="0.42859999999999998"/>
    <n v="3.0002"/>
    <n v="15.6"/>
    <s v="03|93"/>
    <x v="0"/>
    <x v="0"/>
    <s v="03|0104|000059702|1"/>
    <x v="27"/>
    <x v="0"/>
    <n v="4.9981551681116671E-5"/>
    <n v="8.7011264136680326E-5"/>
    <s v="0048 - 37)"/>
    <n v="0"/>
    <n v="0"/>
    <n v="2.8611970184302681E-2"/>
  </r>
  <r>
    <s v="1899 - 69)"/>
    <x v="1"/>
    <s v="Supervisor Atacado CE"/>
    <x v="2"/>
    <x v="0"/>
    <s v="Fortaleza"/>
    <s v="Sendas Distribuidora S/A (001899 - 69)"/>
    <x v="3"/>
    <x v="3"/>
    <s v="MERCADORIA IMPORTADA"/>
    <s v="Tangerina"/>
    <x v="36"/>
    <s v="Tangerina Imp"/>
    <s v="Sem Marca"/>
    <s v="Sem Fabricante"/>
    <s v="000039742"/>
    <s v="0001"/>
    <x v="68"/>
    <s v="CX"/>
    <n v="1.0526"/>
    <n v="9.9997000000000007"/>
    <n v="127"/>
    <s v="03|93"/>
    <x v="0"/>
    <x v="0"/>
    <s v="03|0104|000059688|1"/>
    <x v="52"/>
    <x v="1"/>
    <n v="4.0690109381421902E-4"/>
    <n v="2.9000951202838555E-4"/>
    <s v="1899 - 69)"/>
    <n v="0"/>
    <n v="0"/>
    <n v="2.8611970184302681E-2"/>
  </r>
  <r>
    <s v="0002 - 57)"/>
    <x v="1"/>
    <s v="Supervisor Atacado CE"/>
    <x v="0"/>
    <x v="0"/>
    <s v="Fortaleza"/>
    <s v="Atacadao S.A. (000002 - 57)"/>
    <x v="13"/>
    <x v="0"/>
    <s v="MERCADORIA PARA REVENDA"/>
    <s v="Melao"/>
    <x v="37"/>
    <s v="Melao Galia Cepi"/>
    <s v="Sem Marca"/>
    <s v="Sem Fabricante"/>
    <s v="000090353"/>
    <s v="0002"/>
    <x v="70"/>
    <s v="CX"/>
    <n v="2"/>
    <n v="14"/>
    <n v="72.8"/>
    <s v="03|93"/>
    <x v="0"/>
    <x v="0"/>
    <s v="03|0104|000059676|1"/>
    <x v="22"/>
    <x v="0"/>
    <n v="2.3324724117854446E-4"/>
    <n v="4.0602549760466788E-4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11"/>
    <x v="2"/>
    <s v="MERCADORIA PARA REVENDA"/>
    <s v="Melao"/>
    <x v="37"/>
    <s v="Melao Galia Cepi"/>
    <s v="Sem Marca"/>
    <s v="Sem Fabricante"/>
    <s v="000090768"/>
    <s v="0001"/>
    <x v="70"/>
    <s v="CX"/>
    <n v="1.7142999999999999"/>
    <n v="12.0001"/>
    <n v="62.4"/>
    <s v="03|93"/>
    <x v="0"/>
    <x v="0"/>
    <s v="03|0104|000059676|1"/>
    <x v="22"/>
    <x v="0"/>
    <n v="1.9992620672446668E-4"/>
    <n v="3.4802475527184105E-4"/>
    <s v="0002 - 57)"/>
    <n v="0"/>
    <n v="0"/>
    <n v="2.8611970184302681E-2"/>
  </r>
  <r>
    <s v="0002 - 42)"/>
    <x v="1"/>
    <s v="Supervisor Atacado CE"/>
    <x v="0"/>
    <x v="0"/>
    <s v="Fortaleza"/>
    <s v="Atacadao S.A. (000002 - 42)"/>
    <x v="14"/>
    <x v="0"/>
    <s v="MERCADORIA PARA REVENDA"/>
    <s v="Ameixa"/>
    <x v="18"/>
    <s v="Ameixa"/>
    <s v="Sem Marca"/>
    <s v="Sem Fabricante"/>
    <s v="000101788"/>
    <s v="0001"/>
    <x v="38"/>
    <s v="CX"/>
    <n v="2.1667000000000001"/>
    <n v="13.0002"/>
    <n v="188.5"/>
    <s v="03|01"/>
    <x v="0"/>
    <x v="4"/>
    <s v="03|0104|000059671|1"/>
    <x v="24"/>
    <x v="0"/>
    <n v="6.0394374948015981E-4"/>
    <n v="3.7702947671144308E-4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10"/>
    <x v="2"/>
    <s v="MERCADORIA PARA REVENDA"/>
    <s v="Melao"/>
    <x v="37"/>
    <s v="Melao Galia Cepi"/>
    <s v="Sem Marca"/>
    <s v="Sem Fabricante"/>
    <s v="000102018"/>
    <s v="0001"/>
    <x v="70"/>
    <s v="CX"/>
    <n v="5.4286000000000003"/>
    <n v="38.0002"/>
    <n v="197.6"/>
    <s v="03|93"/>
    <x v="0"/>
    <x v="0"/>
    <s v="03|0104|000059671|1"/>
    <x v="24"/>
    <x v="0"/>
    <n v="6.330996546274778E-4"/>
    <n v="1.1020750081483499E-3"/>
    <s v="0002 - 42)"/>
    <n v="0"/>
    <n v="0"/>
    <n v="2.8611970184302681E-2"/>
  </r>
  <r>
    <s v="0002 - 22)"/>
    <x v="1"/>
    <s v="Supervisor Atacado CE"/>
    <x v="0"/>
    <x v="0"/>
    <s v="Caucaia"/>
    <s v="Atacadao S.A (000002 - 22)"/>
    <x v="14"/>
    <x v="0"/>
    <s v="MERCADORIA PARA REVENDA"/>
    <s v="Ameixa"/>
    <x v="18"/>
    <s v="Ameixa"/>
    <s v="Sem Marca"/>
    <s v="Sem Fabricante"/>
    <s v="000297526"/>
    <s v="0001"/>
    <x v="38"/>
    <s v="CX"/>
    <n v="1.8332999999999999"/>
    <n v="10.9998"/>
    <n v="159.5"/>
    <s v="03|93"/>
    <x v="0"/>
    <x v="0"/>
    <s v="03|0104|000059665|1"/>
    <x v="90"/>
    <x v="0"/>
    <n v="5.1102932648321208E-4"/>
    <n v="3.1901423346798757E-4"/>
    <s v="0002 - 22)"/>
    <n v="0"/>
    <n v="0"/>
    <n v="2.8611970184302681E-2"/>
  </r>
  <r>
    <s v="0002 - 24)"/>
    <x v="1"/>
    <s v="Supervisor Atacado CE"/>
    <x v="0"/>
    <x v="0"/>
    <s v="Fortaleza"/>
    <s v="Atacadao S.A (000002 - 24)"/>
    <x v="2"/>
    <x v="2"/>
    <s v="MERCADORIA PARA REVENDA"/>
    <s v="Melao"/>
    <x v="37"/>
    <s v="Melao Galia Cepi"/>
    <s v="Sem Marca"/>
    <s v="Sem Fabricante"/>
    <s v="000627485"/>
    <s v="0001"/>
    <x v="70"/>
    <s v="CX"/>
    <n v="3.2486000000000002"/>
    <n v="22.740200000000002"/>
    <n v="118.24"/>
    <s v="03|93"/>
    <x v="0"/>
    <x v="0"/>
    <s v="03|0104|000059661|1"/>
    <x v="23"/>
    <x v="0"/>
    <n v="3.7883453017789967E-4"/>
    <n v="6.5950721575926206E-4"/>
    <s v="0002 - 24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PARA REVENDA"/>
    <s v="Melao"/>
    <x v="11"/>
    <s v="Melao Espanhol"/>
    <s v="Doce Mel"/>
    <s v="Sem Fabricante"/>
    <s v="000144701"/>
    <s v="0002"/>
    <x v="16"/>
    <s v="CX"/>
    <n v="3.9375"/>
    <n v="63"/>
    <n v="138.6"/>
    <s v="03|93"/>
    <x v="0"/>
    <x v="0"/>
    <s v="03|0104|000059658|1"/>
    <x v="25"/>
    <x v="0"/>
    <n v="4.440668630129981E-4"/>
    <n v="1.8271147392210055E-3"/>
    <s v="0002 - 39)"/>
    <n v="0"/>
    <n v="0"/>
    <n v="2.8611970184302681E-2"/>
  </r>
  <r>
    <s v="1899 - 24)"/>
    <x v="1"/>
    <s v="Supervisor MA, PA e PI"/>
    <x v="1"/>
    <x v="1"/>
    <s v="Teresina"/>
    <s v="Sendas Distribuidora S/A (001899 - 24)"/>
    <x v="6"/>
    <x v="1"/>
    <s v="MERCADORIA PARA REVENDA"/>
    <s v="Ameixa"/>
    <x v="18"/>
    <s v="Ameixa"/>
    <s v="Sem Marca"/>
    <s v="Sem Fabricante"/>
    <s v="000176780"/>
    <s v="0001"/>
    <x v="38"/>
    <s v="CX"/>
    <n v="1.3267"/>
    <n v="7.9602000000000004"/>
    <n v="150.44"/>
    <s v="03|93"/>
    <x v="0"/>
    <x v="0"/>
    <s v="03|0104|000059648|1"/>
    <x v="1"/>
    <x v="1"/>
    <n v="4.820015791607174E-4"/>
    <n v="2.3086029757376266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6"/>
    <x v="1"/>
    <s v="MERCADORIA IMPORTADA"/>
    <s v="Tangerina"/>
    <x v="10"/>
    <s v="Tangerina Imp"/>
    <s v="Sem Marca"/>
    <s v="Sem Fabricante"/>
    <s v="000176780"/>
    <s v="0002"/>
    <x v="64"/>
    <s v="CX"/>
    <n v="1.6460999999999999"/>
    <n v="14.8149"/>
    <n v="337.78"/>
    <s v="03|93"/>
    <x v="0"/>
    <x v="0"/>
    <s v="03|0104|000059648|1"/>
    <x v="1"/>
    <x v="1"/>
    <n v="1.0822287517209992E-3"/>
    <n v="4.2965908174738527E-4"/>
    <s v="1899 - 24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0"/>
    <x v="0"/>
    <s v="MERCADORIA PARA REVENDA"/>
    <s v="Ameixa"/>
    <x v="18"/>
    <s v="Ameixa"/>
    <s v="Sem Marca"/>
    <s v="Sem Fabricante"/>
    <s v="000034379"/>
    <s v="0001"/>
    <x v="38"/>
    <s v="CX"/>
    <n v="3.8332999999999999"/>
    <n v="22.9998"/>
    <n v="333.5"/>
    <s v="03|93"/>
    <x v="0"/>
    <x v="0"/>
    <s v="03|0104|000059644|1"/>
    <x v="34"/>
    <x v="0"/>
    <n v="1.068515864464898E-3"/>
    <n v="6.6703608855770292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5"/>
    <x v="1"/>
    <s v="MERCADORIA PARA REVENDA"/>
    <s v="Ameixa"/>
    <x v="18"/>
    <s v="Ameixa"/>
    <s v="Sem Marca"/>
    <s v="Sem Fabricante"/>
    <s v="000035402"/>
    <s v="0001"/>
    <x v="38"/>
    <s v="CX"/>
    <n v="1.8332999999999999"/>
    <n v="10.9998"/>
    <n v="159.5"/>
    <s v="03|93"/>
    <x v="0"/>
    <x v="0"/>
    <s v="03|0104|000059644|1"/>
    <x v="34"/>
    <x v="0"/>
    <n v="5.1102932648321208E-4"/>
    <n v="3.1901423346798757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5"/>
    <x v="1"/>
    <s v="MERCADORIA PARA REVENDA"/>
    <s v="Ameixa"/>
    <x v="18"/>
    <s v="Ameixa"/>
    <s v="Sem Marca"/>
    <s v="Sem Fabricante"/>
    <s v="000035414"/>
    <s v="0001"/>
    <x v="38"/>
    <s v="CX"/>
    <n v="1.3332999999999999"/>
    <n v="7.9997999999999996"/>
    <n v="116"/>
    <s v="03|93"/>
    <x v="0"/>
    <x v="0"/>
    <s v="03|0104|000059644|1"/>
    <x v="34"/>
    <x v="0"/>
    <n v="3.7165769198779065E-4"/>
    <n v="2.3200876969555872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5"/>
    <x v="1"/>
    <s v="MERCADORIA PARA REVENDA"/>
    <s v="Ameixa"/>
    <x v="18"/>
    <s v="Ameixa"/>
    <s v="Sem Marca"/>
    <s v="Sem Fabricante"/>
    <s v="000035416"/>
    <s v="0001"/>
    <x v="38"/>
    <s v="CX"/>
    <n v="3.3332999999999999"/>
    <n v="19.9998"/>
    <n v="290"/>
    <s v="03|93"/>
    <x v="0"/>
    <x v="0"/>
    <s v="03|0104|000059644|1"/>
    <x v="34"/>
    <x v="0"/>
    <n v="9.2914422996947653E-4"/>
    <n v="5.8003062478527401E-4"/>
    <s v="0048 - 12)"/>
    <n v="0"/>
    <n v="0"/>
    <n v="2.8611970184302681E-2"/>
  </r>
  <r>
    <s v="2566 - 01)"/>
    <x v="1"/>
    <s v="Supervisor Varejo CE"/>
    <x v="3"/>
    <x v="2"/>
    <s v="Sao Luis"/>
    <s v="Comcarne Comercial De Carne Ltda (002566 - 01)"/>
    <x v="1"/>
    <x v="1"/>
    <s v="MERCADORIA IMPORTADA"/>
    <s v="Tangerina"/>
    <x v="10"/>
    <s v="Tangerina Imp"/>
    <s v="Sem Marca"/>
    <s v="Sem Fabricante"/>
    <s v="000207129"/>
    <s v="0001"/>
    <x v="64"/>
    <s v="CX"/>
    <n v="3.3332999999999999"/>
    <n v="29.999700000000001"/>
    <n v="405"/>
    <s v="03|93"/>
    <x v="0"/>
    <x v="0"/>
    <s v="03|0104|000059634|1"/>
    <x v="100"/>
    <x v="13"/>
    <n v="1.2975979763366827E-3"/>
    <n v="8.7004593717791108E-4"/>
    <s v="2566 - 01)"/>
    <n v="0"/>
    <n v="0"/>
    <n v="2.8611970184302681E-2"/>
  </r>
  <r>
    <s v="2459 - 79)"/>
    <x v="1"/>
    <s v="Supervisor Atacado CE"/>
    <x v="2"/>
    <x v="0"/>
    <s v="Fortaleza"/>
    <s v="Mateus Supermercados S.A. (002459 - 79)"/>
    <x v="16"/>
    <x v="0"/>
    <s v="MERCADORIA IMPORTADA"/>
    <s v="Kiwi"/>
    <x v="5"/>
    <s v="Kiwi Imp"/>
    <s v="Sem Marca"/>
    <s v="Sem Fabricante"/>
    <s v="000007188"/>
    <s v="0001"/>
    <x v="32"/>
    <s v="CX"/>
    <n v="3"/>
    <n v="27"/>
    <n v="675"/>
    <s v="03|93"/>
    <x v="0"/>
    <x v="0"/>
    <s v="03|0104|000059628|1"/>
    <x v="6"/>
    <x v="2"/>
    <n v="2.1626632938944713E-3"/>
    <n v="7.830491739518595E-4"/>
    <s v="2459 - 79)"/>
    <n v="0"/>
    <n v="0"/>
    <n v="2.8611970184302681E-2"/>
  </r>
  <r>
    <s v="2459 - 79)"/>
    <x v="1"/>
    <s v="Supervisor Atacado CE"/>
    <x v="2"/>
    <x v="0"/>
    <s v="Fortaleza"/>
    <s v="Mateus Supermercados S.A. (002459 - 79)"/>
    <x v="16"/>
    <x v="0"/>
    <s v="MERCADORIA IMPORTADA"/>
    <s v="Limao"/>
    <x v="16"/>
    <s v="Limao Imp"/>
    <s v="Sem Marca"/>
    <s v="Sem Fabricante"/>
    <s v="000007188"/>
    <s v="0002"/>
    <x v="18"/>
    <s v="CX"/>
    <n v="0.33329999999999999"/>
    <n v="4.9995000000000003"/>
    <n v="64.5"/>
    <s v="03|93"/>
    <x v="0"/>
    <x v="0"/>
    <s v="03|0104|000059628|1"/>
    <x v="6"/>
    <x v="2"/>
    <n v="2.0665449252769391E-4"/>
    <n v="1.4499460537675265E-4"/>
    <s v="2459 - 79)"/>
    <n v="0"/>
    <n v="0"/>
    <n v="2.8611970184302681E-2"/>
  </r>
  <r>
    <s v="0132 - 02)"/>
    <x v="1"/>
    <s v="Supervisor Varejo CE"/>
    <x v="3"/>
    <x v="0"/>
    <s v="Maracanau"/>
    <s v="Gerardos Distribuidora Ltda (000132 - 02)"/>
    <x v="10"/>
    <x v="2"/>
    <s v="MERCADORIA PARA REVENDA"/>
    <s v="Uva"/>
    <x v="14"/>
    <s v="Uva Crimson"/>
    <s v="Levissa"/>
    <s v="Sem Fabricante"/>
    <s v="000192336"/>
    <s v="0003"/>
    <x v="23"/>
    <s v="CX"/>
    <n v="0.8"/>
    <n v="4.4800000000000004"/>
    <n v="87.2"/>
    <s v="03|93"/>
    <x v="0"/>
    <x v="0"/>
    <s v="03|0104|000059593|1"/>
    <x v="7"/>
    <x v="3"/>
    <n v="2.7938405811495987E-4"/>
    <n v="1.2992815923349373E-4"/>
    <s v="0132 - 02)"/>
    <n v="0"/>
    <n v="0"/>
    <n v="2.8611970184302681E-2"/>
  </r>
  <r>
    <s v="2459 - 62)"/>
    <x v="1"/>
    <s v="Supervisor Atacado CE"/>
    <x v="2"/>
    <x v="0"/>
    <s v="Aracati"/>
    <s v="Mateus Supermercados S.A. (002459 - 62)"/>
    <x v="13"/>
    <x v="0"/>
    <s v="MERCADORIA PARA REVENDA"/>
    <s v="Mamao"/>
    <x v="29"/>
    <s v="Formosa 1ª"/>
    <s v="Doce Mel"/>
    <s v="Sem Fabricante"/>
    <s v="000010277"/>
    <s v="0001"/>
    <x v="51"/>
    <s v="CX"/>
    <n v="7.2142999999999997"/>
    <n v="101.00020000000001"/>
    <n v="272.7"/>
    <s v="03|93"/>
    <x v="0"/>
    <x v="0"/>
    <s v="03|0104|000059571|1"/>
    <x v="80"/>
    <x v="2"/>
    <n v="8.7371597073336636E-4"/>
    <n v="2.9291897473693557E-3"/>
    <s v="2459 - 62)"/>
    <n v="0"/>
    <n v="0"/>
    <n v="2.8611970184302681E-2"/>
  </r>
  <r>
    <s v="2459 - 62)"/>
    <x v="1"/>
    <s v="Supervisor Atacado CE"/>
    <x v="2"/>
    <x v="0"/>
    <s v="Aracati"/>
    <s v="Mateus Supermercados S.A. (002459 - 62)"/>
    <x v="13"/>
    <x v="0"/>
    <s v="MERCADORIA PARA REVENDA"/>
    <s v="Melancia"/>
    <x v="33"/>
    <s v="Melancia Pick &amp; Nicky"/>
    <s v="Sem Marca"/>
    <s v="Sem Fabricante"/>
    <s v="000010274"/>
    <s v="0001"/>
    <x v="56"/>
    <s v="CX"/>
    <n v="10.1111"/>
    <n v="181.99979999999999"/>
    <n v="546"/>
    <s v="03|93"/>
    <x v="0"/>
    <x v="0"/>
    <s v="03|0104|000059570|1"/>
    <x v="80"/>
    <x v="2"/>
    <n v="1.7493543088390835E-3"/>
    <n v="5.2783256684964305E-3"/>
    <s v="2459 - 62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7"/>
    <x v="4"/>
    <s v="MERCADORIA PARA REVENDA"/>
    <s v="Ameixa"/>
    <x v="18"/>
    <s v="Ameixa"/>
    <s v="Sem Marca"/>
    <s v="Sem Fabricante"/>
    <s v="000025479"/>
    <s v="0001"/>
    <x v="38"/>
    <s v="CX"/>
    <n v="0.25"/>
    <n v="1.5"/>
    <n v="27.75"/>
    <s v="03|93"/>
    <x v="0"/>
    <x v="1"/>
    <s v="03|0104|000059566|1"/>
    <x v="60"/>
    <x v="0"/>
    <n v="8.8909490971217158E-5"/>
    <n v="4.3502731886214419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7"/>
    <x v="4"/>
    <s v="MERCADORIA IMPORTADA"/>
    <s v="Pera"/>
    <x v="2"/>
    <s v="Pera D'Anjou Imp"/>
    <s v="Sem Marca"/>
    <s v="Sem Fabricante"/>
    <s v="000025479"/>
    <s v="0003"/>
    <x v="67"/>
    <s v="CX"/>
    <n v="0.83330000000000004"/>
    <n v="14.9994"/>
    <n v="127.5"/>
    <s v="03|93"/>
    <x v="0"/>
    <x v="1"/>
    <s v="03|0104|000059566|1"/>
    <x v="60"/>
    <x v="0"/>
    <n v="4.0850306662451125E-4"/>
    <n v="4.3500991776938966E-4"/>
    <s v="0048 - 19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14"/>
    <x v="0"/>
    <s v="MERCADORIA PARA REVENDA"/>
    <s v="Ameixa"/>
    <x v="32"/>
    <s v="Ameixa Pick &amp; Nicky"/>
    <s v="Pick &amp; Nicky"/>
    <s v="Sem Fabricante"/>
    <s v="000002800"/>
    <s v="0001"/>
    <x v="55"/>
    <s v="CX"/>
    <n v="2"/>
    <n v="11.2"/>
    <n v="210"/>
    <s v="03|93"/>
    <x v="0"/>
    <x v="1"/>
    <s v="03|0104|000059564|1"/>
    <x v="76"/>
    <x v="11"/>
    <n v="6.7282858032272443E-4"/>
    <n v="3.2482039808373429E-4"/>
    <s v="0047 - 08)"/>
    <n v="0"/>
    <n v="0"/>
    <n v="2.8611970184302681E-2"/>
  </r>
  <r>
    <s v="1899 - 18)"/>
    <x v="1"/>
    <s v="Supervisor Atacado CE"/>
    <x v="2"/>
    <x v="0"/>
    <s v="Maracanau"/>
    <s v="Sendas Distribuidora (001899 - 18)"/>
    <x v="13"/>
    <x v="0"/>
    <s v="MERCADORIA PARA REVENDA"/>
    <s v="Ameixa"/>
    <x v="18"/>
    <s v="Ameixa"/>
    <s v="Sem Marca"/>
    <s v="Sem Fabricante"/>
    <s v="000178920"/>
    <s v="0001"/>
    <x v="38"/>
    <s v="CX"/>
    <n v="1.6667000000000001"/>
    <n v="10.0002"/>
    <n v="159"/>
    <s v="03|93"/>
    <x v="0"/>
    <x v="0"/>
    <s v="03|0104|000059546|1"/>
    <x v="19"/>
    <x v="1"/>
    <n v="5.0942735367291996E-4"/>
    <n v="2.9002401293901423E-4"/>
    <s v="1899 - 18)"/>
    <n v="0"/>
    <n v="0"/>
    <n v="2.8611970184302681E-2"/>
  </r>
  <r>
    <s v="1899 - 68)"/>
    <x v="1"/>
    <s v="Supervisor Atacado CE"/>
    <x v="2"/>
    <x v="0"/>
    <s v="Fortaleza"/>
    <s v="Sendas Distribuidora S/A (001899 - 68)"/>
    <x v="7"/>
    <x v="1"/>
    <s v="MERCADORIA PARA REVENDA"/>
    <s v="Ameixa"/>
    <x v="32"/>
    <s v="Ameixa Pick &amp; Nicky"/>
    <s v="Pick &amp; Nicky"/>
    <s v="Sem Fabricante"/>
    <s v="000048056"/>
    <s v="0002"/>
    <x v="55"/>
    <s v="CX"/>
    <n v="2"/>
    <n v="11.2"/>
    <n v="184"/>
    <s v="03|93"/>
    <x v="0"/>
    <x v="0"/>
    <s v="03|0104|000059533|1"/>
    <x v="20"/>
    <x v="1"/>
    <n v="5.8952599418752997E-4"/>
    <n v="3.2482039808373429E-4"/>
    <s v="1899 - 68)"/>
    <n v="0"/>
    <n v="0"/>
    <n v="2.8611970184302681E-2"/>
  </r>
  <r>
    <s v="1899 - 68)"/>
    <x v="1"/>
    <s v="Supervisor Atacado CE"/>
    <x v="2"/>
    <x v="0"/>
    <s v="Fortaleza"/>
    <s v="Sendas Distribuidora S/A (001899 - 68)"/>
    <x v="7"/>
    <x v="1"/>
    <s v="MERCADORIA PARA REVENDA"/>
    <s v="Melao"/>
    <x v="11"/>
    <s v="Melao Espanhol"/>
    <s v="Sem Marca"/>
    <s v="Sem Fabricante"/>
    <s v="000048056"/>
    <s v="0003"/>
    <x v="12"/>
    <s v="KG"/>
    <n v="0.5091"/>
    <n v="0.5091"/>
    <n v="14.51"/>
    <s v="03|93"/>
    <x v="0"/>
    <x v="0"/>
    <s v="03|0104|000059533|1"/>
    <x v="20"/>
    <x v="1"/>
    <n v="4.6489250954679673E-5"/>
    <n v="1.4764827202181173E-5"/>
    <s v="1899 - 68)"/>
    <n v="0"/>
    <n v="0"/>
    <n v="2.8611970184302681E-2"/>
  </r>
  <r>
    <s v="2459 - 48)"/>
    <x v="1"/>
    <s v="Supervisor Atacado CE"/>
    <x v="2"/>
    <x v="0"/>
    <s v="Quixeramobim"/>
    <s v="Mateus Supermercados S.A. (002459 - 48)"/>
    <x v="2"/>
    <x v="2"/>
    <s v="MERCADORIA PARA REVENDA"/>
    <s v="Melancia"/>
    <x v="33"/>
    <s v="Melancia Pick &amp; Nicky"/>
    <s v="Sem Marca"/>
    <s v="Sem Fabricante"/>
    <s v="000016235"/>
    <s v="0001"/>
    <x v="56"/>
    <s v="CX"/>
    <n v="2.7778"/>
    <n v="50.000399999999999"/>
    <n v="150"/>
    <s v="03|93"/>
    <x v="0"/>
    <x v="0"/>
    <s v="03|0104|000059507|1"/>
    <x v="63"/>
    <x v="2"/>
    <n v="4.8059184308766028E-4"/>
    <n v="1.4501026636023167E-3"/>
    <s v="2459 - 48)"/>
    <n v="0"/>
    <n v="0"/>
    <n v="2.8611970184302681E-2"/>
  </r>
  <r>
    <s v="2459 - 48)"/>
    <x v="1"/>
    <s v="Supervisor Atacado CE"/>
    <x v="2"/>
    <x v="0"/>
    <s v="Quixeramobim"/>
    <s v="Mateus Supermercados S.A. (002459 - 48)"/>
    <x v="2"/>
    <x v="2"/>
    <s v="MERCADORIA PARA REVENDA"/>
    <s v="Melao"/>
    <x v="11"/>
    <s v="Melao Espanhol"/>
    <s v="Sem Marca"/>
    <s v="Sem Fabricante"/>
    <s v="000016235"/>
    <s v="0002"/>
    <x v="12"/>
    <s v="KG"/>
    <n v="0.71430000000000005"/>
    <n v="0.71430000000000005"/>
    <n v="19"/>
    <s v="03|93"/>
    <x v="0"/>
    <x v="0"/>
    <s v="03|0104|000059507|1"/>
    <x v="63"/>
    <x v="2"/>
    <n v="6.0874966791103636E-5"/>
    <n v="2.0716000924215307E-5"/>
    <s v="2459 - 48)"/>
    <n v="0"/>
    <n v="0"/>
    <n v="2.8611970184302681E-2"/>
  </r>
  <r>
    <s v="1624 - 01)"/>
    <x v="1"/>
    <s v="Supervisor Varejo CE"/>
    <x v="4"/>
    <x v="0"/>
    <s v="Itapipoca"/>
    <s v="Supermercado Paulo Belo Ltda (001624 - 01)"/>
    <x v="1"/>
    <x v="1"/>
    <s v="MERCADORIA PARA REVENDA"/>
    <s v="Uva"/>
    <x v="31"/>
    <s v="Uva Red Globe"/>
    <s v="Levissa"/>
    <s v="Sem Fabricante"/>
    <s v="000054403"/>
    <s v="0002"/>
    <x v="69"/>
    <s v="CX"/>
    <n v="0.8"/>
    <n v="4.4800000000000004"/>
    <n v="92"/>
    <s v="03|93"/>
    <x v="0"/>
    <x v="0"/>
    <s v="03|0104|000059503|1"/>
    <x v="58"/>
    <x v="14"/>
    <n v="2.9476299709376498E-4"/>
    <n v="1.2992815923349373E-4"/>
    <s v="1624 - 01)"/>
    <n v="0"/>
    <n v="0"/>
    <n v="2.8611970184302681E-2"/>
  </r>
  <r>
    <s v="1624 - 01)"/>
    <x v="1"/>
    <s v="Supervisor Varejo CE"/>
    <x v="4"/>
    <x v="0"/>
    <s v="Itapipoca"/>
    <s v="Supermercado Paulo Belo Ltda (001624 - 01)"/>
    <x v="1"/>
    <x v="1"/>
    <s v="MERCADORIA PARA REVENDA"/>
    <s v="Uva"/>
    <x v="4"/>
    <s v="Uva Thompson"/>
    <s v="Levissa"/>
    <s v="Sem Fabricante"/>
    <s v="000054403"/>
    <s v="0005"/>
    <x v="4"/>
    <s v="CX"/>
    <n v="0.4"/>
    <n v="2.2400000000000002"/>
    <n v="55.2"/>
    <s v="03|93"/>
    <x v="0"/>
    <x v="0"/>
    <s v="03|0104|000059503|1"/>
    <x v="58"/>
    <x v="14"/>
    <n v="1.7685779825625899E-4"/>
    <n v="6.4964079616746867E-5"/>
    <s v="1624 - 01)"/>
    <n v="0"/>
    <n v="0"/>
    <n v="2.8611970184302681E-2"/>
  </r>
  <r>
    <s v="2459 - 43)"/>
    <x v="1"/>
    <s v="Supervisor Atacado CE"/>
    <x v="2"/>
    <x v="0"/>
    <s v="Itapipoca"/>
    <s v="Mateus Supermercados S.A. (002459 - 43)"/>
    <x v="6"/>
    <x v="1"/>
    <s v="MERCADORIA PARA REVENDA"/>
    <s v="Melancia"/>
    <x v="33"/>
    <s v="Melancia Pick &amp; Nicky"/>
    <s v="Sem Marca"/>
    <s v="Sem Fabricante"/>
    <s v="000028463"/>
    <s v="0001"/>
    <x v="56"/>
    <s v="CX"/>
    <n v="2.0222000000000002"/>
    <n v="36.3996"/>
    <n v="109.2"/>
    <s v="03|93"/>
    <x v="0"/>
    <x v="0"/>
    <s v="03|0104|000059501|1"/>
    <x v="59"/>
    <x v="2"/>
    <n v="3.4987086176781668E-4"/>
    <n v="1.0556546930436334E-3"/>
    <s v="2459 - 43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6"/>
    <x v="1"/>
    <s v="MERCADORIA PARA REVENDA"/>
    <s v="Melancia"/>
    <x v="33"/>
    <s v="Melancia Pick &amp; Nicky"/>
    <s v="Sem Marca"/>
    <s v="Sem Fabricante"/>
    <s v="000017511"/>
    <s v="0004"/>
    <x v="56"/>
    <s v="CX"/>
    <n v="0.83330000000000004"/>
    <n v="14.9994"/>
    <n v="45"/>
    <s v="03|93"/>
    <x v="0"/>
    <x v="0"/>
    <s v="03|0104|000059497|1"/>
    <x v="57"/>
    <x v="2"/>
    <n v="1.4417755292629809E-4"/>
    <n v="4.3500991776938966E-4"/>
    <s v="2459 - 59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15"/>
    <x v="0"/>
    <s v="MERCADORIA PARA REVENDA"/>
    <s v="Uva"/>
    <x v="7"/>
    <s v="Uva Vitoria"/>
    <s v="Frutana"/>
    <s v="Sem Fabricante"/>
    <s v="000002785"/>
    <s v="0001"/>
    <x v="7"/>
    <s v="CX"/>
    <n v="1"/>
    <n v="5.5"/>
    <n v="95"/>
    <s v="03|90"/>
    <x v="3"/>
    <x v="6"/>
    <s v="03|0104|000059491|1"/>
    <x v="76"/>
    <x v="11"/>
    <n v="3.0437483395551819E-4"/>
    <n v="1.5951001691611952E-4"/>
    <s v="0047 - 08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15"/>
    <x v="0"/>
    <s v="MERCADORIA PARA REVENDA"/>
    <s v="Uva"/>
    <x v="7"/>
    <s v="Uva Vitoria"/>
    <s v="Frutana"/>
    <s v="Sem Fabricante"/>
    <s v="000002790"/>
    <s v="0001"/>
    <x v="7"/>
    <s v="CX"/>
    <n v="1"/>
    <n v="5.5"/>
    <n v="95"/>
    <s v="03|93"/>
    <x v="0"/>
    <x v="0"/>
    <s v="03|0104|000059491|1"/>
    <x v="76"/>
    <x v="11"/>
    <n v="3.0437483395551819E-4"/>
    <n v="1.5951001691611952E-4"/>
    <s v="0047 - 08)"/>
    <n v="0"/>
    <n v="0"/>
    <n v="2.8611970184302681E-2"/>
  </r>
  <r>
    <s v="0002 - 53)"/>
    <x v="1"/>
    <s v="Supervisor MA, PA e PI"/>
    <x v="6"/>
    <x v="1"/>
    <s v="Picos"/>
    <s v="Atacadao S.A. (000002 - 53)"/>
    <x v="2"/>
    <x v="2"/>
    <s v="MERCADORIA PARA REVENDA"/>
    <s v="Ameixa"/>
    <x v="18"/>
    <s v="Ameixa"/>
    <s v="Sem Marca"/>
    <s v="Sem Fabricante"/>
    <s v="000036882"/>
    <s v="0001"/>
    <x v="38"/>
    <s v="CX"/>
    <n v="2.5"/>
    <n v="15"/>
    <n v="277.5"/>
    <s v="03|93"/>
    <x v="0"/>
    <x v="1"/>
    <s v="03|0104|000059490|1"/>
    <x v="55"/>
    <x v="0"/>
    <n v="8.8909490971217158E-4"/>
    <n v="4.3502731886214415E-4"/>
    <s v="0002 - 53)"/>
    <n v="0"/>
    <n v="0"/>
    <n v="2.8611970184302681E-2"/>
  </r>
  <r>
    <s v="1899 - 30)"/>
    <x v="1"/>
    <s v="Supervisor MA, PA e PI"/>
    <x v="1"/>
    <x v="1"/>
    <s v="Picos"/>
    <s v="Sendas Distribuidora S/A (001899 - 30)"/>
    <x v="14"/>
    <x v="0"/>
    <s v="MERCADORIA PARA REVENDA"/>
    <s v="Uva"/>
    <x v="4"/>
    <s v="Uva Thompson"/>
    <s v="Frutana"/>
    <s v="Sem Fabricante"/>
    <s v="000054149"/>
    <s v="0001"/>
    <x v="34"/>
    <s v="CX"/>
    <n v="2.7"/>
    <n v="15.12"/>
    <n v="348.3"/>
    <s v="03|93"/>
    <x v="0"/>
    <x v="0"/>
    <s v="03|0104|000059489|1"/>
    <x v="56"/>
    <x v="1"/>
    <n v="1.1159342596495472E-3"/>
    <n v="4.385075374130413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14"/>
    <x v="0"/>
    <s v="MERCADORIA PARA REVENDA"/>
    <s v="Uva"/>
    <x v="7"/>
    <s v="Uva Vitoria"/>
    <s v="Frutana"/>
    <s v="Sem Fabricante"/>
    <s v="000054149"/>
    <s v="0002"/>
    <x v="7"/>
    <s v="CX"/>
    <n v="2.2000000000000002"/>
    <n v="12.1"/>
    <n v="143"/>
    <s v="03|93"/>
    <x v="0"/>
    <x v="0"/>
    <s v="03|0104|000059489|1"/>
    <x v="56"/>
    <x v="1"/>
    <n v="4.5816422374356946E-4"/>
    <n v="3.5092203721546296E-4"/>
    <s v="1899 - 30)"/>
    <n v="0"/>
    <n v="0"/>
    <n v="2.8611970184302681E-2"/>
  </r>
  <r>
    <s v="1899 - 40)"/>
    <x v="1"/>
    <s v="Supervisor MA, PA e PI"/>
    <x v="1"/>
    <x v="1"/>
    <s v="Teresina"/>
    <s v="Sendas Distribuidora Sa (001899 - 40)"/>
    <x v="0"/>
    <x v="0"/>
    <s v="MERCADORIA IMPORTADA"/>
    <s v="Pera"/>
    <x v="2"/>
    <s v="Pera D'Anjou Imp"/>
    <s v="Sem Marca"/>
    <s v="Sem Fabricante"/>
    <s v="000113465"/>
    <s v="0001"/>
    <x v="60"/>
    <s v="CX"/>
    <n v="0.27779999999999999"/>
    <n v="5.0004"/>
    <n v="39"/>
    <s v="03|93"/>
    <x v="0"/>
    <x v="0"/>
    <s v="03|0104|000059487|1"/>
    <x v="2"/>
    <x v="1"/>
    <n v="1.2495387920279167E-4"/>
    <n v="1.4502070701588439E-4"/>
    <s v="1899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5"/>
    <x v="0"/>
    <s v="MERCADORIA PARA REVENDA"/>
    <s v="Ameixa"/>
    <x v="18"/>
    <s v="Ameixa"/>
    <s v="Sem Marca"/>
    <s v="Sem Fabricante"/>
    <s v="000203530"/>
    <s v="0001"/>
    <x v="38"/>
    <s v="CX"/>
    <n v="0.5"/>
    <n v="3"/>
    <n v="55.5"/>
    <s v="03|93"/>
    <x v="0"/>
    <x v="0"/>
    <s v="03|0104|000059485|1"/>
    <x v="83"/>
    <x v="0"/>
    <n v="1.7781898194243432E-4"/>
    <n v="8.7005463772428838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5"/>
    <x v="0"/>
    <s v="MERCADORIA PARA REVENDA"/>
    <s v="Uva"/>
    <x v="14"/>
    <s v="Uva Crimson"/>
    <s v="Levissa"/>
    <s v="Sem Fabricante"/>
    <s v="000203530"/>
    <s v="0003"/>
    <x v="23"/>
    <s v="CX"/>
    <n v="1.5"/>
    <n v="8.4"/>
    <n v="172.5"/>
    <s v="03|93"/>
    <x v="0"/>
    <x v="0"/>
    <s v="03|0104|000059485|1"/>
    <x v="83"/>
    <x v="0"/>
    <n v="5.5268061955080936E-4"/>
    <n v="2.4361529856280073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PARA REVENDA"/>
    <s v="Ameixa"/>
    <x v="18"/>
    <s v="Ameixa"/>
    <s v="Sem Marca"/>
    <s v="Sem Fabricante"/>
    <s v="000203660"/>
    <s v="0001"/>
    <x v="38"/>
    <s v="CX"/>
    <n v="1.1667000000000001"/>
    <n v="7.0002000000000004"/>
    <n v="129.5"/>
    <s v="03|93"/>
    <x v="0"/>
    <x v="0"/>
    <s v="03|0104|000059485|1"/>
    <x v="83"/>
    <x v="0"/>
    <n v="4.1491095786568005E-4"/>
    <n v="2.0301854916658546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IMPORTADA"/>
    <s v="Maca"/>
    <x v="8"/>
    <s v="Maca Red Imp"/>
    <s v="Sem Marca"/>
    <s v="Sem Fabricante"/>
    <s v="000203660"/>
    <s v="0002"/>
    <x v="8"/>
    <s v="CX"/>
    <n v="0.1111"/>
    <n v="1.9998"/>
    <n v="29"/>
    <s v="03|93"/>
    <x v="0"/>
    <x v="0"/>
    <s v="03|0104|000059485|1"/>
    <x v="83"/>
    <x v="0"/>
    <n v="9.2914422996947661E-5"/>
    <n v="5.7997842150701057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IMPORTADA"/>
    <s v="Maca"/>
    <x v="8"/>
    <s v="Maca Red Imp"/>
    <s v="Sem Marca"/>
    <s v="Sem Fabricante"/>
    <s v="000203949"/>
    <s v="0001"/>
    <x v="8"/>
    <s v="CX"/>
    <n v="0.33329999999999999"/>
    <n v="5.9993999999999996"/>
    <n v="87"/>
    <s v="03|93"/>
    <x v="0"/>
    <x v="0"/>
    <s v="03|0104|000059485|1"/>
    <x v="83"/>
    <x v="0"/>
    <n v="2.7874326899084297E-4"/>
    <n v="1.7399352645210316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IMPORTADA"/>
    <s v="Maca"/>
    <x v="8"/>
    <s v="Maca Red Imp"/>
    <s v="Sem Marca"/>
    <s v="Sem Fabricante"/>
    <s v="000203952"/>
    <s v="0003"/>
    <x v="8"/>
    <s v="CX"/>
    <n v="0.16669999999999999"/>
    <n v="3.0005999999999999"/>
    <n v="43.5"/>
    <s v="03|93"/>
    <x v="0"/>
    <x v="0"/>
    <s v="03|0104|000059485|1"/>
    <x v="83"/>
    <x v="0"/>
    <n v="1.3937163449542149E-4"/>
    <n v="8.7022864865183316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PARA REVENDA"/>
    <s v="Melao"/>
    <x v="11"/>
    <s v="Melao Espanhol"/>
    <s v="Doce Mel"/>
    <s v="Sem Fabricante"/>
    <s v="000203952"/>
    <s v="0005"/>
    <x v="31"/>
    <s v="CX"/>
    <n v="0.66669999999999996"/>
    <n v="10.000500000000001"/>
    <n v="25"/>
    <s v="03|93"/>
    <x v="0"/>
    <x v="0"/>
    <s v="03|0104|000059485|1"/>
    <x v="83"/>
    <x v="0"/>
    <n v="8.0098640514610051E-5"/>
    <n v="2.900327134853915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IMPORTADA"/>
    <s v="Tangerina"/>
    <x v="10"/>
    <s v="Tangerina Imp"/>
    <s v="Sem Marca"/>
    <s v="Sem Fabricante"/>
    <s v="000203952"/>
    <s v="0007"/>
    <x v="10"/>
    <s v="CX"/>
    <n v="0.2"/>
    <n v="2"/>
    <n v="31"/>
    <s v="03|93"/>
    <x v="0"/>
    <x v="0"/>
    <s v="03|0104|000059485|1"/>
    <x v="83"/>
    <x v="0"/>
    <n v="9.9322314238116453E-5"/>
    <n v="5.8003642514952552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PARA REVENDA"/>
    <s v="Verduras"/>
    <x v="19"/>
    <s v="Brocolis"/>
    <s v="Reserva Gourmet"/>
    <s v="Sem Fabricante"/>
    <s v="000203952"/>
    <s v="0002"/>
    <x v="24"/>
    <s v="UN"/>
    <n v="7"/>
    <n v="2.1070000000000002"/>
    <n v="59.5"/>
    <s v="03|93"/>
    <x v="0"/>
    <x v="0"/>
    <s v="03|0104|000059485|1"/>
    <x v="83"/>
    <x v="0"/>
    <n v="1.9063476442477193E-4"/>
    <n v="6.1106837389502528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PARA REVENDA"/>
    <s v="Verduras"/>
    <x v="19"/>
    <s v="Brocolis"/>
    <s v="Reserva Gourmet"/>
    <s v="Sem Fabricante"/>
    <s v="000203953"/>
    <s v="0001"/>
    <x v="24"/>
    <s v="UN"/>
    <n v="14"/>
    <n v="4.2140000000000004"/>
    <n v="119"/>
    <s v="03|93"/>
    <x v="0"/>
    <x v="0"/>
    <s v="03|0104|000059485|1"/>
    <x v="83"/>
    <x v="0"/>
    <n v="3.8126952884954385E-4"/>
    <n v="1.2221367477900506E-4"/>
    <s v="0002 - 40)"/>
    <n v="0"/>
    <n v="0"/>
    <n v="2.8611970184302681E-2"/>
  </r>
  <r>
    <s v="1456 - 05)"/>
    <x v="1"/>
    <s v="Supervisor MA, PA e PI"/>
    <x v="7"/>
    <x v="1"/>
    <s v="Parnaiba"/>
    <s v="Mateus Supermercados S.A. (001456 - 05)"/>
    <x v="12"/>
    <x v="2"/>
    <s v="MERCADORIA IMPORTADA"/>
    <s v="Pera"/>
    <x v="2"/>
    <s v="Pera D'Anjou Imp"/>
    <s v="Sem Marca"/>
    <s v="Sem Fabricante"/>
    <s v="000044518"/>
    <s v="0001"/>
    <x v="67"/>
    <s v="CX"/>
    <n v="0.55559999999999998"/>
    <n v="10.0008"/>
    <n v="65"/>
    <s v="03|93"/>
    <x v="0"/>
    <x v="0"/>
    <s v="03|0104|000059477|1"/>
    <x v="86"/>
    <x v="2"/>
    <n v="2.0825646533798611E-4"/>
    <n v="2.9004141403176877E-4"/>
    <s v="1456 - 05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PARA REVENDA"/>
    <s v="Ameixa"/>
    <x v="18"/>
    <s v="Ameixa"/>
    <s v="Sem Marca"/>
    <s v="Sem Fabricante"/>
    <s v="000085970"/>
    <s v="0001"/>
    <x v="38"/>
    <s v="CX"/>
    <n v="0.41670000000000001"/>
    <n v="2.5002"/>
    <n v="36.25"/>
    <s v="03|93"/>
    <x v="0"/>
    <x v="0"/>
    <s v="03|0104|000059476|1"/>
    <x v="54"/>
    <x v="1"/>
    <n v="1.1614302874618457E-4"/>
    <n v="7.2510353507942193E-5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PARA REVENDA"/>
    <s v="Uva"/>
    <x v="14"/>
    <s v="Uva Crimson"/>
    <s v="Levissa"/>
    <s v="Sem Fabricante"/>
    <s v="000085975"/>
    <s v="0001"/>
    <x v="23"/>
    <s v="CX"/>
    <n v="0.3"/>
    <n v="1.68"/>
    <n v="38.4"/>
    <s v="03|93"/>
    <x v="0"/>
    <x v="0"/>
    <s v="03|0104|000059475|1"/>
    <x v="54"/>
    <x v="1"/>
    <n v="1.2303151183044102E-4"/>
    <n v="4.8723059712560147E-5"/>
    <s v="1899 - 29)"/>
    <n v="0"/>
    <n v="0"/>
    <n v="2.8611970184302681E-2"/>
  </r>
  <r>
    <s v="0002 - 11)"/>
    <x v="1"/>
    <s v="Supervisor MA, PA e PI"/>
    <x v="6"/>
    <x v="1"/>
    <s v="Teresina"/>
    <s v="Atacadao S.A (000002 - 11)"/>
    <x v="17"/>
    <x v="4"/>
    <s v="MERCADORIA PARA REVENDA"/>
    <s v="Uva"/>
    <x v="4"/>
    <s v="Uva Thompson"/>
    <s v="Frutana"/>
    <s v="Sem Fabricante"/>
    <s v="000618793"/>
    <s v="0001"/>
    <x v="34"/>
    <s v="CX"/>
    <n v="4.2"/>
    <n v="23.52"/>
    <n v="537.6"/>
    <s v="03|90"/>
    <x v="3"/>
    <x v="6"/>
    <s v="03|0104|000059471|1"/>
    <x v="51"/>
    <x v="0"/>
    <n v="1.7224411656261746E-3"/>
    <n v="6.82122835975842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3"/>
    <x v="0"/>
    <s v="MERCADORIA PARA REVENDA"/>
    <s v="Uva"/>
    <x v="14"/>
    <s v="Uva Crimson"/>
    <s v="Levissa"/>
    <s v="Sem Fabricante"/>
    <s v="000619299"/>
    <s v="0001"/>
    <x v="23"/>
    <s v="CX"/>
    <n v="6.5"/>
    <n v="36.4"/>
    <n v="747.5"/>
    <s v="03|93"/>
    <x v="0"/>
    <x v="0"/>
    <s v="03|0104|000059471|1"/>
    <x v="51"/>
    <x v="0"/>
    <n v="2.3949493513868406E-3"/>
    <n v="1.0556662937721364E-3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PARA REVENDA"/>
    <s v="Ameixa"/>
    <x v="18"/>
    <s v="Ameixa"/>
    <s v="Sem Marca"/>
    <s v="Sem Fabricante"/>
    <s v="000619170"/>
    <s v="0001"/>
    <x v="38"/>
    <s v="CX"/>
    <n v="1.6667000000000001"/>
    <n v="10.0002"/>
    <n v="185"/>
    <s v="03|93"/>
    <x v="0"/>
    <x v="0"/>
    <s v="03|0104|000059471|1"/>
    <x v="51"/>
    <x v="0"/>
    <n v="5.9272993980811432E-4"/>
    <n v="2.9002401293901423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PARA REVENDA"/>
    <s v="Uva"/>
    <x v="14"/>
    <s v="Uva Crimson"/>
    <s v="Levissa"/>
    <s v="Sem Fabricante"/>
    <s v="000619170"/>
    <s v="0002"/>
    <x v="23"/>
    <s v="CX"/>
    <n v="0.8"/>
    <n v="4.4800000000000004"/>
    <n v="92"/>
    <s v="03|93"/>
    <x v="0"/>
    <x v="0"/>
    <s v="03|0104|000059471|1"/>
    <x v="51"/>
    <x v="0"/>
    <n v="2.9476299709376498E-4"/>
    <n v="1.2992815923349373E-4"/>
    <s v="0002 - 11)"/>
    <n v="0"/>
    <n v="0"/>
    <n v="2.8611970184302681E-2"/>
  </r>
  <r>
    <s v="1899 - 72)"/>
    <x v="1"/>
    <s v="Supervisor MA, PA e PI"/>
    <x v="8"/>
    <x v="2"/>
    <s v="Sao Luis"/>
    <s v="Sendas Distribuidora S/A (001899 - 72)"/>
    <x v="10"/>
    <x v="2"/>
    <s v="MERCADORIA IMPORTADA"/>
    <s v="Tangerina"/>
    <x v="10"/>
    <s v="Tangerina Imp"/>
    <s v="Sem Marca"/>
    <s v="Sem Fabricante"/>
    <s v="000038792"/>
    <s v="0001"/>
    <x v="10"/>
    <s v="CX"/>
    <n v="0.12"/>
    <n v="1.2"/>
    <n v="17.399999999999999"/>
    <s v="03|93"/>
    <x v="0"/>
    <x v="0"/>
    <s v="03|0104|000059469|1"/>
    <x v="66"/>
    <x v="1"/>
    <n v="5.5748653798168587E-5"/>
    <n v="3.480218550897153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0"/>
    <x v="2"/>
    <s v="MERCADORIA PARA REVENDA"/>
    <s v="Uva"/>
    <x v="7"/>
    <s v="Uva Vitoria"/>
    <s v="Levissa"/>
    <s v="Sem Fabricante"/>
    <s v="000038792"/>
    <s v="0002"/>
    <x v="35"/>
    <s v="CX"/>
    <n v="0.2"/>
    <n v="1.1200000000000001"/>
    <n v="15"/>
    <s v="03|93"/>
    <x v="0"/>
    <x v="0"/>
    <s v="03|0104|000059469|1"/>
    <x v="66"/>
    <x v="1"/>
    <n v="4.8059184308766032E-5"/>
    <n v="3.2482039808373434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5"/>
    <x v="1"/>
    <s v="MERCADORIA PARA REVENDA"/>
    <s v="Uva"/>
    <x v="7"/>
    <s v="Uva Vitoria"/>
    <s v="Levissa"/>
    <s v="Sem Fabricante"/>
    <s v="000039554"/>
    <s v="0002"/>
    <x v="35"/>
    <s v="CX"/>
    <n v="0.2"/>
    <n v="1.1200000000000001"/>
    <n v="15"/>
    <s v="03|93"/>
    <x v="0"/>
    <x v="0"/>
    <s v="03|0104|000059469|1"/>
    <x v="66"/>
    <x v="1"/>
    <n v="4.8059184308766032E-5"/>
    <n v="3.2482039808373434E-5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Manga"/>
    <x v="34"/>
    <s v="Manga Tommy"/>
    <s v="Doce Mel"/>
    <s v="Sem Fabricante"/>
    <s v="000120568"/>
    <s v="0001"/>
    <x v="57"/>
    <s v="CX"/>
    <n v="0.25"/>
    <n v="4.5"/>
    <n v="16.649999999999999"/>
    <s v="03|93"/>
    <x v="0"/>
    <x v="0"/>
    <s v="03|0104|000059467|1"/>
    <x v="67"/>
    <x v="1"/>
    <n v="5.3345694582730285E-5"/>
    <n v="1.3050819565864325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PARA REVENDA"/>
    <s v="Manga"/>
    <x v="34"/>
    <s v="Manga Tommy"/>
    <s v="Doce Mel"/>
    <s v="Sem Fabricante"/>
    <s v="000120733"/>
    <s v="0001"/>
    <x v="57"/>
    <s v="CX"/>
    <n v="0.16669999999999999"/>
    <n v="3.0005999999999999"/>
    <n v="11.1"/>
    <s v="03|93"/>
    <x v="0"/>
    <x v="0"/>
    <s v="03|0104|000059467|1"/>
    <x v="67"/>
    <x v="1"/>
    <n v="3.5563796388486859E-5"/>
    <n v="8.7022864865183316E-5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PARA REVENDA"/>
    <s v="Uva"/>
    <x v="7"/>
    <s v="Uva Vitoria"/>
    <s v="Levissa"/>
    <s v="Sem Fabricante"/>
    <s v="000120875"/>
    <s v="0001"/>
    <x v="35"/>
    <s v="CX"/>
    <n v="7"/>
    <n v="39.200000000000003"/>
    <n v="525"/>
    <s v="03|93"/>
    <x v="0"/>
    <x v="0"/>
    <s v="03|0104|000059467|1"/>
    <x v="67"/>
    <x v="1"/>
    <n v="1.682071450806811E-3"/>
    <n v="1.1368713932930702E-3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1"/>
    <x v="2"/>
    <s v="MERCADORIA PARA REVENDA"/>
    <s v="Uva"/>
    <x v="7"/>
    <s v="Uva Vitoria"/>
    <s v="Levissa"/>
    <s v="Sem Fabricante"/>
    <s v="000120974"/>
    <s v="0001"/>
    <x v="35"/>
    <s v="CX"/>
    <n v="1.8"/>
    <n v="10.08"/>
    <n v="135"/>
    <s v="03|93"/>
    <x v="0"/>
    <x v="0"/>
    <s v="03|0104|000059467|1"/>
    <x v="67"/>
    <x v="1"/>
    <n v="4.3253265877889424E-4"/>
    <n v="2.9233835827536088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1"/>
    <x v="2"/>
    <s v="MERCADORIA PARA REVENDA"/>
    <s v="Uva"/>
    <x v="7"/>
    <s v="Uva Vitoria"/>
    <s v="Levissa"/>
    <s v="Sem Fabricante"/>
    <s v="000121086"/>
    <s v="0001"/>
    <x v="35"/>
    <s v="CX"/>
    <n v="1.9"/>
    <n v="10.64"/>
    <n v="142.5"/>
    <s v="03|93"/>
    <x v="0"/>
    <x v="0"/>
    <s v="03|0104|000059467|1"/>
    <x v="67"/>
    <x v="1"/>
    <n v="4.5656225093327729E-4"/>
    <n v="3.0857937817954759E-4"/>
    <s v="1899 - 71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Uva"/>
    <x v="7"/>
    <s v="Uva Vitoria"/>
    <s v="Levissa"/>
    <s v="Sem Fabricante"/>
    <s v="000088221"/>
    <s v="0001"/>
    <x v="35"/>
    <s v="CX"/>
    <n v="4"/>
    <n v="22.4"/>
    <n v="30"/>
    <s v="03|93"/>
    <x v="0"/>
    <x v="0"/>
    <s v="03|0104|000059465|1"/>
    <x v="68"/>
    <x v="1"/>
    <n v="9.6118368617532064E-5"/>
    <n v="6.4964079616746859E-4"/>
    <s v="1899 - 73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17"/>
    <x v="4"/>
    <s v="MERCADORIA IMPORTADA"/>
    <s v="Tangerina"/>
    <x v="10"/>
    <s v="Tangerina Imp"/>
    <s v="Sem Marca"/>
    <s v="Sem Fabricante"/>
    <s v="000002773"/>
    <s v="0002"/>
    <x v="64"/>
    <s v="CX"/>
    <n v="0.77780000000000005"/>
    <n v="7.0002000000000004"/>
    <n v="138.6"/>
    <s v="03|93"/>
    <x v="0"/>
    <x v="1"/>
    <s v="03|0104|000059241|1"/>
    <x v="76"/>
    <x v="11"/>
    <n v="4.440668630129981E-4"/>
    <n v="2.0301854916658546E-4"/>
    <s v="0047 - 08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IMPORTADA"/>
    <s v="Maca"/>
    <x v="13"/>
    <s v="Maca Gala Imp Pick &amp; Nicky"/>
    <s v="Sem Marca"/>
    <s v="Sem Fabricante"/>
    <s v="000038265"/>
    <s v="0001"/>
    <x v="26"/>
    <s v="CX"/>
    <n v="0.18179999999999999"/>
    <n v="3.5814599999999999"/>
    <n v="46"/>
    <s v="03|93"/>
    <x v="0"/>
    <x v="0"/>
    <s v="03|0104|000059233|1"/>
    <x v="66"/>
    <x v="1"/>
    <n v="1.4738149854688249E-4"/>
    <n v="1.0386886276080098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Uva"/>
    <x v="20"/>
    <s v="Uva Pick &amp; Nicky"/>
    <s v="Pick Nick"/>
    <s v="Sem Fabricante"/>
    <s v="000038265"/>
    <s v="0003"/>
    <x v="25"/>
    <s v="CX"/>
    <n v="0.5"/>
    <n v="2.75"/>
    <n v="68"/>
    <s v="03|93"/>
    <x v="0"/>
    <x v="0"/>
    <s v="03|0104|000059233|1"/>
    <x v="66"/>
    <x v="1"/>
    <n v="2.1786830219973932E-4"/>
    <n v="7.9755008458059758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IMPORTADA"/>
    <s v="Maca"/>
    <x v="13"/>
    <s v="Maca Gala Imp Pick &amp; Nicky"/>
    <s v="Sem Marca"/>
    <s v="Sem Fabricante"/>
    <s v="000038965"/>
    <s v="0001"/>
    <x v="26"/>
    <s v="CX"/>
    <n v="0.72729999999999995"/>
    <n v="14.327809999999999"/>
    <n v="184"/>
    <s v="03|93"/>
    <x v="0"/>
    <x v="0"/>
    <s v="03|0104|000059233|1"/>
    <x v="66"/>
    <x v="1"/>
    <n v="5.8952599418752997E-4"/>
    <n v="4.1553258463108115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PARA REVENDA"/>
    <s v="Uva"/>
    <x v="20"/>
    <s v="Uva Pick &amp; Nicky"/>
    <s v="Pick Nick"/>
    <s v="Sem Fabricante"/>
    <s v="000038965"/>
    <s v="0003"/>
    <x v="25"/>
    <s v="CX"/>
    <n v="1.5"/>
    <n v="8.25"/>
    <n v="204"/>
    <s v="03|93"/>
    <x v="0"/>
    <x v="0"/>
    <s v="03|0104|000059233|1"/>
    <x v="66"/>
    <x v="1"/>
    <n v="6.5360490659921802E-4"/>
    <n v="2.3926502537417927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Uva"/>
    <x v="7"/>
    <s v="Uva Vitoria"/>
    <s v="Frutana"/>
    <s v="Sem Fabricante"/>
    <s v="000038262"/>
    <s v="0001"/>
    <x v="7"/>
    <s v="CX"/>
    <n v="3.6"/>
    <n v="19.8"/>
    <n v="270"/>
    <s v="03|93"/>
    <x v="0"/>
    <x v="0"/>
    <s v="03|0104|000059232|1"/>
    <x v="66"/>
    <x v="1"/>
    <n v="8.6506531755778848E-4"/>
    <n v="5.7423606089803032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4"/>
    <x v="0"/>
    <s v="MERCADORIA PARA REVENDA"/>
    <s v="Uva"/>
    <x v="4"/>
    <s v="Uva Thompson"/>
    <s v="Frutana"/>
    <s v="Sem Fabricante"/>
    <s v="000038268"/>
    <s v="0001"/>
    <x v="34"/>
    <s v="CX"/>
    <n v="1.3"/>
    <n v="7.28"/>
    <n v="143"/>
    <s v="03|93"/>
    <x v="0"/>
    <x v="0"/>
    <s v="03|0104|000059232|1"/>
    <x v="66"/>
    <x v="1"/>
    <n v="4.5816422374356946E-4"/>
    <n v="2.1113325875442729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PARA REVENDA"/>
    <s v="Uva"/>
    <x v="4"/>
    <s v="Uva Thompson"/>
    <s v="Frutana"/>
    <s v="Sem Fabricante"/>
    <s v="000038962"/>
    <s v="0001"/>
    <x v="34"/>
    <s v="CX"/>
    <n v="5"/>
    <n v="28"/>
    <n v="550"/>
    <s v="03|93"/>
    <x v="0"/>
    <x v="0"/>
    <s v="03|0104|000059232|1"/>
    <x v="66"/>
    <x v="1"/>
    <n v="1.7621700913214211E-3"/>
    <n v="8.1205099520933576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PARA REVENDA"/>
    <s v="Uva"/>
    <x v="7"/>
    <s v="Uva Vitoria"/>
    <s v="Frutana"/>
    <s v="Sem Fabricante"/>
    <s v="000038962"/>
    <s v="0002"/>
    <x v="7"/>
    <s v="CX"/>
    <n v="4"/>
    <n v="22"/>
    <n v="300"/>
    <s v="03|93"/>
    <x v="0"/>
    <x v="0"/>
    <s v="03|0104|000059232|1"/>
    <x v="66"/>
    <x v="1"/>
    <n v="9.6118368617532056E-4"/>
    <n v="6.3804006766447806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IMPORTADA"/>
    <s v="Maca"/>
    <x v="8"/>
    <s v="Maca Red Imp"/>
    <s v="Sem Marca"/>
    <s v="Sem Fabricante"/>
    <s v="000038264"/>
    <s v="0001"/>
    <x v="8"/>
    <s v="CX"/>
    <n v="0.16669999999999999"/>
    <n v="3.0005999999999999"/>
    <n v="43.5"/>
    <s v="03|93"/>
    <x v="0"/>
    <x v="0"/>
    <s v="03|0104|000059230|1"/>
    <x v="66"/>
    <x v="1"/>
    <n v="1.3937163449542149E-4"/>
    <n v="8.7022864865183316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Melao"/>
    <x v="11"/>
    <s v="Melao Espanhol"/>
    <s v="Doce Mel"/>
    <s v="Sem Fabricante"/>
    <s v="000038264"/>
    <s v="0002"/>
    <x v="31"/>
    <s v="CX"/>
    <n v="2.6673"/>
    <n v="40.009500000000003"/>
    <n v="140.04"/>
    <s v="03|93"/>
    <x v="0"/>
    <x v="0"/>
    <s v="03|0104|000059230|1"/>
    <x v="66"/>
    <x v="1"/>
    <n v="4.4868054470663962E-4"/>
    <n v="1.1603483676009972E-3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PARA REVENDA"/>
    <s v="Uva"/>
    <x v="20"/>
    <s v="Uva Pick &amp; Nicky"/>
    <s v="Pick Nick"/>
    <s v="Sem Fabricante"/>
    <s v="000120876"/>
    <s v="0001"/>
    <x v="25"/>
    <s v="CX"/>
    <n v="0.1"/>
    <n v="0.55000000000000004"/>
    <n v="15"/>
    <s v="03|93"/>
    <x v="0"/>
    <x v="0"/>
    <s v="03|0104|000059229|1"/>
    <x v="67"/>
    <x v="1"/>
    <n v="4.8059184308766032E-5"/>
    <n v="1.5951001691611952E-5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5"/>
    <x v="0"/>
    <s v="MERCADORIA PARA REVENDA"/>
    <s v="Uva"/>
    <x v="4"/>
    <s v="Uva Thompson"/>
    <s v="Frutana"/>
    <s v="Sem Fabricante"/>
    <s v="000120258"/>
    <s v="0001"/>
    <x v="34"/>
    <s v="CX"/>
    <n v="7.7"/>
    <n v="43.12"/>
    <n v="847"/>
    <s v="03|93"/>
    <x v="0"/>
    <x v="0"/>
    <s v="03|0104|000059228|1"/>
    <x v="67"/>
    <x v="1"/>
    <n v="2.7137419406349883E-3"/>
    <n v="1.2505585326223769E-3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5"/>
    <x v="0"/>
    <s v="MERCADORIA PARA REVENDA"/>
    <s v="Uva"/>
    <x v="7"/>
    <s v="Uva Vitoria"/>
    <s v="Frutana"/>
    <s v="Sem Fabricante"/>
    <s v="000120258"/>
    <s v="0002"/>
    <x v="7"/>
    <s v="CX"/>
    <n v="2.1"/>
    <n v="11.55"/>
    <n v="157.5"/>
    <s v="03|93"/>
    <x v="0"/>
    <x v="0"/>
    <s v="03|0104|000059228|1"/>
    <x v="67"/>
    <x v="1"/>
    <n v="5.0462143524204327E-4"/>
    <n v="3.3497103552385099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Uva"/>
    <x v="4"/>
    <s v="Uva Thompson"/>
    <s v="Frutana"/>
    <s v="Sem Fabricante"/>
    <s v="000120471"/>
    <s v="0001"/>
    <x v="34"/>
    <s v="CX"/>
    <n v="2"/>
    <n v="11.2"/>
    <n v="220"/>
    <s v="03|93"/>
    <x v="0"/>
    <x v="0"/>
    <s v="03|0104|000059228|1"/>
    <x v="67"/>
    <x v="1"/>
    <n v="7.0486803652856846E-4"/>
    <n v="3.2482039808373429E-4"/>
    <s v="1899 - 71)"/>
    <n v="0"/>
    <n v="0"/>
    <n v="2.8611970184302681E-2"/>
  </r>
  <r>
    <s v="0002 - 60)"/>
    <x v="1"/>
    <s v="Supervisor Atacado CE"/>
    <x v="0"/>
    <x v="0"/>
    <s v="Fortaleza"/>
    <s v="Atacadao S.A. (000002 - 60)"/>
    <x v="10"/>
    <x v="2"/>
    <s v="MERCADORIA PARA REVENDA"/>
    <s v="Abobora"/>
    <x v="12"/>
    <s v="Abobora Japonesa"/>
    <s v="Sem Marca"/>
    <s v="Sem Fabricante"/>
    <s v="000058557"/>
    <s v="0001"/>
    <x v="13"/>
    <s v="SC"/>
    <n v="0.25"/>
    <n v="5"/>
    <n v="20"/>
    <s v="03|93"/>
    <x v="0"/>
    <x v="0"/>
    <s v="03|0104|000059191|1"/>
    <x v="0"/>
    <x v="0"/>
    <n v="6.4078912411688038E-5"/>
    <n v="1.4500910628738138E-4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5"/>
    <x v="1"/>
    <s v="MERCADORIA PARA REVENDA"/>
    <s v="Abobora"/>
    <x v="12"/>
    <s v="Abobora Japonesa"/>
    <s v="Sem Marca"/>
    <s v="Sem Fabricante"/>
    <s v="000058957"/>
    <s v="0001"/>
    <x v="13"/>
    <s v="SC"/>
    <n v="7.4999999999999997E-2"/>
    <n v="1.5"/>
    <n v="6"/>
    <s v="03|93"/>
    <x v="0"/>
    <x v="0"/>
    <s v="03|0104|000059191|1"/>
    <x v="0"/>
    <x v="0"/>
    <n v="1.9223673723506412E-5"/>
    <n v="4.3502731886214419E-5"/>
    <s v="0002 - 60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4"/>
    <x v="1"/>
    <s v="MERCADORIA PARA REVENDA"/>
    <s v="Uva"/>
    <x v="20"/>
    <s v="Uva Pick &amp; Nicky"/>
    <s v="Pick Nick"/>
    <s v="Sem Fabricante"/>
    <s v="000011086"/>
    <s v="0001"/>
    <x v="25"/>
    <s v="CX"/>
    <n v="1.1499999999999999"/>
    <n v="6.3250000000000002"/>
    <n v="158.69999999999999"/>
    <s v="03|93"/>
    <x v="0"/>
    <x v="0"/>
    <s v="03|0104|000059187|1"/>
    <x v="10"/>
    <x v="0"/>
    <n v="5.0846616998674458E-4"/>
    <n v="1.8343651945353746E-4"/>
    <s v="0048 - 36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elao"/>
    <x v="11"/>
    <s v="Melao Espanhol"/>
    <s v="Doce Mel"/>
    <s v="Sem Fabricante"/>
    <s v="000309590"/>
    <s v="0001"/>
    <x v="16"/>
    <s v="CX"/>
    <n v="0.125"/>
    <n v="2"/>
    <n v="25.4"/>
    <s v="03|93"/>
    <x v="0"/>
    <x v="0"/>
    <s v="03|0104|000059153|1"/>
    <x v="30"/>
    <x v="0"/>
    <n v="8.1380218762843801E-5"/>
    <n v="5.8003642514952552E-5"/>
    <s v="0002 - 37)"/>
    <n v="0"/>
    <n v="0"/>
    <n v="2.8611970184302681E-2"/>
  </r>
  <r>
    <s v="1899 - 17)"/>
    <x v="1"/>
    <s v="Supervisor Atacado CE"/>
    <x v="5"/>
    <x v="0"/>
    <s v="Juazeiro Do Norte"/>
    <s v="Sendas Distribuidora (001899 - 17)"/>
    <x v="15"/>
    <x v="0"/>
    <s v="MERCADORIA PARA REVENDA"/>
    <s v="Ameixa"/>
    <x v="18"/>
    <s v="Ameixa"/>
    <s v="Sem Marca"/>
    <s v="Sem Fabricante"/>
    <s v="000193034"/>
    <s v="0001"/>
    <x v="71"/>
    <s v="CX"/>
    <n v="0.55559999999999998"/>
    <n v="5.0004"/>
    <n v="69.5"/>
    <s v="03|93"/>
    <x v="0"/>
    <x v="0"/>
    <s v="03|0104|000059141|1"/>
    <x v="28"/>
    <x v="1"/>
    <n v="2.2267422063061593E-4"/>
    <n v="1.4502070701588439E-4"/>
    <s v="1899 - 17)"/>
    <n v="0"/>
    <n v="0"/>
    <n v="2.8611970184302681E-2"/>
  </r>
  <r>
    <s v="1899 - 17)"/>
    <x v="1"/>
    <s v="Supervisor Atacado CE"/>
    <x v="5"/>
    <x v="0"/>
    <s v="Juazeiro Do Norte"/>
    <s v="Sendas Distribuidora (001899 - 17)"/>
    <x v="15"/>
    <x v="0"/>
    <s v="MERCADORIA PARA REVENDA"/>
    <s v="Ameixa"/>
    <x v="18"/>
    <s v="Ameixa"/>
    <s v="Sem Marca"/>
    <s v="Sem Fabricante"/>
    <s v="000193058"/>
    <s v="0001"/>
    <x v="71"/>
    <s v="CX"/>
    <n v="0.55559999999999998"/>
    <n v="5.0004"/>
    <n v="69.5"/>
    <s v="03|93"/>
    <x v="0"/>
    <x v="0"/>
    <s v="03|0104|000059141|1"/>
    <x v="28"/>
    <x v="1"/>
    <n v="2.2267422063061593E-4"/>
    <n v="1.4502070701588439E-4"/>
    <s v="1899 - 17)"/>
    <n v="0"/>
    <n v="0"/>
    <n v="2.8611970184302681E-2"/>
  </r>
  <r>
    <s v="1899 - 17)"/>
    <x v="1"/>
    <s v="Supervisor Atacado CE"/>
    <x v="5"/>
    <x v="0"/>
    <s v="Juazeiro Do Norte"/>
    <s v="Sendas Distribuidora (001899 - 17)"/>
    <x v="13"/>
    <x v="0"/>
    <s v="MERCADORIA PARA REVENDA"/>
    <s v="Ameixa"/>
    <x v="18"/>
    <s v="Ameixa"/>
    <s v="Sem Marca"/>
    <s v="Sem Fabricante"/>
    <s v="000193293"/>
    <s v="0001"/>
    <x v="71"/>
    <s v="CX"/>
    <n v="1.3332999999999999"/>
    <n v="11.999700000000001"/>
    <n v="166.8"/>
    <s v="03|93"/>
    <x v="0"/>
    <x v="0"/>
    <s v="03|0104|000059141|1"/>
    <x v="28"/>
    <x v="1"/>
    <n v="5.3441812951347822E-4"/>
    <n v="3.4801315454333808E-4"/>
    <s v="1899 - 17)"/>
    <n v="0"/>
    <n v="0"/>
    <n v="2.8611970184302681E-2"/>
  </r>
  <r>
    <s v="0002 - 23)"/>
    <x v="1"/>
    <s v="Supervisor Atacado CE"/>
    <x v="5"/>
    <x v="0"/>
    <s v="Juazeiro Do Norte"/>
    <s v="Atacadao S.A (000002 - 23)"/>
    <x v="17"/>
    <x v="4"/>
    <s v="MERCADORIA PARA REVENDA"/>
    <s v="Ameixa"/>
    <x v="18"/>
    <s v="Ameixa"/>
    <s v="Sem Marca"/>
    <s v="Sem Fabricante"/>
    <s v="000499388"/>
    <s v="0001"/>
    <x v="71"/>
    <s v="CX"/>
    <n v="5.6666999999999996"/>
    <n v="51.000300000000003"/>
    <n v="739.5"/>
    <s v="03|93"/>
    <x v="0"/>
    <x v="1"/>
    <s v="03|0104|000059136|1"/>
    <x v="35"/>
    <x v="0"/>
    <n v="2.3693177864221654E-3"/>
    <n v="1.4791015846776674E-3"/>
    <s v="0002 - 23)"/>
    <n v="0"/>
    <n v="0"/>
    <n v="2.8611970184302681E-2"/>
  </r>
  <r>
    <s v="0002 - 23)"/>
    <x v="1"/>
    <s v="Supervisor Atacado CE"/>
    <x v="5"/>
    <x v="0"/>
    <s v="Juazeiro Do Norte"/>
    <s v="Atacadao S.A (000002 - 23)"/>
    <x v="15"/>
    <x v="0"/>
    <s v="MERCADORIA PARA REVENDA"/>
    <s v="Melao"/>
    <x v="11"/>
    <s v="Melao Espanhol"/>
    <s v="Sem Marca"/>
    <s v="Sem Fabricante"/>
    <s v="000499554"/>
    <s v="0001"/>
    <x v="12"/>
    <s v="KG"/>
    <n v="7.1333000000000002"/>
    <n v="7.1333000000000002"/>
    <n v="214"/>
    <s v="03|90"/>
    <x v="2"/>
    <x v="3"/>
    <s v="03|0104|000059136|1"/>
    <x v="35"/>
    <x v="0"/>
    <n v="6.8564436280506205E-4"/>
    <n v="2.0687869157595554E-4"/>
    <s v="0002 - 23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PARA REVENDA"/>
    <s v="Uva"/>
    <x v="20"/>
    <s v="Uva Pick &amp; Nicky"/>
    <s v="Pick Nick"/>
    <s v="Sem Fabricante"/>
    <s v="000080017"/>
    <s v="0002"/>
    <x v="25"/>
    <s v="CX"/>
    <n v="0.35"/>
    <n v="1.925"/>
    <n v="48.3"/>
    <s v="03|93"/>
    <x v="0"/>
    <x v="0"/>
    <s v="03|0104|000058972|1"/>
    <x v="82"/>
    <x v="2"/>
    <n v="1.547505734742266E-4"/>
    <n v="5.5828505920641834E-5"/>
    <s v="1456 - 04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PARA REVENDA"/>
    <s v="Uva"/>
    <x v="7"/>
    <s v="Uva Vitoria"/>
    <s v="Frutana"/>
    <s v="Sem Fabricante"/>
    <s v="000080017"/>
    <s v="0003"/>
    <x v="7"/>
    <s v="CX"/>
    <n v="13.6"/>
    <n v="74.8"/>
    <n v="924.8"/>
    <s v="03|93"/>
    <x v="0"/>
    <x v="0"/>
    <s v="03|0104|000058972|1"/>
    <x v="82"/>
    <x v="2"/>
    <n v="2.9630089099164547E-3"/>
    <n v="2.1693362300592256E-3"/>
    <s v="1456 - 04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PARA REVENDA"/>
    <s v="Uva"/>
    <x v="23"/>
    <s v="Uva Midnight"/>
    <s v="Reserva Gourmet"/>
    <s v="Sem Fabricante"/>
    <s v="000080017"/>
    <s v="0004"/>
    <x v="33"/>
    <s v="CX"/>
    <n v="0.58330000000000004"/>
    <n v="3.0331600000000001"/>
    <n v="82.6"/>
    <s v="03|93"/>
    <x v="0"/>
    <x v="0"/>
    <s v="03|0104|000058972|1"/>
    <x v="82"/>
    <x v="2"/>
    <n v="2.6464590826027156E-4"/>
    <n v="8.7967164165326752E-5"/>
    <s v="1456 - 04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PARA REVENDA"/>
    <s v="Ameixa"/>
    <x v="18"/>
    <s v="Ameixa Pick &amp; Nicky"/>
    <s v="Pick &amp; Nicky"/>
    <s v="Sem Fabricante"/>
    <s v="000080018"/>
    <s v="0001"/>
    <x v="62"/>
    <s v="CX"/>
    <n v="0.36359999999999998"/>
    <n v="4.3632"/>
    <n v="100"/>
    <s v="03|93"/>
    <x v="0"/>
    <x v="0"/>
    <s v="03|0104|000058971|1"/>
    <x v="82"/>
    <x v="2"/>
    <n v="3.203945620584402E-4"/>
    <n v="1.2654074651062048E-4"/>
    <s v="1456 - 04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IMPORTADA"/>
    <s v="Maca"/>
    <x v="13"/>
    <s v="Maca Gala Imp Pick &amp; Nicky"/>
    <s v="Sem Marca"/>
    <s v="Sem Fabricante"/>
    <s v="000203659"/>
    <s v="0001"/>
    <x v="26"/>
    <s v="CX"/>
    <n v="9.0899999999999995E-2"/>
    <n v="1.7907299999999999"/>
    <n v="24.18"/>
    <s v="03|93"/>
    <x v="0"/>
    <x v="0"/>
    <s v="03|0104|000058966|1"/>
    <x v="83"/>
    <x v="0"/>
    <n v="7.7471405105730839E-5"/>
    <n v="5.1934431380400491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PARA REVENDA"/>
    <s v="Ameixa"/>
    <x v="32"/>
    <s v="Ameixa Pick &amp; Nicky"/>
    <s v="Pick &amp; Nicky"/>
    <s v="Sem Fabricante"/>
    <s v="000203658"/>
    <s v="0001"/>
    <x v="55"/>
    <s v="CX"/>
    <n v="0.3"/>
    <n v="1.68"/>
    <n v="32.700000000000003"/>
    <s v="03|93"/>
    <x v="0"/>
    <x v="0"/>
    <s v="03|0104|000058965|1"/>
    <x v="83"/>
    <x v="0"/>
    <n v="1.0476902179310995E-4"/>
    <n v="4.8723059712560147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IMPORTADA"/>
    <s v="Kiwi"/>
    <x v="5"/>
    <s v="Kiwi Imp"/>
    <s v="Sem Marca"/>
    <s v="Sem Fabricante"/>
    <s v="000203658"/>
    <s v="0002"/>
    <x v="32"/>
    <s v="CX"/>
    <n v="0.22220000000000001"/>
    <n v="1.9998"/>
    <n v="33"/>
    <s v="03|93"/>
    <x v="0"/>
    <x v="0"/>
    <s v="03|0104|000058965|1"/>
    <x v="83"/>
    <x v="0"/>
    <n v="1.0573020547928526E-4"/>
    <n v="5.7997842150701057E-5"/>
    <s v="0002 - 40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IMPORTADA"/>
    <s v="Maca"/>
    <x v="13"/>
    <s v="Maca Gala Imp Pick &amp; Nicky"/>
    <s v="Sem Marca"/>
    <s v="Sem Fabricante"/>
    <s v="000055369"/>
    <s v="0001"/>
    <x v="26"/>
    <s v="CX"/>
    <n v="9.0899999999999995E-2"/>
    <n v="1.7907299999999999"/>
    <n v="25.8"/>
    <s v="03|93"/>
    <x v="0"/>
    <x v="1"/>
    <s v="03|0104|000058949|1"/>
    <x v="94"/>
    <x v="2"/>
    <n v="8.2661797011077565E-5"/>
    <n v="5.1934431380400491E-5"/>
    <s v="2459 - 50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PARA REVENDA"/>
    <s v="Uva"/>
    <x v="20"/>
    <s v="Uva Pick &amp; Nicky"/>
    <s v="Pick Nick"/>
    <s v="Sem Fabricante"/>
    <s v="000055369"/>
    <s v="0003"/>
    <x v="25"/>
    <s v="CX"/>
    <n v="0.2"/>
    <n v="1.1000000000000001"/>
    <n v="27.6"/>
    <s v="03|93"/>
    <x v="0"/>
    <x v="1"/>
    <s v="03|0104|000058949|1"/>
    <x v="94"/>
    <x v="2"/>
    <n v="8.8428899128129495E-5"/>
    <n v="3.1902003383223904E-5"/>
    <s v="2459 - 50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PARA REVENDA"/>
    <s v="Uva"/>
    <x v="7"/>
    <s v="Uva Vitoria"/>
    <s v="Frutana"/>
    <s v="Sem Fabricante"/>
    <s v="000055369"/>
    <s v="0004"/>
    <x v="7"/>
    <s v="CX"/>
    <n v="0.2"/>
    <n v="1.1000000000000001"/>
    <n v="13.6"/>
    <s v="03|93"/>
    <x v="0"/>
    <x v="1"/>
    <s v="03|0104|000058949|1"/>
    <x v="94"/>
    <x v="2"/>
    <n v="4.3573660439947866E-5"/>
    <n v="3.1902003383223904E-5"/>
    <s v="2459 - 50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PARA REVENDA"/>
    <s v="Ameixa"/>
    <x v="18"/>
    <s v="Ameixa Pick &amp; Nicky"/>
    <s v="Pick &amp; Nicky"/>
    <s v="Sem Fabricante"/>
    <s v="000055368"/>
    <s v="0001"/>
    <x v="62"/>
    <s v="CX"/>
    <n v="0.18179999999999999"/>
    <n v="2.1816"/>
    <n v="50"/>
    <s v="03|93"/>
    <x v="0"/>
    <x v="1"/>
    <s v="03|0104|000058948|1"/>
    <x v="94"/>
    <x v="2"/>
    <n v="1.601972810292201E-4"/>
    <n v="6.3270373255310241E-5"/>
    <s v="2459 - 50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Ameixa"/>
    <x v="18"/>
    <s v="Ameixa"/>
    <s v="Sem Marca"/>
    <s v="Sem Fabricante"/>
    <s v="000038266"/>
    <s v="0001"/>
    <x v="38"/>
    <s v="CX"/>
    <n v="0.33329999999999999"/>
    <n v="1.9998"/>
    <n v="31"/>
    <s v="03|93"/>
    <x v="0"/>
    <x v="0"/>
    <s v="03|0104|000058933|1"/>
    <x v="66"/>
    <x v="1"/>
    <n v="9.9322314238116453E-5"/>
    <n v="5.7997842150701057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IMPORTADA"/>
    <s v="Kiwi"/>
    <x v="5"/>
    <s v="Kiwi Imp"/>
    <s v="Sem Marca"/>
    <s v="Sem Fabricante"/>
    <s v="000038266"/>
    <s v="0002"/>
    <x v="32"/>
    <s v="CX"/>
    <n v="0.33329999999999999"/>
    <n v="2.9996999999999998"/>
    <n v="64.5"/>
    <s v="03|93"/>
    <x v="0"/>
    <x v="0"/>
    <s v="03|0104|000058933|1"/>
    <x v="66"/>
    <x v="1"/>
    <n v="2.0665449252769391E-4"/>
    <n v="8.6996763226051578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IMPORTADA"/>
    <s v="Maca"/>
    <x v="15"/>
    <s v="Maca Granny Imp"/>
    <s v="Sem Marca"/>
    <s v="Sem Fabricante"/>
    <s v="000038266"/>
    <s v="0003"/>
    <x v="17"/>
    <s v="CX"/>
    <n v="0.1111"/>
    <n v="1.9998"/>
    <n v="28"/>
    <s v="03|93"/>
    <x v="0"/>
    <x v="0"/>
    <s v="03|0104|000058933|1"/>
    <x v="66"/>
    <x v="1"/>
    <n v="8.9710477376363259E-5"/>
    <n v="5.7997842150701057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Uva"/>
    <x v="7"/>
    <s v="Uva Vitoria"/>
    <s v="Reserva Gourmet"/>
    <s v="Sem Fabricante"/>
    <s v="000038266"/>
    <s v="0004"/>
    <x v="41"/>
    <s v="CX"/>
    <n v="6.6666999999999996"/>
    <n v="34.666840000000001"/>
    <n v="864"/>
    <s v="03|93"/>
    <x v="0"/>
    <x v="0"/>
    <s v="03|0104|000058933|1"/>
    <x v="66"/>
    <x v="1"/>
    <n v="2.7682090161849234E-3"/>
    <n v="1.0054014972415289E-3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IMPORTADA"/>
    <s v="Kiwi"/>
    <x v="5"/>
    <s v="Kiwi Imp"/>
    <s v="Sem Marca"/>
    <s v="Sem Fabricante"/>
    <s v="000038968"/>
    <s v="0001"/>
    <x v="32"/>
    <s v="CX"/>
    <n v="0.33329999999999999"/>
    <n v="2.9996999999999998"/>
    <n v="64.5"/>
    <s v="03|93"/>
    <x v="0"/>
    <x v="0"/>
    <s v="03|0104|000058933|1"/>
    <x v="66"/>
    <x v="1"/>
    <n v="2.0665449252769391E-4"/>
    <n v="8.6996763226051578E-5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15"/>
    <x v="0"/>
    <s v="MERCADORIA PARA REVENDA"/>
    <s v="Uva"/>
    <x v="7"/>
    <s v="Uva Vitoria"/>
    <s v="Reserva Gourmet"/>
    <s v="Sem Fabricante"/>
    <s v="000120259"/>
    <s v="0001"/>
    <x v="41"/>
    <s v="CX"/>
    <n v="0.41670000000000001"/>
    <n v="2.1668400000000001"/>
    <n v="54"/>
    <s v="03|93"/>
    <x v="0"/>
    <x v="0"/>
    <s v="03|0104|000058929|1"/>
    <x v="67"/>
    <x v="1"/>
    <n v="1.7301306351155771E-4"/>
    <n v="6.2842306373549894E-5"/>
    <s v="1899 - 71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0"/>
    <x v="0"/>
    <s v="MERCADORIA PARA REVENDA"/>
    <s v="Ameixa"/>
    <x v="18"/>
    <s v="Ameixa Pick &amp; Nicky"/>
    <s v="Pick &amp; Nicky"/>
    <s v="Sem Fabricante"/>
    <s v="000049080"/>
    <s v="0001"/>
    <x v="62"/>
    <s v="CX"/>
    <n v="2.1818"/>
    <n v="26.1816"/>
    <n v="523.20000000000005"/>
    <s v="03|93"/>
    <x v="0"/>
    <x v="0"/>
    <s v="03|0104|000058847|1"/>
    <x v="31"/>
    <x v="0"/>
    <n v="1.6763043486897591E-3"/>
    <n v="7.5931408343474086E-4"/>
    <s v="0048 - 18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0"/>
    <x v="0"/>
    <s v="MERCADORIA IMPORTADA"/>
    <s v="Kiwi"/>
    <x v="5"/>
    <s v="Kiwi Imp Pick &amp; Nicky"/>
    <s v="Pick &amp; Nicky"/>
    <s v="Sem Fabricante"/>
    <s v="000049080"/>
    <s v="0002"/>
    <x v="27"/>
    <s v="CX"/>
    <n v="6.7"/>
    <n v="43.55"/>
    <n v="1132.3"/>
    <s v="03|93"/>
    <x v="0"/>
    <x v="0"/>
    <s v="03|0104|000058847|1"/>
    <x v="31"/>
    <x v="0"/>
    <n v="3.6278276261877181E-3"/>
    <n v="1.2630293157630918E-3"/>
    <s v="0048 - 18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Uva"/>
    <x v="7"/>
    <s v="Uva Vitoria"/>
    <s v="Reserva Gourmet"/>
    <s v="Sem Fabricante"/>
    <s v="000088224"/>
    <s v="0001"/>
    <x v="41"/>
    <s v="CX"/>
    <n v="0.75"/>
    <n v="3.9"/>
    <n v="97.2"/>
    <s v="03|93"/>
    <x v="0"/>
    <x v="0"/>
    <s v="03|0104|000058705|1"/>
    <x v="68"/>
    <x v="1"/>
    <n v="3.114235143208039E-4"/>
    <n v="1.1310710290415747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Uva"/>
    <x v="7"/>
    <s v="Uva Vitoria"/>
    <s v="Reserva Gourmet"/>
    <s v="Sem Fabricante"/>
    <s v="000088266"/>
    <s v="0001"/>
    <x v="41"/>
    <s v="CX"/>
    <n v="1.5"/>
    <n v="7.8"/>
    <n v="194.4"/>
    <s v="03|93"/>
    <x v="0"/>
    <x v="0"/>
    <s v="03|0104|000058705|1"/>
    <x v="68"/>
    <x v="1"/>
    <n v="6.228470286416078E-4"/>
    <n v="2.2621420580831494E-4"/>
    <s v="1899 - 73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IMPORTADA"/>
    <s v="Pera"/>
    <x v="2"/>
    <s v="Pera D'Anjou Imp"/>
    <s v="Sem Marca"/>
    <s v="Sem Fabricante"/>
    <s v="000120735"/>
    <s v="0001"/>
    <x v="2"/>
    <s v="CX"/>
    <n v="8.3299999999999999E-2"/>
    <n v="1.4994000000000001"/>
    <n v="12.75"/>
    <s v="03|93"/>
    <x v="0"/>
    <x v="0"/>
    <s v="03|0104|000058703|1"/>
    <x v="67"/>
    <x v="1"/>
    <n v="4.0850306662451126E-5"/>
    <n v="4.3485330793459933E-5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IMPORTADA"/>
    <s v="Pera"/>
    <x v="2"/>
    <s v="Pera D'Anjou Imp"/>
    <s v="Sem Marca"/>
    <s v="Sem Fabricante"/>
    <s v="000120878"/>
    <s v="0001"/>
    <x v="2"/>
    <s v="CX"/>
    <n v="0.30559999999999998"/>
    <n v="5.5007999999999999"/>
    <n v="46.75"/>
    <s v="03|93"/>
    <x v="0"/>
    <x v="0"/>
    <s v="03|0104|000058703|1"/>
    <x v="67"/>
    <x v="1"/>
    <n v="1.4978445776232078E-4"/>
    <n v="1.595332183731255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0"/>
    <x v="2"/>
    <s v="MERCADORIA IMPORTADA"/>
    <s v="Pera"/>
    <x v="2"/>
    <s v="Pera D'Anjou Imp"/>
    <s v="Sem Marca"/>
    <s v="Sem Fabricante"/>
    <s v="000120976"/>
    <s v="0001"/>
    <x v="2"/>
    <s v="CX"/>
    <n v="0.30559999999999998"/>
    <n v="5.5007999999999999"/>
    <n v="46.75"/>
    <s v="03|93"/>
    <x v="0"/>
    <x v="0"/>
    <s v="03|0104|000058703|1"/>
    <x v="67"/>
    <x v="1"/>
    <n v="1.4978445776232078E-4"/>
    <n v="1.595332183731255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1"/>
    <x v="2"/>
    <s v="MERCADORIA IMPORTADA"/>
    <s v="Pera"/>
    <x v="2"/>
    <s v="Pera D'Anjou Imp"/>
    <s v="Sem Marca"/>
    <s v="Sem Fabricante"/>
    <s v="000121088"/>
    <s v="0001"/>
    <x v="2"/>
    <s v="CX"/>
    <n v="3.0556000000000001"/>
    <n v="55.000799999999998"/>
    <n v="467.5"/>
    <s v="03|93"/>
    <x v="0"/>
    <x v="0"/>
    <s v="03|0104|000058703|1"/>
    <x v="67"/>
    <x v="1"/>
    <n v="1.4978445776232079E-3"/>
    <n v="1.5951233706182012E-3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6"/>
    <x v="1"/>
    <s v="MERCADORIA IMPORTADA"/>
    <s v="Pera"/>
    <x v="2"/>
    <s v="Pera D'Anjou Imp"/>
    <s v="Sem Marca"/>
    <s v="Sem Fabricante"/>
    <s v="000121262"/>
    <s v="0001"/>
    <x v="2"/>
    <s v="CX"/>
    <n v="1.0832999999999999"/>
    <n v="19.499400000000001"/>
    <n v="165.75"/>
    <s v="03|93"/>
    <x v="0"/>
    <x v="0"/>
    <s v="03|0104|000058703|1"/>
    <x v="67"/>
    <x v="1"/>
    <n v="5.3105398661186466E-4"/>
    <n v="5.6551811342803291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6"/>
    <x v="1"/>
    <s v="MERCADORIA IMPORTADA"/>
    <s v="Pera"/>
    <x v="2"/>
    <s v="Pera D'Anjou Imp"/>
    <s v="Sem Marca"/>
    <s v="Sem Fabricante"/>
    <s v="000121485"/>
    <s v="0001"/>
    <x v="2"/>
    <s v="CX"/>
    <n v="0.38890000000000002"/>
    <n v="7.0002000000000004"/>
    <n v="59.5"/>
    <s v="03|93"/>
    <x v="0"/>
    <x v="0"/>
    <s v="03|0104|000058703|1"/>
    <x v="67"/>
    <x v="1"/>
    <n v="1.9063476442477193E-4"/>
    <n v="2.0301854916658546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6"/>
    <x v="1"/>
    <s v="MERCADORIA IMPORTADA"/>
    <s v="Tangerina"/>
    <x v="10"/>
    <s v="Tangerina Imp"/>
    <s v="Sem Marca"/>
    <s v="Sem Fabricante"/>
    <s v="000121485"/>
    <s v="0002"/>
    <x v="64"/>
    <s v="CX"/>
    <n v="0.88890000000000002"/>
    <n v="8.0000999999999998"/>
    <n v="156"/>
    <s v="03|93"/>
    <x v="0"/>
    <x v="0"/>
    <s v="03|0104|000058703|1"/>
    <x v="67"/>
    <x v="1"/>
    <n v="4.998155168111667E-4"/>
    <n v="2.3201747024193596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"/>
    <x v="1"/>
    <s v="MERCADORIA IMPORTADA"/>
    <s v="Pera"/>
    <x v="2"/>
    <s v="Pera D'Anjou Imp"/>
    <s v="Sem Marca"/>
    <s v="Sem Fabricante"/>
    <s v="000121579"/>
    <s v="0001"/>
    <x v="2"/>
    <s v="CX"/>
    <n v="0.63890000000000002"/>
    <n v="11.5002"/>
    <n v="97.75"/>
    <s v="03|93"/>
    <x v="0"/>
    <x v="0"/>
    <s v="03|0104|000058703|1"/>
    <x v="67"/>
    <x v="1"/>
    <n v="3.1318568441212529E-4"/>
    <n v="3.3352674482522868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"/>
    <x v="1"/>
    <s v="MERCADORIA IMPORTADA"/>
    <s v="Tangerina"/>
    <x v="10"/>
    <s v="Tangerina Imp"/>
    <s v="Sem Marca"/>
    <s v="Sem Fabricante"/>
    <s v="000121579"/>
    <s v="0002"/>
    <x v="64"/>
    <s v="CX"/>
    <n v="0.88890000000000002"/>
    <n v="8.0000999999999998"/>
    <n v="156"/>
    <s v="03|93"/>
    <x v="0"/>
    <x v="0"/>
    <s v="03|0104|000058703|1"/>
    <x v="67"/>
    <x v="1"/>
    <n v="4.998155168111667E-4"/>
    <n v="2.3201747024193596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5"/>
    <x v="1"/>
    <s v="MERCADORIA IMPORTADA"/>
    <s v="Pera"/>
    <x v="2"/>
    <s v="Pera D'Anjou Imp"/>
    <s v="Sem Marca"/>
    <s v="Sem Fabricante"/>
    <s v="000121700"/>
    <s v="0001"/>
    <x v="2"/>
    <s v="CX"/>
    <n v="1.3889"/>
    <n v="25.0002"/>
    <n v="212.5"/>
    <s v="03|93"/>
    <x v="0"/>
    <x v="0"/>
    <s v="03|0104|000058703|1"/>
    <x v="67"/>
    <x v="1"/>
    <n v="6.8083844437418536E-4"/>
    <n v="7.2505133180115837E-4"/>
    <s v="1899 - 71)"/>
    <n v="0"/>
    <n v="0"/>
    <n v="2.8611970184302681E-2"/>
  </r>
  <r>
    <s v="0002 - 57)"/>
    <x v="1"/>
    <s v="Supervisor Atacado CE"/>
    <x v="0"/>
    <x v="0"/>
    <s v="Fortaleza"/>
    <s v="Atacadao S.A. (000002 - 57)"/>
    <x v="0"/>
    <x v="0"/>
    <s v="MERCADORIA PARA REVENDA"/>
    <s v="Ameixa"/>
    <x v="18"/>
    <s v="Ameixa"/>
    <s v="Sem Marca"/>
    <s v="Sem Fabricante"/>
    <s v="000090001"/>
    <s v="0001"/>
    <x v="38"/>
    <s v="CX"/>
    <n v="2.1667000000000001"/>
    <n v="13.0002"/>
    <n v="193.7"/>
    <s v="03|93"/>
    <x v="0"/>
    <x v="0"/>
    <s v="03|0104|000058660|1"/>
    <x v="22"/>
    <x v="0"/>
    <n v="6.2060426670719861E-4"/>
    <n v="3.7702947671144308E-4"/>
    <s v="0002 - 57)"/>
    <n v="0"/>
    <n v="0"/>
    <n v="2.8611970184302681E-2"/>
  </r>
  <r>
    <s v="0002 - 22)"/>
    <x v="1"/>
    <s v="Supervisor Atacado CE"/>
    <x v="0"/>
    <x v="0"/>
    <s v="Caucaia"/>
    <s v="Atacadao S.A (000002 - 22)"/>
    <x v="14"/>
    <x v="0"/>
    <s v="MERCADORIA PARA REVENDA"/>
    <s v="Ameixa"/>
    <x v="18"/>
    <s v="Ameixa Pick &amp; Nicky"/>
    <s v="Pick &amp; Nicky"/>
    <s v="Sem Fabricante"/>
    <s v="000297530"/>
    <s v="0001"/>
    <x v="62"/>
    <s v="CX"/>
    <n v="1.7273000000000001"/>
    <n v="20.727599999999999"/>
    <n v="414.2"/>
    <s v="03|93"/>
    <x v="0"/>
    <x v="0"/>
    <s v="03|0104|000058644|1"/>
    <x v="90"/>
    <x v="0"/>
    <n v="1.3270742760460592E-3"/>
    <n v="6.0113815029646525E-4"/>
    <s v="0002 - 22)"/>
    <n v="0"/>
    <n v="0"/>
    <n v="2.8611970184302681E-2"/>
  </r>
  <r>
    <s v="0002 - 22)"/>
    <x v="1"/>
    <s v="Supervisor Atacado CE"/>
    <x v="0"/>
    <x v="0"/>
    <s v="Caucaia"/>
    <s v="Atacadao S.A (000002 - 22)"/>
    <x v="14"/>
    <x v="0"/>
    <s v="MERCADORIA IMPORTADA"/>
    <s v="Kiwi"/>
    <x v="5"/>
    <s v="Kiwi Imp Pick &amp; Nicky"/>
    <s v="Pick &amp; Nicky"/>
    <s v="Sem Fabricante"/>
    <s v="000297530"/>
    <s v="0002"/>
    <x v="27"/>
    <s v="CX"/>
    <n v="0.3"/>
    <n v="1.95"/>
    <n v="50.7"/>
    <s v="03|93"/>
    <x v="0"/>
    <x v="0"/>
    <s v="03|0104|000058644|1"/>
    <x v="90"/>
    <x v="0"/>
    <n v="1.6244004296362918E-4"/>
    <n v="5.6553551452078736E-5"/>
    <s v="0002 - 22)"/>
    <n v="0"/>
    <n v="0"/>
    <n v="2.8611970184302681E-2"/>
  </r>
  <r>
    <s v="0002 - 22)"/>
    <x v="1"/>
    <s v="Supervisor Atacado CE"/>
    <x v="0"/>
    <x v="0"/>
    <s v="Caucaia"/>
    <s v="Atacadao S.A (000002 - 22)"/>
    <x v="12"/>
    <x v="2"/>
    <s v="MERCADORIA PARA REVENDA"/>
    <s v="Ameixa"/>
    <x v="18"/>
    <s v="Ameixa Pick &amp; Nicky"/>
    <s v="Pick &amp; Nicky"/>
    <s v="Sem Fabricante"/>
    <s v="000297985"/>
    <s v="0001"/>
    <x v="62"/>
    <s v="CX"/>
    <n v="0.18179999999999999"/>
    <n v="2.1816"/>
    <n v="43.6"/>
    <s v="03|93"/>
    <x v="0"/>
    <x v="0"/>
    <s v="03|0104|000058644|1"/>
    <x v="90"/>
    <x v="0"/>
    <n v="1.3969202905747994E-4"/>
    <n v="6.3270373255310241E-5"/>
    <s v="0002 - 22)"/>
    <n v="0"/>
    <n v="0"/>
    <n v="2.8611970184302681E-2"/>
  </r>
  <r>
    <s v="0002 - 22)"/>
    <x v="1"/>
    <s v="Supervisor Atacado CE"/>
    <x v="0"/>
    <x v="0"/>
    <s v="Caucaia"/>
    <s v="Atacadao S.A (000002 - 22)"/>
    <x v="12"/>
    <x v="2"/>
    <s v="MERCADORIA IMPORTADA"/>
    <s v="Kiwi"/>
    <x v="5"/>
    <s v="Kiwi Imp Pick &amp; Nicky"/>
    <s v="Pick &amp; Nicky"/>
    <s v="Sem Fabricante"/>
    <s v="000297985"/>
    <s v="0002"/>
    <x v="27"/>
    <s v="CX"/>
    <n v="0.3"/>
    <n v="1.95"/>
    <n v="50.7"/>
    <s v="03|93"/>
    <x v="0"/>
    <x v="0"/>
    <s v="03|0104|000058644|1"/>
    <x v="90"/>
    <x v="0"/>
    <n v="1.6244004296362918E-4"/>
    <n v="5.6553551452078736E-5"/>
    <s v="0002 - 22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0"/>
    <x v="0"/>
    <s v="MERCADORIA PARA REVENDA"/>
    <s v="Uva"/>
    <x v="20"/>
    <s v="Uva Pick &amp; Nicky"/>
    <s v="Pick Nick"/>
    <s v="Sem Fabricante"/>
    <s v="000049079"/>
    <s v="0001"/>
    <x v="25"/>
    <s v="CX"/>
    <n v="5.75"/>
    <n v="31.625"/>
    <n v="793.5"/>
    <s v="03|93"/>
    <x v="0"/>
    <x v="0"/>
    <s v="03|0104|000058637|1"/>
    <x v="31"/>
    <x v="0"/>
    <n v="2.542330849933723E-3"/>
    <n v="9.1718259726768724E-4"/>
    <s v="0048 - 18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PARA REVENDA"/>
    <s v="Mamao"/>
    <x v="38"/>
    <s v="Papaya 1ª"/>
    <s v="Doce Mel"/>
    <s v="Sem Fabricante"/>
    <s v="000016168"/>
    <s v="0001"/>
    <x v="72"/>
    <s v="CX"/>
    <n v="1.75"/>
    <n v="35"/>
    <n v="133"/>
    <s v="03|93"/>
    <x v="0"/>
    <x v="0"/>
    <s v="03|0104|000058444|1"/>
    <x v="63"/>
    <x v="2"/>
    <n v="4.2612476753772544E-4"/>
    <n v="1.0150637440116696E-3"/>
    <s v="2459 - 4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PARA REVENDA"/>
    <s v="Ameixa"/>
    <x v="32"/>
    <s v="Ameixa Pick &amp; Nicky"/>
    <s v="Pick &amp; Nicky"/>
    <s v="Sem Fabricante"/>
    <s v="000019079"/>
    <s v="0001"/>
    <x v="55"/>
    <s v="CX"/>
    <n v="1.8"/>
    <n v="10.08"/>
    <n v="225"/>
    <s v="03|93"/>
    <x v="0"/>
    <x v="0"/>
    <s v="03|0104|000058370|1"/>
    <x v="96"/>
    <x v="2"/>
    <n v="7.2088776463149042E-4"/>
    <n v="2.9233835827536088E-4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Kiwi"/>
    <x v="5"/>
    <s v="Kiwi Imp Pick &amp; Nicky"/>
    <s v="Pick &amp; Nicky"/>
    <s v="Sem Fabricante"/>
    <s v="000019079"/>
    <s v="0002"/>
    <x v="27"/>
    <s v="CX"/>
    <n v="1.1000000000000001"/>
    <n v="7.15"/>
    <n v="185.9"/>
    <s v="03|93"/>
    <x v="0"/>
    <x v="0"/>
    <s v="03|0104|000058370|1"/>
    <x v="96"/>
    <x v="2"/>
    <n v="5.9561349086664035E-4"/>
    <n v="2.073630219909554E-4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Limao"/>
    <x v="16"/>
    <s v="Limao Imp"/>
    <s v="Sem Marca"/>
    <s v="Sem Fabricante"/>
    <s v="000019079"/>
    <s v="0003"/>
    <x v="18"/>
    <s v="CX"/>
    <n v="0.74670000000000003"/>
    <n v="11.2005"/>
    <n v="144.47999999999999"/>
    <s v="03|93"/>
    <x v="0"/>
    <x v="0"/>
    <s v="03|0104|000058370|1"/>
    <x v="96"/>
    <x v="2"/>
    <n v="4.6290606326203435E-4"/>
    <n v="3.2483489899436303E-4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Maca"/>
    <x v="8"/>
    <s v="Maca Red Imp"/>
    <s v="Sem Marca"/>
    <s v="Sem Fabricante"/>
    <s v="000019079"/>
    <s v="0004"/>
    <x v="50"/>
    <s v="CX"/>
    <n v="1.7833000000000001"/>
    <n v="32.099400000000003"/>
    <n v="478.29"/>
    <s v="03|93"/>
    <x v="0"/>
    <x v="0"/>
    <s v="03|0104|000058370|1"/>
    <x v="96"/>
    <x v="2"/>
    <n v="1.5324151508693136E-3"/>
    <n v="9.3094106127223405E-4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PARA REVENDA"/>
    <s v="Mamao"/>
    <x v="38"/>
    <s v="Papaya 1ª"/>
    <s v="Doce Mel"/>
    <s v="Sem Fabricante"/>
    <s v="000019079"/>
    <s v="0006"/>
    <x v="72"/>
    <s v="CX"/>
    <n v="2.37"/>
    <n v="47.4"/>
    <n v="180.12"/>
    <s v="03|93"/>
    <x v="0"/>
    <x v="0"/>
    <s v="03|0104|000058370|1"/>
    <x v="96"/>
    <x v="2"/>
    <n v="5.7709468517966247E-4"/>
    <n v="1.3746863276043754E-3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Pera"/>
    <x v="2"/>
    <s v="Pera D'Anjou Imp"/>
    <s v="Sem Marca"/>
    <s v="Sem Fabricante"/>
    <s v="000019079"/>
    <s v="0007"/>
    <x v="2"/>
    <s v="CX"/>
    <n v="1.11E-2"/>
    <n v="0.19980000000000001"/>
    <n v="2.1800000000000002"/>
    <s v="03|93"/>
    <x v="0"/>
    <x v="0"/>
    <s v="03|0104|000058370|1"/>
    <x v="96"/>
    <x v="2"/>
    <n v="6.9846014528739963E-6"/>
    <n v="5.7945638872437604E-6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PARA REVENDA"/>
    <s v="Verduras"/>
    <x v="19"/>
    <s v="Brocolis"/>
    <s v="Reserva Gourmet"/>
    <s v="Sem Fabricante"/>
    <s v="000019079"/>
    <s v="0009"/>
    <x v="24"/>
    <s v="UN"/>
    <n v="0.26669999999999999"/>
    <n v="8.0276700000000006E-2"/>
    <n v="60"/>
    <s v="03|93"/>
    <x v="0"/>
    <x v="0"/>
    <s v="03|0104|000058370|1"/>
    <x v="96"/>
    <x v="2"/>
    <n v="1.9223673723506413E-4"/>
    <n v="2.3281705045400459E-6"/>
    <s v="2459 - 58)"/>
    <n v="0"/>
    <n v="0"/>
    <n v="2.8611970184302681E-2"/>
  </r>
  <r>
    <s v="1899 - 60)"/>
    <x v="1"/>
    <s v="Supervisor MA, PA e PI"/>
    <x v="1"/>
    <x v="1"/>
    <s v="Teresina"/>
    <s v="Sendas Distribuidora S/A (001899 - 60)"/>
    <x v="13"/>
    <x v="0"/>
    <s v="MERCADORIA IMPORTADA"/>
    <s v="Pera"/>
    <x v="2"/>
    <s v="Pera D'Anjou Imp"/>
    <s v="Sem Marca"/>
    <s v="Sem Fabricante"/>
    <s v="000073266"/>
    <s v="0001"/>
    <x v="2"/>
    <s v="CX"/>
    <n v="0.27779999999999999"/>
    <n v="5.0004"/>
    <n v="47.5"/>
    <s v="03|93"/>
    <x v="0"/>
    <x v="0"/>
    <s v="03|0104|000058152|1"/>
    <x v="32"/>
    <x v="1"/>
    <n v="1.521874169777591E-4"/>
    <n v="1.4502070701588439E-4"/>
    <s v="1899 - 60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IMPORTADA"/>
    <s v="Maca"/>
    <x v="8"/>
    <s v="Maca Red Imp"/>
    <s v="Sem Marca"/>
    <s v="Sem Fabricante"/>
    <s v="000088223"/>
    <s v="0001"/>
    <x v="8"/>
    <s v="CX"/>
    <n v="5.5599999999999997E-2"/>
    <n v="1.0007999999999999"/>
    <n v="14"/>
    <s v="03|93"/>
    <x v="0"/>
    <x v="0"/>
    <s v="03|0104|000058147|1"/>
    <x v="68"/>
    <x v="1"/>
    <n v="4.4855238688181629E-5"/>
    <n v="2.9025022714482256E-5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Melao"/>
    <x v="11"/>
    <s v="Melao Espanhol"/>
    <s v="Doce Mel"/>
    <s v="Sem Fabricante"/>
    <s v="000088223"/>
    <s v="0003"/>
    <x v="31"/>
    <s v="CX"/>
    <n v="0.26669999999999999"/>
    <n v="4.0004999999999997"/>
    <n v="12"/>
    <s v="03|93"/>
    <x v="0"/>
    <x v="0"/>
    <s v="03|0104|000058147|1"/>
    <x v="68"/>
    <x v="1"/>
    <n v="3.8447347447012824E-5"/>
    <n v="1.1602178594053384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Uva"/>
    <x v="17"/>
    <s v="Uva Da Hora"/>
    <s v="Da Hora"/>
    <s v="Sem Fabricante"/>
    <s v="000088264"/>
    <s v="0003"/>
    <x v="21"/>
    <s v="CX"/>
    <n v="0.6"/>
    <n v="3.3"/>
    <n v="76.8"/>
    <s v="03|93"/>
    <x v="0"/>
    <x v="0"/>
    <s v="03|0104|000058147|1"/>
    <x v="68"/>
    <x v="1"/>
    <n v="2.4606302366088204E-4"/>
    <n v="9.5706010149671707E-5"/>
    <s v="1899 - 73)"/>
    <n v="0"/>
    <n v="0"/>
    <n v="2.8611970184302681E-2"/>
  </r>
  <r>
    <s v="1899 - 72)"/>
    <x v="1"/>
    <s v="Supervisor MA, PA e PI"/>
    <x v="8"/>
    <x v="2"/>
    <s v="Sao Luis"/>
    <s v="Sendas Distribuidora S/A (001899 - 72)"/>
    <x v="14"/>
    <x v="0"/>
    <s v="MERCADORIA PARA REVENDA"/>
    <s v="Uva"/>
    <x v="17"/>
    <s v="Uva Da Hora"/>
    <s v="Da Hora"/>
    <s v="Sem Fabricante"/>
    <s v="000038269"/>
    <s v="0001"/>
    <x v="21"/>
    <s v="CX"/>
    <n v="0.4"/>
    <n v="2.2000000000000002"/>
    <n v="51.2"/>
    <s v="03|93"/>
    <x v="0"/>
    <x v="0"/>
    <s v="03|0104|000058146|1"/>
    <x v="66"/>
    <x v="1"/>
    <n v="1.6404201577392138E-4"/>
    <n v="6.3804006766447809E-5"/>
    <s v="1899 - 72)"/>
    <n v="0"/>
    <n v="0"/>
    <n v="2.8611970184302681E-2"/>
  </r>
  <r>
    <s v="0002 - 37)"/>
    <x v="1"/>
    <s v="Supervisor Atacado CE"/>
    <x v="0"/>
    <x v="0"/>
    <s v="Eusebio"/>
    <s v="Atacadao S.A (000002 - 37)"/>
    <x v="0"/>
    <x v="0"/>
    <s v="MERCADORIA PARA REVENDA"/>
    <s v="Ameixa"/>
    <x v="32"/>
    <s v="Ameixa Pick &amp; Nicky"/>
    <s v="Pick &amp; Nicky"/>
    <s v="Sem Fabricante"/>
    <s v="000308272"/>
    <s v="0001"/>
    <x v="55"/>
    <s v="CX"/>
    <n v="3.1"/>
    <n v="17.36"/>
    <n v="337.9"/>
    <s v="03|93"/>
    <x v="0"/>
    <x v="0"/>
    <s v="03|0104|000058129|1"/>
    <x v="30"/>
    <x v="0"/>
    <n v="1.0826132251954693E-3"/>
    <n v="5.0347161702978818E-4"/>
    <s v="0002 - 37)"/>
    <n v="0"/>
    <n v="0"/>
    <n v="2.8611970184302681E-2"/>
  </r>
  <r>
    <s v="2459 - 79)"/>
    <x v="1"/>
    <s v="Supervisor Atacado CE"/>
    <x v="2"/>
    <x v="0"/>
    <s v="Fortaleza"/>
    <s v="Mateus Supermercados S.A. (002459 - 79)"/>
    <x v="2"/>
    <x v="2"/>
    <s v="MERCADORIA IMPORTADA"/>
    <s v="Maca"/>
    <x v="13"/>
    <s v="Maca Gala Imp Pick &amp; Nicky"/>
    <s v="Sem Marca"/>
    <s v="Sem Fabricante"/>
    <s v="000007473"/>
    <s v="0001"/>
    <x v="26"/>
    <s v="CX"/>
    <n v="0.72729999999999995"/>
    <n v="14.327809999999999"/>
    <n v="190.4"/>
    <s v="03|93"/>
    <x v="0"/>
    <x v="0"/>
    <s v="03|0104|000058039|1"/>
    <x v="6"/>
    <x v="2"/>
    <n v="6.1003124615927019E-4"/>
    <n v="4.1553258463108115E-4"/>
    <s v="2459 - 79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PARA REVENDA"/>
    <s v="Uva"/>
    <x v="17"/>
    <s v="Uva Da Hora"/>
    <s v="Da Hora"/>
    <s v="Sem Fabricante"/>
    <s v="000038963"/>
    <s v="0001"/>
    <x v="21"/>
    <s v="CX"/>
    <n v="2.5"/>
    <n v="13.75"/>
    <n v="295"/>
    <s v="03|93"/>
    <x v="0"/>
    <x v="0"/>
    <s v="03|0104|000057896|1"/>
    <x v="66"/>
    <x v="1"/>
    <n v="9.451639580723986E-4"/>
    <n v="3.9877504229029879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PARA REVENDA"/>
    <s v="Uva"/>
    <x v="7"/>
    <s v="Uva Vitoria"/>
    <s v="Reserva Gourmet"/>
    <s v="Sem Fabricante"/>
    <s v="000038963"/>
    <s v="0002"/>
    <x v="41"/>
    <s v="CX"/>
    <n v="2.5"/>
    <n v="13"/>
    <n v="321"/>
    <s v="03|93"/>
    <x v="0"/>
    <x v="0"/>
    <s v="03|0104|000057896|1"/>
    <x v="66"/>
    <x v="1"/>
    <n v="1.0284665442075931E-3"/>
    <n v="3.7702367634719162E-4"/>
    <s v="1899 - 72)"/>
    <n v="0"/>
    <n v="0"/>
    <n v="2.8611970184302681E-2"/>
  </r>
  <r>
    <s v="2459 - 79)"/>
    <x v="1"/>
    <s v="Supervisor Atacado CE"/>
    <x v="2"/>
    <x v="0"/>
    <s v="Fortaleza"/>
    <s v="Mateus Supermercados S.A. (002459 - 79)"/>
    <x v="2"/>
    <x v="2"/>
    <s v="MERCADORIA IMPORTADA"/>
    <s v="Laranja"/>
    <x v="3"/>
    <s v="Laranja Imp"/>
    <s v="Sem Marca"/>
    <s v="Sem Fabricante"/>
    <s v="000007474"/>
    <s v="0001"/>
    <x v="3"/>
    <s v="CX"/>
    <n v="0.1429"/>
    <n v="2.0005999999999999"/>
    <n v="32"/>
    <s v="03|93"/>
    <x v="0"/>
    <x v="0"/>
    <s v="03|0104|000057890|1"/>
    <x v="6"/>
    <x v="2"/>
    <n v="1.0252625985870086E-4"/>
    <n v="5.8021043607707037E-5"/>
    <s v="2459 - 79)"/>
    <n v="0"/>
    <n v="0"/>
    <n v="2.8611970184302681E-2"/>
  </r>
  <r>
    <s v="1899 - 72)"/>
    <x v="1"/>
    <s v="Supervisor MA, PA e PI"/>
    <x v="8"/>
    <x v="2"/>
    <s v="Sao Luis"/>
    <s v="Sendas Distribuidora S/A (001899 - 72)"/>
    <x v="14"/>
    <x v="0"/>
    <s v="MERCADORIA PARA REVENDA"/>
    <s v="Uva"/>
    <x v="7"/>
    <s v="Uva Vitoria"/>
    <s v="Frutana"/>
    <s v="Sem Fabricante"/>
    <s v="000038270"/>
    <s v="0002"/>
    <x v="7"/>
    <s v="CX"/>
    <n v="7"/>
    <n v="38.5"/>
    <n v="609"/>
    <s v="03|93"/>
    <x v="0"/>
    <x v="0"/>
    <s v="03|0104|000057724|1"/>
    <x v="66"/>
    <x v="1"/>
    <n v="1.9512028829359008E-3"/>
    <n v="1.1165701184128367E-3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Uva"/>
    <x v="7"/>
    <s v="Uva Vitoria"/>
    <s v="Frutana"/>
    <s v="Sem Fabricante"/>
    <s v="000120472"/>
    <s v="0002"/>
    <x v="7"/>
    <s v="CX"/>
    <n v="2.8"/>
    <n v="15.4"/>
    <n v="243.6"/>
    <s v="03|93"/>
    <x v="0"/>
    <x v="0"/>
    <s v="03|0104|000057722|1"/>
    <x v="67"/>
    <x v="1"/>
    <n v="7.8048115317436032E-4"/>
    <n v="4.4662804736513468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Uva"/>
    <x v="7"/>
    <s v="Uva Vitoria"/>
    <s v="Reserva Gourmet"/>
    <s v="Sem Fabricante"/>
    <s v="000120472"/>
    <s v="0003"/>
    <x v="41"/>
    <s v="CX"/>
    <n v="8.3299999999999999E-2"/>
    <n v="0.43315999999999999"/>
    <n v="10.7"/>
    <s v="03|93"/>
    <x v="0"/>
    <x v="0"/>
    <s v="03|0104|000057722|1"/>
    <x v="67"/>
    <x v="1"/>
    <n v="3.4282218140253095E-5"/>
    <n v="1.2562428895888424E-5"/>
    <s v="1899 - 71)"/>
    <n v="0"/>
    <n v="0"/>
    <n v="2.8611970184302681E-2"/>
  </r>
  <r>
    <s v="1899 - 30)"/>
    <x v="1"/>
    <s v="Supervisor MA, PA e PI"/>
    <x v="1"/>
    <x v="1"/>
    <s v="Picos"/>
    <s v="Sendas Distribuidora S/A (001899 - 30)"/>
    <x v="0"/>
    <x v="0"/>
    <s v="MERCADORIA PARA REVENDA"/>
    <s v="Ameixa"/>
    <x v="18"/>
    <s v="Ameixa"/>
    <s v="Sem Marca"/>
    <s v="Sem Fabricante"/>
    <s v="000054037"/>
    <s v="0001"/>
    <x v="38"/>
    <s v="CX"/>
    <n v="2"/>
    <n v="12"/>
    <n v="298.8"/>
    <s v="03|93"/>
    <x v="0"/>
    <x v="0"/>
    <s v="03|0104|000057649|1"/>
    <x v="56"/>
    <x v="1"/>
    <n v="9.5733895143061936E-4"/>
    <n v="3.4802185508971535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14"/>
    <x v="0"/>
    <s v="MERCADORIA IMPORTADA"/>
    <s v="Tangerina"/>
    <x v="10"/>
    <s v="Tangerina Imp"/>
    <s v="Sem Marca"/>
    <s v="Sem Fabricante"/>
    <s v="000054148"/>
    <s v="0002"/>
    <x v="64"/>
    <s v="CX"/>
    <n v="2.2222"/>
    <n v="19.9998"/>
    <n v="430"/>
    <s v="03|93"/>
    <x v="0"/>
    <x v="0"/>
    <s v="03|0104|000057649|1"/>
    <x v="56"/>
    <x v="1"/>
    <n v="1.3776966168512928E-3"/>
    <n v="5.8003062478527401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13"/>
    <x v="0"/>
    <s v="MERCADORIA PARA REVENDA"/>
    <s v="Ameixa"/>
    <x v="18"/>
    <s v="Ameixa"/>
    <s v="Sem Marca"/>
    <s v="Sem Fabricante"/>
    <s v="000054214"/>
    <s v="0001"/>
    <x v="38"/>
    <s v="CX"/>
    <n v="1.6667000000000001"/>
    <n v="10.0002"/>
    <n v="249"/>
    <s v="03|93"/>
    <x v="0"/>
    <x v="0"/>
    <s v="03|0104|000057649|1"/>
    <x v="56"/>
    <x v="1"/>
    <n v="7.9778245952551608E-4"/>
    <n v="2.9002401293901423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13"/>
    <x v="0"/>
    <s v="MERCADORIA IMPORTADA"/>
    <s v="Kiwi"/>
    <x v="5"/>
    <s v="Kiwi Imp"/>
    <s v="Sem Marca"/>
    <s v="Sem Fabricante"/>
    <s v="000054214"/>
    <s v="0002"/>
    <x v="32"/>
    <s v="CX"/>
    <n v="0.38890000000000002"/>
    <n v="3.5001000000000002"/>
    <n v="77"/>
    <s v="03|93"/>
    <x v="0"/>
    <x v="0"/>
    <s v="03|0104|000057649|1"/>
    <x v="56"/>
    <x v="1"/>
    <n v="2.4670381278499894E-4"/>
    <n v="1.0150927458329273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13"/>
    <x v="0"/>
    <s v="MERCADORIA IMPORTADA"/>
    <s v="Pera"/>
    <x v="2"/>
    <s v="Pera D'Anjou Imp"/>
    <s v="Sem Marca"/>
    <s v="Sem Fabricante"/>
    <s v="000054214"/>
    <s v="0003"/>
    <x v="73"/>
    <s v="CX"/>
    <n v="0.38890000000000002"/>
    <n v="7.0002000000000004"/>
    <n v="66.5"/>
    <s v="03|93"/>
    <x v="0"/>
    <x v="0"/>
    <s v="03|0104|000057649|1"/>
    <x v="56"/>
    <x v="1"/>
    <n v="2.1306238376886272E-4"/>
    <n v="2.0301854916658546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13"/>
    <x v="0"/>
    <s v="MERCADORIA PARA REVENDA"/>
    <s v="Uva"/>
    <x v="14"/>
    <s v="Uva Crimson"/>
    <s v="Levissa"/>
    <s v="Sem Fabricante"/>
    <s v="000054214"/>
    <s v="0004"/>
    <x v="23"/>
    <s v="CX"/>
    <n v="1.3"/>
    <n v="7.28"/>
    <n v="154.69999999999999"/>
    <s v="03|93"/>
    <x v="0"/>
    <x v="0"/>
    <s v="03|0104|000057649|1"/>
    <x v="56"/>
    <x v="1"/>
    <n v="4.9565038750440697E-4"/>
    <n v="2.1113325875442729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13"/>
    <x v="0"/>
    <s v="MERCADORIA PARA REVENDA"/>
    <s v="Uva"/>
    <x v="7"/>
    <s v="Uva Vitoria"/>
    <s v="Frutana"/>
    <s v="Sem Fabricante"/>
    <s v="000054214"/>
    <s v="0005"/>
    <x v="7"/>
    <s v="CX"/>
    <n v="1"/>
    <n v="5.5"/>
    <n v="95"/>
    <s v="03|93"/>
    <x v="0"/>
    <x v="0"/>
    <s v="03|0104|000057649|1"/>
    <x v="56"/>
    <x v="1"/>
    <n v="3.0437483395551819E-4"/>
    <n v="1.5951001691611952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6"/>
    <x v="1"/>
    <s v="MERCADORIA PARA REVENDA"/>
    <s v="Ameixa"/>
    <x v="18"/>
    <s v="Ameixa"/>
    <s v="Sem Marca"/>
    <s v="Sem Fabricante"/>
    <s v="000054612"/>
    <s v="0001"/>
    <x v="38"/>
    <s v="CX"/>
    <n v="1.3332999999999999"/>
    <n v="7.9997999999999996"/>
    <n v="199.2"/>
    <s v="03|93"/>
    <x v="0"/>
    <x v="0"/>
    <s v="03|0104|000057649|1"/>
    <x v="56"/>
    <x v="1"/>
    <n v="6.382259676204128E-4"/>
    <n v="2.3200876969555872E-4"/>
    <s v="1899 - 30)"/>
    <n v="0"/>
    <n v="0"/>
    <n v="2.8611970184302681E-2"/>
  </r>
  <r>
    <s v="1899 - 30)"/>
    <x v="1"/>
    <s v="Supervisor MA, PA e PI"/>
    <x v="1"/>
    <x v="1"/>
    <s v="Picos"/>
    <s v="Sendas Distribuidora S/A (001899 - 30)"/>
    <x v="6"/>
    <x v="1"/>
    <s v="MERCADORIA IMPORTADA"/>
    <s v="Tangerina"/>
    <x v="10"/>
    <s v="Tangerina Imp"/>
    <s v="Sem Marca"/>
    <s v="Sem Fabricante"/>
    <s v="000054612"/>
    <s v="0002"/>
    <x v="64"/>
    <s v="CX"/>
    <n v="1"/>
    <n v="9"/>
    <n v="193.5"/>
    <s v="03|93"/>
    <x v="0"/>
    <x v="0"/>
    <s v="03|0104|000057649|1"/>
    <x v="56"/>
    <x v="1"/>
    <n v="6.1996347758308176E-4"/>
    <n v="2.610163913172865E-4"/>
    <s v="1899 - 30)"/>
    <n v="0"/>
    <n v="0"/>
    <n v="2.8611970184302681E-2"/>
  </r>
  <r>
    <s v="2459 - 55)"/>
    <x v="1"/>
    <s v="Supervisor MA, PA e PI"/>
    <x v="6"/>
    <x v="2"/>
    <s v="Timon"/>
    <s v="Mateus Supermercados S.A. (002459 - 55)"/>
    <x v="17"/>
    <x v="4"/>
    <s v="MERCADORIA PARA REVENDA"/>
    <s v="Pitaya"/>
    <x v="30"/>
    <s v="Pitaya"/>
    <s v="Doce Mel"/>
    <s v="Sem Fabricante"/>
    <s v="000024294"/>
    <s v="0002"/>
    <x v="52"/>
    <s v="CX"/>
    <n v="0.5"/>
    <n v="2"/>
    <n v="71"/>
    <s v="03|93"/>
    <x v="0"/>
    <x v="0"/>
    <s v="03|0104|000057481|1"/>
    <x v="101"/>
    <x v="2"/>
    <n v="2.2748013906149253E-4"/>
    <n v="5.8003642514952552E-5"/>
    <s v="2459 - 55)"/>
    <n v="0"/>
    <n v="0"/>
    <n v="2.8611970184302681E-2"/>
  </r>
  <r>
    <s v="0002 - 11)"/>
    <x v="1"/>
    <s v="Supervisor MA, PA e PI"/>
    <x v="6"/>
    <x v="1"/>
    <s v="Teresina"/>
    <s v="Atacadao S.A (000002 - 11)"/>
    <x v="17"/>
    <x v="4"/>
    <s v="MERCADORIA PARA REVENDA"/>
    <s v="Ameixa"/>
    <x v="18"/>
    <s v="Ameixa"/>
    <s v="Sem Marca"/>
    <s v="Sem Fabricante"/>
    <s v="000618506"/>
    <s v="0001"/>
    <x v="38"/>
    <s v="CX"/>
    <n v="3.6667000000000001"/>
    <n v="22.0002"/>
    <n v="534.6"/>
    <s v="03|93"/>
    <x v="0"/>
    <x v="0"/>
    <s v="03|0104|000057267|1"/>
    <x v="51"/>
    <x v="0"/>
    <n v="1.7128293287644214E-3"/>
    <n v="6.3804586802872958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7"/>
    <x v="4"/>
    <s v="MERCADORIA IMPORTADA"/>
    <s v="Kiwi"/>
    <x v="5"/>
    <s v="Kiwi Imp"/>
    <s v="Sem Marca"/>
    <s v="Sem Fabricante"/>
    <s v="000618506"/>
    <s v="0002"/>
    <x v="32"/>
    <s v="CX"/>
    <n v="1.7778"/>
    <n v="16.0002"/>
    <n v="416"/>
    <s v="03|93"/>
    <x v="0"/>
    <x v="0"/>
    <s v="03|0104|000057267|1"/>
    <x v="51"/>
    <x v="0"/>
    <n v="1.3328413781631113E-3"/>
    <n v="4.6403494048387193E-4"/>
    <s v="0002 - 11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2"/>
    <x v="2"/>
    <s v="MERCADORIA IMPORTADA"/>
    <s v="Tamara"/>
    <x v="39"/>
    <s v="Tamara Imp"/>
    <s v="Reserva Gourmet"/>
    <s v="Sem Fabricante"/>
    <s v="000017202"/>
    <s v="0001"/>
    <x v="74"/>
    <s v="CX"/>
    <n v="8.3299999999999999E-2"/>
    <n v="0.41649999999999998"/>
    <n v="13.8"/>
    <s v="03|93"/>
    <x v="0"/>
    <x v="0"/>
    <s v="03|0104|000057025|1"/>
    <x v="57"/>
    <x v="2"/>
    <n v="4.4214449564064748E-5"/>
    <n v="1.2079258553738868E-5"/>
    <s v="2459 - 59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3"/>
    <x v="3"/>
    <s v="MERCADORIA IMPORTADA"/>
    <s v="Uva Passa"/>
    <x v="40"/>
    <s v="Uva Passa Escura"/>
    <s v="Sem Marca"/>
    <s v="Sem Fabricante"/>
    <s v="000043674"/>
    <s v="0001"/>
    <x v="75"/>
    <s v="CX"/>
    <n v="0.33329999999999999"/>
    <n v="1.3331999999999999"/>
    <n v="39.200000000000003"/>
    <s v="03|93"/>
    <x v="0"/>
    <x v="0"/>
    <s v="03|0104|000056808|1"/>
    <x v="99"/>
    <x v="15"/>
    <n v="1.2559466832690858E-4"/>
    <n v="3.8665228100467371E-5"/>
    <s v="0008 - 2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7"/>
    <x v="4"/>
    <s v="MERCADORIA PARA REVENDA"/>
    <s v="Ameixa"/>
    <x v="18"/>
    <s v="Ameixa"/>
    <s v="Sem Marca"/>
    <s v="Sem Fabricante"/>
    <s v="000203378"/>
    <s v="0001"/>
    <x v="38"/>
    <s v="CX"/>
    <n v="0.66669999999999996"/>
    <n v="4.0002000000000004"/>
    <n v="97.2"/>
    <s v="03|93"/>
    <x v="0"/>
    <x v="1"/>
    <s v="03|0104|000056786|1"/>
    <x v="83"/>
    <x v="0"/>
    <n v="3.114235143208039E-4"/>
    <n v="1.1601308539415662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IMPORTADA"/>
    <s v="Maca"/>
    <x v="15"/>
    <s v="Maca Granny Imp"/>
    <s v="Sem Marca"/>
    <s v="Sem Fabricante"/>
    <s v="000203656"/>
    <s v="0001"/>
    <x v="17"/>
    <s v="CX"/>
    <n v="0.22220000000000001"/>
    <n v="3.9996"/>
    <n v="62"/>
    <s v="03|93"/>
    <x v="0"/>
    <x v="0"/>
    <s v="03|0104|000056786|1"/>
    <x v="83"/>
    <x v="0"/>
    <n v="1.9864462847623291E-4"/>
    <n v="1.1599568430140211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IMPORTADA"/>
    <s v="Maca"/>
    <x v="15"/>
    <s v="Maca Granny Imp"/>
    <s v="Sem Marca"/>
    <s v="Sem Fabricante"/>
    <s v="000203948"/>
    <s v="0001"/>
    <x v="17"/>
    <s v="CX"/>
    <n v="0.33329999999999999"/>
    <n v="5.9993999999999996"/>
    <n v="93"/>
    <s v="03|93"/>
    <x v="0"/>
    <x v="0"/>
    <s v="03|0104|000056786|1"/>
    <x v="83"/>
    <x v="0"/>
    <n v="2.9796694271434939E-4"/>
    <n v="1.7399352645210316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IMPORTADA"/>
    <s v="Maca"/>
    <x v="15"/>
    <s v="Maca Granny Imp"/>
    <s v="Sem Marca"/>
    <s v="Sem Fabricante"/>
    <s v="000203951"/>
    <s v="0001"/>
    <x v="17"/>
    <s v="CX"/>
    <n v="0.1111"/>
    <n v="1.9998"/>
    <n v="31"/>
    <s v="03|93"/>
    <x v="0"/>
    <x v="0"/>
    <s v="03|0104|000056786|1"/>
    <x v="83"/>
    <x v="0"/>
    <n v="9.9322314238116453E-5"/>
    <n v="5.7997842150701057E-5"/>
    <s v="0002 - 40)"/>
    <n v="0"/>
    <n v="0"/>
    <n v="2.8611970184302681E-2"/>
  </r>
  <r>
    <s v="0002 - 60)"/>
    <x v="1"/>
    <s v="Supervisor Atacado CE"/>
    <x v="0"/>
    <x v="0"/>
    <s v="Fortaleza"/>
    <s v="Atacadao S.A. (000002 - 60)"/>
    <x v="10"/>
    <x v="2"/>
    <s v="MERCADORIA IMPORTADA"/>
    <s v="Ameixa Seca"/>
    <x v="27"/>
    <s v="Ameixa Seca"/>
    <s v="Sem Marca"/>
    <s v="Sem Fabricante"/>
    <s v="000058532"/>
    <s v="0001"/>
    <x v="44"/>
    <s v="CX"/>
    <n v="1.9167000000000001"/>
    <n v="7.6668000000000003"/>
    <n v="289.8"/>
    <s v="03|93"/>
    <x v="0"/>
    <x v="0"/>
    <s v="03|0104|000056168|1"/>
    <x v="0"/>
    <x v="0"/>
    <n v="9.2850344084535969E-4"/>
    <n v="2.2235116321681913E-4"/>
    <s v="0002 - 60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6"/>
    <x v="0"/>
    <s v="MERCADORIA IMPORTADA"/>
    <s v="Ameixa"/>
    <x v="6"/>
    <s v="Ameixa Imp"/>
    <s v="Sem Marca"/>
    <s v="Sem Fabricante"/>
    <s v="000034545"/>
    <s v="0001"/>
    <x v="59"/>
    <s v="CX"/>
    <n v="0.55559999999999998"/>
    <n v="5.0004"/>
    <n v="112.5"/>
    <s v="03|93"/>
    <x v="0"/>
    <x v="0"/>
    <s v="03|0104|000056091|1"/>
    <x v="34"/>
    <x v="0"/>
    <n v="3.6044388231574521E-4"/>
    <n v="1.4502070701588439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6"/>
    <x v="0"/>
    <s v="MERCADORIA IMPORTADA"/>
    <s v="Ameixa"/>
    <x v="6"/>
    <s v="Ameixa Imp"/>
    <s v="Sem Marca"/>
    <s v="Sem Fabricante"/>
    <s v="000034548"/>
    <s v="0001"/>
    <x v="59"/>
    <s v="CX"/>
    <n v="0.55559999999999998"/>
    <n v="5.0004"/>
    <n v="112.5"/>
    <s v="03|93"/>
    <x v="0"/>
    <x v="0"/>
    <s v="03|0104|000056091|1"/>
    <x v="34"/>
    <x v="0"/>
    <n v="3.6044388231574521E-4"/>
    <n v="1.4502070701588439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6"/>
    <x v="0"/>
    <s v="MERCADORIA IMPORTADA"/>
    <s v="Ameixa"/>
    <x v="6"/>
    <s v="Ameixa Imp"/>
    <s v="Sem Marca"/>
    <s v="Sem Fabricante"/>
    <s v="000034550"/>
    <s v="0001"/>
    <x v="59"/>
    <s v="CX"/>
    <n v="1.1111"/>
    <n v="9.9999000000000002"/>
    <n v="225"/>
    <s v="03|93"/>
    <x v="0"/>
    <x v="0"/>
    <s v="03|0104|000056091|1"/>
    <x v="34"/>
    <x v="0"/>
    <n v="7.2088776463149042E-4"/>
    <n v="2.9001531239263701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2"/>
    <x v="2"/>
    <s v="MERCADORIA IMPORTADA"/>
    <s v="Ameixa"/>
    <x v="6"/>
    <s v="Ameixa Imp"/>
    <s v="Sem Marca"/>
    <s v="Sem Fabricante"/>
    <s v="000034768"/>
    <s v="0001"/>
    <x v="59"/>
    <s v="CX"/>
    <n v="0.77780000000000005"/>
    <n v="7.0002000000000004"/>
    <n v="157.5"/>
    <s v="03|93"/>
    <x v="0"/>
    <x v="0"/>
    <s v="03|0104|000056091|1"/>
    <x v="34"/>
    <x v="0"/>
    <n v="5.0462143524204327E-4"/>
    <n v="2.0301854916658546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2"/>
    <x v="2"/>
    <s v="MERCADORIA IMPORTADA"/>
    <s v="Ameixa"/>
    <x v="6"/>
    <s v="Ameixa Imp"/>
    <s v="Sem Marca"/>
    <s v="Sem Fabricante"/>
    <s v="000034824"/>
    <s v="0001"/>
    <x v="59"/>
    <s v="CX"/>
    <n v="1.1772"/>
    <n v="10.594799999999999"/>
    <n v="238.38"/>
    <s v="03|93"/>
    <x v="0"/>
    <x v="0"/>
    <s v="03|0104|000056091|1"/>
    <x v="34"/>
    <x v="0"/>
    <n v="7.6375655703490972E-4"/>
    <n v="3.0726849585870964E-4"/>
    <s v="0048 - 12)"/>
    <n v="0"/>
    <n v="0"/>
    <n v="2.8611970184302681E-2"/>
  </r>
  <r>
    <s v="2459 - 79)"/>
    <x v="1"/>
    <s v="Supervisor Atacado CE"/>
    <x v="2"/>
    <x v="0"/>
    <s v="Fortaleza"/>
    <s v="Mateus Supermercados S.A. (002459 - 79)"/>
    <x v="16"/>
    <x v="0"/>
    <s v="MERCADORIA IMPORTADA"/>
    <s v="Ameixa"/>
    <x v="6"/>
    <s v="Ameixa Imp"/>
    <s v="Sem Marca"/>
    <s v="Sem Fabricante"/>
    <s v="000007190"/>
    <s v="0001"/>
    <x v="59"/>
    <s v="CX"/>
    <n v="1"/>
    <n v="9"/>
    <n v="224.1"/>
    <s v="03|93"/>
    <x v="0"/>
    <x v="0"/>
    <s v="03|0104|000056064|1"/>
    <x v="6"/>
    <x v="2"/>
    <n v="7.1800421357296449E-4"/>
    <n v="2.610163913172865E-4"/>
    <s v="2459 - 79)"/>
    <n v="0"/>
    <n v="0"/>
    <n v="2.8611970184302681E-2"/>
  </r>
  <r>
    <s v="2459 - 79)"/>
    <x v="1"/>
    <s v="Supervisor Atacado CE"/>
    <x v="2"/>
    <x v="0"/>
    <s v="Fortaleza"/>
    <s v="Mateus Supermercados S.A. (002459 - 79)"/>
    <x v="16"/>
    <x v="0"/>
    <s v="MERCADORIA IMPORTADA"/>
    <s v="Kiwi"/>
    <x v="5"/>
    <s v="Kiwi Imp"/>
    <s v="Sem Marca"/>
    <s v="Sem Fabricante"/>
    <s v="000007190"/>
    <s v="0002"/>
    <x v="5"/>
    <s v="CX"/>
    <n v="0.44440000000000002"/>
    <n v="3.9996"/>
    <n v="107.6"/>
    <s v="03|93"/>
    <x v="0"/>
    <x v="0"/>
    <s v="03|0104|000056064|1"/>
    <x v="6"/>
    <x v="2"/>
    <n v="3.4474454877488162E-4"/>
    <n v="1.1599568430140211E-4"/>
    <s v="2459 - 79)"/>
    <n v="0"/>
    <n v="0"/>
    <n v="2.8611970184302681E-2"/>
  </r>
  <r>
    <s v="1899 - 71)"/>
    <x v="1"/>
    <s v="Supervisor MA, PA e PI"/>
    <x v="8"/>
    <x v="2"/>
    <s v="Sao Luis"/>
    <s v="Sendas Distribuidora S/A (001899 - 71)"/>
    <x v="14"/>
    <x v="0"/>
    <s v="MERCADORIA IMPORTADA"/>
    <s v="Pera"/>
    <x v="2"/>
    <s v="Pera D'Anjou Imp"/>
    <s v="Sem Marca"/>
    <s v="Sem Fabricante"/>
    <s v="000120372"/>
    <s v="0002"/>
    <x v="76"/>
    <s v="CX"/>
    <n v="2.2778"/>
    <n v="41.000399999999999"/>
    <n v="348.5"/>
    <s v="03|93"/>
    <x v="0"/>
    <x v="0"/>
    <s v="03|0104|000055875|1"/>
    <x v="67"/>
    <x v="1"/>
    <n v="1.116575048773664E-3"/>
    <n v="1.1890862722850302E-3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IMPORTADA"/>
    <s v="Pera"/>
    <x v="2"/>
    <s v="Pera D'Anjou Imp"/>
    <s v="Sem Marca"/>
    <s v="Sem Fabricante"/>
    <s v="000120470"/>
    <s v="0002"/>
    <x v="76"/>
    <s v="CX"/>
    <n v="0.80559999999999998"/>
    <n v="14.5008"/>
    <n v="123.25"/>
    <s v="03|93"/>
    <x v="0"/>
    <x v="0"/>
    <s v="03|0104|000055875|1"/>
    <x v="67"/>
    <x v="1"/>
    <n v="3.9488629773702752E-4"/>
    <n v="4.2054960969041197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Uva"/>
    <x v="20"/>
    <s v="Uva Pick &amp; Nicky"/>
    <s v="Pick Nick"/>
    <s v="Sem Fabricante"/>
    <s v="000120470"/>
    <s v="0004"/>
    <x v="25"/>
    <s v="CX"/>
    <n v="0.15"/>
    <n v="0.82499999999999996"/>
    <n v="20.399999999999999"/>
    <s v="03|93"/>
    <x v="0"/>
    <x v="0"/>
    <s v="03|0104|000055875|1"/>
    <x v="67"/>
    <x v="1"/>
    <n v="6.5360490659921788E-5"/>
    <n v="2.3926502537417927E-5"/>
    <s v="1899 - 71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Ameixa"/>
    <x v="6"/>
    <s v="Ameixa Imp"/>
    <s v="Sem Marca"/>
    <s v="Sem Fabricante"/>
    <s v="000019080"/>
    <s v="0001"/>
    <x v="59"/>
    <s v="CX"/>
    <n v="0.67779999999999996"/>
    <n v="6.1002000000000001"/>
    <n v="151.88999999999999"/>
    <s v="03|93"/>
    <x v="0"/>
    <x v="0"/>
    <s v="03|0104|000055848|1"/>
    <x v="96"/>
    <x v="2"/>
    <n v="4.8664730031056476E-4"/>
    <n v="1.769169100348568E-4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Laranja"/>
    <x v="3"/>
    <s v="Laranja Imp"/>
    <s v="Sem Marca"/>
    <s v="Sem Fabricante"/>
    <s v="000019080"/>
    <s v="0002"/>
    <x v="19"/>
    <s v="CX"/>
    <n v="7.3300000000000004E-2"/>
    <n v="1.0994999999999999"/>
    <n v="15.29"/>
    <s v="03|93"/>
    <x v="0"/>
    <x v="0"/>
    <s v="03|0104|000055848|1"/>
    <x v="96"/>
    <x v="2"/>
    <n v="4.8988328538735502E-5"/>
    <n v="3.1887502472595163E-5"/>
    <s v="2459 - 5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Maca"/>
    <x v="15"/>
    <s v="Maca Granny Imp"/>
    <s v="Sem Marca"/>
    <s v="Sem Fabricante"/>
    <s v="000019080"/>
    <s v="0003"/>
    <x v="17"/>
    <s v="CX"/>
    <n v="0.25559999999999999"/>
    <n v="4.6007999999999996"/>
    <n v="64.400000000000006"/>
    <s v="03|93"/>
    <x v="0"/>
    <x v="0"/>
    <s v="03|0104|000055848|1"/>
    <x v="96"/>
    <x v="2"/>
    <n v="2.0633409796563549E-4"/>
    <n v="1.3343157924139684E-4"/>
    <s v="2459 - 58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16"/>
    <x v="0"/>
    <s v="MERCADORIA IMPORTADA"/>
    <s v="Damasco"/>
    <x v="41"/>
    <s v="Damasco"/>
    <s v="Sem Marca"/>
    <s v="Sem Fabricante"/>
    <s v="000594631"/>
    <s v="0001"/>
    <x v="77"/>
    <s v="CX"/>
    <n v="0.5"/>
    <n v="1.74"/>
    <n v="127.2"/>
    <s v="03|93"/>
    <x v="0"/>
    <x v="0"/>
    <s v="03|0104|000055497|1"/>
    <x v="16"/>
    <x v="8"/>
    <n v="4.0754188293833592E-4"/>
    <n v="5.0463168988008721E-5"/>
    <s v="0179 - 13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16"/>
    <x v="0"/>
    <s v="MERCADORIA IMPORTADA"/>
    <s v="Ameixa"/>
    <x v="6"/>
    <s v="Ameixa Imp"/>
    <s v="Sem Marca"/>
    <s v="Sem Fabricante"/>
    <s v="000594631"/>
    <s v="0002"/>
    <x v="6"/>
    <s v="CX"/>
    <n v="0.22220000000000001"/>
    <n v="1.9998"/>
    <n v="12.6"/>
    <s v="03|93"/>
    <x v="0"/>
    <x v="0"/>
    <s v="03|0104|000055497|1"/>
    <x v="16"/>
    <x v="8"/>
    <n v="4.0369714819363463E-5"/>
    <n v="5.7997842150701057E-5"/>
    <s v="0179 - 13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16"/>
    <x v="0"/>
    <s v="MERCADORIA PARA REVENDA"/>
    <s v="Castanha"/>
    <x v="42"/>
    <s v="Castanha Do Para"/>
    <s v="Sem Marca"/>
    <s v="Sem Fabricante"/>
    <s v="000594631"/>
    <s v="0003"/>
    <x v="78"/>
    <s v="CX"/>
    <n v="0.91669999999999996"/>
    <n v="3.1901160000000002"/>
    <n v="242"/>
    <s v="03|93"/>
    <x v="0"/>
    <x v="0"/>
    <s v="03|0104|000055497|1"/>
    <x v="16"/>
    <x v="8"/>
    <n v="7.7535484018142521E-4"/>
    <n v="9.2519174022615193E-5"/>
    <s v="0179 - 13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16"/>
    <x v="0"/>
    <s v="MERCADORIA PARA REVENDA"/>
    <s v="Frutas Cristalizada"/>
    <x v="43"/>
    <s v="Frutas Cristalizadas"/>
    <s v="Sem Marca"/>
    <s v="Sem Fabricante"/>
    <s v="000594631"/>
    <s v="0004"/>
    <x v="79"/>
    <s v="CX"/>
    <n v="0.25"/>
    <n v="1"/>
    <n v="27.6"/>
    <s v="03|93"/>
    <x v="0"/>
    <x v="0"/>
    <s v="03|0104|000055497|1"/>
    <x v="16"/>
    <x v="8"/>
    <n v="8.8428899128129495E-5"/>
    <n v="2.9001821257476276E-5"/>
    <s v="0179 - 13)"/>
    <n v="0"/>
    <n v="0"/>
    <n v="2.8611970184302681E-2"/>
  </r>
  <r>
    <s v="0176 - 10)"/>
    <x v="1"/>
    <s v="Supervisor Atacado CE"/>
    <x v="5"/>
    <x v="0"/>
    <s v="Iguatu"/>
    <s v="Mwn Comercial De Alimentos Ltda (000176 - 10)"/>
    <x v="5"/>
    <x v="1"/>
    <s v="MERCADORIA IMPORTADA"/>
    <s v="Amendoa"/>
    <x v="44"/>
    <s v="Amendoa"/>
    <s v="Reserva Gourmet"/>
    <s v="Sem Fabricante"/>
    <s v="000082738"/>
    <s v="0001"/>
    <x v="80"/>
    <s v="CX"/>
    <n v="0.41670000000000001"/>
    <n v="1.6668000000000001"/>
    <n v="145"/>
    <s v="03|93"/>
    <x v="0"/>
    <x v="0"/>
    <s v="03|0104|000055488|1"/>
    <x v="93"/>
    <x v="4"/>
    <n v="4.6457211498473827E-4"/>
    <n v="4.834023567196146E-5"/>
    <s v="0176 - 10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0"/>
    <x v="2"/>
    <s v="MERCADORIA IMPORTADA"/>
    <s v="Damasco"/>
    <x v="41"/>
    <s v="Damasco"/>
    <s v="Sem Marca"/>
    <s v="Sem Fabricante"/>
    <s v="000025960"/>
    <s v="0001"/>
    <x v="77"/>
    <s v="CX"/>
    <n v="0.41670000000000001"/>
    <n v="1.450116"/>
    <n v="85"/>
    <s v="03|93"/>
    <x v="0"/>
    <x v="0"/>
    <s v="03|0104|000054117|1"/>
    <x v="60"/>
    <x v="0"/>
    <n v="2.7233537774967417E-4"/>
    <n v="4.2056005034606465E-5"/>
    <s v="0048 - 19)"/>
    <n v="0"/>
    <n v="0"/>
    <n v="2.8611970184302681E-2"/>
  </r>
  <r>
    <s v="1456 - 05)"/>
    <x v="1"/>
    <s v="Supervisor MA, PA e PI"/>
    <x v="7"/>
    <x v="1"/>
    <s v="Parnaiba"/>
    <s v="Mateus Supermercados S.A. (001456 - 05)"/>
    <x v="1"/>
    <x v="1"/>
    <s v="MERCADORIA IMPORTADA"/>
    <s v="Amendoa"/>
    <x v="44"/>
    <s v="Amendoa"/>
    <s v="Reserva Gourmet"/>
    <s v="Sem Fabricante"/>
    <s v="000044728"/>
    <s v="0001"/>
    <x v="80"/>
    <s v="CX"/>
    <n v="2.5832999999999999"/>
    <n v="10.3332"/>
    <n v="713"/>
    <s v="03|93"/>
    <x v="0"/>
    <x v="0"/>
    <s v="03|0104|000053672|1"/>
    <x v="86"/>
    <x v="2"/>
    <n v="2.2844132274766784E-3"/>
    <n v="2.9968161941775384E-4"/>
    <s v="1456 - 05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11"/>
    <x v="2"/>
    <s v="MERCADORIA IMPORTADA"/>
    <s v="Ameixa"/>
    <x v="6"/>
    <s v="Ameixa Imp"/>
    <s v="Sem Marca"/>
    <s v="Sem Fabricante"/>
    <s v="000343230"/>
    <s v="0001"/>
    <x v="6"/>
    <s v="CX"/>
    <n v="2"/>
    <n v="18"/>
    <n v="162"/>
    <s v="03|93"/>
    <x v="0"/>
    <x v="0"/>
    <s v="03|0104|000052951|1"/>
    <x v="26"/>
    <x v="9"/>
    <n v="5.1903919053467311E-4"/>
    <n v="5.22032782634573E-4"/>
    <s v="2388 - 01)"/>
    <n v="0"/>
    <n v="0"/>
    <n v="2.8611970184302681E-2"/>
  </r>
  <r>
    <s v="0176 - 01)"/>
    <x v="1"/>
    <s v="Supervisor Varejo CE"/>
    <x v="4"/>
    <x v="0"/>
    <s v="Fortaleza"/>
    <s v="Mwn Comercial De Alimentos Ltda (000176 - 01)"/>
    <x v="15"/>
    <x v="0"/>
    <s v="MERCADORIA IMPORTADA"/>
    <s v="Amendoa"/>
    <x v="44"/>
    <s v="Amendoa"/>
    <s v="Reserva Gourmet"/>
    <s v="Sem Fabricante"/>
    <s v="000871130"/>
    <s v="0001"/>
    <x v="80"/>
    <s v="CX"/>
    <n v="3.4167000000000001"/>
    <n v="13.6668"/>
    <n v="729.8"/>
    <s v="03|93"/>
    <x v="0"/>
    <x v="0"/>
    <s v="03|0104|000052469|1"/>
    <x v="9"/>
    <x v="4"/>
    <n v="2.3382395139024963E-3"/>
    <n v="3.963620907616768E-4"/>
    <s v="0176 - 01)"/>
    <n v="0"/>
    <n v="0"/>
    <n v="2.8611970184302681E-2"/>
  </r>
  <r>
    <s v="0176 - 01)"/>
    <x v="1"/>
    <s v="Supervisor Varejo CE"/>
    <x v="4"/>
    <x v="0"/>
    <s v="Fortaleza"/>
    <s v="Mwn Comercial De Alimentos Ltda (000176 - 01)"/>
    <x v="15"/>
    <x v="0"/>
    <s v="MERCADORIA IMPORTADA"/>
    <s v="Noz"/>
    <x v="45"/>
    <s v="NOZES"/>
    <s v="Sem Marca"/>
    <s v="Sem Fabricante"/>
    <s v="000871130"/>
    <s v="0003"/>
    <x v="81"/>
    <s v="CX"/>
    <n v="2"/>
    <n v="5.8"/>
    <n v="326.39999999999998"/>
    <s v="03|93"/>
    <x v="0"/>
    <x v="0"/>
    <s v="03|0104|000052469|1"/>
    <x v="9"/>
    <x v="4"/>
    <n v="1.0457678505587486E-3"/>
    <n v="1.6821056329336241E-4"/>
    <s v="0176 - 01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2"/>
    <x v="2"/>
    <s v="MERCADORIA IMPORTADA"/>
    <s v="Ameixa Seca"/>
    <x v="27"/>
    <s v="Ameixa Seca"/>
    <s v="Sem Marca"/>
    <s v="Sem Fabricante"/>
    <s v="000017201"/>
    <s v="0001"/>
    <x v="44"/>
    <s v="CX"/>
    <n v="4.1700000000000001E-2"/>
    <n v="0.1668"/>
    <n v="6.4"/>
    <s v="03|93"/>
    <x v="0"/>
    <x v="0"/>
    <s v="03|0104|000052391|1"/>
    <x v="57"/>
    <x v="2"/>
    <n v="2.0505251971740172E-5"/>
    <n v="4.8375037857470427E-6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2"/>
    <x v="2"/>
    <s v="MERCADORIA PARA REVENDA"/>
    <s v="Castanha"/>
    <x v="42"/>
    <s v="Castanha Do Para"/>
    <s v="Sem Marca"/>
    <s v="Sem Fabricante"/>
    <s v="000017201"/>
    <s v="0002"/>
    <x v="78"/>
    <s v="CX"/>
    <n v="4.1700000000000001E-2"/>
    <n v="0.14511599999999999"/>
    <n v="12.5"/>
    <s v="03|93"/>
    <x v="0"/>
    <x v="0"/>
    <s v="03|0104|000052391|1"/>
    <x v="57"/>
    <x v="2"/>
    <n v="4.0049320257305026E-5"/>
    <n v="4.208628293599927E-6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2"/>
    <x v="2"/>
    <s v="MERCADORIA IMPORTADA"/>
    <s v="Damasco"/>
    <x v="41"/>
    <s v="Damasco"/>
    <s v="Sem Marca"/>
    <s v="Sem Fabricante"/>
    <s v="000017201"/>
    <s v="0003"/>
    <x v="77"/>
    <s v="CX"/>
    <n v="8.3299999999999999E-2"/>
    <n v="0.28988399999999998"/>
    <n v="21.2"/>
    <s v="03|93"/>
    <x v="0"/>
    <x v="0"/>
    <s v="03|0104|000052391|1"/>
    <x v="57"/>
    <x v="2"/>
    <n v="6.7923647156389316E-5"/>
    <n v="8.4071639534022523E-6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2"/>
    <x v="2"/>
    <s v="MERCADORIA IMPORTADA"/>
    <s v="Uva Passa"/>
    <x v="40"/>
    <s v="Uva Passa Escura"/>
    <s v="Sem Marca"/>
    <s v="Sem Fabricante"/>
    <s v="000017201"/>
    <s v="0004"/>
    <x v="75"/>
    <s v="CX"/>
    <n v="0.16669999999999999"/>
    <n v="0.66679999999999995"/>
    <n v="19.600000000000001"/>
    <s v="03|93"/>
    <x v="0"/>
    <x v="0"/>
    <s v="03|0104|000052391|1"/>
    <x v="57"/>
    <x v="2"/>
    <n v="6.2797334163454288E-5"/>
    <n v="1.9338414414485181E-5"/>
    <s v="2459 - 59)"/>
    <n v="0"/>
    <n v="0"/>
    <n v="2.8611970184302681E-2"/>
  </r>
  <r>
    <s v="2459 - 56)"/>
    <x v="1"/>
    <s v="Supervisor Atacado CE"/>
    <x v="2"/>
    <x v="0"/>
    <s v="Caninde"/>
    <s v="Mateus Supermercados S.A. (002459 - 56)"/>
    <x v="2"/>
    <x v="2"/>
    <s v="MERCADORIA PARA REVENDA"/>
    <s v="Castanha"/>
    <x v="42"/>
    <s v="Castanha Do Para"/>
    <s v="Sem Marca"/>
    <s v="Sem Fabricante"/>
    <s v="000014459"/>
    <s v="0001"/>
    <x v="78"/>
    <s v="CX"/>
    <n v="1.5832999999999999"/>
    <n v="5.5098839999999996"/>
    <n v="475"/>
    <s v="03|93"/>
    <x v="0"/>
    <x v="0"/>
    <s v="03|0104|000051812|1"/>
    <x v="62"/>
    <x v="2"/>
    <n v="1.521874169777591E-3"/>
    <n v="1.5979667091742841E-4"/>
    <s v="2459 - 56)"/>
    <n v="0"/>
    <n v="0"/>
    <n v="2.8611970184302681E-2"/>
  </r>
  <r>
    <s v="2459 - 56)"/>
    <x v="1"/>
    <s v="Supervisor Atacado CE"/>
    <x v="2"/>
    <x v="0"/>
    <s v="Caninde"/>
    <s v="Mateus Supermercados S.A. (002459 - 56)"/>
    <x v="2"/>
    <x v="2"/>
    <s v="MERCADORIA IMPORTADA"/>
    <s v="Damasco"/>
    <x v="41"/>
    <s v="Damasco"/>
    <s v="Sem Marca"/>
    <s v="Sem Fabricante"/>
    <s v="000014459"/>
    <s v="0002"/>
    <x v="77"/>
    <s v="CX"/>
    <n v="0.375"/>
    <n v="1.3049999999999999"/>
    <n v="95.4"/>
    <s v="03|93"/>
    <x v="0"/>
    <x v="0"/>
    <s v="03|0104|000051812|1"/>
    <x v="62"/>
    <x v="2"/>
    <n v="3.0565641220375194E-4"/>
    <n v="3.7847376741006541E-5"/>
    <s v="2459 - 56)"/>
    <n v="0"/>
    <n v="0"/>
    <n v="2.8611970184302681E-2"/>
  </r>
  <r>
    <s v="2459 - 56)"/>
    <x v="1"/>
    <s v="Supervisor Atacado CE"/>
    <x v="2"/>
    <x v="0"/>
    <s v="Caninde"/>
    <s v="Mateus Supermercados S.A. (002459 - 56)"/>
    <x v="5"/>
    <x v="1"/>
    <s v="MERCADORIA IMPORTADA"/>
    <s v="Amendoa"/>
    <x v="44"/>
    <s v="Amendoa"/>
    <s v="Reserva Gourmet"/>
    <s v="Sem Fabricante"/>
    <s v="000014686"/>
    <s v="0001"/>
    <x v="80"/>
    <s v="CX"/>
    <n v="0.75"/>
    <n v="3"/>
    <n v="239.4"/>
    <s v="03|93"/>
    <x v="0"/>
    <x v="0"/>
    <s v="03|0104|000051812|1"/>
    <x v="62"/>
    <x v="2"/>
    <n v="7.6702458156790586E-4"/>
    <n v="8.7005463772428838E-5"/>
    <s v="2459 - 56)"/>
    <n v="0"/>
    <n v="0"/>
    <n v="2.8611970184302681E-2"/>
  </r>
  <r>
    <s v="2459 - 48)"/>
    <x v="1"/>
    <s v="Supervisor Atacado CE"/>
    <x v="2"/>
    <x v="0"/>
    <s v="Quixeramobim"/>
    <s v="Mateus Supermercados S.A. (002459 - 48)"/>
    <x v="2"/>
    <x v="2"/>
    <s v="MERCADORIA PARA REVENDA"/>
    <s v="Castanha"/>
    <x v="42"/>
    <s v="Castanha Do Para"/>
    <s v="Sem Marca"/>
    <s v="Sem Fabricante"/>
    <s v="000016236"/>
    <s v="0001"/>
    <x v="78"/>
    <s v="CX"/>
    <n v="1.2082999999999999"/>
    <n v="4.2048839999999998"/>
    <n v="362.5"/>
    <s v="03|93"/>
    <x v="0"/>
    <x v="0"/>
    <s v="03|0104|000051810|1"/>
    <x v="63"/>
    <x v="2"/>
    <n v="1.1614302874618457E-3"/>
    <n v="1.2194929417642188E-4"/>
    <s v="2459 - 48)"/>
    <n v="0"/>
    <n v="0"/>
    <n v="2.8611970184302681E-2"/>
  </r>
  <r>
    <s v="0176 - 01)"/>
    <x v="1"/>
    <s v="Supervisor Varejo CE"/>
    <x v="4"/>
    <x v="0"/>
    <s v="Fortaleza"/>
    <s v="Mwn Comercial De Alimentos Ltda (000176 - 01)"/>
    <x v="15"/>
    <x v="0"/>
    <s v="MERCADORIA IMPORTADA"/>
    <s v="Noz"/>
    <x v="45"/>
    <s v="NOZES"/>
    <s v="Sem Marca"/>
    <s v="Sem Fabricante"/>
    <s v="000871130"/>
    <s v="0002"/>
    <x v="81"/>
    <s v="CX"/>
    <n v="8.3299999999999999E-2"/>
    <n v="0.24157000000000001"/>
    <n v="17"/>
    <s v="03|93"/>
    <x v="0"/>
    <x v="0"/>
    <s v="03|0104|000048910|1"/>
    <x v="9"/>
    <x v="4"/>
    <n v="5.446707554993483E-5"/>
    <n v="7.0059699611685444E-6"/>
    <s v="0176 - 01)"/>
    <n v="0"/>
    <n v="0"/>
    <n v="2.8611970184302681E-2"/>
  </r>
  <r>
    <s v="0165 - 02)"/>
    <x v="1"/>
    <s v="Supervisor Varejo CE"/>
    <x v="4"/>
    <x v="0"/>
    <s v="Fortaleza"/>
    <s v="Jubaia Comercial De Produtos Alimenticios Ltda (000165 - 02)"/>
    <x v="10"/>
    <x v="2"/>
    <s v="MERCADORIA IMPORTADA"/>
    <s v="Noz"/>
    <x v="45"/>
    <s v="NOZES"/>
    <s v="Sem Marca"/>
    <s v="Sem Fabricante"/>
    <s v="000017856"/>
    <s v="0001"/>
    <x v="81"/>
    <s v="CX"/>
    <n v="8.3299999999999999E-2"/>
    <n v="0.24157000000000001"/>
    <n v="17"/>
    <s v="03|93"/>
    <x v="0"/>
    <x v="0"/>
    <s v="03|0104|000048866|1"/>
    <x v="102"/>
    <x v="22"/>
    <n v="5.446707554993483E-5"/>
    <n v="7.0059699611685444E-6"/>
    <s v="0165 - 02)"/>
    <n v="0"/>
    <n v="0"/>
    <n v="2.8611970184302681E-2"/>
  </r>
  <r>
    <s v="0165 - 02)"/>
    <x v="1"/>
    <s v="Supervisor Varejo CE"/>
    <x v="4"/>
    <x v="0"/>
    <s v="Fortaleza"/>
    <s v="Jubaia Comercial De Produtos Alimenticios Ltda (000165 - 02)"/>
    <x v="10"/>
    <x v="2"/>
    <s v="MERCADORIA PARA REVENDA"/>
    <s v="Frutas Cristalizada"/>
    <x v="43"/>
    <s v="Frutas Cristalizadas"/>
    <s v="Sem Marca"/>
    <s v="Sem Fabricante"/>
    <s v="000017856"/>
    <s v="0002"/>
    <x v="79"/>
    <s v="CX"/>
    <n v="0.91669999999999996"/>
    <n v="3.6667999999999998"/>
    <n v="79.2"/>
    <s v="03|93"/>
    <x v="0"/>
    <x v="0"/>
    <s v="03|0104|000048866|1"/>
    <x v="102"/>
    <x v="22"/>
    <n v="2.5375249315028465E-4"/>
    <n v="1.0634387818691401E-4"/>
    <s v="0165 - 02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12"/>
    <x v="2"/>
    <s v="MERCADORIA PARA REVENDA"/>
    <s v="Abobora"/>
    <x v="25"/>
    <s v="Abobora Moranga"/>
    <s v="Sem Marca"/>
    <s v="Sem Fabricante"/>
    <s v="000010421"/>
    <s v="0001"/>
    <x v="40"/>
    <s v="SC"/>
    <n v="5.0999999999999997E-2"/>
    <n v="1.02"/>
    <n v="5.61"/>
    <s v="03|93"/>
    <x v="0"/>
    <x v="0"/>
    <s v="03|0104|000047269|1"/>
    <x v="10"/>
    <x v="0"/>
    <n v="1.7974134931478494E-5"/>
    <n v="2.9581857682625802E-5"/>
    <s v="0048 - 36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Abobora"/>
    <x v="25"/>
    <s v="Abobora Moranga"/>
    <s v="Sem Marca"/>
    <s v="Sem Fabricante"/>
    <s v="000145073"/>
    <s v="0001"/>
    <x v="40"/>
    <s v="SC"/>
    <n v="0.15"/>
    <n v="3"/>
    <n v="16.5"/>
    <s v="03|01"/>
    <x v="1"/>
    <x v="2"/>
    <s v="03|0104|000047001|1"/>
    <x v="25"/>
    <x v="0"/>
    <n v="5.2865102739642629E-5"/>
    <n v="8.7005463772428838E-5"/>
    <s v="0002 - 39)"/>
    <n v="0"/>
    <n v="0"/>
    <n v="2.8611970184302681E-2"/>
  </r>
  <r>
    <s v="0002 - 60)"/>
    <x v="1"/>
    <s v="Supervisor Atacado CE"/>
    <x v="0"/>
    <x v="0"/>
    <s v="Fortaleza"/>
    <s v="Atacadao S.A. (000002 - 60)"/>
    <x v="0"/>
    <x v="0"/>
    <s v="MERCADORIA PARA REVENDA"/>
    <s v="Abobora"/>
    <x v="25"/>
    <s v="Abobora Moranga"/>
    <s v="Sem Marca"/>
    <s v="Sem Fabricante"/>
    <s v="000057946"/>
    <s v="0001"/>
    <x v="40"/>
    <s v="SC"/>
    <n v="0.2"/>
    <n v="4"/>
    <n v="22"/>
    <s v="03|93"/>
    <x v="0"/>
    <x v="0"/>
    <s v="03|0104|000045562|1"/>
    <x v="0"/>
    <x v="0"/>
    <n v="7.0486803652856843E-5"/>
    <n v="1.160072850299051E-4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10"/>
    <x v="2"/>
    <s v="MERCADORIA PARA REVENDA"/>
    <s v="Abobora"/>
    <x v="25"/>
    <s v="Abobora Moranga"/>
    <s v="Sem Marca"/>
    <s v="Sem Fabricante"/>
    <s v="000058556"/>
    <s v="0001"/>
    <x v="40"/>
    <s v="SC"/>
    <n v="0.85"/>
    <n v="17"/>
    <n v="93.5"/>
    <s v="03|93"/>
    <x v="0"/>
    <x v="0"/>
    <s v="03|0104|000045562|1"/>
    <x v="0"/>
    <x v="0"/>
    <n v="2.9956891552464156E-4"/>
    <n v="4.9303096137709673E-4"/>
    <s v="0002 - 60)"/>
    <n v="0"/>
    <n v="0"/>
    <n v="2.8611970184302681E-2"/>
  </r>
  <r>
    <s v="0002 - 39)"/>
    <x v="1"/>
    <s v="Supervisor Atacado CE"/>
    <x v="2"/>
    <x v="0"/>
    <s v="Sobral"/>
    <s v="Atacadao Distribuicao Comercio E Industr (000002 - 39)"/>
    <x v="13"/>
    <x v="0"/>
    <s v="MERCADORIA PARA REVENDA"/>
    <s v="Abobora"/>
    <x v="25"/>
    <s v="Abobora Moranga"/>
    <s v="Sem Marca"/>
    <s v="Sem Fabricante"/>
    <s v="000144699"/>
    <s v="0001"/>
    <x v="40"/>
    <s v="SC"/>
    <n v="0.85"/>
    <n v="17"/>
    <n v="93.5"/>
    <s v="03|93"/>
    <x v="0"/>
    <x v="0"/>
    <s v="03|0104|000042130|1"/>
    <x v="25"/>
    <x v="0"/>
    <n v="2.9956891552464156E-4"/>
    <n v="4.9303096137709673E-4"/>
    <s v="0002 - 39)"/>
    <n v="0"/>
    <n v="0"/>
    <n v="2.8611970184302681E-2"/>
  </r>
  <r>
    <s v="0002 - 39)"/>
    <x v="1"/>
    <s v="Supervisor Atacado CE"/>
    <x v="2"/>
    <x v="0"/>
    <s v="Sobral"/>
    <s v="Atacadao Distribuicao Comercio E Industr (000002 - 39)"/>
    <x v="3"/>
    <x v="3"/>
    <s v="MERCADORIA PARA REVENDA"/>
    <s v="Abobora"/>
    <x v="25"/>
    <s v="Abobora Moranga"/>
    <s v="Sem Marca"/>
    <s v="Sem Fabricante"/>
    <s v="000145391"/>
    <s v="0001"/>
    <x v="40"/>
    <s v="SC"/>
    <n v="0.4"/>
    <n v="8"/>
    <n v="44"/>
    <s v="03|93"/>
    <x v="0"/>
    <x v="0"/>
    <s v="03|0104|000042130|1"/>
    <x v="25"/>
    <x v="0"/>
    <n v="1.4097360730571369E-4"/>
    <n v="2.3201457005981021E-4"/>
    <s v="0002 - 39)"/>
    <n v="0"/>
    <n v="0"/>
    <n v="2.8611970184302681E-2"/>
  </r>
  <r>
    <s v="0002 - 24)"/>
    <x v="1"/>
    <s v="Supervisor Atacado CE"/>
    <x v="10"/>
    <x v="0"/>
    <s v="Fortaleza"/>
    <s v="Atacadao S.A (000002 - 24)"/>
    <x v="11"/>
    <x v="2"/>
    <s v="MERCADORIA PARA REVENDA"/>
    <s v="Maca"/>
    <x v="46"/>
    <s v="Maca Gala Pick &amp; Nicky"/>
    <s v="Schio"/>
    <s v="Sem Fabricante"/>
    <s v="000627926"/>
    <s v="0001"/>
    <x v="82"/>
    <s v="CX"/>
    <n v="0.41670000000000001"/>
    <n v="8.7507000000000001"/>
    <n v="79"/>
    <s v="03|93"/>
    <x v="0"/>
    <x v="0"/>
    <s v="03|0104|000024931|1"/>
    <x v="23"/>
    <x v="0"/>
    <n v="2.5311170402616775E-4"/>
    <n v="2.5378623727779766E-4"/>
    <s v="0002 - 24)"/>
    <n v="0"/>
    <n v="0"/>
    <n v="2.8611970184302681E-2"/>
  </r>
  <r>
    <s v="0002 - 60)"/>
    <x v="1"/>
    <s v="Supervisor Atacado CE"/>
    <x v="10"/>
    <x v="0"/>
    <s v="Fortaleza"/>
    <s v="Atacadao S.A. (000002 - 60)"/>
    <x v="9"/>
    <x v="2"/>
    <s v="MERCADORIA PARA REVENDA"/>
    <s v="Maca"/>
    <x v="46"/>
    <s v="Maca Gala Pick &amp; Nicky"/>
    <s v="Schio"/>
    <s v="Sem Fabricante"/>
    <s v="000058799"/>
    <s v="0001"/>
    <x v="82"/>
    <s v="CX"/>
    <n v="4.1700000000000001E-2"/>
    <n v="0.87570000000000003"/>
    <n v="7.9"/>
    <s v="03|93"/>
    <x v="0"/>
    <x v="0"/>
    <s v="03|0104|000024915|1"/>
    <x v="0"/>
    <x v="0"/>
    <n v="2.5311170402616776E-5"/>
    <n v="2.5396894875171976E-5"/>
    <s v="0002 - 60)"/>
    <n v="0"/>
    <n v="0"/>
    <n v="2.8611970184302681E-2"/>
  </r>
  <r>
    <s v="1456 - 05)"/>
    <x v="1"/>
    <s v="Supervisor MA, PA e PI"/>
    <x v="7"/>
    <x v="1"/>
    <s v="Parnaiba"/>
    <s v="Mateus Supermercados S.A. (001456 - 05)"/>
    <x v="6"/>
    <x v="1"/>
    <s v="MERCADORIA PARA REVENDA"/>
    <s v="Tomate"/>
    <x v="35"/>
    <s v="Tomate Grape"/>
    <s v="Natural Da Horta"/>
    <s v="Mirante Vegetais"/>
    <s v="000044696"/>
    <s v="0006"/>
    <x v="83"/>
    <s v="CX"/>
    <n v="0.1"/>
    <n v="0.98"/>
    <n v="27.5"/>
    <s v="03|93"/>
    <x v="0"/>
    <x v="0"/>
    <s v="03|0104|000060548|1"/>
    <x v="86"/>
    <x v="2"/>
    <n v="8.8108504566071058E-5"/>
    <n v="2.842178483232675E-5"/>
    <s v="1456 - 05)"/>
    <n v="0"/>
    <n v="0"/>
    <n v="2.8611970184302681E-2"/>
  </r>
  <r>
    <s v="0153 - 03)"/>
    <x v="1"/>
    <s v="Supervisor Varejo CE"/>
    <x v="4"/>
    <x v="0"/>
    <s v="Fortaleza"/>
    <s v="Supermercados Do Povo Ltda (000153 - 03)"/>
    <x v="4"/>
    <x v="1"/>
    <s v="MERCADORIA PARA REVENDA"/>
    <s v="Pimentao"/>
    <x v="47"/>
    <s v="Pimentao Rei Vermelho"/>
    <s v="Rei"/>
    <s v="Itaueira"/>
    <s v="000439805"/>
    <s v="0001"/>
    <x v="84"/>
    <s v="CX"/>
    <n v="1"/>
    <n v="5.5"/>
    <n v="144"/>
    <s v="03|01"/>
    <x v="1"/>
    <x v="7"/>
    <s v="03|0104|000061392|1"/>
    <x v="14"/>
    <x v="6"/>
    <n v="4.6136816936415386E-4"/>
    <n v="1.5951001691611952E-4"/>
    <s v="0153 - 03)"/>
    <n v="0"/>
    <n v="0"/>
    <n v="2.8611970184302681E-2"/>
  </r>
  <r>
    <s v="1899 - 68)"/>
    <x v="1"/>
    <s v="Supervisor Atacado CE"/>
    <x v="2"/>
    <x v="0"/>
    <s v="Fortaleza"/>
    <s v="Sendas Distribuidora S/A (001899 - 68)"/>
    <x v="1"/>
    <x v="1"/>
    <s v="MERCADORIA PARA REVENDA"/>
    <s v="Melao"/>
    <x v="11"/>
    <s v="Melao Amarelo Rei"/>
    <s v="Rei"/>
    <s v="Itaueira"/>
    <s v="000048675"/>
    <s v="0002"/>
    <x v="85"/>
    <s v="CX"/>
    <n v="0.1"/>
    <n v="1"/>
    <n v="12.9"/>
    <s v="03|01"/>
    <x v="1"/>
    <x v="2"/>
    <s v="03|0104|000061285|1"/>
    <x v="20"/>
    <x v="1"/>
    <n v="4.1330898505538783E-5"/>
    <n v="2.9001821257476276E-5"/>
    <s v="1899 - 68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3"/>
    <x v="3"/>
    <s v="MERCADORIA PARA REVENDA"/>
    <s v="Melao"/>
    <x v="11"/>
    <s v="Melao Amarelo Rei"/>
    <s v="Rei"/>
    <s v="Itaueira"/>
    <s v="000145403"/>
    <s v="0002"/>
    <x v="85"/>
    <s v="CX"/>
    <n v="0.2"/>
    <n v="2"/>
    <n v="25.4"/>
    <s v="03|01"/>
    <x v="1"/>
    <x v="2"/>
    <s v="03|0104|000061257|1"/>
    <x v="25"/>
    <x v="0"/>
    <n v="8.1380218762843801E-5"/>
    <n v="5.8003642514952552E-5"/>
    <s v="0002 - 39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4"/>
    <x v="1"/>
    <s v="MERCADORIA PARA REVENDA"/>
    <s v="Pimentao"/>
    <x v="48"/>
    <s v="Pimentao Rei Laranja"/>
    <s v="Rei"/>
    <s v="Itaueira"/>
    <s v="000344413"/>
    <s v="0001"/>
    <x v="86"/>
    <s v="CX"/>
    <n v="0.16669999999999999"/>
    <n v="0.91685000000000005"/>
    <n v="19.5"/>
    <s v="03|01"/>
    <x v="0"/>
    <x v="4"/>
    <s v="03|0104|000061244|1"/>
    <x v="26"/>
    <x v="9"/>
    <n v="6.2476939601395837E-5"/>
    <n v="2.6590319819917126E-5"/>
    <s v="2388 - 01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4"/>
    <x v="1"/>
    <s v="MERCADORIA PARA REVENDA"/>
    <s v="Pimentao"/>
    <x v="47"/>
    <s v="Pimentao Rei Vermelho"/>
    <s v="Rei"/>
    <s v="Itaueira"/>
    <s v="000344413"/>
    <s v="0002"/>
    <x v="84"/>
    <s v="CX"/>
    <n v="0.1"/>
    <n v="0.55000000000000004"/>
    <n v="11.7"/>
    <s v="03|01"/>
    <x v="0"/>
    <x v="4"/>
    <s v="03|0104|000061244|1"/>
    <x v="26"/>
    <x v="9"/>
    <n v="3.7486163760837498E-5"/>
    <n v="1.5951001691611952E-5"/>
    <s v="2388 - 01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4"/>
    <x v="1"/>
    <s v="MERCADORIA PARA REVENDA"/>
    <s v="Pimentao"/>
    <x v="47"/>
    <s v="Pimentao Rei Vermelho"/>
    <s v="Rei"/>
    <s v="Itaueira"/>
    <s v="000344413"/>
    <s v="0005"/>
    <x v="84"/>
    <s v="CX"/>
    <n v="0.3"/>
    <n v="1.65"/>
    <n v="35.1"/>
    <s v="03|01"/>
    <x v="0"/>
    <x v="4"/>
    <s v="03|0104|000061244|1"/>
    <x v="26"/>
    <x v="9"/>
    <n v="1.1245849128251251E-4"/>
    <n v="4.7853005074835853E-5"/>
    <s v="2388 - 01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"/>
    <x v="1"/>
    <s v="MERCADORIA PARA REVENDA"/>
    <s v="Pimentao"/>
    <x v="48"/>
    <s v="Pimentao Rei Laranja"/>
    <s v="Rei"/>
    <s v="Itaueira"/>
    <s v="004192804"/>
    <s v="0001"/>
    <x v="86"/>
    <s v="CX"/>
    <n v="3.3300000000000003E-2"/>
    <n v="0.18315000000000001"/>
    <n v="4.7"/>
    <s v="03|01"/>
    <x v="3"/>
    <x v="6"/>
    <s v="03|0104|000061176|1"/>
    <x v="15"/>
    <x v="7"/>
    <n v="1.505854441674669E-5"/>
    <n v="5.3116835633067802E-6"/>
    <s v="0129 - 01)"/>
    <n v="0"/>
    <n v="0"/>
    <n v="2.8611970184302681E-2"/>
  </r>
  <r>
    <s v="0176 - 01)"/>
    <x v="1"/>
    <s v="Supervisor Varejo CE"/>
    <x v="4"/>
    <x v="0"/>
    <s v="Fortaleza"/>
    <s v="Mwn Comercial De Alimentos Ltda (000176 - 01)"/>
    <x v="1"/>
    <x v="1"/>
    <s v="MERCADORIA PARA REVENDA"/>
    <s v="Melancia"/>
    <x v="33"/>
    <s v="Melancia Turma Da Monica"/>
    <s v="Turma Da Monica"/>
    <s v="Itaueira"/>
    <s v="000876166"/>
    <s v="0001"/>
    <x v="87"/>
    <s v="CX"/>
    <n v="0.57140000000000002"/>
    <n v="7.9996"/>
    <n v="52.8"/>
    <s v="03|01"/>
    <x v="1"/>
    <x v="2"/>
    <s v="03|0104|000061167|1"/>
    <x v="9"/>
    <x v="4"/>
    <n v="1.6916832876685641E-4"/>
    <n v="2.3200296933130723E-4"/>
    <s v="0176 - 01)"/>
    <n v="0"/>
    <n v="0"/>
    <n v="2.8611970184302681E-2"/>
  </r>
  <r>
    <s v="3016 - 01)"/>
    <x v="1"/>
    <s v="Supervisor Atacado CE"/>
    <x v="5"/>
    <x v="0"/>
    <s v="Barbalha"/>
    <s v="Diniz Distribuidora De Alimentos Ltda (003016 - 01)"/>
    <x v="3"/>
    <x v="3"/>
    <s v="MERCADORIA PARA REVENDA"/>
    <s v="Pimentao"/>
    <x v="49"/>
    <s v="Pimentao Rei Amarelo"/>
    <s v="Rei"/>
    <s v="Itaueira"/>
    <s v="000013034"/>
    <s v="0006"/>
    <x v="88"/>
    <s v="CX"/>
    <n v="6.6699999999999995E-2"/>
    <n v="0.36685000000000001"/>
    <n v="9.6"/>
    <s v="03|01"/>
    <x v="3"/>
    <x v="6"/>
    <s v="03|0104|000061137|1"/>
    <x v="45"/>
    <x v="10"/>
    <n v="3.0757877957610255E-5"/>
    <n v="1.0639318128305172E-5"/>
    <s v="3016 - 01)"/>
    <n v="0"/>
    <n v="0"/>
    <n v="2.8611970184302681E-2"/>
  </r>
  <r>
    <s v="2131 - 04)"/>
    <x v="1"/>
    <s v="Supervisor Atacado CE"/>
    <x v="5"/>
    <x v="0"/>
    <s v="Crato"/>
    <s v="Diniz Supermercados Limitada (002131 - 04)"/>
    <x v="3"/>
    <x v="3"/>
    <s v="MERCADORIA PARA REVENDA"/>
    <s v="Pimentao"/>
    <x v="50"/>
    <s v="Pimentao Rei Duo"/>
    <s v="Rei"/>
    <s v="Itaueira"/>
    <s v="000018156"/>
    <s v="0003"/>
    <x v="89"/>
    <s v="CX"/>
    <n v="5.5599999999999997E-2"/>
    <n v="0.30580000000000002"/>
    <n v="7.5"/>
    <s v="03|01"/>
    <x v="1"/>
    <x v="7"/>
    <s v="03|0104|000061132|1"/>
    <x v="49"/>
    <x v="12"/>
    <n v="2.4029592154383016E-5"/>
    <n v="8.8687569405362453E-6"/>
    <s v="2131 - 04)"/>
    <n v="0"/>
    <n v="0"/>
    <n v="2.8611970184302681E-2"/>
  </r>
  <r>
    <s v="0002 - 11)"/>
    <x v="1"/>
    <s v="Supervisor MA, PA e PI"/>
    <x v="6"/>
    <x v="1"/>
    <s v="Teresina"/>
    <s v="Atacadao S.A (000002 - 11)"/>
    <x v="5"/>
    <x v="1"/>
    <s v="MERCADORIA PARA REVENDA"/>
    <s v="Pimentao"/>
    <x v="49"/>
    <s v="Pimentao Rei Amarelo"/>
    <s v="Rei"/>
    <s v="Itaueira"/>
    <s v="000621248"/>
    <s v="0007"/>
    <x v="88"/>
    <s v="CX"/>
    <n v="3.3300000000000003E-2"/>
    <n v="0.18315000000000001"/>
    <n v="4.5"/>
    <s v="03|01"/>
    <x v="1"/>
    <x v="2"/>
    <s v="03|0104|000061118|1"/>
    <x v="51"/>
    <x v="0"/>
    <n v="1.4417755292629808E-5"/>
    <n v="5.3116835633067802E-6"/>
    <s v="0002 - 11)"/>
    <n v="0"/>
    <n v="0"/>
    <n v="2.8611970184302681E-2"/>
  </r>
  <r>
    <s v="0176 - 01)"/>
    <x v="1"/>
    <s v="Supervisor Varejo CE"/>
    <x v="4"/>
    <x v="0"/>
    <s v="Fortaleza"/>
    <s v="Mwn Comercial De Alimentos Ltda (000176 - 01)"/>
    <x v="1"/>
    <x v="1"/>
    <s v="MERCADORIA PARA REVENDA"/>
    <s v="Melancia"/>
    <x v="33"/>
    <s v="Melancia Turma Da Monica"/>
    <s v="Turma Da Monica"/>
    <s v="Itaueira"/>
    <s v="000875864"/>
    <s v="0002"/>
    <x v="87"/>
    <s v="CX"/>
    <n v="0.28570000000000001"/>
    <n v="3.9998"/>
    <n v="26.4"/>
    <s v="03|01"/>
    <x v="1"/>
    <x v="2"/>
    <s v="03|0104|000061107|1"/>
    <x v="9"/>
    <x v="4"/>
    <n v="8.4584164383428204E-5"/>
    <n v="1.1600148466565361E-4"/>
    <s v="0176 - 01)"/>
    <n v="0"/>
    <n v="0"/>
    <n v="2.8611970184302681E-2"/>
  </r>
  <r>
    <s v="0002 - 24)"/>
    <x v="1"/>
    <s v="Supervisor Atacado CE"/>
    <x v="0"/>
    <x v="0"/>
    <s v="Fortaleza"/>
    <s v="Atacadao S.A (000002 - 24)"/>
    <x v="3"/>
    <x v="3"/>
    <s v="MERCADORIA PARA REVENDA"/>
    <s v="Pimentao"/>
    <x v="48"/>
    <s v="Pimentao Rei Laranja"/>
    <s v="Rei"/>
    <s v="Itaueira"/>
    <s v="000628611"/>
    <s v="0002"/>
    <x v="86"/>
    <s v="CX"/>
    <n v="0.26669999999999999"/>
    <n v="1.46685"/>
    <n v="39.200000000000003"/>
    <s v="03|93"/>
    <x v="0"/>
    <x v="0"/>
    <s v="03|0104|000061106|1"/>
    <x v="23"/>
    <x v="0"/>
    <n v="1.2559466832690858E-4"/>
    <n v="4.2541321511529075E-5"/>
    <s v="0002 - 24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1"/>
    <x v="1"/>
    <s v="MERCADORIA PARA REVENDA"/>
    <s v="Pimentao"/>
    <x v="47"/>
    <s v="Pimentao Rei Vermelho"/>
    <s v="Rei"/>
    <s v="Itaueira"/>
    <s v="000050443"/>
    <s v="0002"/>
    <x v="84"/>
    <s v="CX"/>
    <n v="0.1333"/>
    <n v="0.73314999999999997"/>
    <n v="19.600000000000001"/>
    <s v="03|01"/>
    <x v="1"/>
    <x v="7"/>
    <s v="03|0104|000061093|1"/>
    <x v="31"/>
    <x v="0"/>
    <n v="6.2797334163454288E-5"/>
    <n v="2.1262685254918731E-5"/>
    <s v="0048 - 18)"/>
    <n v="0"/>
    <n v="0"/>
    <n v="2.8611970184302681E-2"/>
  </r>
  <r>
    <s v="1899 - 26)"/>
    <x v="1"/>
    <s v="Supervisor Atacado CE"/>
    <x v="2"/>
    <x v="0"/>
    <s v="Fortaleza"/>
    <s v="Sendas Distribuidora S/A (001899 - 26)"/>
    <x v="6"/>
    <x v="1"/>
    <s v="MERCADORIA PARA REVENDA"/>
    <s v="Melancia"/>
    <x v="33"/>
    <s v="Melancia Turma Da Monica"/>
    <s v="Turma Da Monica"/>
    <s v="Itaueira"/>
    <s v="000222837"/>
    <s v="0003"/>
    <x v="87"/>
    <s v="CX"/>
    <n v="0.1071"/>
    <n v="1.4994000000000001"/>
    <n v="8.25"/>
    <s v="03|01"/>
    <x v="1"/>
    <x v="2"/>
    <s v="03|0104|000061085|1"/>
    <x v="53"/>
    <x v="1"/>
    <n v="2.6432551369821315E-5"/>
    <n v="4.3485330793459933E-5"/>
    <s v="1899 - 26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7"/>
    <x v="1"/>
    <s v="MERCADORIA PARA REVENDA"/>
    <s v="Pimentao"/>
    <x v="49"/>
    <s v="Pimentao Rei Amarelo"/>
    <s v="Rei"/>
    <s v="Itaueira"/>
    <s v="004190988"/>
    <s v="0001"/>
    <x v="88"/>
    <s v="CX"/>
    <n v="1"/>
    <n v="5.5"/>
    <n v="141"/>
    <s v="03|01"/>
    <x v="3"/>
    <x v="6"/>
    <s v="03|0104|000061011|1"/>
    <x v="15"/>
    <x v="7"/>
    <n v="4.5175633250240066E-4"/>
    <n v="1.5951001691611952E-4"/>
    <s v="0129 - 01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7"/>
    <x v="1"/>
    <s v="MERCADORIA PARA REVENDA"/>
    <s v="Pimentao"/>
    <x v="47"/>
    <s v="Pimentao Rei Vermelho"/>
    <s v="Rei"/>
    <s v="Itaueira"/>
    <s v="004190988"/>
    <s v="0002"/>
    <x v="84"/>
    <s v="CX"/>
    <n v="0.4"/>
    <n v="2.2000000000000002"/>
    <n v="56.4"/>
    <s v="03|01"/>
    <x v="3"/>
    <x v="6"/>
    <s v="03|0104|000061011|1"/>
    <x v="15"/>
    <x v="7"/>
    <n v="1.8070253300096027E-4"/>
    <n v="6.3804006766447809E-5"/>
    <s v="0129 - 01)"/>
    <n v="0"/>
    <n v="0"/>
    <n v="2.8611970184302681E-2"/>
  </r>
  <r>
    <s v="0176 - 01)"/>
    <x v="1"/>
    <s v="Supervisor Varejo CE"/>
    <x v="4"/>
    <x v="0"/>
    <s v="Fortaleza"/>
    <s v="Mwn Comercial De Alimentos Ltda (000176 - 01)"/>
    <x v="7"/>
    <x v="1"/>
    <s v="MERCADORIA PARA REVENDA"/>
    <s v="Melancia"/>
    <x v="33"/>
    <s v="Melancia Turma Da Monica"/>
    <s v="Turma Da Monica"/>
    <s v="Itaueira"/>
    <s v="000875520"/>
    <s v="0001"/>
    <x v="87"/>
    <s v="CX"/>
    <n v="0.21429999999999999"/>
    <n v="3.0002"/>
    <n v="19.8"/>
    <s v="03|01"/>
    <x v="1"/>
    <x v="2"/>
    <s v="03|0104|000061009|1"/>
    <x v="9"/>
    <x v="4"/>
    <n v="6.3438123287571163E-5"/>
    <n v="8.7011264136680326E-5"/>
    <s v="0176 - 01)"/>
    <n v="0"/>
    <n v="0"/>
    <n v="2.8611970184302681E-2"/>
  </r>
  <r>
    <s v="0011 - 20)"/>
    <x v="1"/>
    <s v="Supervisor Varejo CE"/>
    <x v="4"/>
    <x v="0"/>
    <s v="Caucaia"/>
    <s v="Companhia Brasileira De Distribuicao (000011 - 20)"/>
    <x v="7"/>
    <x v="1"/>
    <s v="MERCADORIA PARA REVENDA"/>
    <s v="Pimentao"/>
    <x v="47"/>
    <s v="Pimentao Rei Vermelho"/>
    <s v="Rei"/>
    <s v="Itaueira"/>
    <s v="000242043"/>
    <s v="0001"/>
    <x v="84"/>
    <s v="CX"/>
    <n v="1"/>
    <n v="5.5"/>
    <n v="156"/>
    <s v="03|01"/>
    <x v="0"/>
    <x v="8"/>
    <s v="03|0104|000060998|1"/>
    <x v="74"/>
    <x v="17"/>
    <n v="4.998155168111667E-4"/>
    <n v="1.5951001691611952E-4"/>
    <s v="0011 - 20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6"/>
    <x v="1"/>
    <s v="MERCADORIA PARA REVENDA"/>
    <s v="Pimentao"/>
    <x v="47"/>
    <s v="Pimentao Rei Vermelho"/>
    <s v="Rei"/>
    <s v="Itaueira"/>
    <s v="000596585"/>
    <s v="0001"/>
    <x v="84"/>
    <s v="CX"/>
    <n v="1"/>
    <n v="5.5"/>
    <n v="144"/>
    <s v="03|01"/>
    <x v="3"/>
    <x v="6"/>
    <s v="03|0104|000060902|1"/>
    <x v="16"/>
    <x v="8"/>
    <n v="4.6136816936415386E-4"/>
    <n v="1.5951001691611952E-4"/>
    <s v="0179 - 13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6"/>
    <x v="1"/>
    <s v="MERCADORIA PARA REVENDA"/>
    <s v="Melao"/>
    <x v="11"/>
    <s v="Melao Amarelo Rei"/>
    <s v="Rei"/>
    <s v="Itaueira"/>
    <s v="000596219"/>
    <s v="0001"/>
    <x v="85"/>
    <s v="CX"/>
    <n v="4"/>
    <n v="40"/>
    <n v="576"/>
    <s v="03|93"/>
    <x v="0"/>
    <x v="0"/>
    <s v="03|0104|000060746|1"/>
    <x v="16"/>
    <x v="8"/>
    <n v="1.8454726774566155E-3"/>
    <n v="1.1600728502990511E-3"/>
    <s v="0179 - 13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0"/>
    <x v="2"/>
    <s v="MERCADORIA PARA REVENDA"/>
    <s v="Pimentao"/>
    <x v="47"/>
    <s v="Pimentao Rei Vermelho"/>
    <s v="Rei"/>
    <s v="Itaueira"/>
    <s v="004187185"/>
    <s v="0001"/>
    <x v="84"/>
    <s v="CX"/>
    <n v="1"/>
    <n v="5.5"/>
    <n v="141"/>
    <s v="03|01"/>
    <x v="3"/>
    <x v="5"/>
    <s v="03|0104|000060655|1"/>
    <x v="15"/>
    <x v="7"/>
    <n v="4.5175633250240066E-4"/>
    <n v="1.5951001691611952E-4"/>
    <s v="0129 - 01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0"/>
    <x v="2"/>
    <s v="MERCADORIA PARA REVENDA"/>
    <s v="Pimentao"/>
    <x v="48"/>
    <s v="Pimentao Rei Laranja"/>
    <s v="Rei"/>
    <s v="Itaueira"/>
    <s v="004187185"/>
    <s v="0002"/>
    <x v="86"/>
    <s v="CX"/>
    <n v="6.6699999999999995E-2"/>
    <n v="0.36685000000000001"/>
    <n v="9.4"/>
    <s v="03|01"/>
    <x v="3"/>
    <x v="5"/>
    <s v="03|0104|000060655|1"/>
    <x v="15"/>
    <x v="7"/>
    <n v="3.011708883349338E-5"/>
    <n v="1.0639318128305172E-5"/>
    <s v="0129 - 01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6"/>
    <x v="1"/>
    <s v="MERCADORIA PARA REVENDA"/>
    <s v="Melao"/>
    <x v="11"/>
    <s v="Melao Amarelo Rei"/>
    <s v="Rei"/>
    <s v="Itaueira"/>
    <s v="000026094"/>
    <s v="0002"/>
    <x v="85"/>
    <s v="CX"/>
    <n v="0.1"/>
    <n v="1"/>
    <n v="13.1"/>
    <s v="03|01"/>
    <x v="1"/>
    <x v="2"/>
    <s v="03|0104|000060617|1"/>
    <x v="60"/>
    <x v="0"/>
    <n v="4.1971687629655664E-5"/>
    <n v="2.9001821257476276E-5"/>
    <s v="0048 - 19)"/>
    <n v="0"/>
    <n v="0"/>
    <n v="2.8611970184302681E-2"/>
  </r>
  <r>
    <s v="1456 - 04)"/>
    <x v="1"/>
    <s v="Supervisor MA, PA e PI"/>
    <x v="6"/>
    <x v="1"/>
    <s v="Teresina"/>
    <s v="Mateus Supermercados S.A. (001456 - 04)"/>
    <x v="6"/>
    <x v="1"/>
    <s v="MERCADORIA PARA REVENDA"/>
    <s v="Pimentao"/>
    <x v="48"/>
    <s v="Pimentao Rei Laranja"/>
    <s v="Rei"/>
    <s v="Itaueira"/>
    <s v="000080476"/>
    <s v="0003"/>
    <x v="86"/>
    <s v="CX"/>
    <n v="1"/>
    <n v="5.5"/>
    <n v="120"/>
    <s v="03|01"/>
    <x v="1"/>
    <x v="7"/>
    <s v="03|0104|000060616|1"/>
    <x v="82"/>
    <x v="2"/>
    <n v="3.8447347447012826E-4"/>
    <n v="1.5951001691611952E-4"/>
    <s v="1456 - 04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PARA REVENDA"/>
    <s v="Pimentao"/>
    <x v="48"/>
    <s v="Pimentao Rei Laranja"/>
    <s v="Rei"/>
    <s v="Itaueira"/>
    <s v="000080690"/>
    <s v="0002"/>
    <x v="86"/>
    <s v="CX"/>
    <n v="0.5333"/>
    <n v="2.9331499999999999"/>
    <n v="64"/>
    <s v="03|93"/>
    <x v="0"/>
    <x v="0"/>
    <s v="03|0104|000060616|1"/>
    <x v="82"/>
    <x v="2"/>
    <n v="2.0505251971740171E-4"/>
    <n v="8.5066692021366536E-5"/>
    <s v="1456 - 04)"/>
    <n v="0"/>
    <n v="0"/>
    <n v="2.8611970184302681E-2"/>
  </r>
  <r>
    <s v="2459 - 48)"/>
    <x v="1"/>
    <s v="Supervisor Atacado CE"/>
    <x v="2"/>
    <x v="0"/>
    <s v="Quixeramobim"/>
    <s v="Mateus Supermercados S.A. (002459 - 48)"/>
    <x v="9"/>
    <x v="2"/>
    <s v="MERCADORIA PARA REVENDA"/>
    <s v="Pimentao"/>
    <x v="47"/>
    <s v="Pimentao Rei Vermelho"/>
    <s v="Rei"/>
    <s v="Itaueira"/>
    <s v="000016316"/>
    <s v="0005"/>
    <x v="84"/>
    <s v="CX"/>
    <n v="0.16669999999999999"/>
    <n v="0.91685000000000005"/>
    <n v="24.5"/>
    <s v="03|01"/>
    <x v="0"/>
    <x v="1"/>
    <s v="03|0104|000060567|1"/>
    <x v="63"/>
    <x v="2"/>
    <n v="7.849666770431785E-5"/>
    <n v="2.6590319819917126E-5"/>
    <s v="2459 - 48)"/>
    <n v="0"/>
    <n v="0"/>
    <n v="2.8611970184302681E-2"/>
  </r>
  <r>
    <s v="1456 - 05)"/>
    <x v="1"/>
    <s v="Supervisor MA, PA e PI"/>
    <x v="7"/>
    <x v="1"/>
    <s v="Parnaiba"/>
    <s v="Mateus Supermercados S.A. (001456 - 05)"/>
    <x v="6"/>
    <x v="1"/>
    <s v="MERCADORIA PARA REVENDA"/>
    <s v="Pimentao"/>
    <x v="49"/>
    <s v="Pimentao Rei Amarelo"/>
    <s v="Rei"/>
    <s v="Itaueira"/>
    <s v="000044696"/>
    <s v="0003"/>
    <x v="88"/>
    <s v="CX"/>
    <n v="6.6699999999999995E-2"/>
    <n v="0.36685000000000001"/>
    <n v="8"/>
    <s v="03|93"/>
    <x v="0"/>
    <x v="0"/>
    <s v="03|0104|000060548|1"/>
    <x v="86"/>
    <x v="2"/>
    <n v="2.5631564964675214E-5"/>
    <n v="1.0639318128305172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6"/>
    <x v="1"/>
    <s v="MERCADORIA PARA REVENDA"/>
    <s v="Pimentao"/>
    <x v="48"/>
    <s v="Pimentao Rei Laranja"/>
    <s v="Rei"/>
    <s v="Itaueira"/>
    <s v="000044696"/>
    <s v="0004"/>
    <x v="86"/>
    <s v="CX"/>
    <n v="0.1"/>
    <n v="0.55000000000000004"/>
    <n v="12"/>
    <s v="03|93"/>
    <x v="0"/>
    <x v="0"/>
    <s v="03|0104|000060548|1"/>
    <x v="86"/>
    <x v="2"/>
    <n v="3.8447347447012824E-5"/>
    <n v="1.5951001691611952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6"/>
    <x v="1"/>
    <s v="MERCADORIA PARA REVENDA"/>
    <s v="Pimentao"/>
    <x v="47"/>
    <s v="Pimentao Rei Vermelho"/>
    <s v="Rei"/>
    <s v="Itaueira"/>
    <s v="000044696"/>
    <s v="0005"/>
    <x v="84"/>
    <s v="CX"/>
    <n v="0.1333"/>
    <n v="0.73314999999999997"/>
    <n v="16"/>
    <s v="03|93"/>
    <x v="0"/>
    <x v="0"/>
    <s v="03|0104|000060548|1"/>
    <x v="86"/>
    <x v="2"/>
    <n v="5.1263129929350428E-5"/>
    <n v="2.1262685254918731E-5"/>
    <s v="1456 - 05)"/>
    <n v="0"/>
    <n v="0"/>
    <n v="2.8611970184302681E-2"/>
  </r>
  <r>
    <s v="2459 - 23)"/>
    <x v="1"/>
    <s v="Supervisor MA, PA e PI"/>
    <x v="6"/>
    <x v="2"/>
    <s v="Timon"/>
    <s v="Mateus Supermercados S.A. (002459 - 23)"/>
    <x v="1"/>
    <x v="1"/>
    <s v="MERCADORIA PARA REVENDA"/>
    <s v="Pimentao"/>
    <x v="47"/>
    <s v="Pimentao Rei Vermelho"/>
    <s v="Rei"/>
    <s v="Itaueira"/>
    <s v="000092544"/>
    <s v="0002"/>
    <x v="84"/>
    <s v="CX"/>
    <n v="0.1333"/>
    <n v="0.73314999999999997"/>
    <n v="16"/>
    <s v="03|93"/>
    <x v="0"/>
    <x v="0"/>
    <s v="03|0104|000060540|1"/>
    <x v="50"/>
    <x v="2"/>
    <n v="5.1263129929350428E-5"/>
    <n v="2.1262685254918731E-5"/>
    <s v="2459 - 23)"/>
    <n v="0"/>
    <n v="0"/>
    <n v="2.8611970184302681E-2"/>
  </r>
  <r>
    <s v="2459 - 23)"/>
    <x v="1"/>
    <s v="Supervisor MA, PA e PI"/>
    <x v="6"/>
    <x v="2"/>
    <s v="Timon"/>
    <s v="Mateus Supermercados S.A. (002459 - 23)"/>
    <x v="1"/>
    <x v="1"/>
    <s v="MERCADORIA PARA REVENDA"/>
    <s v="Pimentao"/>
    <x v="50"/>
    <s v="Pimentao Rei Duo"/>
    <s v="Rei"/>
    <s v="Itaueira"/>
    <s v="000092544"/>
    <s v="0003"/>
    <x v="89"/>
    <s v="CX"/>
    <n v="0.27779999999999999"/>
    <n v="1.5279"/>
    <n v="32.5"/>
    <s v="03|93"/>
    <x v="0"/>
    <x v="0"/>
    <s v="03|0104|000060540|1"/>
    <x v="50"/>
    <x v="2"/>
    <n v="1.0412823266899306E-4"/>
    <n v="4.4311882699298003E-5"/>
    <s v="2459 - 23)"/>
    <n v="0"/>
    <n v="0"/>
    <n v="2.8611970184302681E-2"/>
  </r>
  <r>
    <s v="0002 - 58)"/>
    <x v="1"/>
    <s v="Supervisor MA, PA e PI"/>
    <x v="6"/>
    <x v="1"/>
    <s v="Teresina"/>
    <s v="Atacadao S.A. (000002 - 58)"/>
    <x v="6"/>
    <x v="1"/>
    <s v="MERCADORIA PARA REVENDA"/>
    <s v="Pimentao"/>
    <x v="47"/>
    <s v="Pimentao Rei Vermelho"/>
    <s v="Rei"/>
    <s v="Itaueira"/>
    <s v="000057286"/>
    <s v="0001"/>
    <x v="84"/>
    <s v="CX"/>
    <n v="6.6699999999999995E-2"/>
    <n v="0.36685000000000001"/>
    <n v="9"/>
    <s v="03|93"/>
    <x v="0"/>
    <x v="0"/>
    <s v="03|0104|000060536|1"/>
    <x v="33"/>
    <x v="0"/>
    <n v="2.8835510585259617E-5"/>
    <n v="1.0639318128305172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6"/>
    <x v="1"/>
    <s v="MERCADORIA PARA REVENDA"/>
    <s v="Pimentao"/>
    <x v="48"/>
    <s v="Pimentao Rei Laranja"/>
    <s v="Rei"/>
    <s v="Itaueira"/>
    <s v="000057286"/>
    <s v="0002"/>
    <x v="86"/>
    <s v="CX"/>
    <n v="6.6699999999999995E-2"/>
    <n v="0.36685000000000001"/>
    <n v="9"/>
    <s v="03|93"/>
    <x v="0"/>
    <x v="0"/>
    <s v="03|0104|000060536|1"/>
    <x v="33"/>
    <x v="0"/>
    <n v="2.8835510585259617E-5"/>
    <n v="1.0639318128305172E-5"/>
    <s v="0002 - 58)"/>
    <n v="0"/>
    <n v="0"/>
    <n v="2.8611970184302681E-2"/>
  </r>
  <r>
    <s v="1899 - 72)"/>
    <x v="1"/>
    <s v="Supervisor MA, PA e PI"/>
    <x v="8"/>
    <x v="2"/>
    <s v="Sao Luis"/>
    <s v="Sendas Distribuidora S/A (001899 - 72)"/>
    <x v="5"/>
    <x v="1"/>
    <s v="MERCADORIA PARA REVENDA"/>
    <s v="Pimentao"/>
    <x v="50"/>
    <s v="Pimentao Rei Duo"/>
    <s v="Rei"/>
    <s v="Itaueira"/>
    <s v="000039553"/>
    <s v="0003"/>
    <x v="89"/>
    <s v="CX"/>
    <n v="0.55559999999999998"/>
    <n v="3.0558000000000001"/>
    <n v="60"/>
    <s v="03|93"/>
    <x v="0"/>
    <x v="0"/>
    <s v="03|0104|000060531|1"/>
    <x v="66"/>
    <x v="1"/>
    <n v="1.9223673723506413E-4"/>
    <n v="8.8623765398596006E-5"/>
    <s v="1899 - 72)"/>
    <n v="0"/>
    <n v="0"/>
    <n v="2.8611970184302681E-2"/>
  </r>
  <r>
    <s v="0082 - 02)"/>
    <x v="1"/>
    <s v="Supervisor Varejo CE"/>
    <x v="3"/>
    <x v="0"/>
    <s v="Fortaleza"/>
    <s v="Cencosud Brasil Comercial Sa (000082 - 02)"/>
    <x v="10"/>
    <x v="2"/>
    <s v="MERCADORIA PARA REVENDA"/>
    <s v="Pimentao"/>
    <x v="49"/>
    <s v="Pimentao Rei Amarelo"/>
    <s v="Rei"/>
    <s v="Itaueira"/>
    <s v="000165452"/>
    <s v="0001"/>
    <x v="88"/>
    <s v="CX"/>
    <n v="3.3300000000000003E-2"/>
    <n v="0.18315000000000001"/>
    <n v="4.8"/>
    <s v="03|01"/>
    <x v="3"/>
    <x v="6"/>
    <s v="03|0104|000060523|1"/>
    <x v="70"/>
    <x v="5"/>
    <n v="1.5378938978805128E-5"/>
    <n v="5.3116835633067802E-6"/>
    <s v="0082 - 02)"/>
    <n v="0"/>
    <n v="0"/>
    <n v="2.8611970184302681E-2"/>
  </r>
  <r>
    <s v="0082 - 02)"/>
    <x v="1"/>
    <s v="Supervisor Varejo CE"/>
    <x v="3"/>
    <x v="0"/>
    <s v="Fortaleza"/>
    <s v="Cencosud Brasil Comercial Sa (000082 - 02)"/>
    <x v="10"/>
    <x v="2"/>
    <s v="MERCADORIA PARA REVENDA"/>
    <s v="Pimentao"/>
    <x v="47"/>
    <s v="Pimentao Rei Vermelho"/>
    <s v="Rei"/>
    <s v="Itaueira"/>
    <s v="000165452"/>
    <s v="0002"/>
    <x v="84"/>
    <s v="CX"/>
    <n v="0.1"/>
    <n v="0.55000000000000004"/>
    <n v="10.5"/>
    <s v="03|01"/>
    <x v="3"/>
    <x v="6"/>
    <s v="03|0104|000060523|1"/>
    <x v="70"/>
    <x v="5"/>
    <n v="3.364142901613622E-5"/>
    <n v="1.5951001691611952E-5"/>
    <s v="0082 - 02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2"/>
    <x v="2"/>
    <s v="MERCADORIA PARA REVENDA"/>
    <s v="Melancia"/>
    <x v="33"/>
    <s v="Melancia Turma Da Monica"/>
    <s v="Turma Da Monica"/>
    <s v="Itaueira"/>
    <s v="004184415"/>
    <s v="0001"/>
    <x v="90"/>
    <s v="CX"/>
    <n v="1"/>
    <n v="10"/>
    <n v="58"/>
    <s v="03|01"/>
    <x v="1"/>
    <x v="2"/>
    <s v="03|0104|000060393|1"/>
    <x v="15"/>
    <x v="7"/>
    <n v="1.8582884599389532E-4"/>
    <n v="2.9001821257476277E-4"/>
    <s v="0129 - 01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PARA REVENDA"/>
    <s v="Pimentao"/>
    <x v="47"/>
    <s v="Pimentao Rei Vermelho"/>
    <s v="Rei"/>
    <s v="Itaueira"/>
    <s v="000080687"/>
    <s v="0006"/>
    <x v="84"/>
    <s v="CX"/>
    <n v="1.4"/>
    <n v="7.7"/>
    <n v="205.8"/>
    <s v="03|93"/>
    <x v="0"/>
    <x v="0"/>
    <s v="03|0104|000060238|1"/>
    <x v="82"/>
    <x v="2"/>
    <n v="6.5937200871626998E-4"/>
    <n v="2.2331402368256734E-4"/>
    <s v="1456 - 04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PARA REVENDA"/>
    <s v="Melancia"/>
    <x v="33"/>
    <s v="Melancia Turma Da Monica"/>
    <s v="Turma Da Monica"/>
    <s v="Itaueira"/>
    <s v="000038966"/>
    <s v="0002"/>
    <x v="90"/>
    <s v="CX"/>
    <n v="0.2"/>
    <n v="2"/>
    <n v="12"/>
    <s v="03|93"/>
    <x v="0"/>
    <x v="0"/>
    <s v="03|0104|000060221|1"/>
    <x v="66"/>
    <x v="1"/>
    <n v="3.8447347447012824E-5"/>
    <n v="5.8003642514952552E-5"/>
    <s v="1899 - 72)"/>
    <n v="0"/>
    <n v="0"/>
    <n v="2.8611970184302681E-2"/>
  </r>
  <r>
    <s v="0002 - 22)"/>
    <x v="1"/>
    <s v="Supervisor Atacado CE"/>
    <x v="0"/>
    <x v="0"/>
    <s v="Caucaia"/>
    <s v="Atacadao S.A (000002 - 22)"/>
    <x v="11"/>
    <x v="2"/>
    <s v="MERCADORIA PARA REVENDA"/>
    <s v="Melao"/>
    <x v="11"/>
    <s v="Melao Amarelo Rei"/>
    <s v="Rei"/>
    <s v="Itaueira"/>
    <s v="000298258"/>
    <s v="0003"/>
    <x v="85"/>
    <s v="CX"/>
    <n v="1.9"/>
    <n v="19"/>
    <n v="228"/>
    <s v="03|93"/>
    <x v="0"/>
    <x v="0"/>
    <s v="03|0104|000060206|1"/>
    <x v="90"/>
    <x v="0"/>
    <n v="7.3049960149324368E-4"/>
    <n v="5.5103460389204926E-4"/>
    <s v="0002 - 22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2"/>
    <x v="2"/>
    <s v="MERCADORIA PARA REVENDA"/>
    <s v="Pimentao"/>
    <x v="49"/>
    <s v="Pimentao Rei Amarelo"/>
    <s v="Rei"/>
    <s v="Itaueira"/>
    <s v="000014170"/>
    <s v="0002"/>
    <x v="88"/>
    <s v="CX"/>
    <n v="3.3300000000000003E-2"/>
    <n v="0.18315000000000001"/>
    <n v="4.5"/>
    <s v="03|01"/>
    <x v="1"/>
    <x v="7"/>
    <s v="03|0104|000060188|1"/>
    <x v="27"/>
    <x v="0"/>
    <n v="1.4417755292629808E-5"/>
    <n v="5.3116835633067802E-6"/>
    <s v="0048 - 37)"/>
    <n v="0"/>
    <n v="0"/>
    <n v="2.8611970184302681E-2"/>
  </r>
  <r>
    <s v="0002 - 57)"/>
    <x v="1"/>
    <s v="Supervisor Atacado CE"/>
    <x v="0"/>
    <x v="0"/>
    <s v="Fortaleza"/>
    <s v="Atacadao S.A. (000002 - 57)"/>
    <x v="16"/>
    <x v="0"/>
    <s v="MERCADORIA PARA REVENDA"/>
    <s v="Pimentao"/>
    <x v="49"/>
    <s v="Pimentao Rei Amarelo"/>
    <s v="Rei"/>
    <s v="Itaueira"/>
    <s v="000090326"/>
    <s v="0001"/>
    <x v="88"/>
    <s v="CX"/>
    <n v="3"/>
    <n v="16.5"/>
    <n v="405"/>
    <s v="03|01"/>
    <x v="0"/>
    <x v="4"/>
    <s v="03|0104|000060187|1"/>
    <x v="22"/>
    <x v="0"/>
    <n v="1.2975979763366827E-3"/>
    <n v="4.7853005074835855E-4"/>
    <s v="0002 - 57)"/>
    <n v="0"/>
    <n v="0"/>
    <n v="2.8611970184302681E-2"/>
  </r>
  <r>
    <s v="2459 - 50)"/>
    <x v="1"/>
    <s v="Supervisor MA, PA e PI"/>
    <x v="6"/>
    <x v="1"/>
    <s v="Teresina"/>
    <s v="Mateus Supermercados S.A. (002459 - 50)"/>
    <x v="13"/>
    <x v="0"/>
    <s v="MERCADORIA PARA REVENDA"/>
    <s v="Pimentao"/>
    <x v="49"/>
    <s v="Pimentao Rei Amarelo"/>
    <s v="Rei"/>
    <s v="Itaueira"/>
    <s v="000055647"/>
    <s v="0004"/>
    <x v="88"/>
    <s v="CX"/>
    <n v="3.3300000000000003E-2"/>
    <n v="0.18315000000000001"/>
    <n v="4.9000000000000004"/>
    <s v="03|90"/>
    <x v="3"/>
    <x v="6"/>
    <s v="03|0104|000060143|1"/>
    <x v="94"/>
    <x v="2"/>
    <n v="1.5699333540863572E-5"/>
    <n v="5.3116835633067802E-6"/>
    <s v="2459 - 50)"/>
    <n v="0"/>
    <n v="0"/>
    <n v="2.8611970184302681E-2"/>
  </r>
  <r>
    <s v="2459 - 50)"/>
    <x v="1"/>
    <s v="Supervisor MA, PA e PI"/>
    <x v="6"/>
    <x v="1"/>
    <s v="Teresina"/>
    <s v="Mateus Supermercados S.A. (002459 - 50)"/>
    <x v="13"/>
    <x v="0"/>
    <s v="MERCADORIA PARA REVENDA"/>
    <s v="Pimentao"/>
    <x v="47"/>
    <s v="Pimentao Rei Vermelho"/>
    <s v="Rei"/>
    <s v="Itaueira"/>
    <s v="000055647"/>
    <s v="0005"/>
    <x v="84"/>
    <s v="CX"/>
    <n v="0.16669999999999999"/>
    <n v="0.91685000000000005"/>
    <n v="24.5"/>
    <s v="03|90"/>
    <x v="3"/>
    <x v="6"/>
    <s v="03|0104|000060143|1"/>
    <x v="94"/>
    <x v="2"/>
    <n v="7.849666770431785E-5"/>
    <n v="2.6590319819917126E-5"/>
    <s v="2459 - 50)"/>
    <n v="0"/>
    <n v="0"/>
    <n v="2.8611970184302681E-2"/>
  </r>
  <r>
    <s v="0008 - 04)"/>
    <x v="1"/>
    <s v="Supervisor MA, PA e PI"/>
    <x v="1"/>
    <x v="1"/>
    <s v="Teresina"/>
    <s v="Rmc Comercio De Alimentos Ltda (000008 - 04)"/>
    <x v="11"/>
    <x v="2"/>
    <s v="MERCADORIA PARA REVENDA"/>
    <s v="Melao"/>
    <x v="11"/>
    <s v="Melao Amarelo Rei"/>
    <s v="Rei"/>
    <s v="Itaueira"/>
    <s v="000503444"/>
    <s v="0001"/>
    <x v="85"/>
    <s v="CX"/>
    <n v="1"/>
    <n v="10"/>
    <n v="129"/>
    <s v="03|01"/>
    <x v="1"/>
    <x v="2"/>
    <s v="03|0104|000060139|1"/>
    <x v="103"/>
    <x v="23"/>
    <n v="4.1330898505538783E-4"/>
    <n v="2.9001821257476277E-4"/>
    <s v="0008 - 04)"/>
    <n v="0"/>
    <n v="0"/>
    <n v="2.8611970184302681E-2"/>
  </r>
  <r>
    <s v="0132 - 02)"/>
    <x v="1"/>
    <s v="Supervisor Varejo CE"/>
    <x v="3"/>
    <x v="0"/>
    <s v="Maracanau"/>
    <s v="Gerardos Distribuidora Ltda (000132 - 02)"/>
    <x v="10"/>
    <x v="2"/>
    <s v="MERCADORIA PARA REVENDA"/>
    <s v="Melancia"/>
    <x v="33"/>
    <s v="Melancia Turma Da Monica"/>
    <s v="Turma Da Monica"/>
    <s v="Itaueira"/>
    <s v="000192336"/>
    <s v="0002"/>
    <x v="90"/>
    <s v="CX"/>
    <n v="2.2000000000000002"/>
    <n v="22"/>
    <n v="145.19999999999999"/>
    <s v="03|93"/>
    <x v="0"/>
    <x v="0"/>
    <s v="03|0104|000060118|1"/>
    <x v="7"/>
    <x v="3"/>
    <n v="4.6521290410885511E-4"/>
    <n v="6.3804006766447806E-4"/>
    <s v="0132 - 02)"/>
    <n v="0"/>
    <n v="0"/>
    <n v="2.8611970184302681E-2"/>
  </r>
  <r>
    <s v="2459 - 23)"/>
    <x v="1"/>
    <s v="Supervisor MA, PA e PI"/>
    <x v="6"/>
    <x v="2"/>
    <s v="Timon"/>
    <s v="Mateus Supermercados S.A. (002459 - 23)"/>
    <x v="13"/>
    <x v="0"/>
    <s v="MERCADORIA PARA REVENDA"/>
    <s v="Melancia"/>
    <x v="33"/>
    <s v="Melancia Turma Da Monica"/>
    <s v="Turma Da Monica"/>
    <s v="Itaueira"/>
    <s v="000092219"/>
    <s v="0005"/>
    <x v="90"/>
    <s v="CX"/>
    <n v="0.1"/>
    <n v="1"/>
    <n v="5.9"/>
    <s v="03|01"/>
    <x v="1"/>
    <x v="2"/>
    <s v="03|0104|000060068|1"/>
    <x v="50"/>
    <x v="2"/>
    <n v="1.8903279161447971E-5"/>
    <n v="2.9001821257476276E-5"/>
    <s v="2459 - 23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PARA REVENDA"/>
    <s v="Pimentao"/>
    <x v="50"/>
    <s v="Pimentao Rei Duo"/>
    <s v="Rei"/>
    <s v="Itaueira"/>
    <s v="000080689"/>
    <s v="0003"/>
    <x v="89"/>
    <s v="CX"/>
    <n v="0.83330000000000004"/>
    <n v="4.5831499999999998"/>
    <n v="97.5"/>
    <s v="03|93"/>
    <x v="0"/>
    <x v="0"/>
    <s v="03|0104|000060066|1"/>
    <x v="82"/>
    <x v="2"/>
    <n v="3.1238469800697917E-4"/>
    <n v="1.3291969709620238E-4"/>
    <s v="1456 - 04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PARA REVENDA"/>
    <s v="Pimentao"/>
    <x v="47"/>
    <s v="Pimentao Rei Vermelho"/>
    <s v="Rei"/>
    <s v="Itaueira"/>
    <s v="000029546"/>
    <s v="0009"/>
    <x v="84"/>
    <s v="CX"/>
    <n v="0.23330000000000001"/>
    <n v="1.28315"/>
    <n v="34.299999999999997"/>
    <s v="03|90"/>
    <x v="3"/>
    <x v="6"/>
    <s v="03|0104|000059995|1"/>
    <x v="98"/>
    <x v="2"/>
    <n v="1.0989533478604497E-4"/>
    <n v="3.7213686946530683E-5"/>
    <s v="2459 - 60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Pimentao"/>
    <x v="49"/>
    <s v="Pimentao Rei Amarelo"/>
    <s v="Rei"/>
    <s v="Itaueira"/>
    <s v="000036860"/>
    <s v="0007"/>
    <x v="88"/>
    <s v="CX"/>
    <n v="0.1333"/>
    <n v="0.73314999999999997"/>
    <n v="18"/>
    <s v="03|90"/>
    <x v="3"/>
    <x v="6"/>
    <s v="03|0104|000059994|1"/>
    <x v="55"/>
    <x v="0"/>
    <n v="5.7671021170519233E-5"/>
    <n v="2.1262685254918731E-5"/>
    <s v="0002 - 53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15"/>
    <x v="0"/>
    <s v="MERCADORIA PARA REVENDA"/>
    <s v="Pimentao"/>
    <x v="47"/>
    <s v="Pimentao Rei Vermelho"/>
    <s v="Rei"/>
    <s v="Itaueira"/>
    <s v="000043273"/>
    <s v="0002"/>
    <x v="84"/>
    <s v="CX"/>
    <n v="0.1"/>
    <n v="0.55000000000000004"/>
    <n v="14.7"/>
    <s v="03|01"/>
    <x v="3"/>
    <x v="6"/>
    <s v="03|0104|000059980|1"/>
    <x v="99"/>
    <x v="15"/>
    <n v="4.7098000622590706E-5"/>
    <n v="1.5951001691611952E-5"/>
    <s v="0008 - 20)"/>
    <n v="0"/>
    <n v="0"/>
    <n v="2.8611970184302681E-2"/>
  </r>
  <r>
    <s v="1456 - 05)"/>
    <x v="1"/>
    <s v="Supervisor MA, PA e PI"/>
    <x v="7"/>
    <x v="1"/>
    <s v="Parnaiba"/>
    <s v="Mateus Supermercados S.A. (001456 - 05)"/>
    <x v="6"/>
    <x v="1"/>
    <s v="MERCADORIA PARA REVENDA"/>
    <s v="Pimentao"/>
    <x v="50"/>
    <s v="Pimentao Rei Duo"/>
    <s v="Rei"/>
    <s v="Itaueira"/>
    <s v="000044702"/>
    <s v="0001"/>
    <x v="89"/>
    <s v="CX"/>
    <n v="0.1111"/>
    <n v="0.61104999999999998"/>
    <n v="13"/>
    <s v="03|93"/>
    <x v="0"/>
    <x v="0"/>
    <s v="03|0104|000059978|1"/>
    <x v="86"/>
    <x v="2"/>
    <n v="4.1651293067597227E-5"/>
    <n v="1.7721562879380877E-5"/>
    <s v="1456 - 05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PARA REVENDA"/>
    <s v="Pimentao"/>
    <x v="47"/>
    <s v="Pimentao Rei Vermelho"/>
    <s v="Rei"/>
    <s v="Itaueira"/>
    <s v="000085501"/>
    <s v="0005"/>
    <x v="84"/>
    <s v="CX"/>
    <n v="3.3300000000000003E-2"/>
    <n v="0.18315000000000001"/>
    <n v="4.7"/>
    <s v="03|01"/>
    <x v="3"/>
    <x v="6"/>
    <s v="03|0104|000059975|1"/>
    <x v="54"/>
    <x v="1"/>
    <n v="1.505854441674669E-5"/>
    <n v="5.3116835633067802E-6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PARA REVENDA"/>
    <s v="Melao"/>
    <x v="11"/>
    <s v="Melao Amarelo Rei"/>
    <s v="Rei"/>
    <s v="Itaueira"/>
    <s v="000085974"/>
    <s v="0001"/>
    <x v="85"/>
    <s v="CX"/>
    <n v="0.2"/>
    <n v="2"/>
    <n v="27"/>
    <s v="03|93"/>
    <x v="0"/>
    <x v="0"/>
    <s v="03|0104|000059975|1"/>
    <x v="54"/>
    <x v="1"/>
    <n v="8.6506531755778856E-5"/>
    <n v="5.8003642514952552E-5"/>
    <s v="1899 - 29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PARA REVENDA"/>
    <s v="Pimentao"/>
    <x v="48"/>
    <s v="Pimentao Rei Laranja"/>
    <s v="Rei"/>
    <s v="Itaueira"/>
    <s v="000203651"/>
    <s v="0007"/>
    <x v="86"/>
    <s v="CX"/>
    <n v="2"/>
    <n v="11"/>
    <n v="270"/>
    <s v="03|93"/>
    <x v="0"/>
    <x v="0"/>
    <s v="03|0104|000059968|1"/>
    <x v="83"/>
    <x v="0"/>
    <n v="8.6506531755778848E-4"/>
    <n v="3.1902003383223903E-4"/>
    <s v="0002 - 40)"/>
    <n v="0"/>
    <n v="0"/>
    <n v="2.8611970184302681E-2"/>
  </r>
  <r>
    <s v="0008 - 38)"/>
    <x v="1"/>
    <s v="Supervisor MA, PA e PI"/>
    <x v="1"/>
    <x v="1"/>
    <s v="Teresina"/>
    <s v="Distribuicao De Alimentos Vanguarda S/A (000008 - 38)"/>
    <x v="17"/>
    <x v="4"/>
    <s v="MERCADORIA PARA REVENDA"/>
    <s v="Melancia"/>
    <x v="33"/>
    <s v="Melancia Turma Da Monica"/>
    <s v="Turma Da Monica"/>
    <s v="Itaueira"/>
    <s v="000016100"/>
    <s v="0001"/>
    <x v="90"/>
    <s v="CX"/>
    <n v="0.2"/>
    <n v="2"/>
    <n v="13"/>
    <s v="03|01"/>
    <x v="1"/>
    <x v="2"/>
    <s v="03|0104|000059742|1"/>
    <x v="73"/>
    <x v="15"/>
    <n v="4.1651293067597227E-5"/>
    <n v="5.8003642514952552E-5"/>
    <s v="0008 - 38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Melancia"/>
    <x v="33"/>
    <s v="Melancia Turma Da Monica"/>
    <s v="Turma Da Monica"/>
    <s v="Itaueira"/>
    <s v="000038267"/>
    <s v="0005"/>
    <x v="90"/>
    <s v="CX"/>
    <n v="0.37"/>
    <n v="3.7"/>
    <n v="20.350000000000001"/>
    <s v="03|93"/>
    <x v="0"/>
    <x v="0"/>
    <s v="03|0104|000059731|1"/>
    <x v="66"/>
    <x v="1"/>
    <n v="6.520029337889259E-5"/>
    <n v="1.0730673865266223E-4"/>
    <s v="1899 - 72)"/>
    <n v="0"/>
    <n v="0"/>
    <n v="2.8611970184302681E-2"/>
  </r>
  <r>
    <s v="0002 - 57)"/>
    <x v="1"/>
    <s v="Supervisor Atacado CE"/>
    <x v="0"/>
    <x v="0"/>
    <s v="Fortaleza"/>
    <s v="Atacadao S.A. (000002 - 57)"/>
    <x v="13"/>
    <x v="0"/>
    <s v="MERCADORIA PARA REVENDA"/>
    <s v="Melao"/>
    <x v="11"/>
    <s v="Melao Amarelo Rei"/>
    <s v="Rei"/>
    <s v="Itaueira"/>
    <s v="000090353"/>
    <s v="0001"/>
    <x v="85"/>
    <s v="CX"/>
    <n v="0.5"/>
    <n v="5"/>
    <n v="63.5"/>
    <s v="03|93"/>
    <x v="0"/>
    <x v="0"/>
    <s v="03|0104|000059676|1"/>
    <x v="22"/>
    <x v="0"/>
    <n v="2.0345054690710951E-4"/>
    <n v="1.4500910628738138E-4"/>
    <s v="0002 - 57)"/>
    <n v="0"/>
    <n v="0"/>
    <n v="2.8611970184302681E-2"/>
  </r>
  <r>
    <s v="0002 - 22)"/>
    <x v="1"/>
    <s v="Supervisor Atacado CE"/>
    <x v="0"/>
    <x v="0"/>
    <s v="Caucaia"/>
    <s v="Atacadao S.A (000002 - 22)"/>
    <x v="14"/>
    <x v="0"/>
    <s v="MERCADORIA PARA REVENDA"/>
    <s v="Melao"/>
    <x v="11"/>
    <s v="Melao Amarelo Rei"/>
    <s v="Rei"/>
    <s v="Itaueira"/>
    <s v="000297526"/>
    <s v="0003"/>
    <x v="85"/>
    <s v="CX"/>
    <n v="3.4"/>
    <n v="34"/>
    <n v="74.8"/>
    <s v="03|93"/>
    <x v="0"/>
    <x v="0"/>
    <s v="03|0104|000059665|1"/>
    <x v="90"/>
    <x v="0"/>
    <n v="2.3965513241971326E-4"/>
    <n v="9.8606192275419347E-4"/>
    <s v="0002 - 22)"/>
    <n v="0"/>
    <n v="0"/>
    <n v="2.8611970184302681E-2"/>
  </r>
  <r>
    <s v="1899 - 26)"/>
    <x v="1"/>
    <s v="Supervisor Atacado CE"/>
    <x v="2"/>
    <x v="0"/>
    <s v="Fortaleza"/>
    <s v="Sendas Distribuidora S/A (001899 - 26)"/>
    <x v="16"/>
    <x v="0"/>
    <s v="MERCADORIA PARA REVENDA"/>
    <s v="Melao"/>
    <x v="11"/>
    <s v="Melao Amarelo Rei"/>
    <s v="Rei"/>
    <s v="Itaueira"/>
    <s v="000221416"/>
    <s v="0001"/>
    <x v="85"/>
    <s v="CX"/>
    <n v="2.2999999999999998"/>
    <n v="23"/>
    <n v="264.5"/>
    <s v="03|93"/>
    <x v="0"/>
    <x v="0"/>
    <s v="03|0104|000059623|1"/>
    <x v="53"/>
    <x v="1"/>
    <n v="8.4744361664457429E-4"/>
    <n v="6.6704188892195433E-4"/>
    <s v="1899 - 26)"/>
    <n v="0"/>
    <n v="0"/>
    <n v="2.8611970184302681E-2"/>
  </r>
  <r>
    <s v="1899 - 26)"/>
    <x v="1"/>
    <s v="Supervisor Atacado CE"/>
    <x v="2"/>
    <x v="0"/>
    <s v="Fortaleza"/>
    <s v="Sendas Distribuidora S/A (001899 - 26)"/>
    <x v="11"/>
    <x v="2"/>
    <s v="MERCADORIA PARA REVENDA"/>
    <s v="Melao"/>
    <x v="11"/>
    <s v="Melao Amarelo Rei"/>
    <s v="Rei"/>
    <s v="Itaueira"/>
    <s v="000222151"/>
    <s v="0001"/>
    <x v="85"/>
    <s v="CX"/>
    <n v="1.6"/>
    <n v="16"/>
    <n v="184"/>
    <s v="03|93"/>
    <x v="0"/>
    <x v="0"/>
    <s v="03|0104|000059623|1"/>
    <x v="53"/>
    <x v="1"/>
    <n v="5.8952599418752997E-4"/>
    <n v="4.6402914011962041E-4"/>
    <s v="1899 - 26)"/>
    <n v="0"/>
    <n v="0"/>
    <n v="2.8611970184302681E-2"/>
  </r>
  <r>
    <s v="1899 - 26)"/>
    <x v="1"/>
    <s v="Supervisor Atacado CE"/>
    <x v="2"/>
    <x v="0"/>
    <s v="Fortaleza"/>
    <s v="Sendas Distribuidora S/A (001899 - 26)"/>
    <x v="9"/>
    <x v="2"/>
    <s v="MERCADORIA PARA REVENDA"/>
    <s v="Melao"/>
    <x v="11"/>
    <s v="Melao Amarelo Rei"/>
    <s v="Rei"/>
    <s v="Itaueira"/>
    <s v="000222460"/>
    <s v="0001"/>
    <x v="85"/>
    <s v="CX"/>
    <n v="3.25"/>
    <n v="32.5"/>
    <n v="373.75"/>
    <s v="03|93"/>
    <x v="0"/>
    <x v="0"/>
    <s v="03|0104|000059623|1"/>
    <x v="53"/>
    <x v="1"/>
    <n v="1.1974746756934203E-3"/>
    <n v="9.4255919086797901E-4"/>
    <s v="1899 - 26)"/>
    <n v="0"/>
    <n v="0"/>
    <n v="2.8611970184302681E-2"/>
  </r>
  <r>
    <s v="1899 - 26)"/>
    <x v="1"/>
    <s v="Supervisor Atacado CE"/>
    <x v="2"/>
    <x v="0"/>
    <s v="Fortaleza"/>
    <s v="Sendas Distribuidora S/A (001899 - 26)"/>
    <x v="4"/>
    <x v="1"/>
    <s v="MERCADORIA PARA REVENDA"/>
    <s v="Melao"/>
    <x v="11"/>
    <s v="Melao Amarelo Rei"/>
    <s v="Rei"/>
    <s v="Itaueira"/>
    <s v="000223354"/>
    <s v="0001"/>
    <x v="85"/>
    <s v="CX"/>
    <n v="3.07"/>
    <n v="30.7"/>
    <n v="353.05"/>
    <s v="03|93"/>
    <x v="0"/>
    <x v="0"/>
    <s v="03|0104|000059623|1"/>
    <x v="53"/>
    <x v="1"/>
    <n v="1.1311530013473231E-3"/>
    <n v="8.9035591260452169E-4"/>
    <s v="1899 - 26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PARA REVENDA"/>
    <s v="Melao"/>
    <x v="11"/>
    <s v="Melao Amarelo Rei"/>
    <s v="Rei"/>
    <s v="Itaueira"/>
    <s v="000203952"/>
    <s v="0006"/>
    <x v="85"/>
    <s v="CX"/>
    <n v="0.3"/>
    <n v="3"/>
    <n v="39.299999999999997"/>
    <s v="03|93"/>
    <x v="0"/>
    <x v="0"/>
    <s v="03|0104|000059485|1"/>
    <x v="83"/>
    <x v="0"/>
    <n v="1.2591506288896697E-4"/>
    <n v="8.7005463772428838E-5"/>
    <s v="0002 - 40)"/>
    <n v="0"/>
    <n v="0"/>
    <n v="2.8611970184302681E-2"/>
  </r>
  <r>
    <s v="1456 - 05)"/>
    <x v="1"/>
    <s v="Supervisor MA, PA e PI"/>
    <x v="7"/>
    <x v="1"/>
    <s v="Parnaiba"/>
    <s v="Mateus Supermercados S.A. (001456 - 05)"/>
    <x v="12"/>
    <x v="2"/>
    <s v="MERCADORIA PARA REVENDA"/>
    <s v="Pimentao"/>
    <x v="49"/>
    <s v="Pimentao Rei Amarelo"/>
    <s v="Rei"/>
    <s v="Itaueira"/>
    <s v="000044518"/>
    <s v="0002"/>
    <x v="88"/>
    <s v="CX"/>
    <n v="0.1"/>
    <n v="0.55000000000000004"/>
    <n v="15.6"/>
    <s v="03|93"/>
    <x v="0"/>
    <x v="0"/>
    <s v="03|0104|000059477|1"/>
    <x v="86"/>
    <x v="2"/>
    <n v="4.9981551681116671E-5"/>
    <n v="1.5951001691611952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2"/>
    <x v="2"/>
    <s v="MERCADORIA PARA REVENDA"/>
    <s v="Pimentao"/>
    <x v="48"/>
    <s v="Pimentao Rei Laranja"/>
    <s v="Rei"/>
    <s v="Itaueira"/>
    <s v="000044518"/>
    <s v="0003"/>
    <x v="86"/>
    <s v="CX"/>
    <n v="6.6699999999999995E-2"/>
    <n v="0.36685000000000001"/>
    <n v="10.4"/>
    <s v="03|93"/>
    <x v="0"/>
    <x v="0"/>
    <s v="03|0104|000059477|1"/>
    <x v="86"/>
    <x v="2"/>
    <n v="3.3321034454077783E-5"/>
    <n v="1.0639318128305172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2"/>
    <x v="2"/>
    <s v="MERCADORIA PARA REVENDA"/>
    <s v="Pimentao"/>
    <x v="47"/>
    <s v="Pimentao Rei Vermelho"/>
    <s v="Rei"/>
    <s v="Itaueira"/>
    <s v="000044518"/>
    <s v="0004"/>
    <x v="84"/>
    <s v="CX"/>
    <n v="0.16669999999999999"/>
    <n v="0.91685000000000005"/>
    <n v="26"/>
    <s v="03|93"/>
    <x v="0"/>
    <x v="0"/>
    <s v="03|0104|000059477|1"/>
    <x v="86"/>
    <x v="2"/>
    <n v="8.3302586135194454E-5"/>
    <n v="2.6590319819917126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2"/>
    <x v="2"/>
    <s v="MERCADORIA PARA REVENDA"/>
    <s v="Pimentao"/>
    <x v="50"/>
    <s v="Pimentao Rei Duo"/>
    <s v="Rei"/>
    <s v="Itaueira"/>
    <s v="000044518"/>
    <s v="0005"/>
    <x v="89"/>
    <s v="CX"/>
    <n v="0.27779999999999999"/>
    <n v="1.5279"/>
    <n v="32.5"/>
    <s v="03|93"/>
    <x v="0"/>
    <x v="0"/>
    <s v="03|0104|000059477|1"/>
    <x v="86"/>
    <x v="2"/>
    <n v="1.0412823266899306E-4"/>
    <n v="4.4311882699298003E-5"/>
    <s v="1456 - 05)"/>
    <n v="0"/>
    <n v="0"/>
    <n v="2.8611970184302681E-2"/>
  </r>
  <r>
    <s v="0002 - 24)"/>
    <x v="1"/>
    <s v="Supervisor Atacado CE"/>
    <x v="0"/>
    <x v="0"/>
    <s v="Fortaleza"/>
    <s v="Atacadao S.A (000002 - 24)"/>
    <x v="2"/>
    <x v="2"/>
    <s v="MERCADORIA PARA REVENDA"/>
    <s v="Melao"/>
    <x v="11"/>
    <s v="Melao Amarelo Rei"/>
    <s v="Rei"/>
    <s v="Itaueira"/>
    <s v="000627484"/>
    <s v="0001"/>
    <x v="91"/>
    <s v="CX"/>
    <n v="1.3"/>
    <n v="13"/>
    <n v="156"/>
    <s v="03|93"/>
    <x v="0"/>
    <x v="0"/>
    <s v="03|0104|000059350|1"/>
    <x v="23"/>
    <x v="0"/>
    <n v="4.998155168111667E-4"/>
    <n v="3.7702367634719162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6"/>
    <x v="1"/>
    <s v="MERCADORIA PARA REVENDA"/>
    <s v="Melao"/>
    <x v="11"/>
    <s v="Melao Amarelo Rei"/>
    <s v="Rei"/>
    <s v="Itaueira"/>
    <s v="000628348"/>
    <s v="0001"/>
    <x v="91"/>
    <s v="CX"/>
    <n v="40.597499999999997"/>
    <n v="405.97500000000002"/>
    <n v="4871.7"/>
    <s v="03|93"/>
    <x v="0"/>
    <x v="0"/>
    <s v="03|0104|000059350|1"/>
    <x v="23"/>
    <x v="0"/>
    <n v="1.560866187980103E-2"/>
    <n v="1.1774014385003933E-2"/>
    <s v="0002 - 24)"/>
    <n v="0"/>
    <n v="0"/>
    <n v="2.8611970184302681E-2"/>
  </r>
  <r>
    <s v="0002 - 37)"/>
    <x v="1"/>
    <s v="Supervisor Atacado CE"/>
    <x v="0"/>
    <x v="0"/>
    <s v="Eusebio"/>
    <s v="Atacadao S.A (000002 - 37)"/>
    <x v="12"/>
    <x v="2"/>
    <s v="MERCADORIA PARA REVENDA"/>
    <s v="Pimentao"/>
    <x v="47"/>
    <s v="Pimentao Rei Vermelho"/>
    <s v="Rei"/>
    <s v="Itaueira"/>
    <s v="000308844"/>
    <s v="0002"/>
    <x v="84"/>
    <s v="CX"/>
    <n v="0.4667"/>
    <n v="2.5668500000000001"/>
    <n v="47.6"/>
    <s v="03|93"/>
    <x v="0"/>
    <x v="0"/>
    <s v="03|0104|000059153|1"/>
    <x v="30"/>
    <x v="0"/>
    <n v="1.5250781153981755E-4"/>
    <n v="7.4443324894752979E-5"/>
    <s v="0002 - 37)"/>
    <n v="0"/>
    <n v="0"/>
    <n v="2.8611970184302681E-2"/>
  </r>
  <r>
    <s v="1456 - 09)"/>
    <x v="1"/>
    <s v="Supervisor MA, PA e PI"/>
    <x v="8"/>
    <x v="2"/>
    <s v="Sao Luis"/>
    <s v="Armazem Mateus S.A (001456 - 09)"/>
    <x v="10"/>
    <x v="2"/>
    <s v="MERCADORIA PARA REVENDA"/>
    <s v="Melao"/>
    <x v="11"/>
    <s v="Melao Amarelo Cepi"/>
    <s v="Cepi"/>
    <s v="Itaueira"/>
    <s v="008419168"/>
    <s v="0001"/>
    <x v="92"/>
    <s v="CX"/>
    <n v="0.6"/>
    <n v="6"/>
    <n v="36"/>
    <s v="03|93"/>
    <x v="0"/>
    <x v="0"/>
    <s v="03|0104|000059138|1"/>
    <x v="104"/>
    <x v="2"/>
    <n v="1.1534204234103847E-4"/>
    <n v="1.7401092754485768E-4"/>
    <s v="1456 - 09)"/>
    <n v="0"/>
    <n v="0"/>
    <n v="2.8611970184302681E-2"/>
  </r>
  <r>
    <s v="1456 - 02)"/>
    <x v="1"/>
    <s v="Supervisor MA, PA e PI"/>
    <x v="9"/>
    <x v="2"/>
    <s v="Davinopolis"/>
    <s v="Armazem Mateus S.A. (001456 - 02)"/>
    <x v="6"/>
    <x v="1"/>
    <s v="MERCADORIA PARA REVENDA"/>
    <s v="Melao"/>
    <x v="11"/>
    <s v="Melao Amarelo Cepi"/>
    <s v="Cepi"/>
    <s v="Itaueira"/>
    <s v="009520954"/>
    <s v="0001"/>
    <x v="92"/>
    <s v="CX"/>
    <n v="1"/>
    <n v="10"/>
    <n v="75"/>
    <s v="03|93"/>
    <x v="0"/>
    <x v="1"/>
    <s v="03|0104|000059130|1"/>
    <x v="81"/>
    <x v="2"/>
    <n v="2.4029592154383014E-4"/>
    <n v="2.9001821257476277E-4"/>
    <s v="1456 - 02)"/>
    <n v="0"/>
    <n v="0"/>
    <n v="2.8611970184302681E-2"/>
  </r>
  <r>
    <s v="1456 - 02)"/>
    <x v="1"/>
    <s v="Supervisor MA, PA e PI"/>
    <x v="9"/>
    <x v="2"/>
    <s v="Davinopolis"/>
    <s v="Armazem Mateus S.A. (001456 - 02)"/>
    <x v="6"/>
    <x v="1"/>
    <s v="MERCADORIA PARA REVENDA"/>
    <s v="Melao"/>
    <x v="11"/>
    <s v="Melao Amarelo Rei"/>
    <s v="Rei"/>
    <s v="Itaueira"/>
    <s v="009520954"/>
    <s v="0002"/>
    <x v="85"/>
    <s v="CX"/>
    <n v="2"/>
    <n v="20"/>
    <n v="230"/>
    <s v="03|93"/>
    <x v="0"/>
    <x v="1"/>
    <s v="03|0104|000059130|1"/>
    <x v="81"/>
    <x v="2"/>
    <n v="7.3690749273441249E-4"/>
    <n v="5.8003642514952553E-4"/>
    <s v="1456 - 02)"/>
    <n v="0"/>
    <n v="0"/>
    <n v="2.8611970184302681E-2"/>
  </r>
  <r>
    <s v="1456 - 02)"/>
    <x v="1"/>
    <s v="Supervisor MA, PA e PI"/>
    <x v="9"/>
    <x v="2"/>
    <s v="Davinopolis"/>
    <s v="Armazem Mateus S.A. (001456 - 02)"/>
    <x v="6"/>
    <x v="1"/>
    <s v="MERCADORIA PARA REVENDA"/>
    <s v="Melao"/>
    <x v="11"/>
    <s v="Melao Amarelo Rei"/>
    <s v="Rei"/>
    <s v="Itaueira"/>
    <s v="009521082"/>
    <s v="0001"/>
    <x v="85"/>
    <s v="CX"/>
    <n v="2"/>
    <n v="20"/>
    <n v="230"/>
    <s v="03|93"/>
    <x v="0"/>
    <x v="1"/>
    <s v="03|0104|000059130|1"/>
    <x v="81"/>
    <x v="2"/>
    <n v="7.3690749273441249E-4"/>
    <n v="5.8003642514952553E-4"/>
    <s v="1456 - 02)"/>
    <n v="0"/>
    <n v="0"/>
    <n v="2.8611970184302681E-2"/>
  </r>
  <r>
    <s v="1456 - 02)"/>
    <x v="1"/>
    <s v="Supervisor MA, PA e PI"/>
    <x v="9"/>
    <x v="2"/>
    <s v="Davinopolis"/>
    <s v="Armazem Mateus S.A. (001456 - 02)"/>
    <x v="6"/>
    <x v="1"/>
    <s v="MERCADORIA PARA REVENDA"/>
    <s v="Melao"/>
    <x v="11"/>
    <s v="Melao Amarelo Cepi"/>
    <s v="Cepi"/>
    <s v="Itaueira"/>
    <s v="009521825"/>
    <s v="0001"/>
    <x v="92"/>
    <s v="CX"/>
    <n v="1"/>
    <n v="10"/>
    <n v="75"/>
    <s v="03|93"/>
    <x v="0"/>
    <x v="1"/>
    <s v="03|0104|000059130|1"/>
    <x v="81"/>
    <x v="2"/>
    <n v="2.4029592154383014E-4"/>
    <n v="2.9001821257476277E-4"/>
    <s v="1456 - 02)"/>
    <n v="0"/>
    <n v="0"/>
    <n v="2.8611970184302681E-2"/>
  </r>
  <r>
    <s v="1456 - 02)"/>
    <x v="1"/>
    <s v="Supervisor MA, PA e PI"/>
    <x v="9"/>
    <x v="2"/>
    <s v="Davinopolis"/>
    <s v="Armazem Mateus S.A. (001456 - 02)"/>
    <x v="6"/>
    <x v="1"/>
    <s v="MERCADORIA PARA REVENDA"/>
    <s v="Melao"/>
    <x v="11"/>
    <s v="Melao Amarelo Rei"/>
    <s v="Rei"/>
    <s v="Itaueira"/>
    <s v="009521825"/>
    <s v="0002"/>
    <x v="85"/>
    <s v="CX"/>
    <n v="3"/>
    <n v="30"/>
    <n v="345"/>
    <s v="03|93"/>
    <x v="0"/>
    <x v="1"/>
    <s v="03|0104|000059130|1"/>
    <x v="81"/>
    <x v="2"/>
    <n v="1.1053612391016187E-3"/>
    <n v="8.700546377242883E-4"/>
    <s v="1456 - 02)"/>
    <n v="0"/>
    <n v="0"/>
    <n v="2.8611970184302681E-2"/>
  </r>
  <r>
    <s v="1456 - 02)"/>
    <x v="1"/>
    <s v="Supervisor MA, PA e PI"/>
    <x v="9"/>
    <x v="2"/>
    <s v="Davinopolis"/>
    <s v="Armazem Mateus S.A. (001456 - 02)"/>
    <x v="3"/>
    <x v="3"/>
    <s v="MERCADORIA PARA REVENDA"/>
    <s v="Melao"/>
    <x v="11"/>
    <s v="Melao Amarelo Cepi"/>
    <s v="Cepi"/>
    <s v="Itaueira"/>
    <s v="009549540"/>
    <s v="0001"/>
    <x v="92"/>
    <s v="CX"/>
    <n v="3"/>
    <n v="30"/>
    <n v="225"/>
    <s v="03|93"/>
    <x v="0"/>
    <x v="1"/>
    <s v="03|0104|000059130|1"/>
    <x v="81"/>
    <x v="2"/>
    <n v="7.2088776463149042E-4"/>
    <n v="8.700546377242883E-4"/>
    <s v="1456 - 02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PARA REVENDA"/>
    <s v="Pimentao"/>
    <x v="49"/>
    <s v="Pimentao Rei Amarelo"/>
    <s v="Rei"/>
    <s v="Itaueira"/>
    <s v="000055368"/>
    <s v="0003"/>
    <x v="88"/>
    <s v="CX"/>
    <n v="0.23330000000000001"/>
    <n v="1.28315"/>
    <n v="36.4"/>
    <s v="03|93"/>
    <x v="0"/>
    <x v="1"/>
    <s v="03|0104|000058948|1"/>
    <x v="94"/>
    <x v="2"/>
    <n v="1.1662362058927223E-4"/>
    <n v="3.7213686946530683E-5"/>
    <s v="2459 - 50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PARA REVENDA"/>
    <s v="Pimentao"/>
    <x v="48"/>
    <s v="Pimentao Rei Laranja"/>
    <s v="Rei"/>
    <s v="Itaueira"/>
    <s v="000055368"/>
    <s v="0004"/>
    <x v="86"/>
    <s v="CX"/>
    <n v="0.2"/>
    <n v="1.1000000000000001"/>
    <n v="31.2"/>
    <s v="03|93"/>
    <x v="0"/>
    <x v="1"/>
    <s v="03|0104|000058948|1"/>
    <x v="94"/>
    <x v="2"/>
    <n v="9.9963103362233342E-5"/>
    <n v="3.1902003383223904E-5"/>
    <s v="2459 - 50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PARA REVENDA"/>
    <s v="Pimentao"/>
    <x v="50"/>
    <s v="Pimentao Rei Duo"/>
    <s v="Rei"/>
    <s v="Itaueira"/>
    <s v="000055368"/>
    <s v="0005"/>
    <x v="89"/>
    <s v="CX"/>
    <n v="5.5599999999999997E-2"/>
    <n v="0.30580000000000002"/>
    <n v="6.5"/>
    <s v="03|93"/>
    <x v="0"/>
    <x v="1"/>
    <s v="03|0104|000058948|1"/>
    <x v="94"/>
    <x v="2"/>
    <n v="2.0825646533798613E-5"/>
    <n v="8.8687569405362453E-6"/>
    <s v="2459 - 50)"/>
    <n v="0"/>
    <n v="0"/>
    <n v="2.8611970184302681E-2"/>
  </r>
  <r>
    <s v="0002 - 24)"/>
    <x v="1"/>
    <s v="Supervisor Atacado CE"/>
    <x v="0"/>
    <x v="0"/>
    <s v="Fortaleza"/>
    <s v="Atacadao S.A (000002 - 24)"/>
    <x v="13"/>
    <x v="0"/>
    <s v="MERCADORIA PARA REVENDA"/>
    <s v="Pimentao"/>
    <x v="49"/>
    <s v="Pimentao Rei Amarelo"/>
    <s v="Rei"/>
    <s v="Itaueira"/>
    <s v="000627257"/>
    <s v="0001"/>
    <x v="88"/>
    <s v="CX"/>
    <n v="7.4"/>
    <n v="40.700000000000003"/>
    <n v="932.4"/>
    <s v="03|93"/>
    <x v="0"/>
    <x v="0"/>
    <s v="03|0104|000058861|1"/>
    <x v="23"/>
    <x v="0"/>
    <n v="2.9873588966328963E-3"/>
    <n v="1.1803741251792846E-3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3"/>
    <x v="0"/>
    <s v="MERCADORIA PARA REVENDA"/>
    <s v="Pimentao"/>
    <x v="48"/>
    <s v="Pimentao Rei Laranja"/>
    <s v="Rei"/>
    <s v="Itaueira"/>
    <s v="000627257"/>
    <s v="0002"/>
    <x v="86"/>
    <s v="CX"/>
    <n v="2.4666999999999999"/>
    <n v="13.566850000000001"/>
    <n v="310.8"/>
    <s v="03|93"/>
    <x v="0"/>
    <x v="0"/>
    <s v="03|0104|000058861|1"/>
    <x v="23"/>
    <x v="0"/>
    <n v="9.9578629887763209E-4"/>
    <n v="3.9346335872699205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3"/>
    <x v="0"/>
    <s v="MERCADORIA PARA REVENDA"/>
    <s v="Pimentao"/>
    <x v="47"/>
    <s v="Pimentao Rei Vermelho"/>
    <s v="Rei"/>
    <s v="Itaueira"/>
    <s v="000627257"/>
    <s v="0003"/>
    <x v="84"/>
    <s v="CX"/>
    <n v="5.4333"/>
    <n v="29.883150000000001"/>
    <n v="570.5"/>
    <s v="03|93"/>
    <x v="0"/>
    <x v="0"/>
    <s v="03|0104|000058861|1"/>
    <x v="23"/>
    <x v="0"/>
    <n v="1.8278509765434013E-3"/>
    <n v="8.6666577491035222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Pimentao"/>
    <x v="49"/>
    <s v="Pimentao Rei Amarelo"/>
    <s v="Rei"/>
    <s v="Itaueira"/>
    <s v="000627923"/>
    <s v="0001"/>
    <x v="88"/>
    <s v="CX"/>
    <n v="3.1333000000000002"/>
    <n v="17.233149999999998"/>
    <n v="394.8"/>
    <s v="03|93"/>
    <x v="0"/>
    <x v="0"/>
    <s v="03|0104|000058861|1"/>
    <x v="23"/>
    <x v="0"/>
    <n v="1.2649177310067219E-3"/>
    <n v="4.997927360032773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Pimentao"/>
    <x v="48"/>
    <s v="Pimentao Rei Laranja"/>
    <s v="Rei"/>
    <s v="Itaueira"/>
    <s v="000627923"/>
    <s v="0002"/>
    <x v="86"/>
    <s v="CX"/>
    <n v="1.4333"/>
    <n v="7.8831499999999997"/>
    <n v="180.6"/>
    <s v="03|93"/>
    <x v="0"/>
    <x v="0"/>
    <s v="03|0104|000058861|1"/>
    <x v="23"/>
    <x v="0"/>
    <n v="5.7863257907754301E-4"/>
    <n v="2.286257072458741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Pimentao"/>
    <x v="47"/>
    <s v="Pimentao Rei Vermelho"/>
    <s v="Rei"/>
    <s v="Itaueira"/>
    <s v="000627923"/>
    <s v="0003"/>
    <x v="84"/>
    <s v="CX"/>
    <n v="13.1"/>
    <n v="72.05"/>
    <n v="1375.5"/>
    <s v="03|93"/>
    <x v="0"/>
    <x v="0"/>
    <s v="03|0104|000058861|1"/>
    <x v="23"/>
    <x v="0"/>
    <n v="4.4070272011138452E-3"/>
    <n v="2.0895812216011659E-3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3"/>
    <x v="3"/>
    <s v="MERCADORIA PARA REVENDA"/>
    <s v="Pimentao"/>
    <x v="49"/>
    <s v="Pimentao Rei Amarelo"/>
    <s v="Rei"/>
    <s v="Itaueira"/>
    <s v="000628607"/>
    <s v="0001"/>
    <x v="88"/>
    <s v="CX"/>
    <n v="2.2000000000000002"/>
    <n v="12.1"/>
    <n v="277.2"/>
    <s v="03|93"/>
    <x v="0"/>
    <x v="0"/>
    <s v="03|0104|000058861|1"/>
    <x v="23"/>
    <x v="0"/>
    <n v="8.881337260259962E-4"/>
    <n v="3.5092203721546296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3"/>
    <x v="3"/>
    <s v="MERCADORIA PARA REVENDA"/>
    <s v="Pimentao"/>
    <x v="47"/>
    <s v="Pimentao Rei Vermelho"/>
    <s v="Rei"/>
    <s v="Itaueira"/>
    <s v="000628607"/>
    <s v="0002"/>
    <x v="84"/>
    <s v="CX"/>
    <n v="3.0333000000000001"/>
    <n v="16.683150000000001"/>
    <n v="318.5"/>
    <s v="03|93"/>
    <x v="0"/>
    <x v="0"/>
    <s v="03|0104|000058861|1"/>
    <x v="23"/>
    <x v="0"/>
    <n v="1.020456680156132E-3"/>
    <n v="4.8384173431166539E-4"/>
    <s v="0002 - 24)"/>
    <n v="0"/>
    <n v="0"/>
    <n v="2.8611970184302681E-2"/>
  </r>
  <r>
    <s v="0002 - 57)"/>
    <x v="1"/>
    <s v="Supervisor Atacado CE"/>
    <x v="0"/>
    <x v="0"/>
    <s v="Fortaleza"/>
    <s v="Atacadao S.A. (000002 - 57)"/>
    <x v="1"/>
    <x v="1"/>
    <s v="MERCADORIA PARA REVENDA"/>
    <s v="Melao"/>
    <x v="37"/>
    <s v="Melao Galia Cepi"/>
    <s v="Cepi"/>
    <s v="Itaueira"/>
    <s v="000091264"/>
    <s v="0002"/>
    <x v="93"/>
    <s v="CX"/>
    <n v="3.75"/>
    <n v="30"/>
    <n v="156"/>
    <s v="03|93"/>
    <x v="0"/>
    <x v="0"/>
    <s v="03|0104|000058660|1"/>
    <x v="22"/>
    <x v="0"/>
    <n v="4.998155168111667E-4"/>
    <n v="8.700546377242883E-4"/>
    <s v="0002 - 57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0"/>
    <x v="0"/>
    <s v="MERCADORIA PARA REVENDA"/>
    <s v="Melao"/>
    <x v="37"/>
    <s v="Melao Galia Cepi"/>
    <s v="Cepi"/>
    <s v="Itaueira"/>
    <s v="000010176"/>
    <s v="0001"/>
    <x v="93"/>
    <s v="CX"/>
    <n v="0.20849999999999999"/>
    <n v="1.6679999999999999"/>
    <n v="8.67"/>
    <s v="03|93"/>
    <x v="0"/>
    <x v="0"/>
    <s v="03|0104|000058659|1"/>
    <x v="10"/>
    <x v="0"/>
    <n v="2.7778208530466763E-5"/>
    <n v="4.8375037857470431E-5"/>
    <s v="0048 - 36)"/>
    <n v="0"/>
    <n v="0"/>
    <n v="2.8611970184302681E-2"/>
  </r>
  <r>
    <s v="0002 - 22)"/>
    <x v="1"/>
    <s v="Supervisor Atacado CE"/>
    <x v="0"/>
    <x v="0"/>
    <s v="Caucaia"/>
    <s v="Atacadao S.A (000002 - 22)"/>
    <x v="14"/>
    <x v="0"/>
    <s v="MERCADORIA PARA REVENDA"/>
    <s v="Melao"/>
    <x v="37"/>
    <s v="Melao Galia Cepi"/>
    <s v="Cepi"/>
    <s v="Itaueira"/>
    <s v="000297525"/>
    <s v="0001"/>
    <x v="93"/>
    <s v="CX"/>
    <n v="2.875"/>
    <n v="23"/>
    <n v="119.6"/>
    <s v="03|93"/>
    <x v="0"/>
    <x v="0"/>
    <s v="03|0104|000058644|1"/>
    <x v="90"/>
    <x v="0"/>
    <n v="3.8319189622189445E-4"/>
    <n v="6.6704188892195433E-4"/>
    <s v="0002 - 22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16"/>
    <x v="0"/>
    <s v="MERCADORIA PARA REVENDA"/>
    <s v="Pimentao"/>
    <x v="47"/>
    <s v="Pimentao Rei Vermelho"/>
    <s v="Rei"/>
    <s v="Itaueira"/>
    <s v="000341881"/>
    <s v="0002"/>
    <x v="84"/>
    <s v="CX"/>
    <n v="1.4"/>
    <n v="7.7"/>
    <n v="138.6"/>
    <s v="03|93"/>
    <x v="0"/>
    <x v="0"/>
    <s v="03|0104|000058286|1"/>
    <x v="26"/>
    <x v="9"/>
    <n v="4.440668630129981E-4"/>
    <n v="2.2331402368256734E-4"/>
    <s v="2388 - 01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0"/>
    <x v="0"/>
    <s v="MERCADORIA PARA REVENDA"/>
    <s v="Pimentao"/>
    <x v="49"/>
    <s v="Pimentao Rei Amarelo"/>
    <s v="Rei"/>
    <s v="Itaueira"/>
    <s v="000043216"/>
    <s v="0001"/>
    <x v="88"/>
    <s v="CX"/>
    <n v="0.16669999999999999"/>
    <n v="0.91685000000000005"/>
    <n v="23"/>
    <s v="03|93"/>
    <x v="0"/>
    <x v="0"/>
    <s v="03|0104|000057933|1"/>
    <x v="99"/>
    <x v="15"/>
    <n v="7.3690749273441246E-5"/>
    <n v="2.6590319819917126E-5"/>
    <s v="0008 - 20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0"/>
    <x v="0"/>
    <s v="MERCADORIA PARA REVENDA"/>
    <s v="Pimentao"/>
    <x v="48"/>
    <s v="Pimentao Rei Laranja"/>
    <s v="Rei"/>
    <s v="Itaueira"/>
    <s v="000043216"/>
    <s v="0002"/>
    <x v="86"/>
    <s v="CX"/>
    <n v="0.36670000000000003"/>
    <n v="2.0168499999999998"/>
    <n v="46.2"/>
    <s v="03|93"/>
    <x v="0"/>
    <x v="0"/>
    <s v="03|0104|000057933|1"/>
    <x v="99"/>
    <x v="15"/>
    <n v="1.4802228767099937E-4"/>
    <n v="5.8492323203141024E-5"/>
    <s v="0008 - 20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0"/>
    <x v="0"/>
    <s v="MERCADORIA PARA REVENDA"/>
    <s v="Pimentao"/>
    <x v="47"/>
    <s v="Pimentao Rei Vermelho"/>
    <s v="Rei"/>
    <s v="Itaueira"/>
    <s v="000043216"/>
    <s v="0003"/>
    <x v="84"/>
    <s v="CX"/>
    <n v="0.23330000000000001"/>
    <n v="1.28315"/>
    <n v="32.200000000000003"/>
    <s v="03|93"/>
    <x v="0"/>
    <x v="0"/>
    <s v="03|0104|000057933|1"/>
    <x v="99"/>
    <x v="15"/>
    <n v="1.0316704898281774E-4"/>
    <n v="3.7213686946530683E-5"/>
    <s v="0008 - 20)"/>
    <n v="0"/>
    <n v="0"/>
    <n v="2.8611970184302681E-2"/>
  </r>
  <r>
    <s v="1456 - 05)"/>
    <x v="1"/>
    <s v="Supervisor MA, PA e PI"/>
    <x v="7"/>
    <x v="1"/>
    <s v="Parnaiba"/>
    <s v="Mateus Supermercados S.A. (001456 - 05)"/>
    <x v="13"/>
    <x v="0"/>
    <s v="MERCADORIA PARA REVENDA"/>
    <s v="Pimentao"/>
    <x v="49"/>
    <s v="Pimentao Rei Amarelo"/>
    <s v="Rei"/>
    <s v="Itaueira"/>
    <s v="000044444"/>
    <s v="0001"/>
    <x v="88"/>
    <s v="CX"/>
    <n v="0.5333"/>
    <n v="2.9331499999999999"/>
    <n v="75.2"/>
    <s v="03|93"/>
    <x v="0"/>
    <x v="0"/>
    <s v="03|0104|000057931|1"/>
    <x v="86"/>
    <x v="2"/>
    <n v="2.4093671066794704E-4"/>
    <n v="8.5066692021366536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3"/>
    <x v="0"/>
    <s v="MERCADORIA PARA REVENDA"/>
    <s v="Pimentao"/>
    <x v="48"/>
    <s v="Pimentao Rei Laranja"/>
    <s v="Rei"/>
    <s v="Itaueira"/>
    <s v="000044444"/>
    <s v="0002"/>
    <x v="86"/>
    <s v="CX"/>
    <n v="0.36670000000000003"/>
    <n v="2.0168499999999998"/>
    <n v="51.7"/>
    <s v="03|93"/>
    <x v="0"/>
    <x v="0"/>
    <s v="03|0104|000057931|1"/>
    <x v="86"/>
    <x v="2"/>
    <n v="1.6564398858421358E-4"/>
    <n v="5.8492323203141024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3"/>
    <x v="0"/>
    <s v="MERCADORIA PARA REVENDA"/>
    <s v="Pimentao"/>
    <x v="47"/>
    <s v="Pimentao Rei Vermelho"/>
    <s v="Rei"/>
    <s v="Itaueira"/>
    <s v="000044444"/>
    <s v="0003"/>
    <x v="84"/>
    <s v="CX"/>
    <n v="0.36670000000000003"/>
    <n v="2.0168499999999998"/>
    <n v="51.7"/>
    <s v="03|93"/>
    <x v="0"/>
    <x v="0"/>
    <s v="03|0104|000057931|1"/>
    <x v="86"/>
    <x v="2"/>
    <n v="1.6564398858421358E-4"/>
    <n v="5.8492323203141024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13"/>
    <x v="0"/>
    <s v="MERCADORIA PARA REVENDA"/>
    <s v="Pimentao"/>
    <x v="50"/>
    <s v="Pimentao Rei Duo"/>
    <s v="Rei"/>
    <s v="Itaueira"/>
    <s v="000044444"/>
    <s v="0004"/>
    <x v="89"/>
    <s v="CX"/>
    <n v="0.33329999999999999"/>
    <n v="1.8331500000000001"/>
    <n v="30"/>
    <s v="03|93"/>
    <x v="0"/>
    <x v="0"/>
    <s v="03|0104|000057931|1"/>
    <x v="86"/>
    <x v="2"/>
    <n v="9.6118368617532064E-5"/>
    <n v="5.3164688638142639E-5"/>
    <s v="1456 - 05)"/>
    <n v="0"/>
    <n v="0"/>
    <n v="2.8611970184302681E-2"/>
  </r>
  <r>
    <s v="1899 - 72)"/>
    <x v="1"/>
    <s v="Supervisor MA, PA e PI"/>
    <x v="8"/>
    <x v="2"/>
    <s v="Sao Luis"/>
    <s v="Sendas Distribuidora S/A (001899 - 72)"/>
    <x v="14"/>
    <x v="0"/>
    <s v="MERCADORIA PARA REVENDA"/>
    <s v="Pimentao"/>
    <x v="47"/>
    <s v="Pimentao Rei Vermelho"/>
    <s v="Rei"/>
    <s v="Itaueira"/>
    <s v="000038270"/>
    <s v="0001"/>
    <x v="84"/>
    <s v="CX"/>
    <n v="0.16669999999999999"/>
    <n v="0.91685000000000005"/>
    <n v="19"/>
    <s v="03|93"/>
    <x v="0"/>
    <x v="0"/>
    <s v="03|0104|000057724|1"/>
    <x v="66"/>
    <x v="1"/>
    <n v="6.0874966791103636E-5"/>
    <n v="2.6590319819917126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5"/>
    <x v="1"/>
    <s v="MERCADORIA PARA REVENDA"/>
    <s v="Pimentao"/>
    <x v="49"/>
    <s v="Pimentao Rei Amarelo"/>
    <s v="Rei"/>
    <s v="Itaueira"/>
    <s v="000039554"/>
    <s v="0001"/>
    <x v="88"/>
    <s v="CX"/>
    <n v="0.2"/>
    <n v="1.1000000000000001"/>
    <n v="22.8"/>
    <s v="03|93"/>
    <x v="0"/>
    <x v="0"/>
    <s v="03|0104|000057724|1"/>
    <x v="66"/>
    <x v="1"/>
    <n v="7.3049960149324371E-5"/>
    <n v="3.1902003383223904E-5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Pimentao"/>
    <x v="47"/>
    <s v="Pimentao Rei Vermelho"/>
    <s v="Rei"/>
    <s v="Itaueira"/>
    <s v="000120472"/>
    <s v="0001"/>
    <x v="84"/>
    <s v="CX"/>
    <n v="3.3300000000000003E-2"/>
    <n v="0.18315000000000001"/>
    <n v="3.8"/>
    <s v="03|93"/>
    <x v="0"/>
    <x v="0"/>
    <s v="03|0104|000057722|1"/>
    <x v="67"/>
    <x v="1"/>
    <n v="1.2174993358220727E-5"/>
    <n v="5.3116835633067802E-6"/>
    <s v="1899 - 71)"/>
    <n v="0"/>
    <n v="0"/>
    <n v="2.8611970184302681E-2"/>
  </r>
  <r>
    <s v="0047 - 04)"/>
    <x v="1"/>
    <s v="Supervisor Varejo CE"/>
    <x v="3"/>
    <x v="0"/>
    <s v="Fortaleza"/>
    <s v="Walmart Brasil Ltda (000047 - 04)"/>
    <x v="12"/>
    <x v="2"/>
    <s v="MERCADORIA PARA REVENDA"/>
    <s v="Melao"/>
    <x v="11"/>
    <s v="Melao Amarelo Rei"/>
    <s v="Rei"/>
    <s v="Itaueira"/>
    <s v="000005263"/>
    <s v="0001"/>
    <x v="85"/>
    <s v="CX"/>
    <n v="18.7"/>
    <n v="187"/>
    <n v="2580.6"/>
    <s v="03|93"/>
    <x v="0"/>
    <x v="0"/>
    <s v="03|0104|000057525|1"/>
    <x v="105"/>
    <x v="11"/>
    <n v="8.2681020684801081E-3"/>
    <n v="5.4233405751480642E-3"/>
    <s v="0047 - 04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PARA REVENDA"/>
    <s v="Pimentao"/>
    <x v="50"/>
    <s v="Pimentao Rei Duo"/>
    <s v="Rei"/>
    <s v="Itaueira"/>
    <s v="000120470"/>
    <s v="0003"/>
    <x v="89"/>
    <s v="CX"/>
    <n v="5.5599999999999997E-2"/>
    <n v="0.30580000000000002"/>
    <n v="7"/>
    <s v="03|93"/>
    <x v="0"/>
    <x v="0"/>
    <s v="03|0104|000055875|1"/>
    <x v="67"/>
    <x v="1"/>
    <n v="2.2427619344090815E-5"/>
    <n v="8.8687569405362453E-6"/>
    <s v="1899 - 71)"/>
    <n v="0"/>
    <n v="0"/>
    <n v="2.8611970184302681E-2"/>
  </r>
  <r>
    <s v="2459 - 54)"/>
    <x v="1"/>
    <s v="Supervisor Atacado CE"/>
    <x v="2"/>
    <x v="0"/>
    <s v="Maracanau"/>
    <s v="Mateus Supermercados S.A. (002459 - 54)"/>
    <x v="6"/>
    <x v="1"/>
    <s v="MERCADORIA PARA REVENDA"/>
    <s v="Pimentao"/>
    <x v="47"/>
    <s v="Pimentao Rei Vermelho"/>
    <s v="Rei"/>
    <s v="Itaueira"/>
    <s v="000029767"/>
    <s v="0002"/>
    <x v="84"/>
    <s v="CX"/>
    <n v="1.3"/>
    <n v="7.15"/>
    <n v="113.1"/>
    <s v="03|93"/>
    <x v="0"/>
    <x v="0"/>
    <s v="03|0104|000054844|1"/>
    <x v="37"/>
    <x v="2"/>
    <n v="3.6236624968809586E-4"/>
    <n v="2.073630219909554E-4"/>
    <s v="2459 - 54)"/>
    <n v="0"/>
    <n v="0"/>
    <n v="2.8611970184302681E-2"/>
  </r>
  <r>
    <s v="0132 - 02)"/>
    <x v="1"/>
    <s v="Supervisor Varejo CE"/>
    <x v="3"/>
    <x v="0"/>
    <s v="Maracanau"/>
    <s v="Gerardos Distribuidora Ltda (000132 - 02)"/>
    <x v="4"/>
    <x v="1"/>
    <s v="MERCADORIA PARA REVENDA"/>
    <s v="Maca"/>
    <x v="46"/>
    <s v="Maca Monica"/>
    <s v="Turma Da Monica"/>
    <s v="Fischer"/>
    <s v="000193351"/>
    <s v="0001"/>
    <x v="94"/>
    <s v="CX"/>
    <n v="5.5599999999999997E-2"/>
    <n v="1.0842000000000001"/>
    <n v="12.8"/>
    <s v="03|01"/>
    <x v="3"/>
    <x v="6"/>
    <s v="03|0104|000061476|1"/>
    <x v="7"/>
    <x v="3"/>
    <n v="4.1010503943480345E-5"/>
    <n v="3.144377460735578E-5"/>
    <s v="0132 - 02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5"/>
    <x v="1"/>
    <s v="MERCADORIA PARA REVENDA"/>
    <s v="Maca"/>
    <x v="46"/>
    <s v="Maca Monica"/>
    <s v="Turma Da Monica"/>
    <s v="Fischer"/>
    <s v="004194693"/>
    <s v="0001"/>
    <x v="94"/>
    <s v="CX"/>
    <n v="0.22220000000000001"/>
    <n v="4.3329000000000004"/>
    <n v="52"/>
    <s v="03|01"/>
    <x v="3"/>
    <x v="6"/>
    <s v="03|0104|000061344|1"/>
    <x v="15"/>
    <x v="7"/>
    <n v="1.6660517227038891E-4"/>
    <n v="1.2566199132651898E-4"/>
    <s v="0129 - 01)"/>
    <n v="0"/>
    <n v="0"/>
    <n v="2.8611970184302681E-2"/>
  </r>
  <r>
    <s v="2131 - 07)"/>
    <x v="1"/>
    <s v="Supervisor Atacado CE"/>
    <x v="5"/>
    <x v="0"/>
    <s v="Fortaleza"/>
    <s v="Diniz Supermercados Limitada (002131 - 07)"/>
    <x v="1"/>
    <x v="1"/>
    <s v="MERCADORIA PARA REVENDA"/>
    <s v="Maca"/>
    <x v="46"/>
    <s v="Maca Monica"/>
    <s v="Turma Da Monica"/>
    <s v="Fischer"/>
    <s v="000006704"/>
    <s v="0001"/>
    <x v="94"/>
    <s v="CX"/>
    <n v="0.1111"/>
    <n v="2.1664500000000002"/>
    <n v="31.6"/>
    <s v="03|01"/>
    <x v="3"/>
    <x v="6"/>
    <s v="03|0104|000061193|1"/>
    <x v="36"/>
    <x v="10"/>
    <n v="1.0124468161046711E-4"/>
    <n v="6.2830995663259488E-5"/>
    <s v="2131 - 07)"/>
    <n v="0"/>
    <n v="0"/>
    <n v="2.8611970184302681E-2"/>
  </r>
  <r>
    <s v="0132 - 02)"/>
    <x v="1"/>
    <s v="Supervisor Varejo CE"/>
    <x v="3"/>
    <x v="0"/>
    <s v="Maracanau"/>
    <s v="Gerardos Distribuidora Ltda (000132 - 02)"/>
    <x v="1"/>
    <x v="1"/>
    <s v="MERCADORIA PARA REVENDA"/>
    <s v="Maca"/>
    <x v="46"/>
    <s v="Maca Monica"/>
    <s v="Turma Da Monica"/>
    <s v="Fischer"/>
    <s v="000192987"/>
    <s v="0002"/>
    <x v="94"/>
    <s v="CX"/>
    <n v="0.22220000000000001"/>
    <n v="4.3329000000000004"/>
    <n v="63.2"/>
    <s v="03|01"/>
    <x v="3"/>
    <x v="6"/>
    <s v="03|0104|000061164|1"/>
    <x v="7"/>
    <x v="3"/>
    <n v="2.0248936322093421E-4"/>
    <n v="1.2566199132651898E-4"/>
    <s v="0132 - 02)"/>
    <n v="0"/>
    <n v="0"/>
    <n v="2.8611970184302681E-2"/>
  </r>
  <r>
    <s v="2131 - 02)"/>
    <x v="1"/>
    <s v="Supervisor Atacado CE"/>
    <x v="5"/>
    <x v="0"/>
    <s v="Juazeiro Do Norte"/>
    <s v="Diniz Supermercados Limitada (002131 - 02)"/>
    <x v="4"/>
    <x v="1"/>
    <s v="MERCADORIA PARA REVENDA"/>
    <s v="Maca"/>
    <x v="46"/>
    <s v="Maca Monica"/>
    <s v="Turma Da Monica"/>
    <s v="Fischer"/>
    <s v="000035781"/>
    <s v="0003"/>
    <x v="94"/>
    <s v="CX"/>
    <n v="0.16669999999999999"/>
    <n v="3.2506499999999998"/>
    <n v="47.4"/>
    <s v="03|01"/>
    <x v="3"/>
    <x v="6"/>
    <s v="03|0104|000061145|1"/>
    <x v="43"/>
    <x v="12"/>
    <n v="1.5186702241570064E-4"/>
    <n v="9.4274770270615248E-5"/>
    <s v="2131 - 02)"/>
    <n v="0"/>
    <n v="0"/>
    <n v="2.8611970184302681E-2"/>
  </r>
  <r>
    <s v="2131 - 08)"/>
    <x v="1"/>
    <s v="Supervisor Atacado CE"/>
    <x v="5"/>
    <x v="0"/>
    <s v="Juazeiro Do Norte"/>
    <s v="Diniz Supermercados Limitada (002131 - 08)"/>
    <x v="3"/>
    <x v="3"/>
    <s v="MERCADORIA PARA REVENDA"/>
    <s v="Maca"/>
    <x v="46"/>
    <s v="Maca Monica"/>
    <s v="Turma Da Monica"/>
    <s v="Fischer"/>
    <s v="000001590"/>
    <s v="0002"/>
    <x v="94"/>
    <s v="CX"/>
    <n v="5.5599999999999997E-2"/>
    <n v="1.0842000000000001"/>
    <n v="15.8"/>
    <s v="03|01"/>
    <x v="1"/>
    <x v="7"/>
    <s v="03|0104|000061143|1"/>
    <x v="44"/>
    <x v="10"/>
    <n v="5.0622340805233553E-5"/>
    <n v="3.144377460735578E-5"/>
    <s v="2131 - 08)"/>
    <n v="0"/>
    <n v="0"/>
    <n v="2.8611970184302681E-2"/>
  </r>
  <r>
    <s v="3016 - 01)"/>
    <x v="1"/>
    <s v="Supervisor Atacado CE"/>
    <x v="5"/>
    <x v="0"/>
    <s v="Barbalha"/>
    <s v="Diniz Distribuidora De Alimentos Ltda (003016 - 01)"/>
    <x v="3"/>
    <x v="3"/>
    <s v="MERCADORIA PARA REVENDA"/>
    <s v="Maca"/>
    <x v="46"/>
    <s v="Maca Monica"/>
    <s v="Turma Da Monica"/>
    <s v="Fischer"/>
    <s v="000013034"/>
    <s v="0004"/>
    <x v="94"/>
    <s v="CX"/>
    <n v="0.33329999999999999"/>
    <n v="6.4993499999999997"/>
    <n v="94.8"/>
    <s v="03|01"/>
    <x v="3"/>
    <x v="6"/>
    <s v="03|0104|000061137|1"/>
    <x v="45"/>
    <x v="10"/>
    <n v="3.0373404483140129E-4"/>
    <n v="1.8849298698977844E-4"/>
    <s v="3016 - 01)"/>
    <n v="0"/>
    <n v="0"/>
    <n v="2.8611970184302681E-2"/>
  </r>
  <r>
    <s v="2131 - 01)"/>
    <x v="1"/>
    <s v="Supervisor Atacado CE"/>
    <x v="5"/>
    <x v="0"/>
    <s v="Juazeiro Do Norte"/>
    <s v="Diniz Supermercados Limitada (002131 - 01)"/>
    <x v="3"/>
    <x v="3"/>
    <s v="MERCADORIA PARA REVENDA"/>
    <s v="Maca"/>
    <x v="46"/>
    <s v="Maca Monica"/>
    <s v="Turma Da Monica"/>
    <s v="Fischer"/>
    <s v="000039667"/>
    <s v="0002"/>
    <x v="94"/>
    <s v="CX"/>
    <n v="0.1111"/>
    <n v="2.1664500000000002"/>
    <n v="31.6"/>
    <s v="03|01"/>
    <x v="1"/>
    <x v="7"/>
    <s v="03|0104|000061133|1"/>
    <x v="48"/>
    <x v="12"/>
    <n v="1.0124468161046711E-4"/>
    <n v="6.2830995663259488E-5"/>
    <s v="2131 - 01)"/>
    <n v="0"/>
    <n v="0"/>
    <n v="2.8611970184302681E-2"/>
  </r>
  <r>
    <s v="0002 - 53)"/>
    <x v="1"/>
    <s v="Supervisor MA, PA e PI"/>
    <x v="6"/>
    <x v="1"/>
    <s v="Picos"/>
    <s v="Atacadao S.A. (000002 - 53)"/>
    <x v="5"/>
    <x v="1"/>
    <s v="MERCADORIA PARA REVENDA"/>
    <s v="Maca"/>
    <x v="46"/>
    <s v="Maca Monica"/>
    <s v="Turma Da Monica"/>
    <s v="Fischer"/>
    <s v="000037149"/>
    <s v="0005"/>
    <x v="94"/>
    <s v="CX"/>
    <n v="0.16669999999999999"/>
    <n v="3.2506499999999998"/>
    <n v="47.66"/>
    <s v="03|90"/>
    <x v="3"/>
    <x v="6"/>
    <s v="03|0104|000061070|1"/>
    <x v="55"/>
    <x v="0"/>
    <n v="1.5270004827705257E-4"/>
    <n v="9.4274770270615248E-5"/>
    <s v="0002 - 53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7"/>
    <x v="1"/>
    <s v="MERCADORIA PARA REVENDA"/>
    <s v="Maca"/>
    <x v="46"/>
    <s v="Maca Monica"/>
    <s v="Turma Da Monica"/>
    <s v="Fischer"/>
    <s v="004190987"/>
    <s v="0002"/>
    <x v="94"/>
    <s v="CX"/>
    <n v="0.16669999999999999"/>
    <n v="3.2506499999999998"/>
    <n v="39"/>
    <s v="03|01"/>
    <x v="3"/>
    <x v="6"/>
    <s v="03|0104|000061010|1"/>
    <x v="15"/>
    <x v="7"/>
    <n v="1.2495387920279167E-4"/>
    <n v="9.4274770270615248E-5"/>
    <s v="0129 - 01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6"/>
    <x v="1"/>
    <s v="MERCADORIA PARA REVENDA"/>
    <s v="Maca"/>
    <x v="46"/>
    <s v="Maca Monica"/>
    <s v="Turma Da Monica"/>
    <s v="Fischer"/>
    <s v="000035084"/>
    <s v="0007"/>
    <x v="94"/>
    <s v="CX"/>
    <n v="5.5599999999999997E-2"/>
    <n v="1.0842000000000001"/>
    <n v="16.899999999999999"/>
    <s v="03|01"/>
    <x v="3"/>
    <x v="6"/>
    <s v="03|0104|000060697|1"/>
    <x v="34"/>
    <x v="0"/>
    <n v="5.4146680987876386E-5"/>
    <n v="3.144377460735578E-5"/>
    <s v="0048 - 12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2"/>
    <x v="2"/>
    <s v="MERCADORIA PARA REVENDA"/>
    <s v="Maca"/>
    <x v="46"/>
    <s v="Maca Monica"/>
    <s v="Turma Da Monica"/>
    <s v="Fischer"/>
    <s v="004183493"/>
    <s v="0001"/>
    <x v="94"/>
    <s v="CX"/>
    <n v="0.16669999999999999"/>
    <n v="3.2506499999999998"/>
    <n v="42"/>
    <s v="03|01"/>
    <x v="0"/>
    <x v="4"/>
    <s v="03|0104|000060300|1"/>
    <x v="15"/>
    <x v="7"/>
    <n v="1.3456571606454488E-4"/>
    <n v="9.4274770270615248E-5"/>
    <s v="0129 - 01)"/>
    <n v="0"/>
    <n v="0"/>
    <n v="2.8611970184302681E-2"/>
  </r>
  <r>
    <s v="0132 - 02)"/>
    <x v="1"/>
    <s v="Supervisor Varejo CE"/>
    <x v="3"/>
    <x v="0"/>
    <s v="Maracanau"/>
    <s v="Gerardos Distribuidora Ltda (000132 - 02)"/>
    <x v="14"/>
    <x v="0"/>
    <s v="MERCADORIA PARA REVENDA"/>
    <s v="Maca"/>
    <x v="46"/>
    <s v="Maca Monica"/>
    <s v="Turma Da Monica"/>
    <s v="Fischer"/>
    <s v="000191754"/>
    <s v="0001"/>
    <x v="94"/>
    <s v="CX"/>
    <n v="0.1111"/>
    <n v="2.1664500000000002"/>
    <n v="31.6"/>
    <s v="03|01"/>
    <x v="3"/>
    <x v="5"/>
    <s v="03|0104|000060198|1"/>
    <x v="7"/>
    <x v="3"/>
    <n v="1.0124468161046711E-4"/>
    <n v="6.2830995663259488E-5"/>
    <s v="0132 - 02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3"/>
    <x v="0"/>
    <s v="MERCADORIA PARA REVENDA"/>
    <s v="Maca"/>
    <x v="46"/>
    <s v="Maca Monica"/>
    <s v="Turma Da Monica"/>
    <s v="Fischer"/>
    <s v="004182180"/>
    <s v="0001"/>
    <x v="94"/>
    <s v="CX"/>
    <n v="0.1111"/>
    <n v="2.1664500000000002"/>
    <n v="28"/>
    <s v="03|01"/>
    <x v="3"/>
    <x v="6"/>
    <s v="03|0104|000060184|1"/>
    <x v="15"/>
    <x v="7"/>
    <n v="8.9710477376363259E-5"/>
    <n v="6.2830995663259488E-5"/>
    <s v="0129 - 01)"/>
    <n v="0"/>
    <n v="0"/>
    <n v="2.8611970184302681E-2"/>
  </r>
  <r>
    <s v="0132 - 02)"/>
    <x v="1"/>
    <s v="Supervisor Varejo CE"/>
    <x v="3"/>
    <x v="0"/>
    <s v="Maracanau"/>
    <s v="Gerardos Distribuidora Ltda (000132 - 02)"/>
    <x v="15"/>
    <x v="0"/>
    <s v="MERCADORIA PARA REVENDA"/>
    <s v="Maca"/>
    <x v="46"/>
    <s v="Maca Monica"/>
    <s v="Turma Da Monica"/>
    <s v="Fischer"/>
    <s v="000191650"/>
    <s v="0002"/>
    <x v="94"/>
    <s v="CX"/>
    <n v="5.5599999999999997E-2"/>
    <n v="1.0842000000000001"/>
    <n v="15.8"/>
    <s v="03|01"/>
    <x v="0"/>
    <x v="4"/>
    <s v="03|0104|000060118|1"/>
    <x v="7"/>
    <x v="3"/>
    <n v="5.0622340805233553E-5"/>
    <n v="3.144377460735578E-5"/>
    <s v="0132 - 02)"/>
    <n v="0"/>
    <n v="0"/>
    <n v="2.8611970184302681E-2"/>
  </r>
  <r>
    <s v="2459 - 61)"/>
    <x v="1"/>
    <s v="Supervisor MA, PA e PI"/>
    <x v="6"/>
    <x v="2"/>
    <s v="Caxias"/>
    <s v="Mateus Supermercados S.A. (002459 - 61)"/>
    <x v="12"/>
    <x v="2"/>
    <s v="MERCADORIA PARA REVENDA"/>
    <s v="Maca"/>
    <x v="46"/>
    <s v="Maca Monica"/>
    <s v="Turma Da Monica"/>
    <s v="Fischer"/>
    <s v="000038554"/>
    <s v="0003"/>
    <x v="94"/>
    <s v="CX"/>
    <n v="5.5599999999999997E-2"/>
    <n v="1.0842000000000001"/>
    <n v="16.5"/>
    <s v="03|90"/>
    <x v="3"/>
    <x v="6"/>
    <s v="03|0104|000060067|1"/>
    <x v="88"/>
    <x v="2"/>
    <n v="5.2865102739642629E-5"/>
    <n v="3.144377460735578E-5"/>
    <s v="2459 - 61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PARA REVENDA"/>
    <s v="Maca"/>
    <x v="46"/>
    <s v="Maca Monica"/>
    <s v="Turma Da Monica"/>
    <s v="Fischer"/>
    <s v="000016201"/>
    <s v="0003"/>
    <x v="94"/>
    <s v="CX"/>
    <n v="5.5599999999999997E-2"/>
    <n v="1.0842000000000001"/>
    <n v="16.899999999999999"/>
    <s v="03|01"/>
    <x v="3"/>
    <x v="5"/>
    <s v="03|0104|000060008|1"/>
    <x v="63"/>
    <x v="2"/>
    <n v="5.4146680987876386E-5"/>
    <n v="3.144377460735578E-5"/>
    <s v="2459 - 48)"/>
    <n v="0"/>
    <n v="0"/>
    <n v="2.8611970184302681E-2"/>
  </r>
  <r>
    <s v="0002 - 23)"/>
    <x v="1"/>
    <s v="Supervisor Atacado CE"/>
    <x v="5"/>
    <x v="0"/>
    <s v="Juazeiro Do Norte"/>
    <s v="Atacadao S.A (000002 - 23)"/>
    <x v="14"/>
    <x v="0"/>
    <s v="MERCADORIA PARA REVENDA"/>
    <s v="Maca"/>
    <x v="46"/>
    <s v="Maca Monica"/>
    <s v="Turma Da Monica"/>
    <s v="Fischer"/>
    <s v="000499729"/>
    <s v="0002"/>
    <x v="94"/>
    <s v="CX"/>
    <n v="0.16669999999999999"/>
    <n v="3.2506499999999998"/>
    <n v="50.7"/>
    <s v="03|93"/>
    <x v="0"/>
    <x v="0"/>
    <s v="03|0104|000059998|1"/>
    <x v="35"/>
    <x v="0"/>
    <n v="1.6244004296362918E-4"/>
    <n v="9.4274770270615248E-5"/>
    <s v="0002 - 23)"/>
    <n v="0"/>
    <n v="0"/>
    <n v="2.8611970184302681E-2"/>
  </r>
  <r>
    <s v="2042 - 02)"/>
    <x v="1"/>
    <s v="Supervisor MA, PA e PI"/>
    <x v="7"/>
    <x v="1"/>
    <s v="Parnaiba"/>
    <s v="Elizeu Martins Supermercados Ltda (002042 - 02)"/>
    <x v="15"/>
    <x v="0"/>
    <s v="MERCADORIA PARA REVENDA"/>
    <s v="Maca"/>
    <x v="46"/>
    <s v="Maca Monica"/>
    <s v="Turma Da Monica"/>
    <s v="Fischer"/>
    <s v="001050520"/>
    <s v="0001"/>
    <x v="94"/>
    <s v="CX"/>
    <n v="5.5599999999999997E-2"/>
    <n v="1.0842000000000001"/>
    <n v="15.9"/>
    <s v="03|01"/>
    <x v="3"/>
    <x v="6"/>
    <s v="03|0104|000059984|1"/>
    <x v="106"/>
    <x v="24"/>
    <n v="5.094273536729199E-5"/>
    <n v="3.144377460735578E-5"/>
    <s v="2042 - 02)"/>
    <n v="0"/>
    <n v="0"/>
    <n v="2.8611970184302681E-2"/>
  </r>
  <r>
    <s v="0132 - 02)"/>
    <x v="1"/>
    <s v="Supervisor Varejo CE"/>
    <x v="3"/>
    <x v="0"/>
    <s v="Maracanau"/>
    <s v="Gerardos Distribuidora Ltda (000132 - 02)"/>
    <x v="0"/>
    <x v="0"/>
    <s v="MERCADORIA PARA REVENDA"/>
    <s v="Maca"/>
    <x v="46"/>
    <s v="Maca Monica"/>
    <s v="Turma Da Monica"/>
    <s v="Fischer"/>
    <s v="000191418"/>
    <s v="0001"/>
    <x v="94"/>
    <s v="CX"/>
    <n v="5.5599999999999997E-2"/>
    <n v="1.0842000000000001"/>
    <n v="15.8"/>
    <s v="03|01"/>
    <x v="3"/>
    <x v="5"/>
    <s v="03|0104|000059921|1"/>
    <x v="7"/>
    <x v="3"/>
    <n v="5.0622340805233553E-5"/>
    <n v="3.144377460735578E-5"/>
    <s v="0132 - 02)"/>
    <n v="0"/>
    <n v="0"/>
    <n v="2.8611970184302681E-2"/>
  </r>
  <r>
    <s v="1899 - 26)"/>
    <x v="1"/>
    <s v="Supervisor Atacado CE"/>
    <x v="2"/>
    <x v="0"/>
    <s v="Fortaleza"/>
    <s v="Sendas Distribuidora S/A (001899 - 26)"/>
    <x v="0"/>
    <x v="0"/>
    <s v="MERCADORIA PARA REVENDA"/>
    <s v="Maca"/>
    <x v="46"/>
    <s v="Maca Monica"/>
    <s v="Turma Da Monica"/>
    <s v="Fischer"/>
    <s v="000221105"/>
    <s v="0001"/>
    <x v="94"/>
    <s v="CX"/>
    <n v="1.3332999999999999"/>
    <n v="25.99935"/>
    <n v="357.6"/>
    <s v="03|93"/>
    <x v="0"/>
    <x v="0"/>
    <s v="03|0104|000058898|1"/>
    <x v="53"/>
    <x v="1"/>
    <n v="1.1457309539209821E-3"/>
    <n v="7.5402850151056583E-4"/>
    <s v="1899 - 26)"/>
    <n v="0"/>
    <n v="0"/>
    <n v="2.8611970184302681E-2"/>
  </r>
  <r>
    <s v="1899 - 26)"/>
    <x v="1"/>
    <s v="Supervisor Atacado CE"/>
    <x v="2"/>
    <x v="0"/>
    <s v="Fortaleza"/>
    <s v="Sendas Distribuidora S/A (001899 - 26)"/>
    <x v="16"/>
    <x v="0"/>
    <s v="MERCADORIA PARA REVENDA"/>
    <s v="Maca"/>
    <x v="46"/>
    <s v="Maca Monica"/>
    <s v="Turma Da Monica"/>
    <s v="Fischer"/>
    <s v="000221415"/>
    <s v="0001"/>
    <x v="94"/>
    <s v="CX"/>
    <n v="2.5"/>
    <n v="48.75"/>
    <n v="670.5"/>
    <s v="03|93"/>
    <x v="0"/>
    <x v="0"/>
    <s v="03|0104|000058898|1"/>
    <x v="53"/>
    <x v="1"/>
    <n v="2.1482455386018415E-3"/>
    <n v="1.4138387863019686E-3"/>
    <s v="1899 - 26)"/>
    <n v="0"/>
    <n v="0"/>
    <n v="2.8611970184302681E-2"/>
  </r>
  <r>
    <s v="2388 - 01)"/>
    <x v="1"/>
    <s v="Supervisor Atacado CE"/>
    <x v="2"/>
    <x v="0"/>
    <s v="Pacatuba"/>
    <s v="Rede Integrada Comercio De Produtos Alimenticios Ltda (002388 - 01)"/>
    <x v="16"/>
    <x v="0"/>
    <s v="MERCADORIA PARA REVENDA"/>
    <s v="Maca"/>
    <x v="46"/>
    <s v="Maca Monica"/>
    <s v="Turma Da Monica"/>
    <s v="Fischer"/>
    <s v="000341881"/>
    <s v="0001"/>
    <x v="94"/>
    <s v="CX"/>
    <n v="4"/>
    <n v="78"/>
    <n v="1008"/>
    <s v="03|93"/>
    <x v="0"/>
    <x v="0"/>
    <s v="03|0104|000058667|1"/>
    <x v="26"/>
    <x v="9"/>
    <n v="3.2295771855490769E-3"/>
    <n v="2.2621420580831498E-3"/>
    <s v="2388 - 01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PARA REVENDA"/>
    <s v="Maca"/>
    <x v="46"/>
    <s v="Maca Monica"/>
    <s v="Turma Da Monica"/>
    <s v="Fischer"/>
    <s v="000019079"/>
    <s v="0005"/>
    <x v="94"/>
    <s v="CX"/>
    <n v="0.44440000000000002"/>
    <n v="8.6658000000000008"/>
    <n v="135.19999999999999"/>
    <s v="03|93"/>
    <x v="0"/>
    <x v="0"/>
    <s v="03|0104|000058370|1"/>
    <x v="96"/>
    <x v="2"/>
    <n v="4.3317344790301109E-4"/>
    <n v="2.5132398265303795E-4"/>
    <s v="2459 - 58)"/>
    <n v="0"/>
    <n v="0"/>
    <n v="2.8611970184302681E-2"/>
  </r>
  <r>
    <s v="1899 - 61)"/>
    <x v="1"/>
    <s v="Supervisor Atacado CE"/>
    <x v="2"/>
    <x v="0"/>
    <s v="Fortaleza"/>
    <s v="Sendas Distribuidora S/A (001899 - 61)"/>
    <x v="3"/>
    <x v="3"/>
    <s v="MERCADORIA PARA REVENDA"/>
    <s v="Mamao"/>
    <x v="38"/>
    <s v="Papaya Pp"/>
    <s v="Doce Mel"/>
    <s v="Doce Mel"/>
    <s v="000058395"/>
    <s v="0001"/>
    <x v="95"/>
    <s v="CX"/>
    <n v="8.3299999999999999E-2"/>
    <n v="0.99960000000000004"/>
    <n v="3.2"/>
    <s v="03|01"/>
    <x v="0"/>
    <x v="4"/>
    <s v="03|0104|000061483|1"/>
    <x v="17"/>
    <x v="1"/>
    <n v="1.0252625985870086E-5"/>
    <n v="2.8990220528973289E-5"/>
    <s v="1899 - 61)"/>
    <n v="0"/>
    <n v="0"/>
    <n v="2.8611970184302681E-2"/>
  </r>
  <r>
    <s v="0176 - 01)"/>
    <x v="1"/>
    <s v="Supervisor Varejo CE"/>
    <x v="4"/>
    <x v="0"/>
    <s v="Fortaleza"/>
    <s v="Mwn Comercial De Alimentos Ltda (000176 - 01)"/>
    <x v="4"/>
    <x v="1"/>
    <s v="MERCADORIA PARA REVENDA"/>
    <s v="Abacaxi"/>
    <x v="28"/>
    <s v="Abacaxi Perola Premium"/>
    <s v="Doce Mel"/>
    <s v="Doce Mel"/>
    <s v="000876892"/>
    <s v="0001"/>
    <x v="96"/>
    <s v="CX"/>
    <n v="3"/>
    <n v="32.25"/>
    <n v="307.2"/>
    <s v="03|01"/>
    <x v="3"/>
    <x v="6"/>
    <s v="03|0104|000061411|1"/>
    <x v="9"/>
    <x v="4"/>
    <n v="9.8425209464352817E-4"/>
    <n v="9.3530873555360992E-4"/>
    <s v="0176 - 01)"/>
    <n v="0"/>
    <n v="0"/>
    <n v="2.8611970184302681E-2"/>
  </r>
  <r>
    <s v="1899 - 11)"/>
    <x v="1"/>
    <s v="Supervisor Atacado CE"/>
    <x v="2"/>
    <x v="0"/>
    <s v="Fortaleza"/>
    <s v="Sendas Distribuidora (001899 - 11)"/>
    <x v="4"/>
    <x v="1"/>
    <s v="MERCADORIA PARA REVENDA"/>
    <s v="Abacaxi"/>
    <x v="28"/>
    <s v="Abacaxi Perola 1ª"/>
    <s v="Doce Mel"/>
    <s v="Doce Mel"/>
    <s v="000149637"/>
    <s v="0001"/>
    <x v="97"/>
    <s v="UN"/>
    <n v="2"/>
    <n v="2"/>
    <n v="12"/>
    <s v="03|01"/>
    <x v="1"/>
    <x v="7"/>
    <s v="03|0104|000061407|1"/>
    <x v="11"/>
    <x v="1"/>
    <n v="3.8447347447012824E-5"/>
    <n v="5.8003642514952552E-5"/>
    <s v="1899 - 11)"/>
    <n v="0"/>
    <n v="0"/>
    <n v="2.8611970184302681E-2"/>
  </r>
  <r>
    <s v="1899 - 26)"/>
    <x v="1"/>
    <s v="Supervisor Atacado CE"/>
    <x v="2"/>
    <x v="0"/>
    <s v="Fortaleza"/>
    <s v="Sendas Distribuidora S/A (001899 - 26)"/>
    <x v="4"/>
    <x v="1"/>
    <s v="MERCADORIA PARA REVENDA"/>
    <s v="Mamao"/>
    <x v="29"/>
    <s v="Formosa Extra"/>
    <s v="Levissa"/>
    <s v="Doce Mel"/>
    <s v="000223503"/>
    <s v="0001"/>
    <x v="98"/>
    <s v="CX"/>
    <n v="2.5"/>
    <n v="30"/>
    <n v="102"/>
    <s v="03|93"/>
    <x v="0"/>
    <x v="0"/>
    <s v="03|0104|000061405|1"/>
    <x v="53"/>
    <x v="1"/>
    <n v="3.2680245329960901E-4"/>
    <n v="8.700546377242883E-4"/>
    <s v="1899 - 26)"/>
    <n v="0"/>
    <n v="0"/>
    <n v="2.8611970184302681E-2"/>
  </r>
  <r>
    <s v="1899 - 27)"/>
    <x v="1"/>
    <s v="Supervisor Atacado CE"/>
    <x v="2"/>
    <x v="0"/>
    <s v="Fortaleza"/>
    <s v="Sendas Distribuidora S/A (001899 - 27)"/>
    <x v="3"/>
    <x v="3"/>
    <s v="MERCADORIA PARA REVENDA"/>
    <s v="Abacaxi"/>
    <x v="28"/>
    <s v="Abacaxi Perola 1ª"/>
    <s v="Doce Mel"/>
    <s v="Doce Mel"/>
    <s v="000148351"/>
    <s v="0001"/>
    <x v="97"/>
    <s v="UN"/>
    <n v="20"/>
    <n v="20"/>
    <n v="120"/>
    <s v="03|01"/>
    <x v="0"/>
    <x v="4"/>
    <s v="03|0104|000061388|1"/>
    <x v="12"/>
    <x v="1"/>
    <n v="3.8447347447012826E-4"/>
    <n v="5.8003642514952553E-4"/>
    <s v="1899 - 27)"/>
    <n v="0"/>
    <n v="0"/>
    <n v="2.8611970184302681E-2"/>
  </r>
  <r>
    <s v="1899 - 64)"/>
    <x v="1"/>
    <s v="Supervisor Atacado CE"/>
    <x v="2"/>
    <x v="0"/>
    <s v="Fortaleza"/>
    <s v="Sendas Distribuidora Sa (001899 - 64)"/>
    <x v="4"/>
    <x v="1"/>
    <s v="MERCADORIA PARA REVENDA"/>
    <s v="Mamao"/>
    <x v="38"/>
    <s v="Papaya 1ª"/>
    <s v="Doce Mel"/>
    <s v="Doce Mel"/>
    <s v="000053634"/>
    <s v="0001"/>
    <x v="99"/>
    <s v="CX"/>
    <n v="1.1000000000000001"/>
    <n v="13.2"/>
    <n v="42.24"/>
    <s v="03|01"/>
    <x v="0"/>
    <x v="4"/>
    <s v="03|0104|000061384|1"/>
    <x v="18"/>
    <x v="1"/>
    <n v="1.3533466301348515E-4"/>
    <n v="3.8282404059868683E-4"/>
    <s v="1899 - 64)"/>
    <n v="0"/>
    <n v="0"/>
    <n v="2.8611970184302681E-2"/>
  </r>
  <r>
    <s v="0153 - 03)"/>
    <x v="1"/>
    <s v="Supervisor Varejo CE"/>
    <x v="4"/>
    <x v="0"/>
    <s v="Fortaleza"/>
    <s v="Supermercados Do Povo Ltda (000153 - 03)"/>
    <x v="4"/>
    <x v="1"/>
    <s v="MERCADORIA PARA REVENDA"/>
    <s v="Abacaxi"/>
    <x v="28"/>
    <s v="Abacaxi Perola Premium"/>
    <s v="Doce Mel"/>
    <s v="Doce Mel"/>
    <s v="000439620"/>
    <s v="0001"/>
    <x v="96"/>
    <s v="CX"/>
    <n v="1"/>
    <n v="10.75"/>
    <n v="102.4"/>
    <s v="03|01"/>
    <x v="3"/>
    <x v="6"/>
    <s v="03|0104|000061355|1"/>
    <x v="14"/>
    <x v="6"/>
    <n v="3.2808403154784276E-4"/>
    <n v="3.1176957851786999E-4"/>
    <s v="0153 - 03)"/>
    <n v="0"/>
    <n v="0"/>
    <n v="2.8611970184302681E-2"/>
  </r>
  <r>
    <s v="1899 - 26)"/>
    <x v="1"/>
    <s v="Supervisor Atacado CE"/>
    <x v="2"/>
    <x v="0"/>
    <s v="Fortaleza"/>
    <s v="Sendas Distribuidora S/A (001899 - 26)"/>
    <x v="5"/>
    <x v="1"/>
    <s v="MERCADORIA PARA REVENDA"/>
    <s v="Mamao"/>
    <x v="38"/>
    <s v="Papaya 1ª"/>
    <s v="Doce Mel"/>
    <s v="Doce Mel"/>
    <s v="000223269"/>
    <s v="0001"/>
    <x v="99"/>
    <s v="CX"/>
    <n v="0.33329999999999999"/>
    <n v="3.9996"/>
    <n v="12.8"/>
    <s v="03|01"/>
    <x v="1"/>
    <x v="2"/>
    <s v="03|0104|000061328|1"/>
    <x v="53"/>
    <x v="1"/>
    <n v="4.1010503943480345E-5"/>
    <n v="1.1599568430140211E-4"/>
    <s v="1899 - 26)"/>
    <n v="0"/>
    <n v="0"/>
    <n v="2.8611970184302681E-2"/>
  </r>
  <r>
    <s v="1899 - 68)"/>
    <x v="1"/>
    <s v="Supervisor Atacado CE"/>
    <x v="2"/>
    <x v="0"/>
    <s v="Fortaleza"/>
    <s v="Sendas Distribuidora S/A (001899 - 68)"/>
    <x v="4"/>
    <x v="1"/>
    <s v="MERCADORIA PARA REVENDA"/>
    <s v="Mamao"/>
    <x v="38"/>
    <s v="Papaya Pp"/>
    <s v="Doce Mel"/>
    <s v="Doce Mel"/>
    <s v="000048795"/>
    <s v="0001"/>
    <x v="100"/>
    <s v="CX"/>
    <n v="3.6667000000000001"/>
    <n v="44.000399999999999"/>
    <n v="140.80000000000001"/>
    <s v="03|93"/>
    <x v="0"/>
    <x v="0"/>
    <s v="03|0104|000061323|1"/>
    <x v="20"/>
    <x v="1"/>
    <n v="4.5111554337828381E-4"/>
    <n v="1.2760917360574592E-3"/>
    <s v="1899 - 68)"/>
    <n v="0"/>
    <n v="0"/>
    <n v="2.8611970184302681E-2"/>
  </r>
  <r>
    <s v="1899 - 08)"/>
    <x v="1"/>
    <s v="Supervisor Atacado CE"/>
    <x v="2"/>
    <x v="0"/>
    <s v="Caucaia"/>
    <s v="Sendas Distribuidora (001899 - 08)"/>
    <x v="5"/>
    <x v="1"/>
    <s v="MERCADORIA PARA REVENDA"/>
    <s v="Abacaxi"/>
    <x v="28"/>
    <s v="Abacaxi Perola 1ª"/>
    <s v="Doce Mel"/>
    <s v="Doce Mel"/>
    <s v="000143503"/>
    <s v="0001"/>
    <x v="97"/>
    <s v="UN"/>
    <n v="0.1"/>
    <n v="0.1"/>
    <n v="6"/>
    <s v="03|01"/>
    <x v="2"/>
    <x v="3"/>
    <s v="03|0104|000061316|1"/>
    <x v="5"/>
    <x v="1"/>
    <n v="1.9223673723506412E-5"/>
    <n v="2.9001821257476278E-6"/>
    <s v="1899 - 08)"/>
    <n v="0"/>
    <n v="0"/>
    <n v="2.8611970184302681E-2"/>
  </r>
  <r>
    <s v="1899 - 27)"/>
    <x v="1"/>
    <s v="Supervisor Atacado CE"/>
    <x v="2"/>
    <x v="0"/>
    <s v="Fortaleza"/>
    <s v="Sendas Distribuidora S/A (001899 - 27)"/>
    <x v="4"/>
    <x v="1"/>
    <s v="MERCADORIA PARA REVENDA"/>
    <s v="Mamao"/>
    <x v="38"/>
    <s v="Papaya Pp"/>
    <s v="Doce Mel"/>
    <s v="Doce Mel"/>
    <s v="000148179"/>
    <s v="0002"/>
    <x v="100"/>
    <s v="CX"/>
    <n v="0.29170000000000001"/>
    <n v="3.5004"/>
    <n v="11.2"/>
    <s v="03|01"/>
    <x v="1"/>
    <x v="2"/>
    <s v="03|0104|000061291|1"/>
    <x v="12"/>
    <x v="1"/>
    <n v="3.5884190950545297E-5"/>
    <n v="1.0151797512966996E-4"/>
    <s v="1899 - 27)"/>
    <n v="0"/>
    <n v="0"/>
    <n v="2.8611970184302681E-2"/>
  </r>
  <r>
    <s v="1899 - 27)"/>
    <x v="1"/>
    <s v="Supervisor Atacado CE"/>
    <x v="2"/>
    <x v="0"/>
    <s v="Fortaleza"/>
    <s v="Sendas Distribuidora S/A (001899 - 27)"/>
    <x v="4"/>
    <x v="1"/>
    <s v="MERCADORIA PARA REVENDA"/>
    <s v="Mamao"/>
    <x v="38"/>
    <s v="Papaya Pp"/>
    <s v="Doce Mel"/>
    <s v="Doce Mel"/>
    <s v="000148271"/>
    <s v="0001"/>
    <x v="100"/>
    <s v="CX"/>
    <n v="2.375"/>
    <n v="28.5"/>
    <n v="91.2"/>
    <s v="03|93"/>
    <x v="0"/>
    <x v="0"/>
    <s v="03|0104|000061291|1"/>
    <x v="12"/>
    <x v="1"/>
    <n v="2.9219984059729748E-4"/>
    <n v="8.2655190583807384E-4"/>
    <s v="1899 - 27)"/>
    <n v="0"/>
    <n v="0"/>
    <n v="2.8611970184302681E-2"/>
  </r>
  <r>
    <s v="1899 - 46)"/>
    <x v="1"/>
    <s v="Supervisor Atacado CE"/>
    <x v="2"/>
    <x v="0"/>
    <s v="Fortaleza"/>
    <s v="Sendas Distribuidora S/A (001899 - 46)"/>
    <x v="4"/>
    <x v="1"/>
    <s v="MERCADORIA PARA REVENDA"/>
    <s v="Abacaxi"/>
    <x v="28"/>
    <s v="Abacaxi Perola 1ª"/>
    <s v="Doce Mel"/>
    <s v="Doce Mel"/>
    <s v="000084537"/>
    <s v="0001"/>
    <x v="97"/>
    <s v="UN"/>
    <n v="2"/>
    <n v="2"/>
    <n v="12"/>
    <s v="03|01"/>
    <x v="1"/>
    <x v="7"/>
    <s v="03|0104|000061286|1"/>
    <x v="8"/>
    <x v="1"/>
    <n v="3.8447347447012824E-5"/>
    <n v="5.8003642514952552E-5"/>
    <s v="1899 - 46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5"/>
    <x v="1"/>
    <s v="MERCADORIA PARA REVENDA"/>
    <s v="Mamao"/>
    <x v="29"/>
    <s v="Formosa Pp"/>
    <s v="Doce Mel"/>
    <s v="Doce Mel"/>
    <s v="000031423"/>
    <s v="0003"/>
    <x v="101"/>
    <s v="CX"/>
    <n v="0.83330000000000004"/>
    <n v="9.9995999999999992"/>
    <n v="30"/>
    <s v="03|01"/>
    <x v="3"/>
    <x v="6"/>
    <s v="03|0104|000061267|1"/>
    <x v="3"/>
    <x v="0"/>
    <n v="9.6118368617532064E-5"/>
    <n v="2.9000661184625973E-4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5"/>
    <x v="1"/>
    <s v="MERCADORIA PARA REVENDA"/>
    <s v="Abacaxi"/>
    <x v="28"/>
    <s v="Abacaxi Perola 1ª"/>
    <s v="Doce Mel"/>
    <s v="Doce Mel"/>
    <s v="000031423"/>
    <s v="0001"/>
    <x v="97"/>
    <s v="UN"/>
    <n v="0.1"/>
    <n v="0.1"/>
    <n v="6"/>
    <s v="03|01"/>
    <x v="3"/>
    <x v="6"/>
    <s v="03|0104|000061267|1"/>
    <x v="3"/>
    <x v="0"/>
    <n v="1.9223673723506412E-5"/>
    <n v="2.9001821257476278E-6"/>
    <s v="0048 - 14)"/>
    <n v="0"/>
    <n v="0"/>
    <n v="2.8611970184302681E-2"/>
  </r>
  <r>
    <s v="0002 - 42)"/>
    <x v="1"/>
    <s v="Supervisor Atacado CE"/>
    <x v="0"/>
    <x v="0"/>
    <s v="Fortaleza"/>
    <s v="Atacadao S.A. (000002 - 42)"/>
    <x v="3"/>
    <x v="3"/>
    <s v="MERCADORIA PARA REVENDA"/>
    <s v="Mamao"/>
    <x v="29"/>
    <s v="Formosa Pp"/>
    <s v="Doce Mel"/>
    <s v="Doce Mel"/>
    <s v="000102483"/>
    <s v="0002"/>
    <x v="101"/>
    <s v="CX"/>
    <n v="4.8333000000000004"/>
    <n v="57.999600000000001"/>
    <n v="174"/>
    <s v="03|93"/>
    <x v="0"/>
    <x v="0"/>
    <s v="03|0104|000061265|1"/>
    <x v="24"/>
    <x v="0"/>
    <n v="5.5748653798168594E-4"/>
    <n v="1.682094032205121E-3"/>
    <s v="0002 - 42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3"/>
    <x v="3"/>
    <s v="MERCADORIA PARA REVENDA"/>
    <s v="Abacaxi"/>
    <x v="28"/>
    <s v="Abacaxi Perola 1ª"/>
    <s v="Doce Mel"/>
    <s v="Doce Mel"/>
    <s v="000145402"/>
    <s v="0001"/>
    <x v="97"/>
    <s v="UN"/>
    <n v="21"/>
    <n v="21"/>
    <n v="126"/>
    <s v="03|01"/>
    <x v="2"/>
    <x v="3"/>
    <s v="03|0104|000061257|1"/>
    <x v="25"/>
    <x v="0"/>
    <n v="4.0369714819363462E-4"/>
    <n v="6.090382464070018E-4"/>
    <s v="0002 - 39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4"/>
    <x v="1"/>
    <s v="MERCADORIA PARA REVENDA"/>
    <s v="Mamao"/>
    <x v="38"/>
    <s v="Papaya Extra"/>
    <s v="Doce Mel"/>
    <s v="Doce Mel"/>
    <s v="004194031"/>
    <s v="0001"/>
    <x v="102"/>
    <s v="CX"/>
    <n v="1"/>
    <n v="12"/>
    <n v="82.8"/>
    <s v="03|01"/>
    <x v="0"/>
    <x v="4"/>
    <s v="03|0104|000061240|1"/>
    <x v="15"/>
    <x v="7"/>
    <n v="2.6528669738438846E-4"/>
    <n v="3.4802185508971535E-4"/>
    <s v="0129 - 01)"/>
    <n v="0"/>
    <n v="0"/>
    <n v="2.8611970184302681E-2"/>
  </r>
  <r>
    <s v="1899 - 40)"/>
    <x v="1"/>
    <s v="Supervisor MA, PA e PI"/>
    <x v="1"/>
    <x v="1"/>
    <s v="Teresina"/>
    <s v="Sendas Distribuidora Sa (001899 - 40)"/>
    <x v="3"/>
    <x v="3"/>
    <s v="MERCADORIA PARA REVENDA"/>
    <s v="Mamao"/>
    <x v="38"/>
    <s v="Papaya Extra"/>
    <s v="Doce Mel"/>
    <s v="Doce Mel"/>
    <s v="000115292"/>
    <s v="0001"/>
    <x v="102"/>
    <s v="CX"/>
    <n v="1.25"/>
    <n v="15"/>
    <n v="118.5"/>
    <s v="03|93"/>
    <x v="0"/>
    <x v="0"/>
    <s v="03|0104|000061226|1"/>
    <x v="2"/>
    <x v="1"/>
    <n v="3.7966755603925163E-4"/>
    <n v="4.3502731886214415E-4"/>
    <s v="1899 - 40)"/>
    <n v="0"/>
    <n v="0"/>
    <n v="2.8611970184302681E-2"/>
  </r>
  <r>
    <s v="0002 - 58)"/>
    <x v="1"/>
    <s v="Supervisor MA, PA e PI"/>
    <x v="6"/>
    <x v="1"/>
    <s v="Teresina"/>
    <s v="Atacadao S.A. (000002 - 58)"/>
    <x v="3"/>
    <x v="3"/>
    <s v="MERCADORIA PARA REVENDA"/>
    <s v="Mamao"/>
    <x v="29"/>
    <s v="Formosa Extra"/>
    <s v="Levissa"/>
    <s v="Doce Mel"/>
    <s v="000057556"/>
    <s v="0001"/>
    <x v="98"/>
    <s v="CX"/>
    <n v="0.5"/>
    <n v="6"/>
    <n v="25.2"/>
    <s v="03|90"/>
    <x v="3"/>
    <x v="6"/>
    <s v="03|0104|000061223|1"/>
    <x v="33"/>
    <x v="0"/>
    <n v="8.0739429638726926E-5"/>
    <n v="1.7401092754485768E-4"/>
    <s v="0002 - 58)"/>
    <n v="0"/>
    <n v="0"/>
    <n v="2.8611970184302681E-2"/>
  </r>
  <r>
    <s v="2459 - 76)"/>
    <x v="1"/>
    <s v="Supervisor Atacado CE"/>
    <x v="2"/>
    <x v="0"/>
    <s v="Russas"/>
    <s v="Mateus Supermercados S.A. (002459 - 76)"/>
    <x v="1"/>
    <x v="1"/>
    <s v="MERCADORIA PARA REVENDA"/>
    <s v="Mamao"/>
    <x v="29"/>
    <s v="Formosa Pp"/>
    <s v="Doce Mel"/>
    <s v="Doce Mel"/>
    <s v="000003691"/>
    <s v="0003"/>
    <x v="101"/>
    <s v="CX"/>
    <n v="0.66669999999999996"/>
    <n v="8.0004000000000008"/>
    <n v="24"/>
    <s v="03|01"/>
    <x v="3"/>
    <x v="6"/>
    <s v="03|0104|000061151|1"/>
    <x v="41"/>
    <x v="2"/>
    <n v="7.6894694894025649E-5"/>
    <n v="2.3202617078831324E-4"/>
    <s v="2459 - 76)"/>
    <n v="0"/>
    <n v="0"/>
    <n v="2.8611970184302681E-2"/>
  </r>
  <r>
    <s v="2131 - 02)"/>
    <x v="1"/>
    <s v="Supervisor Atacado CE"/>
    <x v="5"/>
    <x v="0"/>
    <s v="Juazeiro Do Norte"/>
    <s v="Diniz Supermercados Limitada (002131 - 02)"/>
    <x v="4"/>
    <x v="1"/>
    <s v="MERCADORIA PARA REVENDA"/>
    <s v="Mamao"/>
    <x v="29"/>
    <s v="Formosa Extra"/>
    <s v="Levissa"/>
    <s v="Doce Mel"/>
    <s v="000035781"/>
    <s v="0004"/>
    <x v="98"/>
    <s v="CX"/>
    <n v="8.3299999999999999E-2"/>
    <n v="0.99960000000000004"/>
    <n v="3"/>
    <s v="03|01"/>
    <x v="3"/>
    <x v="6"/>
    <s v="03|0104|000061145|1"/>
    <x v="43"/>
    <x v="12"/>
    <n v="9.6118368617532061E-6"/>
    <n v="2.8990220528973289E-5"/>
    <s v="2131 - 02)"/>
    <n v="0"/>
    <n v="0"/>
    <n v="2.8611970184302681E-2"/>
  </r>
  <r>
    <s v="2131 - 08)"/>
    <x v="1"/>
    <s v="Supervisor Atacado CE"/>
    <x v="5"/>
    <x v="0"/>
    <s v="Juazeiro Do Norte"/>
    <s v="Diniz Supermercados Limitada (002131 - 08)"/>
    <x v="3"/>
    <x v="3"/>
    <s v="MERCADORIA PARA REVENDA"/>
    <s v="Mamao"/>
    <x v="38"/>
    <s v="Papaya Extra"/>
    <s v="Doce Mel"/>
    <s v="Doce Mel"/>
    <s v="000001590"/>
    <s v="0003"/>
    <x v="102"/>
    <s v="CX"/>
    <n v="8.3299999999999999E-2"/>
    <n v="0.99960000000000004"/>
    <n v="6.8"/>
    <s v="03|01"/>
    <x v="1"/>
    <x v="2"/>
    <s v="03|0104|000061143|1"/>
    <x v="44"/>
    <x v="10"/>
    <n v="2.1786830219973933E-5"/>
    <n v="2.8990220528973289E-5"/>
    <s v="2131 - 08)"/>
    <n v="0"/>
    <n v="0"/>
    <n v="2.8611970184302681E-2"/>
  </r>
  <r>
    <s v="3016 - 01)"/>
    <x v="1"/>
    <s v="Supervisor Atacado CE"/>
    <x v="5"/>
    <x v="0"/>
    <s v="Barbalha"/>
    <s v="Diniz Distribuidora De Alimentos Ltda (003016 - 01)"/>
    <x v="3"/>
    <x v="3"/>
    <s v="MERCADORIA PARA REVENDA"/>
    <s v="Mamao"/>
    <x v="29"/>
    <s v="Formosa Extra"/>
    <s v="Levissa"/>
    <s v="Doce Mel"/>
    <s v="000013034"/>
    <s v="0005"/>
    <x v="98"/>
    <s v="CX"/>
    <n v="0.1167"/>
    <n v="1.4004000000000001"/>
    <n v="4.2"/>
    <s v="03|01"/>
    <x v="3"/>
    <x v="6"/>
    <s v="03|0104|000061137|1"/>
    <x v="45"/>
    <x v="10"/>
    <n v="1.3456571606454489E-5"/>
    <n v="4.0614150488969784E-5"/>
    <s v="3016 - 01)"/>
    <n v="0"/>
    <n v="0"/>
    <n v="2.8611970184302681E-2"/>
  </r>
  <r>
    <s v="2131 - 06)"/>
    <x v="1"/>
    <s v="Supervisor Atacado CE"/>
    <x v="5"/>
    <x v="0"/>
    <s v="Juazeiro Do Norte"/>
    <s v="Diniz Supermercados Limitada (002131 - 06)"/>
    <x v="5"/>
    <x v="1"/>
    <s v="MERCADORIA PARA REVENDA"/>
    <s v="Mamao"/>
    <x v="29"/>
    <s v="Formosa Extra"/>
    <s v="Levissa"/>
    <s v="Doce Mel"/>
    <s v="000025987"/>
    <s v="0002"/>
    <x v="98"/>
    <s v="CX"/>
    <n v="4.1700000000000001E-2"/>
    <n v="0.50039999999999996"/>
    <n v="1.5"/>
    <s v="03|01"/>
    <x v="1"/>
    <x v="2"/>
    <s v="03|0104|000061136|1"/>
    <x v="46"/>
    <x v="10"/>
    <n v="4.805918430876603E-6"/>
    <n v="1.4512511357241128E-5"/>
    <s v="2131 - 06)"/>
    <n v="0"/>
    <n v="0"/>
    <n v="2.8611970184302681E-2"/>
  </r>
  <r>
    <s v="2459 - 50)"/>
    <x v="1"/>
    <s v="Supervisor MA, PA e PI"/>
    <x v="6"/>
    <x v="1"/>
    <s v="Teresina"/>
    <s v="Mateus Supermercados S.A. (002459 - 50)"/>
    <x v="3"/>
    <x v="3"/>
    <s v="MERCADORIA PARA REVENDA"/>
    <s v="Mamao"/>
    <x v="38"/>
    <s v="Papaya Extra"/>
    <s v="Doce Mel"/>
    <s v="Doce Mel"/>
    <s v="000056302"/>
    <s v="0001"/>
    <x v="102"/>
    <s v="CX"/>
    <n v="0.33329999999999999"/>
    <n v="3.9996"/>
    <n v="26"/>
    <s v="03|01"/>
    <x v="1"/>
    <x v="2"/>
    <s v="03|0104|000061128|1"/>
    <x v="94"/>
    <x v="2"/>
    <n v="8.3302586135194454E-5"/>
    <n v="1.1599568430140211E-4"/>
    <s v="2459 - 50)"/>
    <n v="0"/>
    <n v="0"/>
    <n v="2.8611970184302681E-2"/>
  </r>
  <r>
    <s v="2459 - 23)"/>
    <x v="1"/>
    <s v="Supervisor MA, PA e PI"/>
    <x v="6"/>
    <x v="2"/>
    <s v="Timon"/>
    <s v="Mateus Supermercados S.A. (002459 - 23)"/>
    <x v="4"/>
    <x v="1"/>
    <s v="MERCADORIA PARA REVENDA"/>
    <s v="Mamao"/>
    <x v="38"/>
    <s v="Papaya Extra"/>
    <s v="Doce Mel"/>
    <s v="Doce Mel"/>
    <s v="000092651"/>
    <s v="0002"/>
    <x v="102"/>
    <s v="CX"/>
    <n v="0.66669999999999996"/>
    <n v="8.0004000000000008"/>
    <n v="52"/>
    <s v="03|01"/>
    <x v="1"/>
    <x v="2"/>
    <s v="03|0104|000061122|1"/>
    <x v="50"/>
    <x v="2"/>
    <n v="1.6660517227038891E-4"/>
    <n v="2.3202617078831324E-4"/>
    <s v="2459 - 23)"/>
    <n v="0"/>
    <n v="0"/>
    <n v="2.8611970184302681E-2"/>
  </r>
  <r>
    <s v="2459 - 55)"/>
    <x v="1"/>
    <s v="Supervisor MA, PA e PI"/>
    <x v="6"/>
    <x v="2"/>
    <s v="Timon"/>
    <s v="Mateus Supermercados S.A. (002459 - 55)"/>
    <x v="5"/>
    <x v="1"/>
    <s v="MERCADORIA PARA REVENDA"/>
    <s v="Mamao"/>
    <x v="38"/>
    <s v="Papaya Extra"/>
    <s v="Doce Mel"/>
    <s v="Doce Mel"/>
    <s v="000024828"/>
    <s v="0001"/>
    <x v="102"/>
    <s v="CX"/>
    <n v="0.66669999999999996"/>
    <n v="8.0004000000000008"/>
    <n v="52"/>
    <s v="03|01"/>
    <x v="1"/>
    <x v="2"/>
    <s v="03|0104|000061120|1"/>
    <x v="101"/>
    <x v="2"/>
    <n v="1.6660517227038891E-4"/>
    <n v="2.3202617078831324E-4"/>
    <s v="2459 - 55)"/>
    <n v="0"/>
    <n v="0"/>
    <n v="2.8611970184302681E-2"/>
  </r>
  <r>
    <s v="0002 - 11)"/>
    <x v="1"/>
    <s v="Supervisor MA, PA e PI"/>
    <x v="6"/>
    <x v="1"/>
    <s v="Teresina"/>
    <s v="Atacadao S.A (000002 - 11)"/>
    <x v="5"/>
    <x v="1"/>
    <s v="MERCADORIA PARA REVENDA"/>
    <s v="Mamao"/>
    <x v="38"/>
    <s v="Papaya Extra"/>
    <s v="Doce Mel"/>
    <s v="Doce Mel"/>
    <s v="000621248"/>
    <s v="0004"/>
    <x v="102"/>
    <s v="CX"/>
    <n v="0.23"/>
    <n v="2.76"/>
    <n v="20.7"/>
    <s v="03|01"/>
    <x v="1"/>
    <x v="2"/>
    <s v="03|0104|000061118|1"/>
    <x v="51"/>
    <x v="0"/>
    <n v="6.6321674346097115E-5"/>
    <n v="8.0045026670634516E-5"/>
    <s v="0002 - 11)"/>
    <n v="0"/>
    <n v="0"/>
    <n v="2.8611970184302681E-2"/>
  </r>
  <r>
    <s v="0002 - 24)"/>
    <x v="1"/>
    <s v="Supervisor Atacado CE"/>
    <x v="0"/>
    <x v="0"/>
    <s v="Fortaleza"/>
    <s v="Atacadao S.A (000002 - 24)"/>
    <x v="6"/>
    <x v="1"/>
    <s v="MERCADORIA PARA REVENDA"/>
    <s v="Mamao"/>
    <x v="38"/>
    <s v="Papaya Pp"/>
    <s v="Doce Mel"/>
    <s v="Doce Mel"/>
    <s v="000628401"/>
    <s v="0001"/>
    <x v="100"/>
    <s v="CX"/>
    <n v="1.1667000000000001"/>
    <n v="14.000400000000001"/>
    <n v="70"/>
    <s v="03|01"/>
    <x v="1"/>
    <x v="2"/>
    <s v="03|0104|000061106|1"/>
    <x v="23"/>
    <x v="0"/>
    <n v="2.2427619344090813E-4"/>
    <n v="4.0603709833317091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3"/>
    <x v="3"/>
    <s v="MERCADORIA PARA REVENDA"/>
    <s v="Mamao"/>
    <x v="38"/>
    <s v="Papaya Pp"/>
    <s v="Doce Mel"/>
    <s v="Doce Mel"/>
    <s v="000628611"/>
    <s v="0001"/>
    <x v="100"/>
    <s v="CX"/>
    <n v="1.3332999999999999"/>
    <n v="15.999599999999999"/>
    <n v="80"/>
    <s v="03|93"/>
    <x v="0"/>
    <x v="0"/>
    <s v="03|0104|000061106|1"/>
    <x v="23"/>
    <x v="0"/>
    <n v="2.5631564964675215E-4"/>
    <n v="4.6401753939111744E-4"/>
    <s v="0002 - 24)"/>
    <n v="0"/>
    <n v="0"/>
    <n v="2.8611970184302681E-2"/>
  </r>
  <r>
    <s v="1899 - 47)"/>
    <x v="1"/>
    <s v="Supervisor Atacado CE"/>
    <x v="2"/>
    <x v="0"/>
    <s v="Fortaleza"/>
    <s v="Sendas Distribuidora S/A (001899 - 47)"/>
    <x v="6"/>
    <x v="1"/>
    <s v="MERCADORIA PARA REVENDA"/>
    <s v="Mamao"/>
    <x v="38"/>
    <s v="Papaya Pp"/>
    <s v="Doce Mel"/>
    <s v="Doce Mel"/>
    <s v="000078338"/>
    <s v="0002"/>
    <x v="95"/>
    <s v="CX"/>
    <n v="1.175"/>
    <n v="14.1"/>
    <n v="77.55"/>
    <s v="03|01"/>
    <x v="1"/>
    <x v="2"/>
    <s v="03|0104|000061103|1"/>
    <x v="4"/>
    <x v="1"/>
    <n v="2.4846598287632039E-4"/>
    <n v="4.0892567973041549E-4"/>
    <s v="1899 - 47)"/>
    <n v="0"/>
    <n v="0"/>
    <n v="2.8611970184302681E-2"/>
  </r>
  <r>
    <s v="1899 - 47)"/>
    <x v="1"/>
    <s v="Supervisor Atacado CE"/>
    <x v="2"/>
    <x v="0"/>
    <s v="Fortaleza"/>
    <s v="Sendas Distribuidora S/A (001899 - 47)"/>
    <x v="5"/>
    <x v="1"/>
    <s v="MERCADORIA PARA REVENDA"/>
    <s v="Mamao"/>
    <x v="38"/>
    <s v="Papaya Pp"/>
    <s v="Doce Mel"/>
    <s v="Doce Mel"/>
    <s v="000078345"/>
    <s v="0001"/>
    <x v="95"/>
    <s v="CX"/>
    <n v="3.9167000000000001"/>
    <n v="47.000399999999999"/>
    <n v="258.5"/>
    <s v="03|93"/>
    <x v="0"/>
    <x v="0"/>
    <s v="03|0104|000061103|1"/>
    <x v="4"/>
    <x v="1"/>
    <n v="8.2821994292106788E-4"/>
    <n v="1.3630971998298881E-3"/>
    <s v="1899 - 47)"/>
    <n v="0"/>
    <n v="0"/>
    <n v="2.8611970184302681E-2"/>
  </r>
  <r>
    <s v="1899 - 68)"/>
    <x v="1"/>
    <s v="Supervisor Atacado CE"/>
    <x v="2"/>
    <x v="0"/>
    <s v="Fortaleza"/>
    <s v="Sendas Distribuidora S/A (001899 - 68)"/>
    <x v="6"/>
    <x v="1"/>
    <s v="MERCADORIA PARA REVENDA"/>
    <s v="Mamao"/>
    <x v="38"/>
    <s v="Papaya Pp"/>
    <s v="Doce Mel"/>
    <s v="Doce Mel"/>
    <s v="000048448"/>
    <s v="0001"/>
    <x v="95"/>
    <s v="CX"/>
    <n v="0.14169999999999999"/>
    <n v="1.7003999999999999"/>
    <n v="9.35"/>
    <s v="03|01"/>
    <x v="1"/>
    <x v="2"/>
    <s v="03|0104|000061100|1"/>
    <x v="20"/>
    <x v="1"/>
    <n v="2.9956891552464158E-5"/>
    <n v="4.931469686621266E-5"/>
    <s v="1899 - 68)"/>
    <n v="0"/>
    <n v="0"/>
    <n v="2.8611970184302681E-2"/>
  </r>
  <r>
    <s v="1899 - 68)"/>
    <x v="1"/>
    <s v="Supervisor Atacado CE"/>
    <x v="2"/>
    <x v="0"/>
    <s v="Fortaleza"/>
    <s v="Sendas Distribuidora S/A (001899 - 68)"/>
    <x v="5"/>
    <x v="1"/>
    <s v="MERCADORIA PARA REVENDA"/>
    <s v="Abacaxi"/>
    <x v="28"/>
    <s v="Abacaxi Perola 1ª"/>
    <s v="Doce Mel"/>
    <s v="Doce Mel"/>
    <s v="000048486"/>
    <s v="0001"/>
    <x v="97"/>
    <s v="UN"/>
    <n v="0.6"/>
    <n v="0.6"/>
    <n v="36"/>
    <s v="03|93"/>
    <x v="0"/>
    <x v="0"/>
    <s v="03|0104|000061100|1"/>
    <x v="20"/>
    <x v="1"/>
    <n v="1.1534204234103847E-4"/>
    <n v="1.7401092754485765E-5"/>
    <s v="1899 - 68)"/>
    <n v="0"/>
    <n v="0"/>
    <n v="2.8611970184302681E-2"/>
  </r>
  <r>
    <s v="1899 - 26)"/>
    <x v="1"/>
    <s v="Supervisor Atacado CE"/>
    <x v="2"/>
    <x v="0"/>
    <s v="Fortaleza"/>
    <s v="Sendas Distribuidora S/A (001899 - 26)"/>
    <x v="6"/>
    <x v="1"/>
    <s v="MERCADORIA PARA REVENDA"/>
    <s v="Mamao"/>
    <x v="38"/>
    <s v="Papaya Pp"/>
    <s v="Doce Mel"/>
    <s v="Doce Mel"/>
    <s v="000222837"/>
    <s v="0001"/>
    <x v="95"/>
    <s v="CX"/>
    <n v="8"/>
    <n v="96"/>
    <n v="528"/>
    <s v="03|01"/>
    <x v="0"/>
    <x v="4"/>
    <s v="03|0104|000061085|1"/>
    <x v="53"/>
    <x v="1"/>
    <n v="1.6916832876685641E-3"/>
    <n v="2.7841748407177228E-3"/>
    <s v="1899 - 26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1"/>
    <x v="1"/>
    <s v="MERCADORIA PARA REVENDA"/>
    <s v="Abacaxi"/>
    <x v="28"/>
    <s v="Abacaxi Perola Premium"/>
    <s v="Doce Mel"/>
    <s v="Doce Mel"/>
    <s v="000043584"/>
    <s v="0001"/>
    <x v="103"/>
    <s v="CX"/>
    <n v="0.57140000000000002"/>
    <n v="6.14255"/>
    <n v="46"/>
    <s v="03|01"/>
    <x v="3"/>
    <x v="6"/>
    <s v="03|0104|000061079|1"/>
    <x v="99"/>
    <x v="15"/>
    <n v="1.4738149854688249E-4"/>
    <n v="1.7814513716511092E-4"/>
    <s v="0008 - 20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5"/>
    <x v="1"/>
    <s v="MERCADORIA PARA REVENDA"/>
    <s v="Abacaxi"/>
    <x v="28"/>
    <s v="Abacaxi Perola Premium"/>
    <s v="Doce Mel"/>
    <s v="Doce Mel"/>
    <s v="000043599"/>
    <s v="0001"/>
    <x v="103"/>
    <s v="CX"/>
    <n v="0.85709999999999997"/>
    <n v="9.2138249999999999"/>
    <n v="69"/>
    <s v="03|01"/>
    <x v="3"/>
    <x v="6"/>
    <s v="03|0104|000061079|1"/>
    <x v="99"/>
    <x v="15"/>
    <n v="2.2107224782032372E-4"/>
    <n v="2.6721770574766635E-4"/>
    <s v="0008 - 20)"/>
    <n v="0"/>
    <n v="0"/>
    <n v="2.8611970184302681E-2"/>
  </r>
  <r>
    <s v="1899 - 29)"/>
    <x v="1"/>
    <s v="Supervisor MA, PA e PI"/>
    <x v="7"/>
    <x v="1"/>
    <s v="Parnaiba"/>
    <s v="Sendas Distribuidora S/A (001899 - 29)"/>
    <x v="1"/>
    <x v="1"/>
    <s v="MERCADORIA PARA REVENDA"/>
    <s v="Mamao"/>
    <x v="38"/>
    <s v="Papaya Extra"/>
    <s v="Doce Mel"/>
    <s v="Doce Mel"/>
    <s v="000086384"/>
    <s v="0003"/>
    <x v="102"/>
    <s v="CX"/>
    <n v="3.5799999999999998E-2"/>
    <n v="0.42959999999999998"/>
    <n v="3.4"/>
    <s v="03|01"/>
    <x v="1"/>
    <x v="2"/>
    <s v="03|0104|000061073|1"/>
    <x v="54"/>
    <x v="1"/>
    <n v="1.0893415109986966E-5"/>
    <n v="1.2459182412211808E-5"/>
    <s v="1899 - 29)"/>
    <n v="0"/>
    <n v="0"/>
    <n v="2.8611970184302681E-2"/>
  </r>
  <r>
    <s v="0002 - 53)"/>
    <x v="1"/>
    <s v="Supervisor MA, PA e PI"/>
    <x v="6"/>
    <x v="1"/>
    <s v="Picos"/>
    <s v="Atacadao S.A. (000002 - 53)"/>
    <x v="5"/>
    <x v="1"/>
    <s v="MERCADORIA PARA REVENDA"/>
    <s v="Mamao"/>
    <x v="29"/>
    <s v="Formosa Extra"/>
    <s v="Levissa"/>
    <s v="Doce Mel"/>
    <s v="000037148"/>
    <s v="0001"/>
    <x v="98"/>
    <s v="CX"/>
    <n v="0.25"/>
    <n v="3"/>
    <n v="12.6"/>
    <s v="03|01"/>
    <x v="1"/>
    <x v="2"/>
    <s v="03|0104|000061070|1"/>
    <x v="55"/>
    <x v="0"/>
    <n v="4.0369714819363463E-5"/>
    <n v="8.7005463772428838E-5"/>
    <s v="0002 - 53)"/>
    <n v="0"/>
    <n v="0"/>
    <n v="2.8611970184302681E-2"/>
  </r>
  <r>
    <s v="1899 - 46)"/>
    <x v="1"/>
    <s v="Supervisor Atacado CE"/>
    <x v="2"/>
    <x v="0"/>
    <s v="Fortaleza"/>
    <s v="Sendas Distribuidora S/A (001899 - 46)"/>
    <x v="6"/>
    <x v="1"/>
    <s v="MERCADORIA PARA REVENDA"/>
    <s v="Mamao"/>
    <x v="38"/>
    <s v="Papaya Pp"/>
    <s v="Doce Mel"/>
    <s v="Doce Mel"/>
    <s v="000084333"/>
    <s v="0001"/>
    <x v="95"/>
    <s v="CX"/>
    <n v="0.66669999999999996"/>
    <n v="8.0004000000000008"/>
    <n v="44"/>
    <s v="03|01"/>
    <x v="0"/>
    <x v="4"/>
    <s v="03|0104|000061064|1"/>
    <x v="8"/>
    <x v="1"/>
    <n v="1.4097360730571369E-4"/>
    <n v="2.3202617078831324E-4"/>
    <s v="1899 - 46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5"/>
    <x v="1"/>
    <s v="MERCADORIA PARA REVENDA"/>
    <s v="Mamao"/>
    <x v="29"/>
    <s v="Formosa Pp"/>
    <s v="Doce Mel"/>
    <s v="Doce Mel"/>
    <s v="000017588"/>
    <s v="0003"/>
    <x v="101"/>
    <s v="CX"/>
    <n v="2.25"/>
    <n v="27"/>
    <n v="81"/>
    <s v="03|01"/>
    <x v="3"/>
    <x v="6"/>
    <s v="03|0104|000061056|1"/>
    <x v="57"/>
    <x v="2"/>
    <n v="2.5951959526733656E-4"/>
    <n v="7.830491739518595E-4"/>
    <s v="2459 - 59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"/>
    <x v="1"/>
    <s v="MERCADORIA PARA REVENDA"/>
    <s v="Mamao"/>
    <x v="38"/>
    <s v="Papaya Pp"/>
    <s v="Doce Mel"/>
    <s v="Doce Mel"/>
    <s v="000035392"/>
    <s v="0001"/>
    <x v="95"/>
    <s v="CX"/>
    <n v="1.9167000000000001"/>
    <n v="23.000399999999999"/>
    <n v="115"/>
    <s v="03|01"/>
    <x v="0"/>
    <x v="4"/>
    <s v="03|0104|000061055|1"/>
    <x v="34"/>
    <x v="0"/>
    <n v="3.6845374636720624E-4"/>
    <n v="6.6705348965045736E-4"/>
    <s v="0048 - 12)"/>
    <n v="0"/>
    <n v="0"/>
    <n v="2.8611970184302681E-2"/>
  </r>
  <r>
    <s v="1899 - 33)"/>
    <x v="1"/>
    <s v="Supervisor Atacado CE"/>
    <x v="5"/>
    <x v="0"/>
    <s v="Iguatu"/>
    <s v="Sendas Distribuidora S/A (001899 - 33)"/>
    <x v="1"/>
    <x v="1"/>
    <s v="MERCADORIA PARA REVENDA"/>
    <s v="Mamao"/>
    <x v="38"/>
    <s v="Papaya Pp"/>
    <s v="Doce Mel"/>
    <s v="Doce Mel"/>
    <s v="000067499"/>
    <s v="0002"/>
    <x v="95"/>
    <s v="CX"/>
    <n v="1.4167000000000001"/>
    <n v="17.000399999999999"/>
    <n v="93.5"/>
    <s v="03|01"/>
    <x v="0"/>
    <x v="4"/>
    <s v="03|0104|000061052|1"/>
    <x v="29"/>
    <x v="1"/>
    <n v="2.9956891552464156E-4"/>
    <n v="4.9304256210559966E-4"/>
    <s v="1899 - 33)"/>
    <n v="0"/>
    <n v="0"/>
    <n v="2.8611970184302681E-2"/>
  </r>
  <r>
    <s v="2459 - 43)"/>
    <x v="1"/>
    <s v="Supervisor Atacado CE"/>
    <x v="2"/>
    <x v="0"/>
    <s v="Itapipoca"/>
    <s v="Mateus Supermercados S.A. (002459 - 43)"/>
    <x v="1"/>
    <x v="1"/>
    <s v="MERCADORIA PARA REVENDA"/>
    <s v="Abacaxi"/>
    <x v="28"/>
    <s v="Abacaxi Perola Premium"/>
    <s v="Doce Mel"/>
    <s v="Doce Mel"/>
    <s v="000028513"/>
    <s v="0001"/>
    <x v="96"/>
    <s v="CX"/>
    <n v="1"/>
    <n v="10.75"/>
    <n v="97.12"/>
    <s v="03|01"/>
    <x v="3"/>
    <x v="6"/>
    <s v="03|0104|000061049|1"/>
    <x v="59"/>
    <x v="2"/>
    <n v="3.1116719867115711E-4"/>
    <n v="3.1176957851786999E-4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1"/>
    <x v="1"/>
    <s v="MERCADORIA PARA REVENDA"/>
    <s v="Mamao"/>
    <x v="38"/>
    <s v="Papaya Pp"/>
    <s v="Doce Mel"/>
    <s v="Doce Mel"/>
    <s v="000028513"/>
    <s v="0003"/>
    <x v="95"/>
    <s v="CX"/>
    <n v="1"/>
    <n v="12"/>
    <n v="36"/>
    <s v="03|01"/>
    <x v="0"/>
    <x v="4"/>
    <s v="03|0104|000061049|1"/>
    <x v="59"/>
    <x v="2"/>
    <n v="1.1534204234103847E-4"/>
    <n v="3.4802185508971535E-4"/>
    <s v="2459 - 43)"/>
    <n v="0"/>
    <n v="0"/>
    <n v="2.8611970184302681E-2"/>
  </r>
  <r>
    <s v="2459 - 48)"/>
    <x v="1"/>
    <s v="Supervisor Atacado CE"/>
    <x v="2"/>
    <x v="0"/>
    <s v="Quixeramobim"/>
    <s v="Mateus Supermercados S.A. (002459 - 48)"/>
    <x v="4"/>
    <x v="1"/>
    <s v="MERCADORIA PARA REVENDA"/>
    <s v="Mamao"/>
    <x v="38"/>
    <s v="Papaya Pp"/>
    <s v="Doce Mel"/>
    <s v="Doce Mel"/>
    <s v="000016417"/>
    <s v="0004"/>
    <x v="95"/>
    <s v="CX"/>
    <n v="0.75"/>
    <n v="9"/>
    <n v="27"/>
    <s v="03|01"/>
    <x v="0"/>
    <x v="4"/>
    <s v="03|0104|000061036|1"/>
    <x v="63"/>
    <x v="2"/>
    <n v="8.6506531755778856E-5"/>
    <n v="2.610163913172865E-4"/>
    <s v="2459 - 48)"/>
    <n v="0"/>
    <n v="0"/>
    <n v="2.8611970184302681E-2"/>
  </r>
  <r>
    <s v="2459 - 44)"/>
    <x v="1"/>
    <s v="Supervisor Atacado CE"/>
    <x v="2"/>
    <x v="0"/>
    <s v="Crateus"/>
    <s v="Mateus Supermercados S.A. (002459 - 44)"/>
    <x v="1"/>
    <x v="1"/>
    <s v="MERCADORIA PARA REVENDA"/>
    <s v="Mamao"/>
    <x v="38"/>
    <s v="Papaya Pp"/>
    <s v="Doce Mel"/>
    <s v="Doce Mel"/>
    <s v="000014795"/>
    <s v="0002"/>
    <x v="95"/>
    <s v="CX"/>
    <n v="1.6667000000000001"/>
    <n v="20.000399999999999"/>
    <n v="60"/>
    <s v="03|01"/>
    <x v="0"/>
    <x v="4"/>
    <s v="03|0104|000061034|1"/>
    <x v="64"/>
    <x v="2"/>
    <n v="1.9223673723506413E-4"/>
    <n v="5.8004802587802845E-4"/>
    <s v="2459 - 44)"/>
    <n v="0"/>
    <n v="0"/>
    <n v="2.8611970184302681E-2"/>
  </r>
  <r>
    <s v="1899 - 72)"/>
    <x v="1"/>
    <s v="Supervisor MA, PA e PI"/>
    <x v="8"/>
    <x v="2"/>
    <s v="Sao Luis"/>
    <s v="Sendas Distribuidora S/A (001899 - 72)"/>
    <x v="5"/>
    <x v="1"/>
    <s v="MERCADORIA PARA REVENDA"/>
    <s v="Mamao"/>
    <x v="29"/>
    <s v="Formosa Extra"/>
    <s v="Levissa"/>
    <s v="Doce Mel"/>
    <s v="000039552"/>
    <s v="0003"/>
    <x v="98"/>
    <s v="CX"/>
    <n v="8.3332999999999995"/>
    <n v="99.999600000000001"/>
    <n v="590"/>
    <s v="03|93"/>
    <x v="0"/>
    <x v="0"/>
    <s v="03|0104|000061032|1"/>
    <x v="66"/>
    <x v="1"/>
    <n v="1.8903279161447972E-3"/>
    <n v="2.9001705250191246E-3"/>
    <s v="1899 - 72)"/>
    <n v="0"/>
    <n v="0"/>
    <n v="2.8611970184302681E-2"/>
  </r>
  <r>
    <s v="1899 - 73)"/>
    <x v="1"/>
    <s v="Supervisor MA, PA e PI"/>
    <x v="8"/>
    <x v="2"/>
    <s v="Sao Luis"/>
    <s v="Sendas Distribuidora S/A (001899 - 73)"/>
    <x v="3"/>
    <x v="3"/>
    <s v="MERCADORIA PARA REVENDA"/>
    <s v="Mamao"/>
    <x v="29"/>
    <s v="Formosa Extra"/>
    <s v="Levissa"/>
    <s v="Doce Mel"/>
    <s v="000089211"/>
    <s v="0002"/>
    <x v="98"/>
    <s v="CX"/>
    <n v="1.0832999999999999"/>
    <n v="12.999599999999999"/>
    <n v="76.7"/>
    <s v="03|90"/>
    <x v="3"/>
    <x v="6"/>
    <s v="03|0104|000061030|1"/>
    <x v="68"/>
    <x v="1"/>
    <n v="2.4574262909882362E-4"/>
    <n v="3.7701207561868859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3"/>
    <x v="3"/>
    <s v="MERCADORIA PARA REVENDA"/>
    <s v="Mamao"/>
    <x v="29"/>
    <s v="Formosa Extra"/>
    <s v="Levissa"/>
    <s v="Doce Mel"/>
    <s v="000089211"/>
    <s v="0003"/>
    <x v="98"/>
    <s v="CX"/>
    <n v="2.5"/>
    <n v="30"/>
    <n v="177"/>
    <s v="03|93"/>
    <x v="0"/>
    <x v="0"/>
    <s v="03|0104|000061030|1"/>
    <x v="68"/>
    <x v="1"/>
    <n v="5.670983748434391E-4"/>
    <n v="8.700546377242883E-4"/>
    <s v="1899 - 73)"/>
    <n v="0"/>
    <n v="0"/>
    <n v="2.8611970184302681E-2"/>
  </r>
  <r>
    <s v="1899 - 61)"/>
    <x v="1"/>
    <s v="Supervisor Atacado CE"/>
    <x v="2"/>
    <x v="0"/>
    <s v="Fortaleza"/>
    <s v="Sendas Distribuidora S/A (001899 - 61)"/>
    <x v="1"/>
    <x v="1"/>
    <s v="MERCADORIA PARA REVENDA"/>
    <s v="Abacaxi"/>
    <x v="28"/>
    <s v="Abacaxi Perola 1ª"/>
    <s v="Doce Mel"/>
    <s v="Doce Mel"/>
    <s v="000057814"/>
    <s v="0001"/>
    <x v="97"/>
    <s v="UN"/>
    <n v="0.1"/>
    <n v="0.1"/>
    <n v="6"/>
    <s v="03|01"/>
    <x v="1"/>
    <x v="7"/>
    <s v="03|0104|000061026|1"/>
    <x v="17"/>
    <x v="1"/>
    <n v="1.9223673723506412E-5"/>
    <n v="2.9001821257476278E-6"/>
    <s v="1899 - 61)"/>
    <n v="0"/>
    <n v="0"/>
    <n v="2.8611970184302681E-2"/>
  </r>
  <r>
    <s v="1899 - 26)"/>
    <x v="1"/>
    <s v="Supervisor Atacado CE"/>
    <x v="2"/>
    <x v="0"/>
    <s v="Fortaleza"/>
    <s v="Sendas Distribuidora S/A (001899 - 26)"/>
    <x v="1"/>
    <x v="1"/>
    <s v="MERCADORIA PARA REVENDA"/>
    <s v="Mamao"/>
    <x v="38"/>
    <s v="Papaya Pp"/>
    <s v="Doce Mel"/>
    <s v="Doce Mel"/>
    <s v="000222745"/>
    <s v="0004"/>
    <x v="95"/>
    <s v="CX"/>
    <n v="1.1167"/>
    <n v="13.400399999999999"/>
    <n v="73.7"/>
    <s v="03|01"/>
    <x v="0"/>
    <x v="4"/>
    <s v="03|0104|000061024|1"/>
    <x v="53"/>
    <x v="1"/>
    <n v="2.3613079223707044E-4"/>
    <n v="3.8863600557868507E-4"/>
    <s v="1899 - 26)"/>
    <n v="0"/>
    <n v="0"/>
    <n v="2.8611970184302681E-2"/>
  </r>
  <r>
    <s v="1899 - 26)"/>
    <x v="1"/>
    <s v="Supervisor Atacado CE"/>
    <x v="2"/>
    <x v="0"/>
    <s v="Fortaleza"/>
    <s v="Sendas Distribuidora S/A (001899 - 26)"/>
    <x v="1"/>
    <x v="1"/>
    <s v="MERCADORIA PARA REVENDA"/>
    <s v="Mamao"/>
    <x v="29"/>
    <s v="Formosa Extra"/>
    <s v="Levissa"/>
    <s v="Doce Mel"/>
    <s v="000222742"/>
    <s v="0001"/>
    <x v="98"/>
    <s v="CX"/>
    <n v="3.75"/>
    <n v="45"/>
    <n v="112.5"/>
    <s v="03|01"/>
    <x v="1"/>
    <x v="11"/>
    <s v="03|0104|000061023|1"/>
    <x v="53"/>
    <x v="1"/>
    <n v="3.6044388231574521E-4"/>
    <n v="1.3050819565864325E-3"/>
    <s v="1899 - 26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1"/>
    <x v="1"/>
    <s v="MERCADORIA PARA REVENDA"/>
    <s v="Mamao"/>
    <x v="38"/>
    <s v="Papaya Extra"/>
    <s v="Doce Mel"/>
    <s v="Doce Mel"/>
    <s v="000596795"/>
    <s v="0001"/>
    <x v="102"/>
    <s v="CX"/>
    <n v="1"/>
    <n v="12"/>
    <n v="51.6"/>
    <s v="03|01"/>
    <x v="1"/>
    <x v="2"/>
    <s v="03|0104|000061016|1"/>
    <x v="16"/>
    <x v="8"/>
    <n v="1.6532359402215513E-4"/>
    <n v="3.4802185508971535E-4"/>
    <s v="0179 - 13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7"/>
    <x v="1"/>
    <s v="MERCADORIA PARA REVENDA"/>
    <s v="Mamao"/>
    <x v="38"/>
    <s v="Papaya Extra"/>
    <s v="Doce Mel"/>
    <s v="Doce Mel"/>
    <s v="004190987"/>
    <s v="0001"/>
    <x v="102"/>
    <s v="CX"/>
    <n v="11"/>
    <n v="132"/>
    <n v="910.8"/>
    <s v="03|01"/>
    <x v="0"/>
    <x v="4"/>
    <s v="03|0104|000061010|1"/>
    <x v="15"/>
    <x v="7"/>
    <n v="2.9181536712282732E-3"/>
    <n v="3.8282404059868684E-3"/>
    <s v="0129 - 01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7"/>
    <x v="1"/>
    <s v="MERCADORIA PARA REVENDA"/>
    <s v="Abacaxi"/>
    <x v="28"/>
    <s v="Abacaxi Perola Premium"/>
    <s v="Doce Mel"/>
    <s v="Doce Mel"/>
    <s v="004190987"/>
    <s v="0003"/>
    <x v="103"/>
    <s v="CX"/>
    <n v="10"/>
    <n v="107.5"/>
    <n v="735"/>
    <s v="03|01"/>
    <x v="0"/>
    <x v="4"/>
    <s v="03|0104|000061010|1"/>
    <x v="15"/>
    <x v="7"/>
    <n v="2.3549000311295352E-3"/>
    <n v="3.1176957851786996E-3"/>
    <s v="0129 - 01)"/>
    <n v="0"/>
    <n v="0"/>
    <n v="2.8611970184302681E-2"/>
  </r>
  <r>
    <s v="0047 - 11)"/>
    <x v="1"/>
    <s v="Supervisor Varejo CE"/>
    <x v="3"/>
    <x v="0"/>
    <s v="Fortaleza"/>
    <s v="Wmb Supermercados Do Brasil Ltda. (000047 - 11)"/>
    <x v="1"/>
    <x v="1"/>
    <s v="MERCADORIA PARA REVENDA"/>
    <s v="Abacaxi"/>
    <x v="28"/>
    <s v="Abacaxi Perola Premium"/>
    <s v="Doce Mel"/>
    <s v="Doce Mel"/>
    <s v="000000700"/>
    <s v="0001"/>
    <x v="96"/>
    <s v="CX"/>
    <n v="17"/>
    <n v="182.75"/>
    <n v="1691.06"/>
    <s v="03|01"/>
    <x v="0"/>
    <x v="4"/>
    <s v="03|0104|000061008|1"/>
    <x v="38"/>
    <x v="11"/>
    <n v="5.4180642811454587E-3"/>
    <n v="5.3000828348037897E-3"/>
    <s v="0047 - 11)"/>
    <n v="0"/>
    <n v="0"/>
    <n v="2.8611970184302681E-2"/>
  </r>
  <r>
    <s v="1899 - 08)"/>
    <x v="1"/>
    <s v="Supervisor Atacado CE"/>
    <x v="2"/>
    <x v="0"/>
    <s v="Caucaia"/>
    <s v="Sendas Distribuidora (001899 - 08)"/>
    <x v="7"/>
    <x v="1"/>
    <s v="MERCADORIA PARA REVENDA"/>
    <s v="Abacaxi"/>
    <x v="28"/>
    <s v="Abacaxi Perola 1ª"/>
    <s v="Doce Mel"/>
    <s v="Doce Mel"/>
    <s v="000143260"/>
    <s v="0001"/>
    <x v="97"/>
    <s v="UN"/>
    <n v="1"/>
    <n v="1"/>
    <n v="6"/>
    <s v="03|01"/>
    <x v="1"/>
    <x v="7"/>
    <s v="03|0104|000061003|1"/>
    <x v="5"/>
    <x v="1"/>
    <n v="1.9223673723506412E-5"/>
    <n v="2.9001821257476276E-5"/>
    <s v="1899 - 08)"/>
    <n v="0"/>
    <n v="0"/>
    <n v="2.8611970184302681E-2"/>
  </r>
  <r>
    <s v="1899 - 27)"/>
    <x v="1"/>
    <s v="Supervisor Atacado CE"/>
    <x v="2"/>
    <x v="0"/>
    <s v="Fortaleza"/>
    <s v="Sendas Distribuidora S/A (001899 - 27)"/>
    <x v="1"/>
    <x v="1"/>
    <s v="MERCADORIA PARA REVENDA"/>
    <s v="Mamao"/>
    <x v="38"/>
    <s v="Papaya Pp"/>
    <s v="Doce Mel"/>
    <s v="Doce Mel"/>
    <s v="000147920"/>
    <s v="0001"/>
    <x v="95"/>
    <s v="CX"/>
    <n v="3.4"/>
    <n v="40.799999999999997"/>
    <n v="224.4"/>
    <s v="03|01"/>
    <x v="0"/>
    <x v="4"/>
    <s v="03|0104|000060987|1"/>
    <x v="12"/>
    <x v="1"/>
    <n v="7.1896539725913977E-4"/>
    <n v="1.1832743073050321E-3"/>
    <s v="1899 - 27)"/>
    <n v="0"/>
    <n v="0"/>
    <n v="2.8611970184302681E-2"/>
  </r>
  <r>
    <s v="0132 - 02)"/>
    <x v="1"/>
    <s v="Supervisor Varejo CE"/>
    <x v="3"/>
    <x v="0"/>
    <s v="Maracanau"/>
    <s v="Gerardos Distribuidora Ltda (000132 - 02)"/>
    <x v="7"/>
    <x v="1"/>
    <s v="MERCADORIA PARA REVENDA"/>
    <s v="Abacaxi"/>
    <x v="28"/>
    <s v="Abacaxi Perola Premium"/>
    <s v="Doce Mel"/>
    <s v="Doce Mel"/>
    <s v="000192794"/>
    <s v="0001"/>
    <x v="96"/>
    <s v="CX"/>
    <n v="6"/>
    <n v="64.5"/>
    <n v="614.4"/>
    <s v="03|01"/>
    <x v="3"/>
    <x v="6"/>
    <s v="03|0104|000060977|1"/>
    <x v="7"/>
    <x v="3"/>
    <n v="1.9685041892870563E-3"/>
    <n v="1.8706174711072198E-3"/>
    <s v="0132 - 02)"/>
    <n v="0"/>
    <n v="0"/>
    <n v="2.8611970184302681E-2"/>
  </r>
  <r>
    <s v="1899 - 60)"/>
    <x v="1"/>
    <s v="Supervisor MA, PA e PI"/>
    <x v="1"/>
    <x v="1"/>
    <s v="Teresina"/>
    <s v="Sendas Distribuidora S/A (001899 - 60)"/>
    <x v="5"/>
    <x v="1"/>
    <s v="MERCADORIA PARA REVENDA"/>
    <s v="Mamao"/>
    <x v="29"/>
    <s v="Formosa Extra"/>
    <s v="Levissa"/>
    <s v="Doce Mel"/>
    <s v="000074594"/>
    <s v="0002"/>
    <x v="98"/>
    <s v="CX"/>
    <n v="1.3332999999999999"/>
    <n v="15.999599999999999"/>
    <n v="68.8"/>
    <s v="03|93"/>
    <x v="0"/>
    <x v="0"/>
    <s v="03|0104|000060971|1"/>
    <x v="32"/>
    <x v="1"/>
    <n v="2.2043145869620685E-4"/>
    <n v="4.6401753939111744E-4"/>
    <s v="1899 - 60)"/>
    <n v="0"/>
    <n v="0"/>
    <n v="2.8611970184302681E-2"/>
  </r>
  <r>
    <s v="0008 - 38)"/>
    <x v="1"/>
    <s v="Supervisor MA, PA e PI"/>
    <x v="1"/>
    <x v="1"/>
    <s v="Teresina"/>
    <s v="Distribuicao De Alimentos Vanguarda S/A (000008 - 38)"/>
    <x v="1"/>
    <x v="1"/>
    <s v="MERCADORIA PARA REVENDA"/>
    <s v="Abacaxi"/>
    <x v="51"/>
    <s v="Abacaxi Gold Extra"/>
    <s v="Doce Mel"/>
    <s v="Doce Mel"/>
    <s v="000016540"/>
    <s v="0001"/>
    <x v="104"/>
    <s v="CX"/>
    <n v="2"/>
    <n v="25.5"/>
    <n v="126"/>
    <s v="03|90"/>
    <x v="3"/>
    <x v="6"/>
    <s v="03|0104|000060969|1"/>
    <x v="73"/>
    <x v="15"/>
    <n v="4.0369714819363462E-4"/>
    <n v="7.3954644206564505E-4"/>
    <s v="0008 - 38)"/>
    <n v="0"/>
    <n v="0"/>
    <n v="2.8611970184302681E-2"/>
  </r>
  <r>
    <s v="1899 - 40)"/>
    <x v="1"/>
    <s v="Supervisor MA, PA e PI"/>
    <x v="1"/>
    <x v="1"/>
    <s v="Teresina"/>
    <s v="Sendas Distribuidora Sa (001899 - 40)"/>
    <x v="5"/>
    <x v="1"/>
    <s v="MERCADORIA PARA REVENDA"/>
    <s v="Mamao"/>
    <x v="29"/>
    <s v="Formosa Extra"/>
    <s v="Levissa"/>
    <s v="Doce Mel"/>
    <s v="000115069"/>
    <s v="0002"/>
    <x v="98"/>
    <s v="CX"/>
    <n v="1"/>
    <n v="12"/>
    <n v="51.6"/>
    <s v="03|93"/>
    <x v="0"/>
    <x v="0"/>
    <s v="03|0104|000060967|1"/>
    <x v="2"/>
    <x v="1"/>
    <n v="1.6532359402215513E-4"/>
    <n v="3.4802185508971535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5"/>
    <x v="1"/>
    <s v="MERCADORIA PARA REVENDA"/>
    <s v="Mamao"/>
    <x v="38"/>
    <s v="Papaya Extra"/>
    <s v="Doce Mel"/>
    <s v="Doce Mel"/>
    <s v="000115069"/>
    <s v="0003"/>
    <x v="102"/>
    <s v="CX"/>
    <n v="1.0832999999999999"/>
    <n v="12.999599999999999"/>
    <n v="102.7"/>
    <s v="03|93"/>
    <x v="0"/>
    <x v="0"/>
    <s v="03|0104|000060967|1"/>
    <x v="2"/>
    <x v="1"/>
    <n v="3.2904521523401809E-4"/>
    <n v="3.7701207561868859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5"/>
    <x v="1"/>
    <s v="MERCADORIA PARA REVENDA"/>
    <s v="Mamao"/>
    <x v="38"/>
    <s v="Papaya Extra"/>
    <s v="Doce Mel"/>
    <s v="Doce Mel"/>
    <s v="000115193"/>
    <s v="0001"/>
    <x v="102"/>
    <s v="CX"/>
    <n v="0.83330000000000004"/>
    <n v="9.9995999999999992"/>
    <n v="79"/>
    <s v="03|93"/>
    <x v="0"/>
    <x v="0"/>
    <s v="03|0104|000060967|1"/>
    <x v="2"/>
    <x v="1"/>
    <n v="2.5311170402616775E-4"/>
    <n v="2.9000661184625973E-4"/>
    <s v="1899 - 40)"/>
    <n v="0"/>
    <n v="0"/>
    <n v="2.8611970184302681E-2"/>
  </r>
  <r>
    <s v="1899 - 11)"/>
    <x v="1"/>
    <s v="Supervisor Atacado CE"/>
    <x v="2"/>
    <x v="0"/>
    <s v="Fortaleza"/>
    <s v="Sendas Distribuidora (001899 - 11)"/>
    <x v="7"/>
    <x v="1"/>
    <s v="MERCADORIA PARA REVENDA"/>
    <s v="Mamao"/>
    <x v="38"/>
    <s v="Papaya Pp"/>
    <s v="Doce Mel"/>
    <s v="Doce Mel"/>
    <s v="000149202"/>
    <s v="0001"/>
    <x v="100"/>
    <s v="CX"/>
    <n v="1"/>
    <n v="12"/>
    <n v="46.8"/>
    <s v="03|01"/>
    <x v="0"/>
    <x v="4"/>
    <s v="03|0104|000060949|1"/>
    <x v="11"/>
    <x v="1"/>
    <n v="1.4994465504334999E-4"/>
    <n v="3.4802185508971535E-4"/>
    <s v="1899 - 11)"/>
    <n v="0"/>
    <n v="0"/>
    <n v="2.8611970184302681E-2"/>
  </r>
  <r>
    <s v="1899 - 26)"/>
    <x v="1"/>
    <s v="Supervisor Atacado CE"/>
    <x v="2"/>
    <x v="0"/>
    <s v="Fortaleza"/>
    <s v="Sendas Distribuidora S/A (001899 - 26)"/>
    <x v="7"/>
    <x v="1"/>
    <s v="MERCADORIA PARA REVENDA"/>
    <s v="Mamao"/>
    <x v="38"/>
    <s v="Papaya Pp"/>
    <s v="Doce Mel"/>
    <s v="Doce Mel"/>
    <s v="000222620"/>
    <s v="0001"/>
    <x v="100"/>
    <s v="CX"/>
    <n v="0.75"/>
    <n v="9"/>
    <n v="35.1"/>
    <s v="03|01"/>
    <x v="0"/>
    <x v="4"/>
    <s v="03|0104|000060947|1"/>
    <x v="53"/>
    <x v="1"/>
    <n v="1.1245849128251251E-4"/>
    <n v="2.610163913172865E-4"/>
    <s v="1899 - 26)"/>
    <n v="0"/>
    <n v="0"/>
    <n v="2.8611970184302681E-2"/>
  </r>
  <r>
    <s v="0002 - 57)"/>
    <x v="1"/>
    <s v="Supervisor Atacado CE"/>
    <x v="0"/>
    <x v="0"/>
    <s v="Fortaleza"/>
    <s v="Atacadao S.A. (000002 - 57)"/>
    <x v="8"/>
    <x v="2"/>
    <s v="MERCADORIA PARA REVENDA"/>
    <s v="Mamao"/>
    <x v="38"/>
    <s v="Papaya Pp"/>
    <s v="Doce Mel"/>
    <s v="Doce Mel"/>
    <s v="000091032"/>
    <s v="0001"/>
    <x v="95"/>
    <s v="CX"/>
    <n v="0.83330000000000004"/>
    <n v="9.9995999999999992"/>
    <n v="40"/>
    <s v="03|01"/>
    <x v="0"/>
    <x v="4"/>
    <s v="03|0104|000060945|1"/>
    <x v="22"/>
    <x v="0"/>
    <n v="1.2815782482337608E-4"/>
    <n v="2.9000661184625973E-4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7"/>
    <x v="1"/>
    <s v="MERCADORIA PARA REVENDA"/>
    <s v="Mamao"/>
    <x v="38"/>
    <s v="Papaya Pp"/>
    <s v="Doce Mel"/>
    <s v="Doce Mel"/>
    <s v="000091031"/>
    <s v="0001"/>
    <x v="95"/>
    <s v="CX"/>
    <n v="8.3299999999999999E-2"/>
    <n v="0.99960000000000004"/>
    <n v="4"/>
    <s v="03|01"/>
    <x v="1"/>
    <x v="2"/>
    <s v="03|0104|000060945|1"/>
    <x v="22"/>
    <x v="0"/>
    <n v="1.2815782482337607E-5"/>
    <n v="2.8990220528973289E-5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4"/>
    <x v="1"/>
    <s v="MERCADORIA PARA REVENDA"/>
    <s v="Abacaxi"/>
    <x v="51"/>
    <s v="Abacaxi Gold Extra"/>
    <s v="Doce Mel"/>
    <s v="Doce Mel"/>
    <s v="000091329"/>
    <s v="0001"/>
    <x v="105"/>
    <s v="CX"/>
    <n v="3.625"/>
    <n v="46.21875"/>
    <n v="282.75"/>
    <s v="03|93"/>
    <x v="0"/>
    <x v="0"/>
    <s v="03|0104|000060945|1"/>
    <x v="22"/>
    <x v="0"/>
    <n v="9.059156242202396E-4"/>
    <n v="1.3404279262439816E-3"/>
    <s v="0002 - 57)"/>
    <n v="0"/>
    <n v="0"/>
    <n v="2.8611970184302681E-2"/>
  </r>
  <r>
    <s v="0002 - 60)"/>
    <x v="1"/>
    <s v="Supervisor Atacado CE"/>
    <x v="0"/>
    <x v="0"/>
    <s v="Fortaleza"/>
    <s v="Atacadao S.A. (000002 - 60)"/>
    <x v="1"/>
    <x v="1"/>
    <s v="MERCADORIA PARA REVENDA"/>
    <s v="Abacaxi"/>
    <x v="51"/>
    <s v="Abacaxi Gold Extra"/>
    <s v="Doce Mel"/>
    <s v="Doce Mel"/>
    <s v="000058958"/>
    <s v="0001"/>
    <x v="105"/>
    <s v="CX"/>
    <n v="2.25"/>
    <n v="28.6875"/>
    <n v="175.5"/>
    <s v="03|93"/>
    <x v="0"/>
    <x v="0"/>
    <s v="03|0104|000060935|1"/>
    <x v="0"/>
    <x v="0"/>
    <n v="5.6229245641256252E-4"/>
    <n v="8.3198974732385069E-4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5"/>
    <x v="1"/>
    <s v="MERCADORIA PARA REVENDA"/>
    <s v="Abacaxi"/>
    <x v="51"/>
    <s v="Abacaxi Gold Extra"/>
    <s v="Doce Mel"/>
    <s v="Doce Mel"/>
    <s v="000059043"/>
    <s v="0001"/>
    <x v="105"/>
    <s v="CX"/>
    <n v="5.5"/>
    <n v="70.125"/>
    <n v="429"/>
    <s v="03|93"/>
    <x v="0"/>
    <x v="0"/>
    <s v="03|0104|000060935|1"/>
    <x v="0"/>
    <x v="0"/>
    <n v="1.3744926712307083E-3"/>
    <n v="2.0337527156805237E-3"/>
    <s v="0002 - 60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8"/>
    <x v="2"/>
    <s v="MERCADORIA PARA REVENDA"/>
    <s v="Abacaxi"/>
    <x v="51"/>
    <s v="Abacaxi Gold Extra"/>
    <s v="Doce Mel"/>
    <s v="Doce Mel"/>
    <s v="000031228"/>
    <s v="0001"/>
    <x v="105"/>
    <s v="CX"/>
    <n v="2.125"/>
    <n v="27.09375"/>
    <n v="165.75"/>
    <s v="03|01"/>
    <x v="0"/>
    <x v="4"/>
    <s v="03|0104|000060931|1"/>
    <x v="3"/>
    <x v="0"/>
    <n v="5.3105398661186466E-4"/>
    <n v="7.8576809469474787E-4"/>
    <s v="0048 - 14)"/>
    <n v="0"/>
    <n v="0"/>
    <n v="2.8611970184302681E-2"/>
  </r>
  <r>
    <s v="0002 - 42)"/>
    <x v="1"/>
    <s v="Supervisor Atacado CE"/>
    <x v="0"/>
    <x v="0"/>
    <s v="Fortaleza"/>
    <s v="Atacadao S.A. (000002 - 42)"/>
    <x v="1"/>
    <x v="1"/>
    <s v="MERCADORIA PARA REVENDA"/>
    <s v="Abacaxi"/>
    <x v="51"/>
    <s v="Abacaxi Gold Extra"/>
    <s v="Doce Mel"/>
    <s v="Doce Mel"/>
    <s v="000102303"/>
    <s v="0001"/>
    <x v="105"/>
    <s v="CX"/>
    <n v="2.5"/>
    <n v="31.875"/>
    <n v="195"/>
    <s v="03|93"/>
    <x v="0"/>
    <x v="0"/>
    <s v="03|0104|000060929|1"/>
    <x v="24"/>
    <x v="0"/>
    <n v="6.2476939601395834E-4"/>
    <n v="9.2443305258205633E-4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5"/>
    <x v="1"/>
    <s v="MERCADORIA PARA REVENDA"/>
    <s v="Abacaxi"/>
    <x v="51"/>
    <s v="Abacaxi Gold Extra"/>
    <s v="Doce Mel"/>
    <s v="Doce Mel"/>
    <s v="000102348"/>
    <s v="0001"/>
    <x v="105"/>
    <s v="CX"/>
    <n v="3.75"/>
    <n v="47.8125"/>
    <n v="292.5"/>
    <s v="03|93"/>
    <x v="0"/>
    <x v="0"/>
    <s v="03|0104|000060929|1"/>
    <x v="24"/>
    <x v="0"/>
    <n v="9.3715409402093757E-4"/>
    <n v="1.3866495788730844E-3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3"/>
    <x v="3"/>
    <s v="MERCADORIA PARA REVENDA"/>
    <s v="Abacaxi"/>
    <x v="51"/>
    <s v="Abacaxi Gold Extra"/>
    <s v="Doce Mel"/>
    <s v="Doce Mel"/>
    <s v="000102482"/>
    <s v="0001"/>
    <x v="105"/>
    <s v="CX"/>
    <n v="1.875"/>
    <n v="23.90625"/>
    <n v="146.25"/>
    <s v="03|93"/>
    <x v="0"/>
    <x v="0"/>
    <s v="03|0104|000060929|1"/>
    <x v="24"/>
    <x v="0"/>
    <n v="4.6857704701046878E-4"/>
    <n v="6.9332478943654222E-4"/>
    <s v="0002 - 42)"/>
    <n v="0"/>
    <n v="0"/>
    <n v="2.8611970184302681E-2"/>
  </r>
  <r>
    <s v="1899 - 18)"/>
    <x v="1"/>
    <s v="Supervisor Atacado CE"/>
    <x v="2"/>
    <x v="0"/>
    <s v="Maracanau"/>
    <s v="Sendas Distribuidora (001899 - 18)"/>
    <x v="7"/>
    <x v="1"/>
    <s v="MERCADORIA PARA REVENDA"/>
    <s v="Mamao"/>
    <x v="38"/>
    <s v="Papaya Pp"/>
    <s v="Doce Mel"/>
    <s v="Doce Mel"/>
    <s v="000179828"/>
    <s v="0001"/>
    <x v="100"/>
    <s v="CX"/>
    <n v="2.0832999999999999"/>
    <n v="24.999600000000001"/>
    <n v="97.5"/>
    <s v="03|93"/>
    <x v="0"/>
    <x v="0"/>
    <s v="03|0104|000060928|1"/>
    <x v="19"/>
    <x v="1"/>
    <n v="3.1238469800697917E-4"/>
    <n v="7.2503393070840394E-4"/>
    <s v="1899 - 18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6"/>
    <x v="1"/>
    <s v="MERCADORIA PARA REVENDA"/>
    <s v="Abacaxi"/>
    <x v="51"/>
    <s v="Abacaxi Gold Extra"/>
    <s v="Doce Mel"/>
    <s v="Doce Mel"/>
    <s v="000014667"/>
    <s v="0001"/>
    <x v="105"/>
    <s v="CX"/>
    <n v="5.5"/>
    <n v="70.125"/>
    <n v="429"/>
    <s v="03|01"/>
    <x v="0"/>
    <x v="4"/>
    <s v="03|0104|000060927|1"/>
    <x v="27"/>
    <x v="0"/>
    <n v="1.3744926712307083E-3"/>
    <n v="2.0337527156805237E-3"/>
    <s v="0048 - 37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6"/>
    <x v="1"/>
    <s v="MERCADORIA PARA REVENDA"/>
    <s v="Abacaxi"/>
    <x v="28"/>
    <s v="Abacaxi Perola 1ª"/>
    <s v="Doce Mel"/>
    <s v="Doce Mel"/>
    <s v="000014667"/>
    <s v="0002"/>
    <x v="97"/>
    <s v="UN"/>
    <n v="1"/>
    <n v="1"/>
    <n v="6"/>
    <s v="03|01"/>
    <x v="1"/>
    <x v="7"/>
    <s v="03|0104|000060927|1"/>
    <x v="27"/>
    <x v="0"/>
    <n v="1.9223673723506412E-5"/>
    <n v="2.9001821257476276E-5"/>
    <s v="0048 - 37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1"/>
    <x v="1"/>
    <s v="MERCADORIA PARA REVENDA"/>
    <s v="Abacaxi"/>
    <x v="51"/>
    <s v="Abacaxi Gold Extra"/>
    <s v="Doce Mel"/>
    <s v="Doce Mel"/>
    <s v="000014813"/>
    <s v="0001"/>
    <x v="105"/>
    <s v="CX"/>
    <n v="1.375"/>
    <n v="17.53125"/>
    <n v="107.25"/>
    <s v="03|93"/>
    <x v="0"/>
    <x v="0"/>
    <s v="03|0104|000060927|1"/>
    <x v="27"/>
    <x v="0"/>
    <n v="3.4362316780767708E-4"/>
    <n v="5.0843817892013094E-4"/>
    <s v="0048 - 37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3"/>
    <x v="3"/>
    <s v="MERCADORIA PARA REVENDA"/>
    <s v="Abacaxi"/>
    <x v="51"/>
    <s v="Abacaxi Gold Extra"/>
    <s v="Doce Mel"/>
    <s v="Doce Mel"/>
    <s v="000015003"/>
    <s v="0001"/>
    <x v="105"/>
    <s v="CX"/>
    <n v="1"/>
    <n v="12.75"/>
    <n v="78"/>
    <s v="03|93"/>
    <x v="0"/>
    <x v="0"/>
    <s v="03|0104|000060927|1"/>
    <x v="27"/>
    <x v="0"/>
    <n v="2.4990775840558335E-4"/>
    <n v="3.6977322103282252E-4"/>
    <s v="0048 - 37)"/>
    <n v="0"/>
    <n v="0"/>
    <n v="2.8611970184302681E-2"/>
  </r>
  <r>
    <s v="1899 - 61)"/>
    <x v="1"/>
    <s v="Supervisor Atacado CE"/>
    <x v="2"/>
    <x v="0"/>
    <s v="Fortaleza"/>
    <s v="Sendas Distribuidora S/A (001899 - 61)"/>
    <x v="7"/>
    <x v="1"/>
    <s v="MERCADORIA PARA REVENDA"/>
    <s v="Abacaxi"/>
    <x v="28"/>
    <s v="Abacaxi Perola 1ª"/>
    <s v="Doce Mel"/>
    <s v="Doce Mel"/>
    <s v="000057772"/>
    <s v="0001"/>
    <x v="97"/>
    <s v="UN"/>
    <n v="200"/>
    <n v="200"/>
    <n v="1200"/>
    <s v="03|01"/>
    <x v="2"/>
    <x v="3"/>
    <s v="03|0104|000060919|1"/>
    <x v="17"/>
    <x v="1"/>
    <n v="3.8447347447012822E-3"/>
    <n v="5.8003642514952557E-3"/>
    <s v="1899 - 61)"/>
    <n v="0"/>
    <n v="0"/>
    <n v="2.8611970184302681E-2"/>
  </r>
  <r>
    <s v="1899 - 61)"/>
    <x v="1"/>
    <s v="Supervisor Atacado CE"/>
    <x v="2"/>
    <x v="0"/>
    <s v="Fortaleza"/>
    <s v="Sendas Distribuidora S/A (001899 - 61)"/>
    <x v="7"/>
    <x v="1"/>
    <s v="MERCADORIA PARA REVENDA"/>
    <s v="Abacaxi"/>
    <x v="28"/>
    <s v="Abacaxi Perola 1ª"/>
    <s v="Doce Mel"/>
    <s v="Doce Mel"/>
    <s v="000057773"/>
    <s v="0001"/>
    <x v="97"/>
    <s v="UN"/>
    <n v="30"/>
    <n v="30"/>
    <n v="180"/>
    <s v="03|01"/>
    <x v="2"/>
    <x v="3"/>
    <s v="03|0104|000060918|1"/>
    <x v="17"/>
    <x v="1"/>
    <n v="5.7671021170519236E-4"/>
    <n v="8.700546377242883E-4"/>
    <s v="1899 - 61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8"/>
    <x v="2"/>
    <s v="MERCADORIA PARA REVENDA"/>
    <s v="Mamao"/>
    <x v="38"/>
    <s v="Papaya Extra"/>
    <s v="Doce Mel"/>
    <s v="Doce Mel"/>
    <s v="004190051"/>
    <s v="0001"/>
    <x v="102"/>
    <s v="CX"/>
    <n v="2"/>
    <n v="24"/>
    <n v="165.6"/>
    <s v="03|01"/>
    <x v="0"/>
    <x v="4"/>
    <s v="03|0104|000060913|1"/>
    <x v="15"/>
    <x v="7"/>
    <n v="5.3057339476877692E-4"/>
    <n v="6.960437101794307E-4"/>
    <s v="0129 - 01)"/>
    <n v="0"/>
    <n v="0"/>
    <n v="2.8611970184302681E-2"/>
  </r>
  <r>
    <s v="0002 - 24)"/>
    <x v="1"/>
    <s v="Supervisor Atacado CE"/>
    <x v="0"/>
    <x v="0"/>
    <s v="Fortaleza"/>
    <s v="Atacadao S.A (000002 - 24)"/>
    <x v="3"/>
    <x v="3"/>
    <s v="MERCADORIA PARA REVENDA"/>
    <s v="Abacaxi"/>
    <x v="51"/>
    <s v="Abacaxi Gold Extra"/>
    <s v="Doce Mel"/>
    <s v="Doce Mel"/>
    <s v="000628610"/>
    <s v="0001"/>
    <x v="105"/>
    <s v="CX"/>
    <n v="2"/>
    <n v="25.5"/>
    <n v="156"/>
    <s v="03|93"/>
    <x v="0"/>
    <x v="0"/>
    <s v="03|0104|000060900|1"/>
    <x v="23"/>
    <x v="0"/>
    <n v="4.998155168111667E-4"/>
    <n v="7.3954644206564505E-4"/>
    <s v="0002 - 24)"/>
    <n v="0"/>
    <n v="0"/>
    <n v="2.8611970184302681E-2"/>
  </r>
  <r>
    <s v="0002 - 22)"/>
    <x v="1"/>
    <s v="Supervisor Atacado CE"/>
    <x v="0"/>
    <x v="0"/>
    <s v="Caucaia"/>
    <s v="Atacadao S.A (000002 - 22)"/>
    <x v="8"/>
    <x v="2"/>
    <s v="MERCADORIA PARA REVENDA"/>
    <s v="Abacaxi"/>
    <x v="28"/>
    <s v="Abacaxi Perola 1ª"/>
    <s v="Doce Mel"/>
    <s v="Doce Mel"/>
    <s v="000298583"/>
    <s v="0001"/>
    <x v="97"/>
    <s v="UN"/>
    <n v="100"/>
    <n v="100"/>
    <n v="600"/>
    <s v="03|01"/>
    <x v="2"/>
    <x v="3"/>
    <s v="03|0104|000060897|1"/>
    <x v="90"/>
    <x v="0"/>
    <n v="1.9223673723506411E-3"/>
    <n v="2.9001821257476279E-3"/>
    <s v="0002 - 22)"/>
    <n v="0"/>
    <n v="0"/>
    <n v="2.8611970184302681E-2"/>
  </r>
  <r>
    <s v="0002 - 22)"/>
    <x v="1"/>
    <s v="Supervisor Atacado CE"/>
    <x v="0"/>
    <x v="0"/>
    <s v="Caucaia"/>
    <s v="Atacadao S.A (000002 - 22)"/>
    <x v="1"/>
    <x v="1"/>
    <s v="MERCADORIA PARA REVENDA"/>
    <s v="Mamao"/>
    <x v="38"/>
    <s v="Papaya Pp"/>
    <s v="Doce Mel"/>
    <s v="Doce Mel"/>
    <s v="000298773"/>
    <s v="0001"/>
    <x v="95"/>
    <s v="CX"/>
    <n v="6.0833000000000004"/>
    <n v="72.999600000000001"/>
    <n v="292"/>
    <s v="03|93"/>
    <x v="0"/>
    <x v="0"/>
    <s v="03|0104|000060897|1"/>
    <x v="90"/>
    <x v="0"/>
    <n v="9.3555212121064534E-4"/>
    <n v="2.1171213510672651E-3"/>
    <s v="0002 - 22)"/>
    <n v="0"/>
    <n v="0"/>
    <n v="2.8611970184302681E-2"/>
  </r>
  <r>
    <s v="0002 - 22)"/>
    <x v="1"/>
    <s v="Supervisor Atacado CE"/>
    <x v="0"/>
    <x v="0"/>
    <s v="Caucaia"/>
    <s v="Atacadao S.A (000002 - 22)"/>
    <x v="4"/>
    <x v="1"/>
    <s v="MERCADORIA PARA REVENDA"/>
    <s v="Abacaxi"/>
    <x v="51"/>
    <s v="Abacaxi Gold Extra"/>
    <s v="Doce Mel"/>
    <s v="Doce Mel"/>
    <s v="000298963"/>
    <s v="0001"/>
    <x v="105"/>
    <s v="CX"/>
    <n v="3"/>
    <n v="38.25"/>
    <n v="234"/>
    <s v="03|93"/>
    <x v="0"/>
    <x v="0"/>
    <s v="03|0104|000060897|1"/>
    <x v="90"/>
    <x v="0"/>
    <n v="7.497232752167501E-4"/>
    <n v="1.1093196630984675E-3"/>
    <s v="0002 - 22)"/>
    <n v="0"/>
    <n v="0"/>
    <n v="2.8611970184302681E-2"/>
  </r>
  <r>
    <s v="0002 - 22)"/>
    <x v="1"/>
    <s v="Supervisor Atacado CE"/>
    <x v="0"/>
    <x v="0"/>
    <s v="Caucaia"/>
    <s v="Atacadao S.A (000002 - 22)"/>
    <x v="3"/>
    <x v="3"/>
    <s v="MERCADORIA PARA REVENDA"/>
    <s v="Abacaxi"/>
    <x v="51"/>
    <s v="Abacaxi Gold Extra"/>
    <s v="Doce Mel"/>
    <s v="Doce Mel"/>
    <s v="000299079"/>
    <s v="0001"/>
    <x v="105"/>
    <s v="CX"/>
    <n v="1.375"/>
    <n v="17.53125"/>
    <n v="107.25"/>
    <s v="03|93"/>
    <x v="0"/>
    <x v="0"/>
    <s v="03|0104|000060897|1"/>
    <x v="90"/>
    <x v="0"/>
    <n v="3.4362316780767708E-4"/>
    <n v="5.0843817892013094E-4"/>
    <s v="0002 - 22)"/>
    <n v="0"/>
    <n v="0"/>
    <n v="2.8611970184302681E-2"/>
  </r>
  <r>
    <s v="1899 - 69)"/>
    <x v="1"/>
    <s v="Supervisor Atacado CE"/>
    <x v="2"/>
    <x v="0"/>
    <s v="Fortaleza"/>
    <s v="Sendas Distribuidora S/A (001899 - 69)"/>
    <x v="9"/>
    <x v="2"/>
    <s v="MERCADORIA PARA REVENDA"/>
    <s v="Abacaxi"/>
    <x v="28"/>
    <s v="Abacaxi Perola 1ª"/>
    <s v="Doce Mel"/>
    <s v="Doce Mel"/>
    <s v="000039078"/>
    <s v="0001"/>
    <x v="97"/>
    <s v="UN"/>
    <n v="50"/>
    <n v="50"/>
    <n v="300"/>
    <s v="03|01"/>
    <x v="2"/>
    <x v="3"/>
    <s v="03|0104|000060864|1"/>
    <x v="52"/>
    <x v="1"/>
    <n v="9.6118368617532056E-4"/>
    <n v="1.4500910628738139E-3"/>
    <s v="1899 - 69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9"/>
    <x v="2"/>
    <s v="MERCADORIA PARA REVENDA"/>
    <s v="Abacaxi"/>
    <x v="28"/>
    <s v="Abacaxi Perola 1ª"/>
    <s v="Doce Mel"/>
    <s v="Doce Mel"/>
    <s v="000031143"/>
    <s v="0001"/>
    <x v="97"/>
    <s v="UN"/>
    <n v="4.5"/>
    <n v="4.5"/>
    <n v="270"/>
    <s v="03|01"/>
    <x v="2"/>
    <x v="3"/>
    <s v="03|0104|000060836|1"/>
    <x v="3"/>
    <x v="0"/>
    <n v="8.6506531755778848E-4"/>
    <n v="1.3050819565864325E-4"/>
    <s v="0048 - 14)"/>
    <n v="0"/>
    <n v="0"/>
    <n v="2.8611970184302681E-2"/>
  </r>
  <r>
    <s v="0176 - 08)"/>
    <x v="1"/>
    <s v="Supervisor Varejo CE"/>
    <x v="4"/>
    <x v="0"/>
    <s v="Fortaleza"/>
    <s v="Mwn Comercial De Alimentos Ltda (000176 - 08)"/>
    <x v="1"/>
    <x v="1"/>
    <s v="MERCADORIA PARA REVENDA"/>
    <s v="Abacaxi"/>
    <x v="51"/>
    <s v="Abacaxi Gold Extra"/>
    <s v="Doce Mel"/>
    <s v="Doce Mel"/>
    <s v="000038306"/>
    <s v="0001"/>
    <x v="105"/>
    <s v="CX"/>
    <n v="2.625"/>
    <n v="33.46875"/>
    <n v="228.9"/>
    <s v="03|93"/>
    <x v="0"/>
    <x v="0"/>
    <s v="03|0104|000060832|1"/>
    <x v="107"/>
    <x v="4"/>
    <n v="7.3338315255176961E-4"/>
    <n v="9.7065470521115916E-4"/>
    <s v="0176 - 08)"/>
    <n v="0"/>
    <n v="0"/>
    <n v="2.8611970184302681E-2"/>
  </r>
  <r>
    <s v="1899 - 60)"/>
    <x v="1"/>
    <s v="Supervisor MA, PA e PI"/>
    <x v="1"/>
    <x v="1"/>
    <s v="Teresina"/>
    <s v="Sendas Distribuidora S/A (001899 - 60)"/>
    <x v="6"/>
    <x v="1"/>
    <s v="MERCADORIA PARA REVENDA"/>
    <s v="Mamao"/>
    <x v="38"/>
    <s v="Papaya Pp"/>
    <s v="Doce Mel"/>
    <s v="Doce Mel"/>
    <s v="000074395"/>
    <s v="0002"/>
    <x v="100"/>
    <s v="CX"/>
    <n v="0.41670000000000001"/>
    <n v="5.0004"/>
    <n v="24"/>
    <s v="03|01"/>
    <x v="1"/>
    <x v="2"/>
    <s v="03|0104|000060806|1"/>
    <x v="32"/>
    <x v="1"/>
    <n v="7.6894694894025649E-5"/>
    <n v="1.4502070701588439E-4"/>
    <s v="1899 - 60)"/>
    <n v="0"/>
    <n v="0"/>
    <n v="2.8611970184302681E-2"/>
  </r>
  <r>
    <s v="1899 - 60)"/>
    <x v="1"/>
    <s v="Supervisor MA, PA e PI"/>
    <x v="1"/>
    <x v="1"/>
    <s v="Teresina"/>
    <s v="Sendas Distribuidora S/A (001899 - 60)"/>
    <x v="6"/>
    <x v="1"/>
    <s v="MERCADORIA PARA REVENDA"/>
    <s v="Mamao"/>
    <x v="29"/>
    <s v="Formosa Extra"/>
    <s v="Levissa"/>
    <s v="Doce Mel"/>
    <s v="000074434"/>
    <s v="0001"/>
    <x v="98"/>
    <s v="CX"/>
    <n v="3.6667000000000001"/>
    <n v="44.000399999999999"/>
    <n v="189.2"/>
    <s v="03|93"/>
    <x v="0"/>
    <x v="0"/>
    <s v="03|0104|000060806|1"/>
    <x v="32"/>
    <x v="1"/>
    <n v="6.0618651141456877E-4"/>
    <n v="1.2760917360574592E-3"/>
    <s v="1899 - 60)"/>
    <n v="0"/>
    <n v="0"/>
    <n v="2.8611970184302681E-2"/>
  </r>
  <r>
    <s v="1899 - 60)"/>
    <x v="1"/>
    <s v="Supervisor MA, PA e PI"/>
    <x v="1"/>
    <x v="1"/>
    <s v="Teresina"/>
    <s v="Sendas Distribuidora S/A (001899 - 60)"/>
    <x v="1"/>
    <x v="1"/>
    <s v="MERCADORIA PARA REVENDA"/>
    <s v="Mamao"/>
    <x v="29"/>
    <s v="Formosa Extra"/>
    <s v="Levissa"/>
    <s v="Doce Mel"/>
    <s v="000074519"/>
    <s v="0001"/>
    <x v="98"/>
    <s v="CX"/>
    <n v="2.8332999999999999"/>
    <n v="33.999600000000001"/>
    <n v="146.19999999999999"/>
    <s v="03|93"/>
    <x v="0"/>
    <x v="0"/>
    <s v="03|0104|000060806|1"/>
    <x v="32"/>
    <x v="1"/>
    <n v="4.6841684972943952E-4"/>
    <n v="9.8605032202569044E-4"/>
    <s v="1899 - 60)"/>
    <n v="0"/>
    <n v="0"/>
    <n v="2.8611970184302681E-2"/>
  </r>
  <r>
    <s v="1899 - 08)"/>
    <x v="1"/>
    <s v="Supervisor Atacado CE"/>
    <x v="2"/>
    <x v="0"/>
    <s v="Caucaia"/>
    <s v="Sendas Distribuidora (001899 - 08)"/>
    <x v="7"/>
    <x v="1"/>
    <s v="MERCADORIA PARA REVENDA"/>
    <s v="Mamao"/>
    <x v="38"/>
    <s v="Papaya Pp"/>
    <s v="Doce Mel"/>
    <s v="Doce Mel"/>
    <s v="000143108"/>
    <s v="0001"/>
    <x v="100"/>
    <s v="CX"/>
    <n v="5"/>
    <n v="60"/>
    <n v="234"/>
    <s v="03|01"/>
    <x v="0"/>
    <x v="4"/>
    <s v="03|0104|000060803|1"/>
    <x v="5"/>
    <x v="1"/>
    <n v="7.497232752167501E-4"/>
    <n v="1.7401092754485766E-3"/>
    <s v="1899 - 08)"/>
    <n v="0"/>
    <n v="0"/>
    <n v="2.8611970184302681E-2"/>
  </r>
  <r>
    <s v="0002 - 22)"/>
    <x v="1"/>
    <s v="Supervisor Atacado CE"/>
    <x v="0"/>
    <x v="0"/>
    <s v="Caucaia"/>
    <s v="Atacadao S.A (000002 - 22)"/>
    <x v="9"/>
    <x v="2"/>
    <s v="MERCADORIA PARA REVENDA"/>
    <s v="Abacaxi"/>
    <x v="28"/>
    <s v="Abacaxi Perola 1ª"/>
    <s v="Doce Mel"/>
    <s v="Doce Mel"/>
    <s v="000298440"/>
    <s v="0001"/>
    <x v="97"/>
    <s v="UN"/>
    <n v="24"/>
    <n v="24"/>
    <n v="1440"/>
    <s v="03|01"/>
    <x v="2"/>
    <x v="3"/>
    <s v="03|0104|000060802|1"/>
    <x v="90"/>
    <x v="0"/>
    <n v="4.6136816936415389E-3"/>
    <n v="6.960437101794307E-4"/>
    <s v="0002 - 22)"/>
    <n v="0"/>
    <n v="0"/>
    <n v="2.8611970184302681E-2"/>
  </r>
  <r>
    <s v="1899 - 73)"/>
    <x v="1"/>
    <s v="Supervisor MA, PA e PI"/>
    <x v="8"/>
    <x v="2"/>
    <s v="Sao Luis"/>
    <s v="Sendas Distribuidora S/A (001899 - 73)"/>
    <x v="1"/>
    <x v="1"/>
    <s v="MERCADORIA PARA REVENDA"/>
    <s v="Mamao"/>
    <x v="29"/>
    <s v="Formosa Extra"/>
    <s v="Levissa"/>
    <s v="Doce Mel"/>
    <s v="000089104"/>
    <s v="0001"/>
    <x v="98"/>
    <s v="CX"/>
    <n v="0.66669999999999996"/>
    <n v="8.0004000000000008"/>
    <n v="44"/>
    <s v="03|93"/>
    <x v="0"/>
    <x v="0"/>
    <s v="03|0104|000060793|1"/>
    <x v="68"/>
    <x v="1"/>
    <n v="1.4097360730571369E-4"/>
    <n v="2.3202617078831324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3"/>
    <x v="3"/>
    <s v="MERCADORIA PARA REVENDA"/>
    <s v="Mamao"/>
    <x v="29"/>
    <s v="Formosa Extra"/>
    <s v="Levissa"/>
    <s v="Doce Mel"/>
    <s v="000089463"/>
    <s v="0002"/>
    <x v="98"/>
    <s v="CX"/>
    <n v="0.83330000000000004"/>
    <n v="9.9995999999999992"/>
    <n v="55"/>
    <s v="03|93"/>
    <x v="0"/>
    <x v="0"/>
    <s v="03|0104|000060793|1"/>
    <x v="68"/>
    <x v="1"/>
    <n v="1.7621700913214212E-4"/>
    <n v="2.9000661184625973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3"/>
    <x v="3"/>
    <s v="MERCADORIA PARA REVENDA"/>
    <s v="Mamao"/>
    <x v="38"/>
    <s v="Papaya Extra"/>
    <s v="Doce Mel"/>
    <s v="Doce Mel"/>
    <s v="000089463"/>
    <s v="0003"/>
    <x v="102"/>
    <s v="CX"/>
    <n v="1.6667000000000001"/>
    <n v="20.000399999999999"/>
    <n v="140"/>
    <s v="03|93"/>
    <x v="0"/>
    <x v="0"/>
    <s v="03|0104|000060793|1"/>
    <x v="68"/>
    <x v="1"/>
    <n v="4.4855238688181625E-4"/>
    <n v="5.8004802587802845E-4"/>
    <s v="1899 - 73)"/>
    <n v="0"/>
    <n v="0"/>
    <n v="2.8611970184302681E-2"/>
  </r>
  <r>
    <s v="1899 - 24)"/>
    <x v="1"/>
    <s v="Supervisor MA, PA e PI"/>
    <x v="1"/>
    <x v="1"/>
    <s v="Teresina"/>
    <s v="Sendas Distribuidora S/A (001899 - 24)"/>
    <x v="6"/>
    <x v="1"/>
    <s v="MERCADORIA PARA REVENDA"/>
    <s v="Mamao"/>
    <x v="38"/>
    <s v="Papaya Pp"/>
    <s v="Doce Mel"/>
    <s v="Doce Mel"/>
    <s v="000176919"/>
    <s v="0001"/>
    <x v="100"/>
    <s v="CX"/>
    <n v="9.3299999999999994E-2"/>
    <n v="1.1195999999999999"/>
    <n v="5.38"/>
    <s v="03|01"/>
    <x v="1"/>
    <x v="2"/>
    <s v="03|0104|000060792|1"/>
    <x v="1"/>
    <x v="1"/>
    <n v="1.7237227438744082E-5"/>
    <n v="3.2470439079870436E-5"/>
    <s v="1899 - 2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1"/>
    <x v="2"/>
    <s v="MERCADORIA PARA REVENDA"/>
    <s v="Mamao"/>
    <x v="38"/>
    <s v="Papaya Pp"/>
    <s v="Doce Mel"/>
    <s v="Doce Mel"/>
    <s v="000031088"/>
    <s v="0003"/>
    <x v="95"/>
    <s v="CX"/>
    <n v="0.83330000000000004"/>
    <n v="9.9995999999999992"/>
    <n v="40"/>
    <s v="03|01"/>
    <x v="0"/>
    <x v="4"/>
    <s v="03|0104|000060774|1"/>
    <x v="3"/>
    <x v="0"/>
    <n v="1.2815782482337608E-4"/>
    <n v="2.9000661184625973E-4"/>
    <s v="0048 - 14)"/>
    <n v="0"/>
    <n v="0"/>
    <n v="2.8611970184302681E-2"/>
  </r>
  <r>
    <s v="1899 - 69)"/>
    <x v="1"/>
    <s v="Supervisor Atacado CE"/>
    <x v="2"/>
    <x v="0"/>
    <s v="Fortaleza"/>
    <s v="Sendas Distribuidora S/A (001899 - 69)"/>
    <x v="10"/>
    <x v="2"/>
    <s v="MERCADORIA PARA REVENDA"/>
    <s v="Mamao"/>
    <x v="38"/>
    <s v="Papaya 1ª"/>
    <s v="Doce Mel"/>
    <s v="Doce Mel"/>
    <s v="000038975"/>
    <s v="0001"/>
    <x v="99"/>
    <s v="CX"/>
    <n v="2.1667000000000001"/>
    <n v="26.000399999999999"/>
    <n v="101.4"/>
    <s v="03|01"/>
    <x v="0"/>
    <x v="4"/>
    <s v="03|0104|000060772|1"/>
    <x v="52"/>
    <x v="1"/>
    <n v="3.2488008592725836E-4"/>
    <n v="7.5405895342288616E-4"/>
    <s v="1899 - 69)"/>
    <n v="0"/>
    <n v="0"/>
    <n v="2.8611970184302681E-2"/>
  </r>
  <r>
    <s v="0002 - 57)"/>
    <x v="1"/>
    <s v="Supervisor Atacado CE"/>
    <x v="0"/>
    <x v="0"/>
    <s v="Fortaleza"/>
    <s v="Atacadao S.A. (000002 - 57)"/>
    <x v="8"/>
    <x v="2"/>
    <s v="MERCADORIA PARA REVENDA"/>
    <s v="Mamao"/>
    <x v="38"/>
    <s v="Papaya Pp"/>
    <s v="Doce Mel"/>
    <s v="Doce Mel"/>
    <s v="000090808"/>
    <s v="0001"/>
    <x v="95"/>
    <s v="CX"/>
    <n v="0.5"/>
    <n v="6"/>
    <n v="24"/>
    <s v="03|01"/>
    <x v="0"/>
    <x v="4"/>
    <s v="03|0104|000060767|1"/>
    <x v="22"/>
    <x v="0"/>
    <n v="7.6894694894025649E-5"/>
    <n v="1.7401092754485768E-4"/>
    <s v="0002 - 57)"/>
    <n v="0"/>
    <n v="0"/>
    <n v="2.8611970184302681E-2"/>
  </r>
  <r>
    <s v="1899 - 61)"/>
    <x v="1"/>
    <s v="Supervisor Atacado CE"/>
    <x v="2"/>
    <x v="0"/>
    <s v="Fortaleza"/>
    <s v="Sendas Distribuidora S/A (001899 - 61)"/>
    <x v="11"/>
    <x v="2"/>
    <s v="MERCADORIA PARA REVENDA"/>
    <s v="Mamao"/>
    <x v="38"/>
    <s v="Papaya 1ª"/>
    <s v="Doce Mel"/>
    <s v="Doce Mel"/>
    <s v="000057618"/>
    <s v="0002"/>
    <x v="99"/>
    <s v="CX"/>
    <n v="8"/>
    <n v="96"/>
    <n v="374.4"/>
    <s v="03|01"/>
    <x v="0"/>
    <x v="4"/>
    <s v="03|0104|000060759|1"/>
    <x v="17"/>
    <x v="1"/>
    <n v="1.1995572403467999E-3"/>
    <n v="2.7841748407177228E-3"/>
    <s v="1899 - 61)"/>
    <n v="0"/>
    <n v="0"/>
    <n v="2.8611970184302681E-2"/>
  </r>
  <r>
    <s v="1899 - 26)"/>
    <x v="1"/>
    <s v="Supervisor Atacado CE"/>
    <x v="2"/>
    <x v="0"/>
    <s v="Fortaleza"/>
    <s v="Sendas Distribuidora S/A (001899 - 26)"/>
    <x v="11"/>
    <x v="2"/>
    <s v="MERCADORIA PARA REVENDA"/>
    <s v="Mamao"/>
    <x v="38"/>
    <s v="Papaya 1ª"/>
    <s v="Doce Mel"/>
    <s v="Doce Mel"/>
    <s v="000222337"/>
    <s v="0002"/>
    <x v="99"/>
    <s v="CX"/>
    <n v="8.3299999999999999E-2"/>
    <n v="0.99960000000000004"/>
    <n v="3.9"/>
    <s v="03|01"/>
    <x v="1"/>
    <x v="2"/>
    <s v="03|0104|000060758|1"/>
    <x v="53"/>
    <x v="1"/>
    <n v="1.2495387920279168E-5"/>
    <n v="2.8990220528973289E-5"/>
    <s v="1899 - 26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0"/>
    <x v="2"/>
    <s v="MERCADORIA PARA REVENDA"/>
    <s v="Mamao"/>
    <x v="38"/>
    <s v="Papaya Extra"/>
    <s v="Doce Mel"/>
    <s v="Doce Mel"/>
    <s v="004188201"/>
    <s v="0001"/>
    <x v="102"/>
    <s v="CX"/>
    <n v="4"/>
    <n v="48"/>
    <n v="331.2"/>
    <s v="03|01"/>
    <x v="0"/>
    <x v="4"/>
    <s v="03|0104|000060737|1"/>
    <x v="15"/>
    <x v="7"/>
    <n v="1.0611467895375538E-3"/>
    <n v="1.3920874203588614E-3"/>
    <s v="0129 - 01)"/>
    <n v="0"/>
    <n v="0"/>
    <n v="2.8611970184302681E-2"/>
  </r>
  <r>
    <s v="1899 - 46)"/>
    <x v="1"/>
    <s v="Supervisor Atacado CE"/>
    <x v="2"/>
    <x v="0"/>
    <s v="Fortaleza"/>
    <s v="Sendas Distribuidora S/A (001899 - 46)"/>
    <x v="11"/>
    <x v="2"/>
    <s v="MERCADORIA PARA REVENDA"/>
    <s v="Abacaxi"/>
    <x v="28"/>
    <s v="Abacaxi Perola 1ª"/>
    <s v="Doce Mel"/>
    <s v="Doce Mel"/>
    <s v="000083969"/>
    <s v="0001"/>
    <x v="97"/>
    <s v="UN"/>
    <n v="1"/>
    <n v="1"/>
    <n v="60"/>
    <s v="03|01"/>
    <x v="0"/>
    <x v="4"/>
    <s v="03|0104|000060722|1"/>
    <x v="8"/>
    <x v="1"/>
    <n v="1.9223673723506413E-4"/>
    <n v="2.9001821257476276E-5"/>
    <s v="1899 - 46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3"/>
    <x v="3"/>
    <s v="MERCADORIA PARA REVENDA"/>
    <s v="Abacaxi"/>
    <x v="28"/>
    <s v="Abacaxi Perola 1ª"/>
    <s v="Doce Mel"/>
    <s v="Doce Mel"/>
    <s v="000145396"/>
    <s v="0001"/>
    <x v="97"/>
    <s v="UN"/>
    <n v="117"/>
    <n v="117"/>
    <n v="702"/>
    <s v="03|93"/>
    <x v="0"/>
    <x v="0"/>
    <s v="03|0104|000060720|1"/>
    <x v="25"/>
    <x v="0"/>
    <n v="2.2491698256502501E-3"/>
    <n v="3.3932130871247245E-3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Mamao"/>
    <x v="38"/>
    <s v="Papaya Pp"/>
    <s v="Doce Mel"/>
    <s v="Doce Mel"/>
    <s v="000145068"/>
    <s v="0001"/>
    <x v="95"/>
    <s v="CX"/>
    <n v="1.3332999999999999"/>
    <n v="15.999599999999999"/>
    <n v="64"/>
    <s v="03|01"/>
    <x v="0"/>
    <x v="4"/>
    <s v="03|0104|000060719|1"/>
    <x v="25"/>
    <x v="0"/>
    <n v="2.0505251971740171E-4"/>
    <n v="4.6401753939111744E-4"/>
    <s v="0002 - 39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5"/>
    <x v="1"/>
    <s v="MERCADORIA PARA REVENDA"/>
    <s v="Mamao"/>
    <x v="38"/>
    <s v="Papaya Pp"/>
    <s v="Doce Mel"/>
    <s v="Doce Mel"/>
    <s v="000035415"/>
    <s v="0001"/>
    <x v="95"/>
    <s v="CX"/>
    <n v="1"/>
    <n v="12"/>
    <n v="48"/>
    <s v="03|93"/>
    <x v="0"/>
    <x v="0"/>
    <s v="03|0104|000060697|1"/>
    <x v="34"/>
    <x v="0"/>
    <n v="1.537893897880513E-4"/>
    <n v="3.4802185508971535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3"/>
    <x v="3"/>
    <s v="MERCADORIA PARA REVENDA"/>
    <s v="Mamao"/>
    <x v="38"/>
    <s v="Papaya Pp"/>
    <s v="Doce Mel"/>
    <s v="Doce Mel"/>
    <s v="000035498"/>
    <s v="0001"/>
    <x v="95"/>
    <s v="CX"/>
    <n v="1.6667000000000001"/>
    <n v="20.000399999999999"/>
    <n v="80"/>
    <s v="03|93"/>
    <x v="0"/>
    <x v="0"/>
    <s v="03|0104|000060697|1"/>
    <x v="34"/>
    <x v="0"/>
    <n v="2.5631564964675215E-4"/>
    <n v="5.8004802587802845E-4"/>
    <s v="0048 - 12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0"/>
    <x v="2"/>
    <s v="MERCADORIA PARA REVENDA"/>
    <s v="Mamao"/>
    <x v="38"/>
    <s v="Papaya Extra"/>
    <s v="Doce Mel"/>
    <s v="Doce Mel"/>
    <s v="004187183"/>
    <s v="0001"/>
    <x v="102"/>
    <s v="CX"/>
    <n v="11"/>
    <n v="132"/>
    <n v="910.8"/>
    <s v="03|01"/>
    <x v="0"/>
    <x v="4"/>
    <s v="03|0104|000060654|1"/>
    <x v="15"/>
    <x v="7"/>
    <n v="2.9181536712282732E-3"/>
    <n v="3.8282404059868684E-3"/>
    <s v="0129 - 01)"/>
    <n v="0"/>
    <n v="0"/>
    <n v="2.8611970184302681E-2"/>
  </r>
  <r>
    <s v="2459 - 76)"/>
    <x v="1"/>
    <s v="Supervisor Atacado CE"/>
    <x v="2"/>
    <x v="0"/>
    <s v="Russas"/>
    <s v="Mateus Supermercados S.A. (002459 - 76)"/>
    <x v="8"/>
    <x v="2"/>
    <s v="MERCADORIA PARA REVENDA"/>
    <s v="Abacaxi"/>
    <x v="28"/>
    <s v="Abacaxi Perola 1ª"/>
    <s v="Doce Mel"/>
    <s v="Doce Mel"/>
    <s v="000003603"/>
    <s v="0001"/>
    <x v="106"/>
    <s v="UN"/>
    <n v="1"/>
    <n v="1"/>
    <n v="6.2"/>
    <s v="03|01"/>
    <x v="3"/>
    <x v="6"/>
    <s v="03|0104|000060624|1"/>
    <x v="41"/>
    <x v="2"/>
    <n v="1.9864462847623294E-5"/>
    <n v="2.9001821257476276E-5"/>
    <s v="2459 - 76)"/>
    <n v="0"/>
    <n v="0"/>
    <n v="2.8611970184302681E-2"/>
  </r>
  <r>
    <s v="2459 - 55)"/>
    <x v="1"/>
    <s v="Supervisor MA, PA e PI"/>
    <x v="6"/>
    <x v="2"/>
    <s v="Timon"/>
    <s v="Mateus Supermercados S.A. (002459 - 55)"/>
    <x v="1"/>
    <x v="1"/>
    <s v="MERCADORIA PARA REVENDA"/>
    <s v="Abacaxi"/>
    <x v="51"/>
    <s v="Abacaxi Gold Extra"/>
    <s v="Doce Mel"/>
    <s v="Doce Mel"/>
    <s v="000024691"/>
    <s v="0001"/>
    <x v="104"/>
    <s v="CX"/>
    <n v="0.78569999999999995"/>
    <n v="10.017675000000001"/>
    <n v="64.900000000000006"/>
    <s v="03|90"/>
    <x v="3"/>
    <x v="6"/>
    <s v="03|0104|000060618|1"/>
    <x v="101"/>
    <x v="2"/>
    <n v="2.0793607077592769E-4"/>
    <n v="2.9053081976548867E-4"/>
    <s v="2459 - 55)"/>
    <n v="0"/>
    <n v="0"/>
    <n v="2.8611970184302681E-2"/>
  </r>
  <r>
    <s v="2459 - 55)"/>
    <x v="1"/>
    <s v="Supervisor MA, PA e PI"/>
    <x v="6"/>
    <x v="2"/>
    <s v="Timon"/>
    <s v="Mateus Supermercados S.A. (002459 - 55)"/>
    <x v="1"/>
    <x v="1"/>
    <s v="MERCADORIA PARA REVENDA"/>
    <s v="Abacaxi"/>
    <x v="51"/>
    <s v="Abacaxi Gold Extra"/>
    <s v="Doce Mel"/>
    <s v="Doce Mel"/>
    <s v="000024691"/>
    <s v="0002"/>
    <x v="104"/>
    <s v="CX"/>
    <n v="0.78569999999999995"/>
    <n v="10.017675000000001"/>
    <n v="64.900000000000006"/>
    <s v="03|93"/>
    <x v="0"/>
    <x v="0"/>
    <s v="03|0104|000060618|1"/>
    <x v="101"/>
    <x v="2"/>
    <n v="2.0793607077592769E-4"/>
    <n v="2.9053081976548867E-4"/>
    <s v="2459 - 55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PARA REVENDA"/>
    <s v="Mamao"/>
    <x v="38"/>
    <s v="Papaya Extra"/>
    <s v="Doce Mel"/>
    <s v="Doce Mel"/>
    <s v="000080691"/>
    <s v="0001"/>
    <x v="102"/>
    <s v="CX"/>
    <n v="8.3332999999999995"/>
    <n v="99.999600000000001"/>
    <n v="650"/>
    <s v="03|93"/>
    <x v="0"/>
    <x v="0"/>
    <s v="03|0104|000060616|1"/>
    <x v="82"/>
    <x v="2"/>
    <n v="2.0825646533798614E-3"/>
    <n v="2.9001705250191246E-3"/>
    <s v="1456 - 04)"/>
    <n v="0"/>
    <n v="0"/>
    <n v="2.8611970184302681E-2"/>
  </r>
  <r>
    <s v="1899 - 08)"/>
    <x v="1"/>
    <s v="Supervisor Atacado CE"/>
    <x v="2"/>
    <x v="0"/>
    <s v="Caucaia"/>
    <s v="Sendas Distribuidora (001899 - 08)"/>
    <x v="12"/>
    <x v="2"/>
    <s v="MERCADORIA PARA REVENDA"/>
    <s v="Mamao"/>
    <x v="38"/>
    <s v="Papaya Pp"/>
    <s v="Doce Mel"/>
    <s v="Doce Mel"/>
    <s v="000142892"/>
    <s v="0001"/>
    <x v="100"/>
    <s v="CX"/>
    <n v="5"/>
    <n v="60"/>
    <n v="180"/>
    <s v="03|01"/>
    <x v="1"/>
    <x v="11"/>
    <s v="03|0104|000060602|1"/>
    <x v="5"/>
    <x v="1"/>
    <n v="5.7671021170519236E-4"/>
    <n v="1.7401092754485766E-3"/>
    <s v="1899 - 08)"/>
    <n v="0"/>
    <n v="0"/>
    <n v="2.8611970184302681E-2"/>
  </r>
  <r>
    <s v="1899 - 27)"/>
    <x v="1"/>
    <s v="Supervisor Atacado CE"/>
    <x v="2"/>
    <x v="0"/>
    <s v="Fortaleza"/>
    <s v="Sendas Distribuidora S/A (001899 - 27)"/>
    <x v="11"/>
    <x v="2"/>
    <s v="MERCADORIA PARA REVENDA"/>
    <s v="Abacaxi"/>
    <x v="28"/>
    <s v="Abacaxi Perola 1ª"/>
    <s v="Doce Mel"/>
    <s v="Doce Mel"/>
    <s v="000147540"/>
    <s v="0001"/>
    <x v="97"/>
    <s v="UN"/>
    <n v="1"/>
    <n v="1"/>
    <n v="57"/>
    <s v="03|01"/>
    <x v="0"/>
    <x v="4"/>
    <s v="03|0104|000060594|1"/>
    <x v="12"/>
    <x v="1"/>
    <n v="1.8262490037331092E-4"/>
    <n v="2.9001821257476276E-5"/>
    <s v="1899 - 27)"/>
    <n v="0"/>
    <n v="0"/>
    <n v="2.8611970184302681E-2"/>
  </r>
  <r>
    <s v="1624 - 02)"/>
    <x v="1"/>
    <s v="Supervisor Varejo CE"/>
    <x v="4"/>
    <x v="0"/>
    <s v="Itapipoca"/>
    <s v="Supermercado Paulo Belo Ltda (001624 - 02)"/>
    <x v="12"/>
    <x v="2"/>
    <s v="MERCADORIA PARA REVENDA"/>
    <s v="Mamao"/>
    <x v="38"/>
    <s v="Papaya Extra"/>
    <s v="Doce Mel"/>
    <s v="Doce Mel"/>
    <s v="000027253"/>
    <s v="0001"/>
    <x v="102"/>
    <s v="CX"/>
    <n v="0.2833"/>
    <n v="3.3996"/>
    <n v="23.46"/>
    <s v="03|01"/>
    <x v="1"/>
    <x v="2"/>
    <s v="03|0104|000060562|1"/>
    <x v="84"/>
    <x v="14"/>
    <n v="7.5164564258910078E-5"/>
    <n v="9.8594591546916348E-5"/>
    <s v="1624 - 02)"/>
    <n v="0"/>
    <n v="0"/>
    <n v="2.8611970184302681E-2"/>
  </r>
  <r>
    <s v="1624 - 02)"/>
    <x v="1"/>
    <s v="Supervisor Varejo CE"/>
    <x v="4"/>
    <x v="0"/>
    <s v="Itapipoca"/>
    <s v="Supermercado Paulo Belo Ltda (001624 - 02)"/>
    <x v="12"/>
    <x v="2"/>
    <s v="MERCADORIA PARA REVENDA"/>
    <s v="Abacaxi"/>
    <x v="28"/>
    <s v="Abacaxi Perola 1ª"/>
    <s v="Doce Mel"/>
    <s v="Doce Mel"/>
    <s v="000027253"/>
    <s v="0003"/>
    <x v="97"/>
    <s v="UN"/>
    <n v="13"/>
    <n v="13"/>
    <n v="88.4"/>
    <s v="03|01"/>
    <x v="0"/>
    <x v="4"/>
    <s v="03|0104|000060562|1"/>
    <x v="84"/>
    <x v="14"/>
    <n v="2.8322879285966112E-4"/>
    <n v="3.7702367634719162E-4"/>
    <s v="1624 - 02)"/>
    <n v="0"/>
    <n v="0"/>
    <n v="2.8611970184302681E-2"/>
  </r>
  <r>
    <s v="1624 - 01)"/>
    <x v="1"/>
    <s v="Supervisor Varejo CE"/>
    <x v="4"/>
    <x v="0"/>
    <s v="Itapipoca"/>
    <s v="Supermercado Paulo Belo Ltda (001624 - 01)"/>
    <x v="12"/>
    <x v="2"/>
    <s v="MERCADORIA PARA REVENDA"/>
    <s v="Abacaxi"/>
    <x v="51"/>
    <s v="Abacaxi Gold Extra"/>
    <s v="Doce Mel"/>
    <s v="Doce Mel"/>
    <s v="000054354"/>
    <s v="0001"/>
    <x v="107"/>
    <s v="CX"/>
    <n v="1"/>
    <n v="12.75"/>
    <n v="98.1"/>
    <s v="03|01"/>
    <x v="3"/>
    <x v="6"/>
    <s v="03|0104|000060561|1"/>
    <x v="58"/>
    <x v="14"/>
    <n v="3.1430706537932982E-4"/>
    <n v="3.6977322103282252E-4"/>
    <s v="1624 - 01)"/>
    <n v="0"/>
    <n v="0"/>
    <n v="2.8611970184302681E-2"/>
  </r>
  <r>
    <s v="1624 - 01)"/>
    <x v="1"/>
    <s v="Supervisor Varejo CE"/>
    <x v="4"/>
    <x v="0"/>
    <s v="Itapipoca"/>
    <s v="Supermercado Paulo Belo Ltda (001624 - 01)"/>
    <x v="12"/>
    <x v="2"/>
    <s v="MERCADORIA PARA REVENDA"/>
    <s v="Mamao"/>
    <x v="38"/>
    <s v="Papaya Extra"/>
    <s v="Doce Mel"/>
    <s v="Doce Mel"/>
    <s v="000054354"/>
    <s v="0002"/>
    <x v="102"/>
    <s v="CX"/>
    <n v="0.2792"/>
    <n v="3.3504"/>
    <n v="23.12"/>
    <s v="03|01"/>
    <x v="1"/>
    <x v="2"/>
    <s v="03|0104|000060561|1"/>
    <x v="58"/>
    <x v="14"/>
    <n v="7.4075222747911382E-5"/>
    <n v="9.7167701941048526E-5"/>
    <s v="1624 - 01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"/>
    <x v="1"/>
    <s v="MERCADORIA PARA REVENDA"/>
    <s v="Mamao"/>
    <x v="38"/>
    <s v="Papaya Pp"/>
    <s v="Doce Mel"/>
    <s v="Doce Mel"/>
    <s v="000017557"/>
    <s v="0003"/>
    <x v="100"/>
    <s v="CX"/>
    <n v="1.1667000000000001"/>
    <n v="14.000400000000001"/>
    <n v="63"/>
    <s v="03|93"/>
    <x v="0"/>
    <x v="0"/>
    <s v="03|0104|000060554|1"/>
    <x v="57"/>
    <x v="2"/>
    <n v="2.0184857409681731E-4"/>
    <n v="4.0603709833317091E-4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"/>
    <x v="1"/>
    <s v="MERCADORIA PARA REVENDA"/>
    <s v="Abacaxi"/>
    <x v="28"/>
    <s v="Abacaxi Perola 1ª"/>
    <s v="Doce Mel"/>
    <s v="Doce Mel"/>
    <s v="000017557"/>
    <s v="0001"/>
    <x v="97"/>
    <s v="UN"/>
    <n v="2.2222"/>
    <n v="2.2222"/>
    <n v="120"/>
    <s v="03|93"/>
    <x v="0"/>
    <x v="0"/>
    <s v="03|0104|000060554|1"/>
    <x v="57"/>
    <x v="2"/>
    <n v="3.8447347447012826E-4"/>
    <n v="6.4447847198363778E-5"/>
    <s v="2459 - 59)"/>
    <n v="0"/>
    <n v="0"/>
    <n v="2.8611970184302681E-2"/>
  </r>
  <r>
    <s v="0008 - 20)"/>
    <x v="1"/>
    <s v="Supervisor MA, PA e PI"/>
    <x v="7"/>
    <x v="1"/>
    <s v="Parnaiba"/>
    <s v="Distribuicao De Alimentos Vanguarda S/A (000008 - 20)"/>
    <x v="11"/>
    <x v="2"/>
    <s v="MERCADORIA PARA REVENDA"/>
    <s v="Mamao"/>
    <x v="38"/>
    <s v="Papaya Extra"/>
    <s v="Doce Mel"/>
    <s v="Doce Mel"/>
    <s v="000043426"/>
    <s v="0001"/>
    <x v="102"/>
    <s v="CX"/>
    <n v="1"/>
    <n v="12"/>
    <n v="102"/>
    <s v="03|01"/>
    <x v="1"/>
    <x v="2"/>
    <s v="03|0104|000060550|1"/>
    <x v="99"/>
    <x v="15"/>
    <n v="3.2680245329960901E-4"/>
    <n v="3.4802185508971535E-4"/>
    <s v="0008 - 20)"/>
    <n v="0"/>
    <n v="0"/>
    <n v="2.8611970184302681E-2"/>
  </r>
  <r>
    <s v="1456 - 05)"/>
    <x v="1"/>
    <s v="Supervisor MA, PA e PI"/>
    <x v="7"/>
    <x v="1"/>
    <s v="Parnaiba"/>
    <s v="Mateus Supermercados S.A. (001456 - 05)"/>
    <x v="12"/>
    <x v="2"/>
    <s v="MERCADORIA PARA REVENDA"/>
    <s v="Mamao"/>
    <x v="38"/>
    <s v="Papaya Extra"/>
    <s v="Doce Mel"/>
    <s v="Doce Mel"/>
    <s v="000044578"/>
    <s v="0002"/>
    <x v="102"/>
    <s v="CX"/>
    <n v="8.3299999999999999E-2"/>
    <n v="0.99960000000000004"/>
    <n v="6.5"/>
    <s v="03|01"/>
    <x v="1"/>
    <x v="2"/>
    <s v="03|0104|000060548|1"/>
    <x v="86"/>
    <x v="2"/>
    <n v="2.0825646533798613E-5"/>
    <n v="2.8990220528973289E-5"/>
    <s v="1456 - 05)"/>
    <n v="0"/>
    <n v="0"/>
    <n v="2.8611970184302681E-2"/>
  </r>
  <r>
    <s v="1456 - 05)"/>
    <x v="1"/>
    <s v="Supervisor MA, PA e PI"/>
    <x v="7"/>
    <x v="1"/>
    <s v="Parnaiba"/>
    <s v="Mateus Supermercados S.A. (001456 - 05)"/>
    <x v="6"/>
    <x v="1"/>
    <s v="MERCADORIA PARA REVENDA"/>
    <s v="Mamao"/>
    <x v="38"/>
    <s v="Papaya Extra"/>
    <s v="Doce Mel"/>
    <s v="Doce Mel"/>
    <s v="000044696"/>
    <s v="0001"/>
    <x v="102"/>
    <s v="CX"/>
    <n v="0.83330000000000004"/>
    <n v="9.9995999999999992"/>
    <n v="65"/>
    <s v="03|93"/>
    <x v="0"/>
    <x v="0"/>
    <s v="03|0104|000060548|1"/>
    <x v="86"/>
    <x v="2"/>
    <n v="2.0825646533798611E-4"/>
    <n v="2.9000661184625973E-4"/>
    <s v="1456 - 05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PARA REVENDA"/>
    <s v="Mamao"/>
    <x v="38"/>
    <s v="Papaya Extra"/>
    <s v="Doce Mel"/>
    <s v="Doce Mel"/>
    <s v="000085965"/>
    <s v="0002"/>
    <x v="102"/>
    <s v="CX"/>
    <n v="1.1014999999999999"/>
    <n v="13.218"/>
    <n v="63.45"/>
    <s v="03|01"/>
    <x v="1"/>
    <x v="2"/>
    <s v="03|0104|000060544|1"/>
    <x v="54"/>
    <x v="1"/>
    <n v="2.032903496260803E-4"/>
    <n v="3.8334607338132143E-4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PARA REVENDA"/>
    <s v="Mamao"/>
    <x v="29"/>
    <s v="Formosa Extra"/>
    <s v="Levissa"/>
    <s v="Doce Mel"/>
    <s v="000085972"/>
    <s v="0001"/>
    <x v="98"/>
    <s v="CX"/>
    <n v="1.25"/>
    <n v="15"/>
    <n v="64.5"/>
    <s v="03|93"/>
    <x v="0"/>
    <x v="0"/>
    <s v="03|0104|000060544|1"/>
    <x v="54"/>
    <x v="1"/>
    <n v="2.0665449252769391E-4"/>
    <n v="4.3502731886214415E-4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9"/>
    <x v="2"/>
    <s v="MERCADORIA PARA REVENDA"/>
    <s v="Mamao"/>
    <x v="29"/>
    <s v="Formosa Extra"/>
    <s v="Levissa"/>
    <s v="Doce Mel"/>
    <s v="000086038"/>
    <s v="0001"/>
    <x v="98"/>
    <s v="CX"/>
    <n v="1"/>
    <n v="12"/>
    <n v="51.6"/>
    <s v="03|93"/>
    <x v="0"/>
    <x v="0"/>
    <s v="03|0104|000060544|1"/>
    <x v="54"/>
    <x v="1"/>
    <n v="1.6532359402215513E-4"/>
    <n v="3.4802185508971535E-4"/>
    <s v="1899 - 29)"/>
    <n v="0"/>
    <n v="0"/>
    <n v="2.8611970184302681E-2"/>
  </r>
  <r>
    <s v="0008 - 26)"/>
    <x v="1"/>
    <s v="Supervisor MA, PA e PI"/>
    <x v="1"/>
    <x v="1"/>
    <s v="Teresina"/>
    <s v="Distribuicao De Alimentos Vanguarda S/A (000008 - 26)"/>
    <x v="1"/>
    <x v="1"/>
    <s v="MERCADORIA PARA REVENDA"/>
    <s v="Abacaxi"/>
    <x v="51"/>
    <s v="Abacaxi Gold Extra"/>
    <s v="Doce Mel"/>
    <s v="Doce Mel"/>
    <s v="000049339"/>
    <s v="0001"/>
    <x v="104"/>
    <s v="CX"/>
    <n v="5.3571"/>
    <n v="68.303025000000005"/>
    <n v="446.25"/>
    <s v="03|90"/>
    <x v="3"/>
    <x v="6"/>
    <s v="03|0104|000060541|1"/>
    <x v="87"/>
    <x v="15"/>
    <n v="1.4297607331857894E-3"/>
    <n v="1.9809121223949336E-3"/>
    <s v="0008 - 26)"/>
    <n v="0"/>
    <n v="0"/>
    <n v="2.8611970184302681E-2"/>
  </r>
  <r>
    <s v="0008 - 26)"/>
    <x v="1"/>
    <s v="Supervisor MA, PA e PI"/>
    <x v="1"/>
    <x v="1"/>
    <s v="Teresina"/>
    <s v="Distribuicao De Alimentos Vanguarda S/A (000008 - 26)"/>
    <x v="1"/>
    <x v="1"/>
    <s v="MERCADORIA PARA REVENDA"/>
    <s v="Abacaxi"/>
    <x v="51"/>
    <s v="Abacaxi Gold Extra"/>
    <s v="Doce Mel"/>
    <s v="Doce Mel"/>
    <s v="000049339"/>
    <s v="0002"/>
    <x v="104"/>
    <s v="CX"/>
    <n v="5.3571"/>
    <n v="68.303025000000005"/>
    <n v="446.25"/>
    <s v="03|93"/>
    <x v="0"/>
    <x v="0"/>
    <s v="03|0104|000060541|1"/>
    <x v="87"/>
    <x v="15"/>
    <n v="1.4297607331857894E-3"/>
    <n v="1.9809121223949336E-3"/>
    <s v="0008 - 26)"/>
    <n v="0"/>
    <n v="0"/>
    <n v="2.8611970184302681E-2"/>
  </r>
  <r>
    <s v="2459 - 23)"/>
    <x v="1"/>
    <s v="Supervisor MA, PA e PI"/>
    <x v="6"/>
    <x v="2"/>
    <s v="Timon"/>
    <s v="Mateus Supermercados S.A. (002459 - 23)"/>
    <x v="8"/>
    <x v="2"/>
    <s v="MERCADORIA PARA REVENDA"/>
    <s v="Abacaxi"/>
    <x v="51"/>
    <s v="Abacaxi Gold Extra"/>
    <s v="Doce Mel"/>
    <s v="Doce Mel"/>
    <s v="000092424"/>
    <s v="0001"/>
    <x v="104"/>
    <s v="CX"/>
    <n v="1.4286000000000001"/>
    <n v="18.214649999999999"/>
    <n v="118"/>
    <s v="03|90"/>
    <x v="3"/>
    <x v="6"/>
    <s v="03|0104|000060540|1"/>
    <x v="50"/>
    <x v="2"/>
    <n v="3.7806558322895945E-4"/>
    <n v="5.2825802356749028E-4"/>
    <s v="2459 - 23)"/>
    <n v="0"/>
    <n v="0"/>
    <n v="2.8611970184302681E-2"/>
  </r>
  <r>
    <s v="0002 - 11)"/>
    <x v="1"/>
    <s v="Supervisor MA, PA e PI"/>
    <x v="6"/>
    <x v="1"/>
    <s v="Teresina"/>
    <s v="Atacadao S.A (000002 - 11)"/>
    <x v="10"/>
    <x v="2"/>
    <s v="MERCADORIA PARA REVENDA"/>
    <s v="Mamao"/>
    <x v="29"/>
    <s v="Formosa Extra"/>
    <s v="Levissa"/>
    <s v="Doce Mel"/>
    <s v="000620197"/>
    <s v="0001"/>
    <x v="98"/>
    <s v="CX"/>
    <n v="6"/>
    <n v="72"/>
    <n v="302.39999999999998"/>
    <s v="03|93"/>
    <x v="0"/>
    <x v="0"/>
    <s v="03|0104|000060539|1"/>
    <x v="51"/>
    <x v="0"/>
    <n v="9.6887315566472306E-4"/>
    <n v="2.088131130538292E-3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8"/>
    <x v="2"/>
    <s v="MERCADORIA PARA REVENDA"/>
    <s v="Mamao"/>
    <x v="29"/>
    <s v="Formosa Extra"/>
    <s v="Levissa"/>
    <s v="Doce Mel"/>
    <s v="000620328"/>
    <s v="0001"/>
    <x v="98"/>
    <s v="CX"/>
    <n v="8.3332999999999995"/>
    <n v="99.999600000000001"/>
    <n v="420"/>
    <s v="03|93"/>
    <x v="0"/>
    <x v="0"/>
    <s v="03|0104|000060539|1"/>
    <x v="51"/>
    <x v="0"/>
    <n v="1.3456571606454489E-3"/>
    <n v="2.9001705250191246E-3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8"/>
    <x v="2"/>
    <s v="MERCADORIA PARA REVENDA"/>
    <s v="Mamao"/>
    <x v="38"/>
    <s v="Papaya Pp"/>
    <s v="Doce Mel"/>
    <s v="Doce Mel"/>
    <s v="000620328"/>
    <s v="0002"/>
    <x v="95"/>
    <s v="CX"/>
    <n v="6.6666999999999996"/>
    <n v="80.000399999999999"/>
    <n v="376"/>
    <s v="03|93"/>
    <x v="0"/>
    <x v="0"/>
    <s v="03|0104|000060539|1"/>
    <x v="51"/>
    <x v="0"/>
    <n v="1.2046835533397352E-3"/>
    <n v="2.3201573013266049E-3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"/>
    <x v="1"/>
    <s v="MERCADORIA PARA REVENDA"/>
    <s v="Mamao"/>
    <x v="38"/>
    <s v="Papaya Pp"/>
    <s v="Doce Mel"/>
    <s v="Doce Mel"/>
    <s v="000621046"/>
    <s v="0001"/>
    <x v="95"/>
    <s v="CX"/>
    <n v="3.3332999999999999"/>
    <n v="39.999600000000001"/>
    <n v="188"/>
    <s v="03|93"/>
    <x v="0"/>
    <x v="0"/>
    <s v="03|0104|000060539|1"/>
    <x v="51"/>
    <x v="0"/>
    <n v="6.0234177666986758E-4"/>
    <n v="1.160061249570548E-3"/>
    <s v="0002 - 11)"/>
    <n v="0"/>
    <n v="0"/>
    <n v="2.8611970184302681E-2"/>
  </r>
  <r>
    <s v="2459 - 61)"/>
    <x v="1"/>
    <s v="Supervisor MA, PA e PI"/>
    <x v="6"/>
    <x v="2"/>
    <s v="Caxias"/>
    <s v="Mateus Supermercados S.A. (002459 - 61)"/>
    <x v="6"/>
    <x v="1"/>
    <s v="MERCADORIA PARA REVENDA"/>
    <s v="Abacaxi"/>
    <x v="51"/>
    <s v="Abacaxi Gold Extra"/>
    <s v="Doce Mel"/>
    <s v="Doce Mel"/>
    <s v="000038686"/>
    <s v="0001"/>
    <x v="104"/>
    <s v="CX"/>
    <n v="5"/>
    <n v="63.75"/>
    <n v="413"/>
    <s v="03|01"/>
    <x v="3"/>
    <x v="6"/>
    <s v="03|0104|000060538|1"/>
    <x v="88"/>
    <x v="2"/>
    <n v="1.3232295413013579E-3"/>
    <n v="1.8488661051641127E-3"/>
    <s v="2459 - 61)"/>
    <n v="0"/>
    <n v="0"/>
    <n v="2.8611970184302681E-2"/>
  </r>
  <r>
    <s v="2459 - 61)"/>
    <x v="1"/>
    <s v="Supervisor MA, PA e PI"/>
    <x v="6"/>
    <x v="2"/>
    <s v="Caxias"/>
    <s v="Mateus Supermercados S.A. (002459 - 61)"/>
    <x v="6"/>
    <x v="1"/>
    <s v="MERCADORIA PARA REVENDA"/>
    <s v="Mamao"/>
    <x v="38"/>
    <s v="Papaya Extra"/>
    <s v="Doce Mel"/>
    <s v="Doce Mel"/>
    <s v="000038686"/>
    <s v="0006"/>
    <x v="102"/>
    <s v="CX"/>
    <n v="8.3299999999999999E-2"/>
    <n v="0.99960000000000004"/>
    <n v="6.5"/>
    <s v="03|01"/>
    <x v="1"/>
    <x v="2"/>
    <s v="03|0104|000060538|1"/>
    <x v="88"/>
    <x v="2"/>
    <n v="2.0825646533798613E-5"/>
    <n v="2.8990220528973289E-5"/>
    <s v="2459 - 61)"/>
    <n v="0"/>
    <n v="0"/>
    <n v="2.8611970184302681E-2"/>
  </r>
  <r>
    <s v="2459 - 50)"/>
    <x v="1"/>
    <s v="Supervisor MA, PA e PI"/>
    <x v="6"/>
    <x v="1"/>
    <s v="Teresina"/>
    <s v="Mateus Supermercados S.A. (002459 - 50)"/>
    <x v="11"/>
    <x v="2"/>
    <s v="MERCADORIA PARA REVENDA"/>
    <s v="Abacaxi"/>
    <x v="51"/>
    <s v="Abacaxi Gold Extra"/>
    <s v="Doce Mel"/>
    <s v="Doce Mel"/>
    <s v="000055920"/>
    <s v="0001"/>
    <x v="104"/>
    <s v="CX"/>
    <n v="1.7142999999999999"/>
    <n v="21.857324999999999"/>
    <n v="141.6"/>
    <s v="03|01"/>
    <x v="3"/>
    <x v="6"/>
    <s v="03|0104|000060537|1"/>
    <x v="94"/>
    <x v="2"/>
    <n v="4.5367869987475131E-4"/>
    <n v="6.3390223281656766E-4"/>
    <s v="2459 - 50)"/>
    <n v="0"/>
    <n v="0"/>
    <n v="2.8611970184302681E-2"/>
  </r>
  <r>
    <s v="1899 - 72)"/>
    <x v="1"/>
    <s v="Supervisor MA, PA e PI"/>
    <x v="8"/>
    <x v="2"/>
    <s v="Sao Luis"/>
    <s v="Sendas Distribuidora S/A (001899 - 72)"/>
    <x v="11"/>
    <x v="2"/>
    <s v="MERCADORIA PARA REVENDA"/>
    <s v="Mamao"/>
    <x v="38"/>
    <s v="Papaya Extra"/>
    <s v="Doce Mel"/>
    <s v="Doce Mel"/>
    <s v="000038886"/>
    <s v="0004"/>
    <x v="102"/>
    <s v="CX"/>
    <n v="14.833299999999999"/>
    <n v="177.99959999999999"/>
    <n v="1246"/>
    <s v="03|93"/>
    <x v="0"/>
    <x v="1"/>
    <s v="03|0104|000060531|1"/>
    <x v="66"/>
    <x v="1"/>
    <n v="3.9921162432481651E-3"/>
    <n v="5.1623125831022736E-3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9"/>
    <x v="2"/>
    <s v="MERCADORIA PARA REVENDA"/>
    <s v="Abacaxi"/>
    <x v="28"/>
    <s v="Abacaxi Perola Premium"/>
    <s v="Doce Mel"/>
    <s v="Doce Mel"/>
    <s v="000121112"/>
    <s v="0001"/>
    <x v="96"/>
    <s v="CX"/>
    <n v="0.25"/>
    <n v="2.6875"/>
    <n v="23"/>
    <s v="03|01"/>
    <x v="1"/>
    <x v="7"/>
    <s v="03|0104|000060529|1"/>
    <x v="67"/>
    <x v="1"/>
    <n v="7.3690749273441246E-5"/>
    <n v="7.7942394629467498E-5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6"/>
    <x v="1"/>
    <s v="MERCADORIA PARA REVENDA"/>
    <s v="Abacaxi"/>
    <x v="28"/>
    <s v="Abacaxi Perola Premium"/>
    <s v="Doce Mel"/>
    <s v="Doce Mel"/>
    <s v="000121393"/>
    <s v="0001"/>
    <x v="96"/>
    <s v="CX"/>
    <n v="1.25"/>
    <n v="13.4375"/>
    <n v="115"/>
    <s v="03|93"/>
    <x v="0"/>
    <x v="0"/>
    <s v="03|0104|000060529|1"/>
    <x v="67"/>
    <x v="1"/>
    <n v="3.6845374636720624E-4"/>
    <n v="3.8971197314733745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6"/>
    <x v="1"/>
    <s v="MERCADORIA PARA REVENDA"/>
    <s v="Abacaxi"/>
    <x v="28"/>
    <s v="Abacaxi Perola Premium"/>
    <s v="Doce Mel"/>
    <s v="Doce Mel"/>
    <s v="000121484"/>
    <s v="0001"/>
    <x v="96"/>
    <s v="CX"/>
    <n v="1"/>
    <n v="10.75"/>
    <n v="92"/>
    <s v="03|93"/>
    <x v="0"/>
    <x v="0"/>
    <s v="03|0104|000060529|1"/>
    <x v="67"/>
    <x v="1"/>
    <n v="2.9476299709376498E-4"/>
    <n v="3.1176957851786999E-4"/>
    <s v="1899 - 71)"/>
    <n v="0"/>
    <n v="0"/>
    <n v="2.8611970184302681E-2"/>
  </r>
  <r>
    <s v="1899 - 73)"/>
    <x v="1"/>
    <s v="Supervisor MA, PA e PI"/>
    <x v="8"/>
    <x v="2"/>
    <s v="Sao Luis"/>
    <s v="Sendas Distribuidora S/A (001899 - 73)"/>
    <x v="8"/>
    <x v="2"/>
    <s v="MERCADORIA PARA REVENDA"/>
    <s v="Mamao"/>
    <x v="29"/>
    <s v="Formosa Extra"/>
    <s v="Levissa"/>
    <s v="Doce Mel"/>
    <s v="000088827"/>
    <s v="0001"/>
    <x v="98"/>
    <s v="CX"/>
    <n v="0.48330000000000001"/>
    <n v="5.7995999999999999"/>
    <n v="31.9"/>
    <s v="03|90"/>
    <x v="3"/>
    <x v="6"/>
    <s v="03|0104|000060528|1"/>
    <x v="68"/>
    <x v="1"/>
    <n v="1.0220586529664242E-4"/>
    <n v="1.6819896256485941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1"/>
    <x v="2"/>
    <s v="MERCADORIA PARA REVENDA"/>
    <s v="Mamao"/>
    <x v="29"/>
    <s v="Formosa Extra"/>
    <s v="Levissa"/>
    <s v="Doce Mel"/>
    <s v="000088689"/>
    <s v="0004"/>
    <x v="98"/>
    <s v="CX"/>
    <n v="8.3299999999999999E-2"/>
    <n v="0.99960000000000004"/>
    <n v="5.5"/>
    <s v="03|90"/>
    <x v="3"/>
    <x v="6"/>
    <s v="03|0104|000060527|1"/>
    <x v="68"/>
    <x v="1"/>
    <n v="1.7621700913214211E-5"/>
    <n v="2.8990220528973289E-5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"/>
    <x v="1"/>
    <s v="MERCADORIA PARA REVENDA"/>
    <s v="Mamao"/>
    <x v="29"/>
    <s v="Formosa Extra"/>
    <s v="Levissa"/>
    <s v="Doce Mel"/>
    <s v="000088919"/>
    <s v="0001"/>
    <x v="98"/>
    <s v="CX"/>
    <n v="0.375"/>
    <n v="4.5"/>
    <n v="24.75"/>
    <s v="03|90"/>
    <x v="3"/>
    <x v="6"/>
    <s v="03|0104|000060527|1"/>
    <x v="68"/>
    <x v="1"/>
    <n v="7.929765410946395E-5"/>
    <n v="1.3050819565864325E-4"/>
    <s v="1899 - 73)"/>
    <n v="0"/>
    <n v="0"/>
    <n v="2.8611970184302681E-2"/>
  </r>
  <r>
    <s v="1899 - 61)"/>
    <x v="1"/>
    <s v="Supervisor Atacado CE"/>
    <x v="2"/>
    <x v="0"/>
    <s v="Fortaleza"/>
    <s v="Sendas Distribuidora S/A (001899 - 61)"/>
    <x v="2"/>
    <x v="2"/>
    <s v="MERCADORIA PARA REVENDA"/>
    <s v="Mamao"/>
    <x v="38"/>
    <s v="Papaya Pp"/>
    <s v="Doce Mel"/>
    <s v="Doce Mel"/>
    <s v="000057337"/>
    <s v="0002"/>
    <x v="100"/>
    <s v="CX"/>
    <n v="0.70830000000000004"/>
    <n v="8.4995999999999992"/>
    <n v="25.5"/>
    <s v="03|01"/>
    <x v="0"/>
    <x v="4"/>
    <s v="03|0104|000060508|1"/>
    <x v="17"/>
    <x v="1"/>
    <n v="8.1700613324902252E-5"/>
    <n v="2.4650387996004534E-4"/>
    <s v="1899 - 61)"/>
    <n v="0"/>
    <n v="0"/>
    <n v="2.8611970184302681E-2"/>
  </r>
  <r>
    <s v="1899 - 27)"/>
    <x v="1"/>
    <s v="Supervisor Atacado CE"/>
    <x v="2"/>
    <x v="0"/>
    <s v="Fortaleza"/>
    <s v="Sendas Distribuidora S/A (001899 - 27)"/>
    <x v="12"/>
    <x v="2"/>
    <s v="MERCADORIA PARA REVENDA"/>
    <s v="Abacaxi"/>
    <x v="28"/>
    <s v="Abacaxi Perola 1ª"/>
    <s v="Doce Mel"/>
    <s v="Doce Mel"/>
    <s v="000147476"/>
    <s v="0001"/>
    <x v="97"/>
    <s v="UN"/>
    <n v="20"/>
    <n v="20"/>
    <n v="114"/>
    <s v="03|01"/>
    <x v="0"/>
    <x v="4"/>
    <s v="03|0104|000060506|1"/>
    <x v="12"/>
    <x v="1"/>
    <n v="3.6524980074662184E-4"/>
    <n v="5.8003642514952553E-4"/>
    <s v="1899 - 27)"/>
    <n v="0"/>
    <n v="0"/>
    <n v="2.8611970184302681E-2"/>
  </r>
  <r>
    <s v="1899 - 08)"/>
    <x v="1"/>
    <s v="Supervisor Atacado CE"/>
    <x v="2"/>
    <x v="0"/>
    <s v="Caucaia"/>
    <s v="Sendas Distribuidora (001899 - 08)"/>
    <x v="12"/>
    <x v="2"/>
    <s v="MERCADORIA PARA REVENDA"/>
    <s v="Abacaxi"/>
    <x v="28"/>
    <s v="Abacaxi Perola 1ª"/>
    <s v="Doce Mel"/>
    <s v="Doce Mel"/>
    <s v="000142827"/>
    <s v="0001"/>
    <x v="97"/>
    <s v="UN"/>
    <n v="2"/>
    <n v="2"/>
    <n v="11.4"/>
    <s v="03|01"/>
    <x v="1"/>
    <x v="7"/>
    <s v="03|0104|000060503|1"/>
    <x v="5"/>
    <x v="1"/>
    <n v="3.6524980074662185E-5"/>
    <n v="5.8003642514952552E-5"/>
    <s v="1899 - 08)"/>
    <n v="0"/>
    <n v="0"/>
    <n v="2.8611970184302681E-2"/>
  </r>
  <r>
    <s v="0176 - 09)"/>
    <x v="1"/>
    <s v="Supervisor Varejo CE"/>
    <x v="4"/>
    <x v="0"/>
    <s v="Fortaleza"/>
    <s v="Mwn Comercial De Alimentos Ltda (000176 - 09)"/>
    <x v="8"/>
    <x v="2"/>
    <s v="MERCADORIA PARA REVENDA"/>
    <s v="Mamao"/>
    <x v="38"/>
    <s v="Papaya Extra"/>
    <s v="Doce Mel"/>
    <s v="Doce Mel"/>
    <s v="000031793"/>
    <s v="0001"/>
    <x v="102"/>
    <s v="CX"/>
    <n v="5"/>
    <n v="60"/>
    <n v="288"/>
    <s v="03|93"/>
    <x v="0"/>
    <x v="0"/>
    <s v="03|0104|000060477|1"/>
    <x v="95"/>
    <x v="4"/>
    <n v="9.2273633872830773E-4"/>
    <n v="1.7401092754485766E-3"/>
    <s v="0176 - 09)"/>
    <n v="0"/>
    <n v="0"/>
    <n v="2.8611970184302681E-2"/>
  </r>
  <r>
    <s v="1899 - 40)"/>
    <x v="1"/>
    <s v="Supervisor MA, PA e PI"/>
    <x v="1"/>
    <x v="1"/>
    <s v="Teresina"/>
    <s v="Sendas Distribuidora Sa (001899 - 40)"/>
    <x v="2"/>
    <x v="2"/>
    <s v="MERCADORIA PARA REVENDA"/>
    <s v="Mamao"/>
    <x v="38"/>
    <s v="Papaya Extra"/>
    <s v="Doce Mel"/>
    <s v="Doce Mel"/>
    <s v="000114278"/>
    <s v="0001"/>
    <x v="102"/>
    <s v="CX"/>
    <n v="1.0583"/>
    <n v="12.6996"/>
    <n v="60.96"/>
    <s v="03|01"/>
    <x v="1"/>
    <x v="2"/>
    <s v="03|0104|000060460|1"/>
    <x v="2"/>
    <x v="1"/>
    <n v="1.9531252503082513E-4"/>
    <n v="3.6831152924144572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8"/>
    <x v="2"/>
    <s v="MERCADORIA PARA REVENDA"/>
    <s v="Mamao"/>
    <x v="38"/>
    <s v="Papaya Extra"/>
    <s v="Doce Mel"/>
    <s v="Doce Mel"/>
    <s v="000114522"/>
    <s v="0001"/>
    <x v="102"/>
    <s v="CX"/>
    <n v="0.66669999999999996"/>
    <n v="8.0004000000000008"/>
    <n v="38.4"/>
    <s v="03|93"/>
    <x v="0"/>
    <x v="0"/>
    <s v="03|0104|000060460|1"/>
    <x v="2"/>
    <x v="1"/>
    <n v="1.2303151183044102E-4"/>
    <n v="2.3202617078831324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6"/>
    <x v="1"/>
    <s v="MERCADORIA PARA REVENDA"/>
    <s v="Mamao"/>
    <x v="29"/>
    <s v="Formosa Pp"/>
    <s v="Doce Mel"/>
    <s v="Doce Mel"/>
    <s v="000114719"/>
    <s v="0001"/>
    <x v="101"/>
    <s v="CX"/>
    <n v="0.83330000000000004"/>
    <n v="9.9995999999999992"/>
    <n v="40"/>
    <s v="03|93"/>
    <x v="0"/>
    <x v="0"/>
    <s v="03|0104|000060459|1"/>
    <x v="2"/>
    <x v="1"/>
    <n v="1.2815782482337608E-4"/>
    <n v="2.9000661184625973E-4"/>
    <s v="1899 - 40)"/>
    <n v="0"/>
    <n v="0"/>
    <n v="2.8611970184302681E-2"/>
  </r>
  <r>
    <s v="1899 - 24)"/>
    <x v="1"/>
    <s v="Supervisor MA, PA e PI"/>
    <x v="1"/>
    <x v="1"/>
    <s v="Teresina"/>
    <s v="Sendas Distribuidora S/A (001899 - 24)"/>
    <x v="10"/>
    <x v="2"/>
    <s v="MERCADORIA PARA REVENDA"/>
    <s v="Mamao"/>
    <x v="38"/>
    <s v="Papaya Extra"/>
    <s v="Doce Mel"/>
    <s v="Doce Mel"/>
    <s v="000176474"/>
    <s v="0002"/>
    <x v="102"/>
    <s v="CX"/>
    <n v="1.2583"/>
    <n v="15.099600000000001"/>
    <n v="72.48"/>
    <s v="03|01"/>
    <x v="1"/>
    <x v="2"/>
    <s v="03|0104|000060454|1"/>
    <x v="1"/>
    <x v="1"/>
    <n v="2.3222197857995748E-4"/>
    <n v="4.3791590025938883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"/>
    <x v="1"/>
    <s v="MERCADORIA PARA REVENDA"/>
    <s v="Mamao"/>
    <x v="38"/>
    <s v="Papaya Extra"/>
    <s v="Doce Mel"/>
    <s v="Doce Mel"/>
    <s v="000176662"/>
    <s v="0001"/>
    <x v="102"/>
    <s v="CX"/>
    <n v="2.3332999999999999"/>
    <n v="27.999600000000001"/>
    <n v="134.4"/>
    <s v="03|93"/>
    <x v="0"/>
    <x v="0"/>
    <s v="03|0104|000060454|1"/>
    <x v="1"/>
    <x v="1"/>
    <n v="4.3061029140654364E-4"/>
    <n v="8.1203939448083284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"/>
    <x v="1"/>
    <s v="MERCADORIA PARA REVENDA"/>
    <s v="Mamao"/>
    <x v="29"/>
    <s v="Formosa Pp"/>
    <s v="Doce Mel"/>
    <s v="Doce Mel"/>
    <s v="000177035"/>
    <s v="0001"/>
    <x v="101"/>
    <s v="CX"/>
    <n v="7.9166999999999996"/>
    <n v="95.000399999999999"/>
    <n v="408.5"/>
    <s v="03|93"/>
    <x v="0"/>
    <x v="0"/>
    <s v="03|0104|000060454|1"/>
    <x v="1"/>
    <x v="1"/>
    <n v="1.3088117860087282E-3"/>
    <n v="2.7551846201887492E-3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"/>
    <x v="1"/>
    <s v="MERCADORIA PARA REVENDA"/>
    <s v="Mamao"/>
    <x v="29"/>
    <s v="Formosa Pp"/>
    <s v="Doce Mel"/>
    <s v="Doce Mel"/>
    <s v="000177137"/>
    <s v="0001"/>
    <x v="101"/>
    <s v="CX"/>
    <n v="8.3645999999999994"/>
    <n v="100.37520000000001"/>
    <n v="481.8"/>
    <s v="03|93"/>
    <x v="0"/>
    <x v="0"/>
    <s v="03|0104|000060454|1"/>
    <x v="1"/>
    <x v="1"/>
    <n v="1.5436609999975649E-3"/>
    <n v="2.9110636090834332E-3"/>
    <s v="1899 - 24)"/>
    <n v="0"/>
    <n v="0"/>
    <n v="2.8611970184302681E-2"/>
  </r>
  <r>
    <s v="1899 - 60)"/>
    <x v="1"/>
    <s v="Supervisor MA, PA e PI"/>
    <x v="1"/>
    <x v="1"/>
    <s v="Teresina"/>
    <s v="Sendas Distribuidora S/A (001899 - 60)"/>
    <x v="2"/>
    <x v="2"/>
    <s v="MERCADORIA PARA REVENDA"/>
    <s v="Mamao"/>
    <x v="38"/>
    <s v="Papaya Extra"/>
    <s v="Doce Mel"/>
    <s v="Doce Mel"/>
    <s v="000073799"/>
    <s v="0003"/>
    <x v="102"/>
    <s v="CX"/>
    <n v="2E-3"/>
    <n v="2.4E-2"/>
    <n v="0.12"/>
    <s v="03|01"/>
    <x v="1"/>
    <x v="2"/>
    <s v="03|0104|000060450|1"/>
    <x v="32"/>
    <x v="1"/>
    <n v="3.8447347447012822E-7"/>
    <n v="6.9604371017943063E-7"/>
    <s v="1899 - 60)"/>
    <n v="0"/>
    <n v="0"/>
    <n v="2.8611970184302681E-2"/>
  </r>
  <r>
    <s v="1899 - 60)"/>
    <x v="1"/>
    <s v="Supervisor MA, PA e PI"/>
    <x v="1"/>
    <x v="1"/>
    <s v="Teresina"/>
    <s v="Sendas Distribuidora S/A (001899 - 60)"/>
    <x v="6"/>
    <x v="1"/>
    <s v="MERCADORIA PARA REVENDA"/>
    <s v="Mamao"/>
    <x v="29"/>
    <s v="Formosa Pp"/>
    <s v="Doce Mel"/>
    <s v="Doce Mel"/>
    <s v="000074338"/>
    <s v="0001"/>
    <x v="101"/>
    <s v="CX"/>
    <n v="2.5"/>
    <n v="30"/>
    <n v="129"/>
    <s v="03|93"/>
    <x v="0"/>
    <x v="0"/>
    <s v="03|0104|000060450|1"/>
    <x v="32"/>
    <x v="1"/>
    <n v="4.1330898505538783E-4"/>
    <n v="8.700546377242883E-4"/>
    <s v="1899 - 60)"/>
    <n v="0"/>
    <n v="0"/>
    <n v="2.8611970184302681E-2"/>
  </r>
  <r>
    <s v="1899 - 18)"/>
    <x v="1"/>
    <s v="Supervisor Atacado CE"/>
    <x v="2"/>
    <x v="0"/>
    <s v="Maracanau"/>
    <s v="Sendas Distribuidora (001899 - 18)"/>
    <x v="2"/>
    <x v="2"/>
    <s v="MERCADORIA PARA REVENDA"/>
    <s v="Abacaxi"/>
    <x v="28"/>
    <s v="Abacaxi Perola 1ª"/>
    <s v="Doce Mel"/>
    <s v="Doce Mel"/>
    <s v="000179230"/>
    <s v="0001"/>
    <x v="97"/>
    <s v="UN"/>
    <n v="2"/>
    <n v="2"/>
    <n v="11.4"/>
    <s v="03|01"/>
    <x v="2"/>
    <x v="3"/>
    <s v="03|0104|000060446|1"/>
    <x v="19"/>
    <x v="1"/>
    <n v="3.6524980074662185E-5"/>
    <n v="5.8003642514952552E-5"/>
    <s v="1899 - 18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6"/>
    <x v="1"/>
    <s v="MERCADORIA PARA REVENDA"/>
    <s v="Mamao"/>
    <x v="38"/>
    <s v="Papaya 1ª"/>
    <s v="Doce Mel"/>
    <s v="Doce Mel"/>
    <s v="000002856"/>
    <s v="0001"/>
    <x v="99"/>
    <s v="CX"/>
    <n v="15"/>
    <n v="180"/>
    <n v="576"/>
    <s v="03|93"/>
    <x v="0"/>
    <x v="0"/>
    <s v="03|0104|000060445|1"/>
    <x v="76"/>
    <x v="11"/>
    <n v="1.8454726774566155E-3"/>
    <n v="5.22032782634573E-3"/>
    <s v="0047 - 08)"/>
    <n v="0"/>
    <n v="0"/>
    <n v="2.8611970184302681E-2"/>
  </r>
  <r>
    <s v="0047 - 04)"/>
    <x v="1"/>
    <s v="Supervisor Varejo CE"/>
    <x v="3"/>
    <x v="0"/>
    <s v="Fortaleza"/>
    <s v="Walmart Brasil Ltda (000047 - 04)"/>
    <x v="9"/>
    <x v="2"/>
    <s v="MERCADORIA PARA REVENDA"/>
    <s v="Abacaxi"/>
    <x v="28"/>
    <s v="Abacaxi Perola 1ª"/>
    <s v="Doce Mel"/>
    <s v="Doce Mel"/>
    <s v="000005287"/>
    <s v="0001"/>
    <x v="97"/>
    <s v="UN"/>
    <n v="40"/>
    <n v="40"/>
    <n v="272"/>
    <s v="03|93"/>
    <x v="0"/>
    <x v="0"/>
    <s v="03|0104|000060411|1"/>
    <x v="105"/>
    <x v="11"/>
    <n v="8.7147320879895729E-4"/>
    <n v="1.1600728502990511E-3"/>
    <s v="0047 - 04)"/>
    <n v="0"/>
    <n v="0"/>
    <n v="2.8611970184302681E-2"/>
  </r>
  <r>
    <s v="1899 - 27)"/>
    <x v="1"/>
    <s v="Supervisor Atacado CE"/>
    <x v="2"/>
    <x v="0"/>
    <s v="Fortaleza"/>
    <s v="Sendas Distribuidora S/A (001899 - 27)"/>
    <x v="12"/>
    <x v="2"/>
    <s v="MERCADORIA PARA REVENDA"/>
    <s v="Abacaxi"/>
    <x v="28"/>
    <s v="Abacaxi Perola 1ª"/>
    <s v="Doce Mel"/>
    <s v="Doce Mel"/>
    <s v="000147404"/>
    <s v="0001"/>
    <x v="97"/>
    <s v="UN"/>
    <n v="70"/>
    <n v="70"/>
    <n v="399"/>
    <s v="03|01"/>
    <x v="3"/>
    <x v="6"/>
    <s v="03|0104|000060405|1"/>
    <x v="12"/>
    <x v="1"/>
    <n v="1.2783743026131764E-3"/>
    <n v="2.0301274880233392E-3"/>
    <s v="1899 - 27)"/>
    <n v="0"/>
    <n v="0"/>
    <n v="2.8611970184302681E-2"/>
  </r>
  <r>
    <s v="0002 - 24)"/>
    <x v="1"/>
    <s v="Supervisor Atacado CE"/>
    <x v="0"/>
    <x v="0"/>
    <s v="Fortaleza"/>
    <s v="Atacadao S.A (000002 - 24)"/>
    <x v="2"/>
    <x v="2"/>
    <s v="MERCADORIA PARA REVENDA"/>
    <s v="Abacaxi"/>
    <x v="28"/>
    <s v="Abacaxi Perola 1ª"/>
    <s v="Doce Mel"/>
    <s v="Doce Mel"/>
    <s v="000627545"/>
    <s v="0001"/>
    <x v="97"/>
    <s v="UN"/>
    <n v="7"/>
    <n v="7"/>
    <n v="42"/>
    <s v="03|01"/>
    <x v="2"/>
    <x v="3"/>
    <s v="03|0104|000060404|1"/>
    <x v="23"/>
    <x v="0"/>
    <n v="1.3456571606454488E-4"/>
    <n v="2.0301274880233394E-4"/>
    <s v="0002 - 24)"/>
    <n v="0"/>
    <n v="0"/>
    <n v="2.8611970184302681E-2"/>
  </r>
  <r>
    <s v="1899 - 46)"/>
    <x v="1"/>
    <s v="Supervisor Atacado CE"/>
    <x v="2"/>
    <x v="0"/>
    <s v="Fortaleza"/>
    <s v="Sendas Distribuidora S/A (001899 - 46)"/>
    <x v="12"/>
    <x v="2"/>
    <s v="MERCADORIA PARA REVENDA"/>
    <s v="Mamao"/>
    <x v="38"/>
    <s v="Papaya Pp"/>
    <s v="Doce Mel"/>
    <s v="Doce Mel"/>
    <s v="000083705"/>
    <s v="0001"/>
    <x v="100"/>
    <s v="CX"/>
    <n v="3.25"/>
    <n v="39"/>
    <n v="117"/>
    <s v="03|93"/>
    <x v="0"/>
    <x v="0"/>
    <s v="03|0104|000060401|1"/>
    <x v="8"/>
    <x v="1"/>
    <n v="3.7486163760837505E-4"/>
    <n v="1.1310710290415749E-3"/>
    <s v="1899 - 46)"/>
    <n v="0"/>
    <n v="0"/>
    <n v="2.8611970184302681E-2"/>
  </r>
  <r>
    <s v="0153 - 03)"/>
    <x v="1"/>
    <s v="Supervisor Varejo CE"/>
    <x v="4"/>
    <x v="0"/>
    <s v="Fortaleza"/>
    <s v="Supermercados Do Povo Ltda (000153 - 03)"/>
    <x v="2"/>
    <x v="2"/>
    <s v="MERCADORIA PARA REVENDA"/>
    <s v="Mamao"/>
    <x v="38"/>
    <s v="Papaya 1ª"/>
    <s v="Doce Mel"/>
    <s v="Doce Mel"/>
    <s v="000438595"/>
    <s v="0001"/>
    <x v="99"/>
    <s v="CX"/>
    <n v="1"/>
    <n v="12"/>
    <n v="54"/>
    <s v="03|01"/>
    <x v="0"/>
    <x v="4"/>
    <s v="03|0104|000060399|1"/>
    <x v="14"/>
    <x v="6"/>
    <n v="1.7301306351155771E-4"/>
    <n v="3.4802185508971535E-4"/>
    <s v="0153 - 03)"/>
    <n v="0"/>
    <n v="0"/>
    <n v="2.8611970184302681E-2"/>
  </r>
  <r>
    <s v="0176 - 01)"/>
    <x v="1"/>
    <s v="Supervisor Varejo CE"/>
    <x v="4"/>
    <x v="0"/>
    <s v="Fortaleza"/>
    <s v="Mwn Comercial De Alimentos Ltda (000176 - 01)"/>
    <x v="2"/>
    <x v="2"/>
    <s v="MERCADORIA PARA REVENDA"/>
    <s v="Abacaxi"/>
    <x v="51"/>
    <s v="Abacaxi Gold Extra"/>
    <s v="Doce Mel"/>
    <s v="Doce Mel"/>
    <s v="000873490"/>
    <s v="0001"/>
    <x v="104"/>
    <s v="CX"/>
    <n v="1"/>
    <n v="12.75"/>
    <n v="89.6"/>
    <s v="03|01"/>
    <x v="0"/>
    <x v="4"/>
    <s v="03|0104|000060391|1"/>
    <x v="9"/>
    <x v="4"/>
    <n v="2.8707352760436237E-4"/>
    <n v="3.6977322103282252E-4"/>
    <s v="0176 - 01)"/>
    <n v="0"/>
    <n v="0"/>
    <n v="2.8611970184302681E-2"/>
  </r>
  <r>
    <s v="0176 - 01)"/>
    <x v="1"/>
    <s v="Supervisor Varejo CE"/>
    <x v="4"/>
    <x v="0"/>
    <s v="Fortaleza"/>
    <s v="Mwn Comercial De Alimentos Ltda (000176 - 01)"/>
    <x v="2"/>
    <x v="2"/>
    <s v="MERCADORIA PARA REVENDA"/>
    <s v="Abacaxi"/>
    <x v="28"/>
    <s v="Abacaxi Perola Premium"/>
    <s v="Doce Mel"/>
    <s v="Doce Mel"/>
    <s v="000873490"/>
    <s v="0002"/>
    <x v="103"/>
    <s v="CX"/>
    <n v="3"/>
    <n v="32.25"/>
    <n v="270.89999999999998"/>
    <s v="03|01"/>
    <x v="3"/>
    <x v="6"/>
    <s v="03|0104|000060391|1"/>
    <x v="9"/>
    <x v="4"/>
    <n v="8.6794886861631441E-4"/>
    <n v="9.3530873555360992E-4"/>
    <s v="0176 - 01)"/>
    <n v="0"/>
    <n v="0"/>
    <n v="2.8611970184302681E-2"/>
  </r>
  <r>
    <s v="1899 - 11)"/>
    <x v="1"/>
    <s v="Supervisor Atacado CE"/>
    <x v="2"/>
    <x v="0"/>
    <s v="Fortaleza"/>
    <s v="Sendas Distribuidora (001899 - 11)"/>
    <x v="12"/>
    <x v="2"/>
    <s v="MERCADORIA PARA REVENDA"/>
    <s v="Abacaxi"/>
    <x v="28"/>
    <s v="Abacaxi Perola 1ª"/>
    <s v="Doce Mel"/>
    <s v="Doce Mel"/>
    <s v="000148758"/>
    <s v="0001"/>
    <x v="97"/>
    <s v="UN"/>
    <n v="1"/>
    <n v="1"/>
    <n v="5.7"/>
    <s v="03|01"/>
    <x v="1"/>
    <x v="7"/>
    <s v="03|0104|000060389|1"/>
    <x v="11"/>
    <x v="1"/>
    <n v="1.8262490037331093E-5"/>
    <n v="2.9001821257476276E-5"/>
    <s v="1899 - 11)"/>
    <n v="0"/>
    <n v="0"/>
    <n v="2.8611970184302681E-2"/>
  </r>
  <r>
    <s v="1899 - 26)"/>
    <x v="1"/>
    <s v="Supervisor Atacado CE"/>
    <x v="2"/>
    <x v="0"/>
    <s v="Fortaleza"/>
    <s v="Sendas Distribuidora S/A (001899 - 26)"/>
    <x v="2"/>
    <x v="2"/>
    <s v="MERCADORIA PARA REVENDA"/>
    <s v="Mamao"/>
    <x v="38"/>
    <s v="Papaya Pp"/>
    <s v="Doce Mel"/>
    <s v="Doce Mel"/>
    <s v="000221770"/>
    <s v="0001"/>
    <x v="100"/>
    <s v="CX"/>
    <n v="1.0832999999999999"/>
    <n v="12.999599999999999"/>
    <n v="39"/>
    <s v="03|01"/>
    <x v="0"/>
    <x v="4"/>
    <s v="03|0104|000060355|1"/>
    <x v="53"/>
    <x v="1"/>
    <n v="1.2495387920279167E-4"/>
    <n v="3.7701207561868859E-4"/>
    <s v="1899 - 26)"/>
    <n v="0"/>
    <n v="0"/>
    <n v="2.8611970184302681E-2"/>
  </r>
  <r>
    <s v="1899 - 18)"/>
    <x v="1"/>
    <s v="Supervisor Atacado CE"/>
    <x v="2"/>
    <x v="0"/>
    <s v="Maracanau"/>
    <s v="Sendas Distribuidora (001899 - 18)"/>
    <x v="13"/>
    <x v="0"/>
    <s v="MERCADORIA PARA REVENDA"/>
    <s v="Abacaxi"/>
    <x v="28"/>
    <s v="Abacaxi Perola 1ª"/>
    <s v="Doce Mel"/>
    <s v="Doce Mel"/>
    <s v="000178965"/>
    <s v="0001"/>
    <x v="97"/>
    <s v="UN"/>
    <n v="3"/>
    <n v="3"/>
    <n v="17.100000000000001"/>
    <s v="03|01"/>
    <x v="2"/>
    <x v="3"/>
    <s v="03|0104|000060320|1"/>
    <x v="19"/>
    <x v="1"/>
    <n v="5.4787470111993275E-5"/>
    <n v="8.7005463772428838E-5"/>
    <s v="1899 - 18)"/>
    <n v="0"/>
    <n v="0"/>
    <n v="2.8611970184302681E-2"/>
  </r>
  <r>
    <s v="1899 - 18)"/>
    <x v="1"/>
    <s v="Supervisor Atacado CE"/>
    <x v="2"/>
    <x v="0"/>
    <s v="Maracanau"/>
    <s v="Sendas Distribuidora (001899 - 18)"/>
    <x v="13"/>
    <x v="0"/>
    <s v="MERCADORIA PARA REVENDA"/>
    <s v="Mamao"/>
    <x v="38"/>
    <s v="Papaya Pp"/>
    <s v="Doce Mel"/>
    <s v="Doce Mel"/>
    <s v="000179073"/>
    <s v="0001"/>
    <x v="100"/>
    <s v="CX"/>
    <n v="0.66669999999999996"/>
    <n v="8.0004000000000008"/>
    <n v="24"/>
    <s v="03|93"/>
    <x v="0"/>
    <x v="0"/>
    <s v="03|0104|000060320|1"/>
    <x v="19"/>
    <x v="1"/>
    <n v="7.6894694894025649E-5"/>
    <n v="2.3202617078831324E-4"/>
    <s v="1899 - 18)"/>
    <n v="0"/>
    <n v="0"/>
    <n v="2.8611970184302681E-2"/>
  </r>
  <r>
    <s v="0047 - 11)"/>
    <x v="1"/>
    <s v="Supervisor Varejo CE"/>
    <x v="3"/>
    <x v="0"/>
    <s v="Fortaleza"/>
    <s v="Wmb Supermercados Do Brasil Ltda. (000047 - 11)"/>
    <x v="10"/>
    <x v="2"/>
    <s v="MERCADORIA PARA REVENDA"/>
    <s v="Abacaxi"/>
    <x v="51"/>
    <s v="Abacaxi Gold Extra"/>
    <s v="Doce Mel"/>
    <s v="Doce Mel"/>
    <s v="000000659"/>
    <s v="0001"/>
    <x v="104"/>
    <s v="CX"/>
    <n v="3"/>
    <n v="38.25"/>
    <n v="228.9"/>
    <s v="03|01"/>
    <x v="3"/>
    <x v="6"/>
    <s v="03|0104|000060309|1"/>
    <x v="38"/>
    <x v="11"/>
    <n v="7.3338315255176961E-4"/>
    <n v="1.1093196630984675E-3"/>
    <s v="0047 - 11)"/>
    <n v="0"/>
    <n v="0"/>
    <n v="2.8611970184302681E-2"/>
  </r>
  <r>
    <s v="1899 - 11)"/>
    <x v="1"/>
    <s v="Supervisor Atacado CE"/>
    <x v="2"/>
    <x v="0"/>
    <s v="Fortaleza"/>
    <s v="Sendas Distribuidora (001899 - 11)"/>
    <x v="13"/>
    <x v="0"/>
    <s v="MERCADORIA PARA REVENDA"/>
    <s v="Abacaxi"/>
    <x v="28"/>
    <s v="Abacaxi Perola 1ª"/>
    <s v="Doce Mel"/>
    <s v="Doce Mel"/>
    <s v="000148625"/>
    <s v="0001"/>
    <x v="97"/>
    <s v="UN"/>
    <n v="0.1"/>
    <n v="0.1"/>
    <n v="5.7"/>
    <s v="03|01"/>
    <x v="1"/>
    <x v="7"/>
    <s v="03|0104|000060304|1"/>
    <x v="11"/>
    <x v="1"/>
    <n v="1.8262490037331093E-5"/>
    <n v="2.9001821257476278E-6"/>
    <s v="1899 - 11)"/>
    <n v="0"/>
    <n v="0"/>
    <n v="2.8611970184302681E-2"/>
  </r>
  <r>
    <s v="1899 - 26)"/>
    <x v="1"/>
    <s v="Supervisor Atacado CE"/>
    <x v="2"/>
    <x v="0"/>
    <s v="Fortaleza"/>
    <s v="Sendas Distribuidora S/A (001899 - 26)"/>
    <x v="13"/>
    <x v="0"/>
    <s v="MERCADORIA PARA REVENDA"/>
    <s v="Mamao"/>
    <x v="38"/>
    <s v="Papaya Pp"/>
    <s v="Doce Mel"/>
    <s v="Doce Mel"/>
    <s v="000221531"/>
    <s v="0004"/>
    <x v="100"/>
    <s v="CX"/>
    <n v="1.0832999999999999"/>
    <n v="12.999599999999999"/>
    <n v="39"/>
    <s v="03|01"/>
    <x v="0"/>
    <x v="4"/>
    <s v="03|0104|000060276|1"/>
    <x v="53"/>
    <x v="1"/>
    <n v="1.2495387920279167E-4"/>
    <n v="3.7701207561868859E-4"/>
    <s v="1899 - 26)"/>
    <n v="0"/>
    <n v="0"/>
    <n v="2.8611970184302681E-2"/>
  </r>
  <r>
    <s v="1899 - 61)"/>
    <x v="1"/>
    <s v="Supervisor Atacado CE"/>
    <x v="2"/>
    <x v="0"/>
    <s v="Fortaleza"/>
    <s v="Sendas Distribuidora S/A (001899 - 61)"/>
    <x v="13"/>
    <x v="0"/>
    <s v="MERCADORIA PARA REVENDA"/>
    <s v="Abacaxi"/>
    <x v="28"/>
    <s v="Abacaxi Perola 1ª"/>
    <s v="Doce Mel"/>
    <s v="Doce Mel"/>
    <s v="000057062"/>
    <s v="0001"/>
    <x v="97"/>
    <s v="UN"/>
    <n v="3"/>
    <n v="3"/>
    <n v="171"/>
    <s v="03|01"/>
    <x v="2"/>
    <x v="3"/>
    <s v="03|0104|000060255|1"/>
    <x v="17"/>
    <x v="1"/>
    <n v="5.4787470111993268E-4"/>
    <n v="8.7005463772428838E-5"/>
    <s v="1899 - 61)"/>
    <n v="0"/>
    <n v="0"/>
    <n v="2.8611970184302681E-2"/>
  </r>
  <r>
    <s v="1899 - 27)"/>
    <x v="1"/>
    <s v="Supervisor Atacado CE"/>
    <x v="2"/>
    <x v="0"/>
    <s v="Fortaleza"/>
    <s v="Sendas Distribuidora S/A (001899 - 27)"/>
    <x v="2"/>
    <x v="2"/>
    <s v="MERCADORIA PARA REVENDA"/>
    <s v="Abacaxi"/>
    <x v="28"/>
    <s v="Abacaxi Perola 1ª"/>
    <s v="Doce Mel"/>
    <s v="Doce Mel"/>
    <s v="000147315"/>
    <s v="0001"/>
    <x v="97"/>
    <s v="UN"/>
    <n v="20"/>
    <n v="20"/>
    <n v="114"/>
    <s v="03|01"/>
    <x v="2"/>
    <x v="3"/>
    <s v="03|0104|000060253|1"/>
    <x v="12"/>
    <x v="1"/>
    <n v="3.6524980074662184E-4"/>
    <n v="5.8003642514952553E-4"/>
    <s v="1899 - 27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PARA REVENDA"/>
    <s v="Abacaxi"/>
    <x v="51"/>
    <s v="Abacaxi Gold Extra"/>
    <s v="Doce Mel"/>
    <s v="Doce Mel"/>
    <s v="000080687"/>
    <s v="0001"/>
    <x v="104"/>
    <s v="CX"/>
    <n v="7.2857000000000003"/>
    <n v="92.892674999999997"/>
    <n v="586.5"/>
    <s v="03|93"/>
    <x v="0"/>
    <x v="0"/>
    <s v="03|0104|000060238|1"/>
    <x v="82"/>
    <x v="2"/>
    <n v="1.8791141064727517E-3"/>
    <n v="2.6940567564788351E-3"/>
    <s v="1456 - 04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PARA REVENDA"/>
    <s v="Mamao"/>
    <x v="38"/>
    <s v="Papaya 1ª"/>
    <s v="Doce Mel"/>
    <s v="Doce Mel"/>
    <s v="000080687"/>
    <s v="0005"/>
    <x v="99"/>
    <s v="CX"/>
    <n v="2.1667000000000001"/>
    <n v="26.000399999999999"/>
    <n v="127.4"/>
    <s v="03|93"/>
    <x v="0"/>
    <x v="0"/>
    <s v="03|0104|000060238|1"/>
    <x v="82"/>
    <x v="2"/>
    <n v="4.0818267206245282E-4"/>
    <n v="7.5405895342288616E-4"/>
    <s v="1456 - 04)"/>
    <n v="0"/>
    <n v="0"/>
    <n v="2.8611970184302681E-2"/>
  </r>
  <r>
    <s v="1899 - 40)"/>
    <x v="1"/>
    <s v="Supervisor MA, PA e PI"/>
    <x v="1"/>
    <x v="1"/>
    <s v="Teresina"/>
    <s v="Sendas Distribuidora Sa (001899 - 40)"/>
    <x v="8"/>
    <x v="2"/>
    <s v="MERCADORIA PARA REVENDA"/>
    <s v="Abacaxi"/>
    <x v="51"/>
    <s v="Abacaxi Gold Extra"/>
    <s v="Doce Mel"/>
    <s v="Doce Mel"/>
    <s v="000114561"/>
    <s v="0001"/>
    <x v="107"/>
    <s v="CX"/>
    <n v="0.77780000000000005"/>
    <n v="9.9169499999999999"/>
    <n v="77"/>
    <s v="03|93"/>
    <x v="0"/>
    <x v="0"/>
    <s v="03|0104|000060234|1"/>
    <x v="2"/>
    <x v="1"/>
    <n v="2.4670381278499894E-4"/>
    <n v="2.8760961131932939E-4"/>
    <s v="1899 - 40)"/>
    <n v="0"/>
    <n v="0"/>
    <n v="2.8611970184302681E-2"/>
  </r>
  <r>
    <s v="0008 - 26)"/>
    <x v="1"/>
    <s v="Supervisor MA, PA e PI"/>
    <x v="1"/>
    <x v="1"/>
    <s v="Teresina"/>
    <s v="Distribuicao De Alimentos Vanguarda S/A (000008 - 26)"/>
    <x v="1"/>
    <x v="1"/>
    <s v="MERCADORIA PARA REVENDA"/>
    <s v="Abacaxi"/>
    <x v="51"/>
    <s v="Abacaxi Gold Extra"/>
    <s v="Doce Mel"/>
    <s v="Doce Mel"/>
    <s v="000049382"/>
    <s v="0001"/>
    <x v="107"/>
    <s v="CX"/>
    <n v="6.3333000000000004"/>
    <n v="80.749574999999993"/>
    <n v="570"/>
    <s v="03|90"/>
    <x v="3"/>
    <x v="6"/>
    <s v="03|0104|000060233|1"/>
    <x v="87"/>
    <x v="15"/>
    <n v="1.8262490037331091E-3"/>
    <n v="2.3418847407671748E-3"/>
    <s v="0008 - 26)"/>
    <n v="0"/>
    <n v="0"/>
    <n v="2.8611970184302681E-2"/>
  </r>
  <r>
    <s v="0008 - 26)"/>
    <x v="1"/>
    <s v="Supervisor MA, PA e PI"/>
    <x v="1"/>
    <x v="1"/>
    <s v="Teresina"/>
    <s v="Distribuicao De Alimentos Vanguarda S/A (000008 - 26)"/>
    <x v="1"/>
    <x v="1"/>
    <s v="MERCADORIA PARA REVENDA"/>
    <s v="Abacaxi"/>
    <x v="51"/>
    <s v="Abacaxi Gold Extra"/>
    <s v="Doce Mel"/>
    <s v="Doce Mel"/>
    <s v="000049382"/>
    <s v="0002"/>
    <x v="107"/>
    <s v="CX"/>
    <n v="6.3333000000000004"/>
    <n v="80.749574999999993"/>
    <n v="570"/>
    <s v="03|93"/>
    <x v="0"/>
    <x v="0"/>
    <s v="03|0104|000060233|1"/>
    <x v="87"/>
    <x v="15"/>
    <n v="1.8262490037331091E-3"/>
    <n v="2.3418847407671748E-3"/>
    <s v="0008 - 26)"/>
    <n v="0"/>
    <n v="0"/>
    <n v="2.8611970184302681E-2"/>
  </r>
  <r>
    <s v="1899 - 24)"/>
    <x v="1"/>
    <s v="Supervisor MA, PA e PI"/>
    <x v="1"/>
    <x v="1"/>
    <s v="Teresina"/>
    <s v="Sendas Distribuidora S/A (001899 - 24)"/>
    <x v="8"/>
    <x v="2"/>
    <s v="MERCADORIA PARA REVENDA"/>
    <s v="Mamao"/>
    <x v="29"/>
    <s v="Formosa Pp"/>
    <s v="Doce Mel"/>
    <s v="Doce Mel"/>
    <s v="000176660"/>
    <s v="0002"/>
    <x v="101"/>
    <s v="CX"/>
    <n v="1.75"/>
    <n v="21"/>
    <n v="73.5"/>
    <s v="03|93"/>
    <x v="0"/>
    <x v="0"/>
    <s v="03|0104|000060231|1"/>
    <x v="1"/>
    <x v="1"/>
    <n v="2.3549000311295354E-4"/>
    <n v="6.090382464070018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6"/>
    <x v="1"/>
    <s v="MERCADORIA PARA REVENDA"/>
    <s v="Mamao"/>
    <x v="29"/>
    <s v="Formosa Pp"/>
    <s v="Doce Mel"/>
    <s v="Doce Mel"/>
    <s v="000176782"/>
    <s v="0001"/>
    <x v="101"/>
    <s v="CX"/>
    <n v="4.4217000000000004"/>
    <n v="53.060400000000001"/>
    <n v="185.71"/>
    <s v="03|93"/>
    <x v="0"/>
    <x v="0"/>
    <s v="03|0104|000060231|1"/>
    <x v="1"/>
    <x v="1"/>
    <n v="5.9500474119872934E-4"/>
    <n v="1.5388482366501942E-3"/>
    <s v="1899 - 24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11"/>
    <x v="2"/>
    <s v="MERCADORIA PARA REVENDA"/>
    <s v="Mamao"/>
    <x v="29"/>
    <s v="Formosa Extra"/>
    <s v="Levissa"/>
    <s v="Doce Mel"/>
    <s v="000002834"/>
    <s v="0001"/>
    <x v="98"/>
    <s v="CX"/>
    <n v="0.16669999999999999"/>
    <n v="2.0004"/>
    <n v="13"/>
    <s v="03|01"/>
    <x v="1"/>
    <x v="2"/>
    <s v="03|0104|000060229|1"/>
    <x v="76"/>
    <x v="11"/>
    <n v="4.1651293067597227E-5"/>
    <n v="5.8015243243455542E-5"/>
    <s v="0047 - 08)"/>
    <n v="0"/>
    <n v="0"/>
    <n v="2.8611970184302681E-2"/>
  </r>
  <r>
    <s v="2459 - 50)"/>
    <x v="1"/>
    <s v="Supervisor MA, PA e PI"/>
    <x v="6"/>
    <x v="1"/>
    <s v="Teresina"/>
    <s v="Mateus Supermercados S.A. (002459 - 50)"/>
    <x v="12"/>
    <x v="2"/>
    <s v="MERCADORIA PARA REVENDA"/>
    <s v="Mamao"/>
    <x v="38"/>
    <s v="Papaya 1ª"/>
    <s v="Doce Mel"/>
    <s v="Doce Mel"/>
    <s v="000055789"/>
    <s v="0001"/>
    <x v="99"/>
    <s v="CX"/>
    <n v="20"/>
    <n v="240"/>
    <n v="1176"/>
    <s v="03|01"/>
    <x v="0"/>
    <x v="4"/>
    <s v="03|0104|000060228|1"/>
    <x v="94"/>
    <x v="2"/>
    <n v="3.7678400498072566E-3"/>
    <n v="6.9604371017943064E-3"/>
    <s v="2459 - 50)"/>
    <n v="0"/>
    <n v="0"/>
    <n v="2.8611970184302681E-2"/>
  </r>
  <r>
    <s v="1899 - 60)"/>
    <x v="1"/>
    <s v="Supervisor MA, PA e PI"/>
    <x v="1"/>
    <x v="1"/>
    <s v="Teresina"/>
    <s v="Sendas Distribuidora S/A (001899 - 60)"/>
    <x v="12"/>
    <x v="2"/>
    <s v="MERCADORIA PARA REVENDA"/>
    <s v="Mamao"/>
    <x v="29"/>
    <s v="Formosa Pp"/>
    <s v="Doce Mel"/>
    <s v="Doce Mel"/>
    <s v="000073680"/>
    <s v="0001"/>
    <x v="101"/>
    <s v="CX"/>
    <n v="0.75"/>
    <n v="9"/>
    <n v="31.5"/>
    <s v="03|93"/>
    <x v="0"/>
    <x v="0"/>
    <s v="03|0104|000060225|1"/>
    <x v="32"/>
    <x v="1"/>
    <n v="1.0092428704840865E-4"/>
    <n v="2.610163913172865E-4"/>
    <s v="1899 - 60)"/>
    <n v="0"/>
    <n v="0"/>
    <n v="2.8611970184302681E-2"/>
  </r>
  <r>
    <s v="1899 - 71)"/>
    <x v="1"/>
    <s v="Supervisor MA, PA e PI"/>
    <x v="8"/>
    <x v="2"/>
    <s v="Sao Luis"/>
    <s v="Sendas Distribuidora S/A (001899 - 71)"/>
    <x v="12"/>
    <x v="2"/>
    <s v="MERCADORIA PARA REVENDA"/>
    <s v="Mamao"/>
    <x v="29"/>
    <s v="Formosa Extra"/>
    <s v="Levissa"/>
    <s v="Doce Mel"/>
    <s v="000120863"/>
    <s v="0003"/>
    <x v="98"/>
    <s v="CX"/>
    <n v="0.375"/>
    <n v="4.5"/>
    <n v="21.6"/>
    <s v="03|93"/>
    <x v="0"/>
    <x v="0"/>
    <s v="03|0104|000060220|1"/>
    <x v="67"/>
    <x v="1"/>
    <n v="6.920522540462308E-5"/>
    <n v="1.3050819565864325E-4"/>
    <s v="1899 - 71)"/>
    <n v="0"/>
    <n v="0"/>
    <n v="2.8611970184302681E-2"/>
  </r>
  <r>
    <s v="1899 - 73)"/>
    <x v="1"/>
    <s v="Supervisor MA, PA e PI"/>
    <x v="8"/>
    <x v="2"/>
    <s v="Sao Luis"/>
    <s v="Sendas Distribuidora S/A (001899 - 73)"/>
    <x v="10"/>
    <x v="2"/>
    <s v="MERCADORIA PARA REVENDA"/>
    <s v="Mamao"/>
    <x v="29"/>
    <s v="Formosa Extra"/>
    <s v="Levissa"/>
    <s v="Doce Mel"/>
    <s v="000088621"/>
    <s v="0001"/>
    <x v="98"/>
    <s v="CX"/>
    <n v="0.97499999999999998"/>
    <n v="11.7"/>
    <n v="56.16"/>
    <s v="03|93"/>
    <x v="0"/>
    <x v="0"/>
    <s v="03|0104|000060219|1"/>
    <x v="68"/>
    <x v="1"/>
    <n v="1.7993358605202E-4"/>
    <n v="3.3932130871247243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"/>
    <x v="1"/>
    <s v="MERCADORIA PARA REVENDA"/>
    <s v="Mamao"/>
    <x v="29"/>
    <s v="Formosa Extra"/>
    <s v="Levissa"/>
    <s v="Doce Mel"/>
    <s v="000089102"/>
    <s v="0001"/>
    <x v="98"/>
    <s v="CX"/>
    <n v="6.6666999999999996"/>
    <n v="80.000399999999999"/>
    <n v="384"/>
    <s v="03|93"/>
    <x v="0"/>
    <x v="0"/>
    <s v="03|0104|000060219|1"/>
    <x v="68"/>
    <x v="1"/>
    <n v="1.2303151183044104E-3"/>
    <n v="2.3201573013266049E-3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"/>
    <x v="1"/>
    <s v="MERCADORIA PARA REVENDA"/>
    <s v="Mamao"/>
    <x v="38"/>
    <s v="Papaya Extra"/>
    <s v="Doce Mel"/>
    <s v="Doce Mel"/>
    <s v="000089102"/>
    <s v="0002"/>
    <x v="102"/>
    <s v="CX"/>
    <n v="1.6667000000000001"/>
    <n v="20.000399999999999"/>
    <n v="140"/>
    <s v="03|93"/>
    <x v="0"/>
    <x v="0"/>
    <s v="03|0104|000060219|1"/>
    <x v="68"/>
    <x v="1"/>
    <n v="4.4855238688181625E-4"/>
    <n v="5.8004802587802845E-4"/>
    <s v="1899 - 73)"/>
    <n v="0"/>
    <n v="0"/>
    <n v="2.8611970184302681E-2"/>
  </r>
  <r>
    <s v="0002 - 60)"/>
    <x v="1"/>
    <s v="Supervisor Atacado CE"/>
    <x v="0"/>
    <x v="0"/>
    <s v="Fortaleza"/>
    <s v="Atacadao S.A. (000002 - 60)"/>
    <x v="10"/>
    <x v="2"/>
    <s v="MERCADORIA PARA REVENDA"/>
    <s v="Mamao"/>
    <x v="38"/>
    <s v="Papaya Pp"/>
    <s v="Doce Mel"/>
    <s v="Doce Mel"/>
    <s v="000058559"/>
    <s v="0001"/>
    <x v="100"/>
    <s v="CX"/>
    <n v="3"/>
    <n v="36"/>
    <n v="133.19999999999999"/>
    <s v="03|93"/>
    <x v="0"/>
    <x v="0"/>
    <s v="03|0104|000060211|1"/>
    <x v="0"/>
    <x v="0"/>
    <n v="4.2676555666184228E-4"/>
    <n v="1.044065565269146E-3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9"/>
    <x v="2"/>
    <s v="MERCADORIA PARA REVENDA"/>
    <s v="Mamao"/>
    <x v="38"/>
    <s v="Papaya Pp"/>
    <s v="Doce Mel"/>
    <s v="Doce Mel"/>
    <s v="000058801"/>
    <s v="0001"/>
    <x v="100"/>
    <s v="CX"/>
    <n v="12.416700000000001"/>
    <n v="149.00040000000001"/>
    <n v="551.29999999999995"/>
    <s v="03|93"/>
    <x v="0"/>
    <x v="0"/>
    <s v="03|0104|000060211|1"/>
    <x v="0"/>
    <x v="0"/>
    <n v="1.7663352206281806E-3"/>
    <n v="4.3212829680924682E-3"/>
    <s v="0002 - 60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13"/>
    <x v="0"/>
    <s v="MERCADORIA PARA REVENDA"/>
    <s v="Abacaxi"/>
    <x v="28"/>
    <s v="Abacaxi Perola 1ª"/>
    <s v="Doce Mel"/>
    <s v="Doce Mel"/>
    <s v="000049459"/>
    <s v="0001"/>
    <x v="97"/>
    <s v="UN"/>
    <n v="10"/>
    <n v="10"/>
    <n v="60"/>
    <s v="03|01"/>
    <x v="0"/>
    <x v="4"/>
    <s v="03|0104|000060209|1"/>
    <x v="31"/>
    <x v="0"/>
    <n v="1.9223673723506413E-4"/>
    <n v="2.9001821257476277E-4"/>
    <s v="0048 - 18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6"/>
    <x v="1"/>
    <s v="MERCADORIA PARA REVENDA"/>
    <s v="Mamao"/>
    <x v="38"/>
    <s v="Papaya Pp"/>
    <s v="Doce Mel"/>
    <s v="Doce Mel"/>
    <s v="000049984"/>
    <s v="0001"/>
    <x v="100"/>
    <s v="CX"/>
    <n v="11.333299999999999"/>
    <n v="135.99959999999999"/>
    <n v="503.2"/>
    <s v="03|93"/>
    <x v="0"/>
    <x v="0"/>
    <s v="03|0104|000060209|1"/>
    <x v="31"/>
    <x v="0"/>
    <n v="1.6122254362780711E-3"/>
    <n v="3.9442360902882702E-3"/>
    <s v="0048 - 18)"/>
    <n v="0"/>
    <n v="0"/>
    <n v="2.8611970184302681E-2"/>
  </r>
  <r>
    <s v="0002 - 22)"/>
    <x v="1"/>
    <s v="Supervisor Atacado CE"/>
    <x v="0"/>
    <x v="0"/>
    <s v="Caucaia"/>
    <s v="Atacadao S.A (000002 - 22)"/>
    <x v="11"/>
    <x v="2"/>
    <s v="MERCADORIA PARA REVENDA"/>
    <s v="Abacaxi"/>
    <x v="28"/>
    <s v="Abacaxi Perola 1ª"/>
    <s v="Sem Marca"/>
    <s v="Doce Mel"/>
    <s v="000298258"/>
    <s v="0001"/>
    <x v="108"/>
    <s v="UN"/>
    <n v="56"/>
    <n v="56"/>
    <n v="336"/>
    <s v="03|93"/>
    <x v="0"/>
    <x v="0"/>
    <s v="03|0104|000060206|1"/>
    <x v="90"/>
    <x v="0"/>
    <n v="1.0765257285163591E-3"/>
    <n v="1.6241019904186715E-3"/>
    <s v="0002 - 22)"/>
    <n v="0"/>
    <n v="0"/>
    <n v="2.8611970184302681E-2"/>
  </r>
  <r>
    <s v="0002 - 22)"/>
    <x v="1"/>
    <s v="Supervisor Atacado CE"/>
    <x v="0"/>
    <x v="0"/>
    <s v="Caucaia"/>
    <s v="Atacadao S.A (000002 - 22)"/>
    <x v="10"/>
    <x v="2"/>
    <s v="MERCADORIA PARA REVENDA"/>
    <s v="Mamao"/>
    <x v="38"/>
    <s v="Papaya Pp"/>
    <s v="Doce Mel"/>
    <s v="Doce Mel"/>
    <s v="000298257"/>
    <s v="0001"/>
    <x v="100"/>
    <s v="CX"/>
    <n v="14.5"/>
    <n v="174"/>
    <n v="643.79999999999995"/>
    <s v="03|93"/>
    <x v="0"/>
    <x v="0"/>
    <s v="03|0104|000060205|1"/>
    <x v="90"/>
    <x v="0"/>
    <n v="2.0627001905322378E-3"/>
    <n v="5.0463168988008726E-3"/>
    <s v="0002 - 22)"/>
    <n v="0"/>
    <n v="0"/>
    <n v="2.8611970184302681E-2"/>
  </r>
  <r>
    <s v="0047 - 11)"/>
    <x v="1"/>
    <s v="Supervisor Varejo CE"/>
    <x v="3"/>
    <x v="0"/>
    <s v="Fortaleza"/>
    <s v="Wmb Supermercados Do Brasil Ltda. (000047 - 11)"/>
    <x v="13"/>
    <x v="0"/>
    <s v="MERCADORIA PARA REVENDA"/>
    <s v="Mamao"/>
    <x v="29"/>
    <s v="Formosa Extra"/>
    <s v="Levissa"/>
    <s v="Doce Mel"/>
    <s v="000000644"/>
    <s v="0001"/>
    <x v="98"/>
    <s v="CX"/>
    <n v="2.0832999999999999"/>
    <n v="24.999600000000001"/>
    <n v="112.5"/>
    <s v="03|01"/>
    <x v="3"/>
    <x v="6"/>
    <s v="03|0104|000060203|1"/>
    <x v="38"/>
    <x v="11"/>
    <n v="3.6044388231574521E-4"/>
    <n v="7.2503393070840394E-4"/>
    <s v="0047 - 11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PARA REVENDA"/>
    <s v="Mamao"/>
    <x v="38"/>
    <s v="Papaya Pp"/>
    <s v="Doce Mel"/>
    <s v="Doce Mel"/>
    <s v="000030814"/>
    <s v="0002"/>
    <x v="100"/>
    <s v="CX"/>
    <n v="0.91669999999999996"/>
    <n v="11.000400000000001"/>
    <n v="40.700000000000003"/>
    <s v="03|01"/>
    <x v="0"/>
    <x v="4"/>
    <s v="03|0104|000060200|1"/>
    <x v="3"/>
    <x v="0"/>
    <n v="1.3040058675778518E-4"/>
    <n v="3.1903163456074206E-4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PARA REVENDA"/>
    <s v="Abacaxi"/>
    <x v="28"/>
    <s v="Abacaxi Perola 1ª"/>
    <s v="Doce Mel"/>
    <s v="Doce Mel"/>
    <s v="000030814"/>
    <s v="0001"/>
    <x v="97"/>
    <s v="UN"/>
    <n v="0.6"/>
    <n v="0.6"/>
    <n v="36"/>
    <s v="03|01"/>
    <x v="2"/>
    <x v="3"/>
    <s v="03|0104|000060200|1"/>
    <x v="3"/>
    <x v="0"/>
    <n v="1.1534204234103847E-4"/>
    <n v="1.7401092754485765E-5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1"/>
    <x v="2"/>
    <s v="MERCADORIA PARA REVENDA"/>
    <s v="Mamao"/>
    <x v="38"/>
    <s v="Papaya Pp"/>
    <s v="Doce Mel"/>
    <s v="Doce Mel"/>
    <s v="000031059"/>
    <s v="0001"/>
    <x v="100"/>
    <s v="CX"/>
    <n v="1.625"/>
    <n v="19.5"/>
    <n v="72.150000000000006"/>
    <s v="03|93"/>
    <x v="0"/>
    <x v="0"/>
    <s v="03|0104|000060200|1"/>
    <x v="3"/>
    <x v="0"/>
    <n v="2.3116467652516462E-4"/>
    <n v="5.6553551452078745E-4"/>
    <s v="0048 - 14)"/>
    <n v="0"/>
    <n v="0"/>
    <n v="2.8611970184302681E-2"/>
  </r>
  <r>
    <s v="0002 - 42)"/>
    <x v="1"/>
    <s v="Supervisor Atacado CE"/>
    <x v="0"/>
    <x v="0"/>
    <s v="Fortaleza"/>
    <s v="Atacadao S.A. (000002 - 42)"/>
    <x v="13"/>
    <x v="0"/>
    <s v="MERCADORIA PARA REVENDA"/>
    <s v="Mamao"/>
    <x v="38"/>
    <s v="Papaya Pp"/>
    <s v="Doce Mel"/>
    <s v="Doce Mel"/>
    <s v="000101910"/>
    <s v="0001"/>
    <x v="100"/>
    <s v="CX"/>
    <n v="2.4167000000000001"/>
    <n v="29.000399999999999"/>
    <n v="107.3"/>
    <s v="03|93"/>
    <x v="0"/>
    <x v="0"/>
    <s v="03|0104|000060195|1"/>
    <x v="24"/>
    <x v="0"/>
    <n v="3.4378336508870629E-4"/>
    <n v="8.4106441719531495E-4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10"/>
    <x v="2"/>
    <s v="MERCADORIA PARA REVENDA"/>
    <s v="Mamao"/>
    <x v="38"/>
    <s v="Papaya Pp"/>
    <s v="Doce Mel"/>
    <s v="Doce Mel"/>
    <s v="000102019"/>
    <s v="0001"/>
    <x v="100"/>
    <s v="CX"/>
    <n v="5"/>
    <n v="60"/>
    <n v="222"/>
    <s v="03|93"/>
    <x v="0"/>
    <x v="0"/>
    <s v="03|0104|000060195|1"/>
    <x v="24"/>
    <x v="0"/>
    <n v="7.1127592776973727E-4"/>
    <n v="1.7401092754485766E-3"/>
    <s v="0002 - 42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6"/>
    <x v="1"/>
    <s v="MERCADORIA PARA REVENDA"/>
    <s v="Mamao"/>
    <x v="38"/>
    <s v="Papaya Pp"/>
    <s v="Doce Mel"/>
    <s v="Doce Mel"/>
    <s v="000010776"/>
    <s v="0001"/>
    <x v="95"/>
    <s v="CX"/>
    <n v="4.2083000000000004"/>
    <n v="50.499600000000001"/>
    <n v="186.85"/>
    <s v="03|93"/>
    <x v="0"/>
    <x v="0"/>
    <s v="03|0104|000060193|1"/>
    <x v="10"/>
    <x v="0"/>
    <n v="5.9865723920619549E-4"/>
    <n v="1.4645803727740491E-3"/>
    <s v="0048 - 36)"/>
    <n v="0"/>
    <n v="0"/>
    <n v="2.8611970184302681E-2"/>
  </r>
  <r>
    <s v="1899 - 68)"/>
    <x v="1"/>
    <s v="Supervisor Atacado CE"/>
    <x v="2"/>
    <x v="0"/>
    <s v="Fortaleza"/>
    <s v="Sendas Distribuidora S/A (001899 - 68)"/>
    <x v="14"/>
    <x v="0"/>
    <s v="MERCADORIA PARA REVENDA"/>
    <s v="Mamao"/>
    <x v="38"/>
    <s v="Papaya Pp"/>
    <s v="Doce Mel"/>
    <s v="Doce Mel"/>
    <s v="000047199"/>
    <s v="0001"/>
    <x v="100"/>
    <s v="CX"/>
    <n v="1.2833000000000001"/>
    <n v="15.3996"/>
    <n v="63.14"/>
    <s v="03|01"/>
    <x v="0"/>
    <x v="4"/>
    <s v="03|0104|000060191|1"/>
    <x v="20"/>
    <x v="1"/>
    <n v="2.0229712648369913E-4"/>
    <n v="4.4661644663663164E-4"/>
    <s v="1899 - 68)"/>
    <n v="0"/>
    <n v="0"/>
    <n v="2.8611970184302681E-2"/>
  </r>
  <r>
    <s v="0048 - 13)"/>
    <x v="1"/>
    <s v="Supervisor Atacado CE"/>
    <x v="0"/>
    <x v="0"/>
    <s v="Maracanau"/>
    <s v="Wms Supermercados Do Brasil Ltda (000048 - 13)"/>
    <x v="9"/>
    <x v="2"/>
    <s v="MERCADORIA PARA REVENDA"/>
    <s v="Abacaxi"/>
    <x v="28"/>
    <s v="Abacaxi Perola 1ª"/>
    <s v="Doce Mel"/>
    <s v="Doce Mel"/>
    <s v="000020099"/>
    <s v="0001"/>
    <x v="97"/>
    <s v="UN"/>
    <n v="7"/>
    <n v="7"/>
    <n v="42"/>
    <s v="03|01"/>
    <x v="0"/>
    <x v="4"/>
    <s v="03|0104|000060190|1"/>
    <x v="108"/>
    <x v="0"/>
    <n v="1.3456571606454488E-4"/>
    <n v="2.0301274880233394E-4"/>
    <s v="0048 - 13)"/>
    <n v="0"/>
    <n v="0"/>
    <n v="2.8611970184302681E-2"/>
  </r>
  <r>
    <s v="0048 - 13)"/>
    <x v="1"/>
    <s v="Supervisor Atacado CE"/>
    <x v="0"/>
    <x v="0"/>
    <s v="Maracanau"/>
    <s v="Wms Supermercados Do Brasil Ltda (000048 - 13)"/>
    <x v="9"/>
    <x v="2"/>
    <s v="MERCADORIA PARA REVENDA"/>
    <s v="Abacaxi"/>
    <x v="28"/>
    <s v="Abacaxi Perola 1ª"/>
    <s v="Doce Mel"/>
    <s v="Doce Mel"/>
    <s v="000020099"/>
    <s v="0002"/>
    <x v="97"/>
    <s v="UN"/>
    <n v="3"/>
    <n v="3"/>
    <n v="18"/>
    <s v="03|01"/>
    <x v="1"/>
    <x v="7"/>
    <s v="03|0104|000060190|1"/>
    <x v="108"/>
    <x v="0"/>
    <n v="5.7671021170519233E-5"/>
    <n v="8.7005463772428838E-5"/>
    <s v="0048 - 13)"/>
    <n v="0"/>
    <n v="0"/>
    <n v="2.8611970184302681E-2"/>
  </r>
  <r>
    <s v="1899 - 18)"/>
    <x v="1"/>
    <s v="Supervisor Atacado CE"/>
    <x v="2"/>
    <x v="0"/>
    <s v="Maracanau"/>
    <s v="Sendas Distribuidora (001899 - 18)"/>
    <x v="13"/>
    <x v="0"/>
    <s v="MERCADORIA PARA REVENDA"/>
    <s v="Mamao"/>
    <x v="38"/>
    <s v="Papaya Pp"/>
    <s v="Doce Mel"/>
    <s v="Doce Mel"/>
    <s v="000178893"/>
    <s v="0002"/>
    <x v="100"/>
    <s v="CX"/>
    <n v="8.3299999999999999E-2"/>
    <n v="0.99960000000000004"/>
    <n v="4.0999999999999996"/>
    <s v="03|01"/>
    <x v="1"/>
    <x v="2"/>
    <s v="03|0104|000060189|1"/>
    <x v="19"/>
    <x v="1"/>
    <n v="1.3136177044396046E-5"/>
    <n v="2.8990220528973289E-5"/>
    <s v="1899 - 18)"/>
    <n v="0"/>
    <n v="0"/>
    <n v="2.8611970184302681E-2"/>
  </r>
  <r>
    <s v="0002 - 57)"/>
    <x v="1"/>
    <s v="Supervisor Atacado CE"/>
    <x v="0"/>
    <x v="0"/>
    <s v="Fortaleza"/>
    <s v="Atacadao S.A. (000002 - 57)"/>
    <x v="16"/>
    <x v="0"/>
    <s v="MERCADORIA PARA REVENDA"/>
    <s v="Abacaxi"/>
    <x v="28"/>
    <s v="Abacaxi Perola 1ª"/>
    <s v="Sem Marca"/>
    <s v="Doce Mel"/>
    <s v="000090325"/>
    <s v="0001"/>
    <x v="108"/>
    <s v="UN"/>
    <n v="13"/>
    <n v="13"/>
    <n v="78"/>
    <s v="03|01"/>
    <x v="1"/>
    <x v="7"/>
    <s v="03|0104|000060187|1"/>
    <x v="22"/>
    <x v="0"/>
    <n v="2.4990775840558335E-4"/>
    <n v="3.7702367634719162E-4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16"/>
    <x v="0"/>
    <s v="MERCADORIA PARA REVENDA"/>
    <s v="Mamao"/>
    <x v="38"/>
    <s v="Papaya Pp"/>
    <s v="Doce Mel"/>
    <s v="Doce Mel"/>
    <s v="000090328"/>
    <s v="0002"/>
    <x v="95"/>
    <s v="CX"/>
    <n v="3.5"/>
    <n v="42"/>
    <n v="155.4"/>
    <s v="03|01"/>
    <x v="0"/>
    <x v="4"/>
    <s v="03|0104|000060187|1"/>
    <x v="22"/>
    <x v="0"/>
    <n v="4.9789314943881604E-4"/>
    <n v="1.2180764928140036E-3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16"/>
    <x v="0"/>
    <s v="MERCADORIA PARA REVENDA"/>
    <s v="Abacaxi"/>
    <x v="28"/>
    <s v="Abacaxi Perola 1ª"/>
    <s v="Sem Marca"/>
    <s v="Doce Mel"/>
    <s v="000090328"/>
    <s v="0001"/>
    <x v="108"/>
    <s v="UN"/>
    <n v="17"/>
    <n v="17"/>
    <n v="102"/>
    <s v="03|01"/>
    <x v="2"/>
    <x v="3"/>
    <s v="03|0104|000060187|1"/>
    <x v="22"/>
    <x v="0"/>
    <n v="3.2680245329960901E-4"/>
    <n v="4.9303096137709673E-4"/>
    <s v="0002 - 57)"/>
    <n v="0"/>
    <n v="0"/>
    <n v="2.8611970184302681E-2"/>
  </r>
  <r>
    <s v="0002 - 57)"/>
    <x v="1"/>
    <s v="Supervisor Atacado CE"/>
    <x v="0"/>
    <x v="0"/>
    <s v="Fortaleza"/>
    <s v="Atacadao S.A. (000002 - 57)"/>
    <x v="4"/>
    <x v="1"/>
    <s v="MERCADORIA PARA REVENDA"/>
    <s v="Mamao"/>
    <x v="38"/>
    <s v="Papaya Pp"/>
    <s v="Doce Mel"/>
    <s v="Doce Mel"/>
    <s v="000091411"/>
    <s v="0001"/>
    <x v="95"/>
    <s v="CX"/>
    <n v="1.8332999999999999"/>
    <n v="21.999600000000001"/>
    <n v="81.400000000000006"/>
    <s v="03|93"/>
    <x v="0"/>
    <x v="0"/>
    <s v="03|0104|000060187|1"/>
    <x v="22"/>
    <x v="0"/>
    <n v="2.6080117351557036E-4"/>
    <n v="6.3802846693597514E-4"/>
    <s v="0002 - 57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PARA REVENDA"/>
    <s v="Mamao"/>
    <x v="38"/>
    <s v="Papaya Pp"/>
    <s v="Doce Mel"/>
    <s v="Doce Mel"/>
    <s v="000144708"/>
    <s v="0004"/>
    <x v="100"/>
    <s v="CX"/>
    <n v="0.5"/>
    <n v="6"/>
    <n v="22.2"/>
    <s v="03|01"/>
    <x v="1"/>
    <x v="2"/>
    <s v="03|0104|000060179|1"/>
    <x v="25"/>
    <x v="0"/>
    <n v="7.1127592776973718E-5"/>
    <n v="1.7401092754485768E-4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PARA REVENDA"/>
    <s v="Abacaxi"/>
    <x v="28"/>
    <s v="Abacaxi Perola 1ª"/>
    <s v="Doce Mel"/>
    <s v="Doce Mel"/>
    <s v="000144708"/>
    <s v="0001"/>
    <x v="97"/>
    <s v="UN"/>
    <n v="0.1"/>
    <n v="0.1"/>
    <n v="6"/>
    <s v="03|01"/>
    <x v="1"/>
    <x v="2"/>
    <s v="03|0104|000060179|1"/>
    <x v="25"/>
    <x v="0"/>
    <n v="1.9223673723506412E-5"/>
    <n v="2.9001821257476278E-6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PARA REVENDA"/>
    <s v="Abacaxi"/>
    <x v="28"/>
    <s v="Abacaxi Perola 1ª"/>
    <s v="Doce Mel"/>
    <s v="Doce Mel"/>
    <s v="000144710"/>
    <s v="0001"/>
    <x v="97"/>
    <s v="UN"/>
    <n v="7.6"/>
    <n v="7.6"/>
    <n v="456"/>
    <s v="03|01"/>
    <x v="0"/>
    <x v="4"/>
    <s v="03|0104|000060179|1"/>
    <x v="25"/>
    <x v="0"/>
    <n v="1.4609992029864874E-3"/>
    <n v="2.2041384155681971E-4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Mamao"/>
    <x v="38"/>
    <s v="Papaya Pp"/>
    <s v="Doce Mel"/>
    <s v="Doce Mel"/>
    <s v="000145075"/>
    <s v="0002"/>
    <x v="100"/>
    <s v="CX"/>
    <n v="3.5832999999999999"/>
    <n v="42.999600000000001"/>
    <n v="159.1"/>
    <s v="03|93"/>
    <x v="0"/>
    <x v="0"/>
    <s v="03|0104|000060179|1"/>
    <x v="25"/>
    <x v="0"/>
    <n v="5.0974774823497827E-4"/>
    <n v="1.2470667133429769E-3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3"/>
    <x v="3"/>
    <s v="MERCADORIA PARA REVENDA"/>
    <s v="Mamao"/>
    <x v="38"/>
    <s v="Papaya Pp"/>
    <s v="Doce Mel"/>
    <s v="Doce Mel"/>
    <s v="000145414"/>
    <s v="0002"/>
    <x v="100"/>
    <s v="CX"/>
    <n v="5.8333000000000004"/>
    <n v="69.999600000000001"/>
    <n v="259"/>
    <s v="03|93"/>
    <x v="0"/>
    <x v="0"/>
    <s v="03|0104|000060179|1"/>
    <x v="25"/>
    <x v="0"/>
    <n v="8.2982191573136011E-4"/>
    <n v="2.0301158872948364E-3"/>
    <s v="0002 - 39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Mamao"/>
    <x v="38"/>
    <s v="Papaya Pp"/>
    <s v="Doce Mel"/>
    <s v="Doce Mel"/>
    <s v="000627924"/>
    <s v="0002"/>
    <x v="95"/>
    <s v="CX"/>
    <n v="11.5031"/>
    <n v="138.03720000000001"/>
    <n v="510.73"/>
    <s v="03|93"/>
    <x v="0"/>
    <x v="0"/>
    <s v="03|0104|000060176|1"/>
    <x v="23"/>
    <x v="0"/>
    <n v="1.6363511468010716E-3"/>
    <n v="4.0033302012825048E-3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2"/>
    <x v="2"/>
    <s v="MERCADORIA PARA REVENDA"/>
    <s v="Mamao"/>
    <x v="38"/>
    <s v="Papaya Pp"/>
    <s v="Doce Mel"/>
    <s v="Doce Mel"/>
    <s v="000627486"/>
    <s v="0001"/>
    <x v="100"/>
    <s v="CX"/>
    <n v="4.1666999999999996"/>
    <n v="50.000399999999999"/>
    <n v="185"/>
    <s v="03|93"/>
    <x v="0"/>
    <x v="0"/>
    <s v="03|0104|000060175|1"/>
    <x v="23"/>
    <x v="0"/>
    <n v="5.9272993980811432E-4"/>
    <n v="1.4501026636023167E-3"/>
    <s v="0002 - 24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6"/>
    <x v="1"/>
    <s v="MERCADORIA PARA REVENDA"/>
    <s v="Mamao"/>
    <x v="38"/>
    <s v="Papaya Pp"/>
    <s v="Doce Mel"/>
    <s v="Doce Mel"/>
    <s v="000035074"/>
    <s v="0002"/>
    <x v="100"/>
    <s v="CX"/>
    <n v="1.0832999999999999"/>
    <n v="12.999599999999999"/>
    <n v="48.1"/>
    <s v="03|93"/>
    <x v="0"/>
    <x v="0"/>
    <s v="03|0104|000060165|1"/>
    <x v="34"/>
    <x v="0"/>
    <n v="1.5410978435010975E-4"/>
    <n v="3.7701207561868859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6"/>
    <x v="1"/>
    <s v="MERCADORIA PARA REVENDA"/>
    <s v="Mamao"/>
    <x v="38"/>
    <s v="Papaya Pp"/>
    <s v="Doce Mel"/>
    <s v="Doce Mel"/>
    <s v="000035123"/>
    <s v="0002"/>
    <x v="100"/>
    <s v="CX"/>
    <n v="1"/>
    <n v="12"/>
    <n v="44.4"/>
    <s v="03|93"/>
    <x v="0"/>
    <x v="0"/>
    <s v="03|0104|000060165|1"/>
    <x v="34"/>
    <x v="0"/>
    <n v="1.4225518555394744E-4"/>
    <n v="3.4802185508971535E-4"/>
    <s v="0048 - 12)"/>
    <n v="0"/>
    <n v="0"/>
    <n v="2.8611970184302681E-2"/>
  </r>
  <r>
    <s v="0176 - 10)"/>
    <x v="1"/>
    <s v="Supervisor Atacado CE"/>
    <x v="5"/>
    <x v="0"/>
    <s v="Iguatu"/>
    <s v="Mwn Comercial De Alimentos Ltda (000176 - 10)"/>
    <x v="13"/>
    <x v="0"/>
    <s v="MERCADORIA PARA REVENDA"/>
    <s v="Mamao"/>
    <x v="29"/>
    <s v="Formosa Extra"/>
    <s v="Levissa"/>
    <s v="Doce Mel"/>
    <s v="000082465"/>
    <s v="0002"/>
    <x v="98"/>
    <s v="CX"/>
    <n v="0.16669999999999999"/>
    <n v="2.0004"/>
    <n v="9.1999999999999993"/>
    <s v="03|01"/>
    <x v="1"/>
    <x v="2"/>
    <s v="03|0104|000060164|1"/>
    <x v="93"/>
    <x v="4"/>
    <n v="2.9476299709376495E-5"/>
    <n v="5.8015243243455542E-5"/>
    <s v="0176 - 10)"/>
    <n v="0"/>
    <n v="0"/>
    <n v="2.8611970184302681E-2"/>
  </r>
  <r>
    <s v="0176 - 10)"/>
    <x v="1"/>
    <s v="Supervisor Atacado CE"/>
    <x v="5"/>
    <x v="0"/>
    <s v="Iguatu"/>
    <s v="Mwn Comercial De Alimentos Ltda (000176 - 10)"/>
    <x v="12"/>
    <x v="2"/>
    <s v="MERCADORIA PARA REVENDA"/>
    <s v="Mamao"/>
    <x v="29"/>
    <s v="Formosa Extra"/>
    <s v="Levissa"/>
    <s v="Doce Mel"/>
    <s v="000082496"/>
    <s v="0001"/>
    <x v="98"/>
    <s v="CX"/>
    <n v="0.83330000000000004"/>
    <n v="9.9995999999999992"/>
    <n v="46"/>
    <s v="03|93"/>
    <x v="0"/>
    <x v="0"/>
    <s v="03|0104|000060164|1"/>
    <x v="93"/>
    <x v="4"/>
    <n v="1.4738149854688249E-4"/>
    <n v="2.9000661184625973E-4"/>
    <s v="0176 - 10)"/>
    <n v="0"/>
    <n v="0"/>
    <n v="2.8611970184302681E-2"/>
  </r>
  <r>
    <s v="1899 - 17)"/>
    <x v="1"/>
    <s v="Supervisor Atacado CE"/>
    <x v="5"/>
    <x v="0"/>
    <s v="Juazeiro Do Norte"/>
    <s v="Sendas Distribuidora (001899 - 17)"/>
    <x v="12"/>
    <x v="2"/>
    <s v="MERCADORIA PARA REVENDA"/>
    <s v="Mamao"/>
    <x v="38"/>
    <s v="Papaya Pp"/>
    <s v="Doce Mel"/>
    <s v="Doce Mel"/>
    <s v="000193557"/>
    <s v="0001"/>
    <x v="100"/>
    <s v="CX"/>
    <n v="2.5417000000000001"/>
    <n v="30.500399999999999"/>
    <n v="125.05"/>
    <s v="03|93"/>
    <x v="0"/>
    <x v="0"/>
    <s v="03|0104|000060153|1"/>
    <x v="28"/>
    <x v="1"/>
    <n v="4.0065339985407943E-4"/>
    <n v="8.8456714908152941E-4"/>
    <s v="1899 - 17)"/>
    <n v="0"/>
    <n v="0"/>
    <n v="2.8611970184302681E-2"/>
  </r>
  <r>
    <s v="1899 - 17)"/>
    <x v="1"/>
    <s v="Supervisor Atacado CE"/>
    <x v="5"/>
    <x v="0"/>
    <s v="Juazeiro Do Norte"/>
    <s v="Sendas Distribuidora (001899 - 17)"/>
    <x v="12"/>
    <x v="2"/>
    <s v="MERCADORIA PARA REVENDA"/>
    <s v="Mamao"/>
    <x v="38"/>
    <s v="Papaya Pp"/>
    <s v="Doce Mel"/>
    <s v="Doce Mel"/>
    <s v="000193727"/>
    <s v="0002"/>
    <x v="100"/>
    <s v="CX"/>
    <n v="1.5832999999999999"/>
    <n v="18.999600000000001"/>
    <n v="77.900000000000006"/>
    <s v="03|93"/>
    <x v="0"/>
    <x v="0"/>
    <s v="03|0104|000060153|1"/>
    <x v="28"/>
    <x v="1"/>
    <n v="2.4958736384352492E-4"/>
    <n v="5.5102300316354634E-4"/>
    <s v="1899 - 17)"/>
    <n v="0"/>
    <n v="0"/>
    <n v="2.8611970184302681E-2"/>
  </r>
  <r>
    <s v="2459 - 55)"/>
    <x v="1"/>
    <s v="Supervisor MA, PA e PI"/>
    <x v="6"/>
    <x v="2"/>
    <s v="Timon"/>
    <s v="Mateus Supermercados S.A. (002459 - 55)"/>
    <x v="13"/>
    <x v="0"/>
    <s v="MERCADORIA PARA REVENDA"/>
    <s v="Mamao"/>
    <x v="38"/>
    <s v="Papaya Pp"/>
    <s v="Doce Mel"/>
    <s v="Doce Mel"/>
    <s v="000024471"/>
    <s v="0001"/>
    <x v="95"/>
    <s v="CX"/>
    <n v="17"/>
    <n v="204"/>
    <n v="795.6"/>
    <s v="03|01"/>
    <x v="0"/>
    <x v="14"/>
    <s v="03|0104|000060144|1"/>
    <x v="101"/>
    <x v="2"/>
    <n v="2.5490591357369501E-3"/>
    <n v="5.9163715365251604E-3"/>
    <s v="2459 - 55)"/>
    <n v="0"/>
    <n v="0"/>
    <n v="2.8611970184302681E-2"/>
  </r>
  <r>
    <s v="2459 - 50)"/>
    <x v="1"/>
    <s v="Supervisor MA, PA e PI"/>
    <x v="6"/>
    <x v="1"/>
    <s v="Teresina"/>
    <s v="Mateus Supermercados S.A. (002459 - 50)"/>
    <x v="13"/>
    <x v="0"/>
    <s v="MERCADORIA PARA REVENDA"/>
    <s v="Abacaxi"/>
    <x v="51"/>
    <s v="Abacaxi Gold Extra"/>
    <s v="Doce Mel"/>
    <s v="Doce Mel"/>
    <s v="000055647"/>
    <s v="0002"/>
    <x v="107"/>
    <s v="CX"/>
    <n v="3"/>
    <n v="38.25"/>
    <n v="310.5"/>
    <s v="03|90"/>
    <x v="3"/>
    <x v="6"/>
    <s v="03|0104|000060143|1"/>
    <x v="94"/>
    <x v="2"/>
    <n v="9.9482511519145681E-4"/>
    <n v="1.1093196630984675E-3"/>
    <s v="2459 - 50)"/>
    <n v="0"/>
    <n v="0"/>
    <n v="2.8611970184302681E-2"/>
  </r>
  <r>
    <s v="2459 - 50)"/>
    <x v="1"/>
    <s v="Supervisor MA, PA e PI"/>
    <x v="6"/>
    <x v="1"/>
    <s v="Teresina"/>
    <s v="Mateus Supermercados S.A. (002459 - 50)"/>
    <x v="13"/>
    <x v="0"/>
    <s v="MERCADORIA PARA REVENDA"/>
    <s v="Mamao"/>
    <x v="38"/>
    <s v="Papaya Pp"/>
    <s v="Doce Mel"/>
    <s v="Doce Mel"/>
    <s v="000055647"/>
    <s v="0003"/>
    <x v="95"/>
    <s v="CX"/>
    <n v="25"/>
    <n v="300"/>
    <n v="1170"/>
    <s v="03|01"/>
    <x v="0"/>
    <x v="14"/>
    <s v="03|0104|000060143|1"/>
    <x v="94"/>
    <x v="2"/>
    <n v="3.7486163760837503E-3"/>
    <n v="8.7005463772428827E-3"/>
    <s v="2459 - 50)"/>
    <n v="0"/>
    <n v="0"/>
    <n v="2.8611970184302681E-2"/>
  </r>
  <r>
    <s v="0082 - 01)"/>
    <x v="1"/>
    <s v="Supervisor Varejo CE"/>
    <x v="3"/>
    <x v="0"/>
    <s v="Fortaleza"/>
    <s v="Cencosud Brasil Comercial Sa (000082 - 01)"/>
    <x v="15"/>
    <x v="0"/>
    <s v="MERCADORIA PARA REVENDA"/>
    <s v="Abacaxi"/>
    <x v="28"/>
    <s v="Abacaxi Perola 1ª"/>
    <s v="Doce Mel"/>
    <s v="Doce Mel"/>
    <s v="000196692"/>
    <s v="0003"/>
    <x v="97"/>
    <s v="UN"/>
    <n v="20"/>
    <n v="20"/>
    <n v="136"/>
    <s v="03|01"/>
    <x v="0"/>
    <x v="4"/>
    <s v="03|0104|000060129|1"/>
    <x v="72"/>
    <x v="5"/>
    <n v="4.3573660439947864E-4"/>
    <n v="5.8003642514952553E-4"/>
    <s v="0082 - 01)"/>
    <n v="0"/>
    <n v="0"/>
    <n v="2.8611970184302681E-2"/>
  </r>
  <r>
    <s v="0132 - 02)"/>
    <x v="1"/>
    <s v="Supervisor Varejo CE"/>
    <x v="3"/>
    <x v="0"/>
    <s v="Maracanau"/>
    <s v="Gerardos Distribuidora Ltda (000132 - 02)"/>
    <x v="15"/>
    <x v="0"/>
    <s v="MERCADORIA PARA REVENDA"/>
    <s v="Abacaxi"/>
    <x v="28"/>
    <s v="Abacaxi Perola Premium"/>
    <s v="Doce Mel"/>
    <s v="Doce Mel"/>
    <s v="000191650"/>
    <s v="0001"/>
    <x v="103"/>
    <s v="CX"/>
    <n v="3"/>
    <n v="32.25"/>
    <n v="270.89999999999998"/>
    <s v="03|01"/>
    <x v="3"/>
    <x v="6"/>
    <s v="03|0104|000060118|1"/>
    <x v="7"/>
    <x v="3"/>
    <n v="8.6794886861631441E-4"/>
    <n v="9.3530873555360992E-4"/>
    <s v="0132 - 02)"/>
    <n v="0"/>
    <n v="0"/>
    <n v="2.8611970184302681E-2"/>
  </r>
  <r>
    <s v="2459 - 80)"/>
    <x v="1"/>
    <s v="Supervisor Atacado CE"/>
    <x v="2"/>
    <x v="0"/>
    <s v="Caucaia"/>
    <s v="Mateus Supermercados S.A. (002459 - 80)"/>
    <x v="12"/>
    <x v="2"/>
    <s v="MERCADORIA PARA REVENDA"/>
    <s v="Abacaxi"/>
    <x v="28"/>
    <s v="Abacaxi Perola 1ª"/>
    <s v="Sem Marca"/>
    <s v="Doce Mel"/>
    <s v="000004685"/>
    <s v="0001"/>
    <x v="108"/>
    <s v="UN"/>
    <n v="30"/>
    <n v="30"/>
    <n v="177"/>
    <s v="03|01"/>
    <x v="2"/>
    <x v="3"/>
    <s v="03|0104|000060114|1"/>
    <x v="39"/>
    <x v="2"/>
    <n v="5.670983748434391E-4"/>
    <n v="8.700546377242883E-4"/>
    <s v="2459 - 80)"/>
    <n v="0"/>
    <n v="0"/>
    <n v="2.8611970184302681E-2"/>
  </r>
  <r>
    <s v="2459 - 54)"/>
    <x v="1"/>
    <s v="Supervisor Atacado CE"/>
    <x v="2"/>
    <x v="0"/>
    <s v="Maracanau"/>
    <s v="Mateus Supermercados S.A. (002459 - 54)"/>
    <x v="15"/>
    <x v="0"/>
    <s v="MERCADORIA PARA REVENDA"/>
    <s v="Abacaxi"/>
    <x v="28"/>
    <s v="Abacaxi Perola 1ª"/>
    <s v="Sem Marca"/>
    <s v="Doce Mel"/>
    <s v="000029437"/>
    <s v="0001"/>
    <x v="108"/>
    <s v="UN"/>
    <n v="30"/>
    <n v="30"/>
    <n v="177"/>
    <s v="03|01"/>
    <x v="3"/>
    <x v="6"/>
    <s v="03|0104|000060096|1"/>
    <x v="37"/>
    <x v="2"/>
    <n v="5.670983748434391E-4"/>
    <n v="8.700546377242883E-4"/>
    <s v="2459 - 54)"/>
    <n v="0"/>
    <n v="0"/>
    <n v="2.8611970184302681E-2"/>
  </r>
  <r>
    <s v="0129 - 01)"/>
    <x v="1"/>
    <s v="Supervisor Atacado CE"/>
    <x v="2"/>
    <x v="0"/>
    <s v="Fortaleza"/>
    <s v="Distribuidora De Alimentos Fartura S/A (000129 - 01)"/>
    <x v="15"/>
    <x v="0"/>
    <s v="MERCADORIA PARA REVENDA"/>
    <s v="Mamao"/>
    <x v="38"/>
    <s v="Papaya Extra"/>
    <s v="Doce Mel"/>
    <s v="Doce Mel"/>
    <s v="004181069"/>
    <s v="0001"/>
    <x v="102"/>
    <s v="CX"/>
    <n v="4"/>
    <n v="48"/>
    <n v="225.6"/>
    <s v="03|01"/>
    <x v="0"/>
    <x v="4"/>
    <s v="03|0104|000060078|1"/>
    <x v="15"/>
    <x v="7"/>
    <n v="7.2281013200384107E-4"/>
    <n v="1.3920874203588614E-3"/>
    <s v="0129 - 01)"/>
    <n v="0"/>
    <n v="0"/>
    <n v="2.8611970184302681E-2"/>
  </r>
  <r>
    <s v="0047 - 11)"/>
    <x v="1"/>
    <s v="Supervisor Varejo CE"/>
    <x v="3"/>
    <x v="0"/>
    <s v="Fortaleza"/>
    <s v="Wmb Supermercados Do Brasil Ltda. (000047 - 11)"/>
    <x v="13"/>
    <x v="0"/>
    <s v="MERCADORIA PARA REVENDA"/>
    <s v="Abacaxi"/>
    <x v="28"/>
    <s v="Abacaxi Perola 1ª"/>
    <s v="Doce Mel"/>
    <s v="Doce Mel"/>
    <s v="000000642"/>
    <s v="0001"/>
    <x v="97"/>
    <s v="UN"/>
    <n v="10"/>
    <n v="10"/>
    <n v="68"/>
    <s v="03|93"/>
    <x v="0"/>
    <x v="0"/>
    <s v="03|0104|000060074|1"/>
    <x v="38"/>
    <x v="11"/>
    <n v="2.1786830219973932E-4"/>
    <n v="2.9001821257476277E-4"/>
    <s v="0047 - 11)"/>
    <n v="0"/>
    <n v="0"/>
    <n v="2.8611970184302681E-2"/>
  </r>
  <r>
    <s v="2459 - 76)"/>
    <x v="1"/>
    <s v="Supervisor Atacado CE"/>
    <x v="2"/>
    <x v="0"/>
    <s v="Russas"/>
    <s v="Mateus Supermercados S.A. (002459 - 76)"/>
    <x v="16"/>
    <x v="0"/>
    <s v="MERCADORIA PARA REVENDA"/>
    <s v="Mamao"/>
    <x v="29"/>
    <s v="Formosa Pp"/>
    <s v="Doce Mel"/>
    <s v="Doce Mel"/>
    <s v="000003506"/>
    <s v="0001"/>
    <x v="101"/>
    <s v="CX"/>
    <n v="1"/>
    <n v="12"/>
    <n v="32.4"/>
    <s v="03|01"/>
    <x v="3"/>
    <x v="6"/>
    <s v="03|0104|000060072|1"/>
    <x v="41"/>
    <x v="2"/>
    <n v="1.0380783810693462E-4"/>
    <n v="3.4802185508971535E-4"/>
    <s v="2459 - 76)"/>
    <n v="0"/>
    <n v="0"/>
    <n v="2.8611970184302681E-2"/>
  </r>
  <r>
    <s v="2459 - 76)"/>
    <x v="1"/>
    <s v="Supervisor Atacado CE"/>
    <x v="2"/>
    <x v="0"/>
    <s v="Russas"/>
    <s v="Mateus Supermercados S.A. (002459 - 76)"/>
    <x v="16"/>
    <x v="0"/>
    <s v="MERCADORIA PARA REVENDA"/>
    <s v="Mamao"/>
    <x v="38"/>
    <s v="Papaya 1ª"/>
    <s v="Doce Mel"/>
    <s v="Doce Mel"/>
    <s v="000003506"/>
    <s v="0002"/>
    <x v="99"/>
    <s v="CX"/>
    <n v="7.75"/>
    <n v="93"/>
    <n v="372"/>
    <s v="03|01"/>
    <x v="0"/>
    <x v="4"/>
    <s v="03|0104|000060072|1"/>
    <x v="41"/>
    <x v="2"/>
    <n v="1.1918677708573975E-3"/>
    <n v="2.6971693769452937E-3"/>
    <s v="2459 - 76)"/>
    <n v="0"/>
    <n v="0"/>
    <n v="2.8611970184302681E-2"/>
  </r>
  <r>
    <s v="2459 - 62)"/>
    <x v="1"/>
    <s v="Supervisor Atacado CE"/>
    <x v="2"/>
    <x v="0"/>
    <s v="Aracati"/>
    <s v="Mateus Supermercados S.A. (002459 - 62)"/>
    <x v="11"/>
    <x v="2"/>
    <s v="MERCADORIA PARA REVENDA"/>
    <s v="Mamao"/>
    <x v="38"/>
    <s v="Papaya 1ª"/>
    <s v="Doce Mel"/>
    <s v="Doce Mel"/>
    <s v="000010393"/>
    <s v="0001"/>
    <x v="99"/>
    <s v="CX"/>
    <n v="16.75"/>
    <n v="201"/>
    <n v="804"/>
    <s v="03|93"/>
    <x v="0"/>
    <x v="0"/>
    <s v="03|0104|000060071|1"/>
    <x v="80"/>
    <x v="2"/>
    <n v="2.575972278949859E-3"/>
    <n v="5.8293660727527317E-3"/>
    <s v="2459 - 62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0"/>
    <x v="2"/>
    <s v="MERCADORIA PARA REVENDA"/>
    <s v="Mamao"/>
    <x v="29"/>
    <s v="Formosa Pp"/>
    <s v="Doce Mel"/>
    <s v="Doce Mel"/>
    <s v="000017315"/>
    <s v="0002"/>
    <x v="101"/>
    <s v="CX"/>
    <n v="1.5"/>
    <n v="18"/>
    <n v="48.6"/>
    <s v="03|93"/>
    <x v="0"/>
    <x v="0"/>
    <s v="03|0104|000060069|1"/>
    <x v="57"/>
    <x v="2"/>
    <n v="1.5571175716040195E-4"/>
    <n v="5.22032782634573E-4"/>
    <s v="2459 - 59)"/>
    <n v="0"/>
    <n v="0"/>
    <n v="2.8611970184302681E-2"/>
  </r>
  <r>
    <s v="2459 - 23)"/>
    <x v="1"/>
    <s v="Supervisor MA, PA e PI"/>
    <x v="6"/>
    <x v="2"/>
    <s v="Timon"/>
    <s v="Mateus Supermercados S.A. (002459 - 23)"/>
    <x v="13"/>
    <x v="0"/>
    <s v="MERCADORIA PARA REVENDA"/>
    <s v="Mamao"/>
    <x v="38"/>
    <s v="Papaya Pp"/>
    <s v="Doce Mel"/>
    <s v="Doce Mel"/>
    <s v="000092219"/>
    <s v="0003"/>
    <x v="95"/>
    <s v="CX"/>
    <n v="2.0832999999999999"/>
    <n v="24.999600000000001"/>
    <n v="97.5"/>
    <s v="03|01"/>
    <x v="0"/>
    <x v="4"/>
    <s v="03|0104|000060068|1"/>
    <x v="50"/>
    <x v="2"/>
    <n v="3.1238469800697917E-4"/>
    <n v="7.2503393070840394E-4"/>
    <s v="2459 - 23)"/>
    <n v="0"/>
    <n v="0"/>
    <n v="2.8611970184302681E-2"/>
  </r>
  <r>
    <s v="2459 - 61)"/>
    <x v="1"/>
    <s v="Supervisor MA, PA e PI"/>
    <x v="6"/>
    <x v="2"/>
    <s v="Caxias"/>
    <s v="Mateus Supermercados S.A. (002459 - 61)"/>
    <x v="12"/>
    <x v="2"/>
    <s v="MERCADORIA PARA REVENDA"/>
    <s v="Abacaxi"/>
    <x v="51"/>
    <s v="Abacaxi Gold Extra"/>
    <s v="Doce Mel"/>
    <s v="Doce Mel"/>
    <s v="000038554"/>
    <s v="0002"/>
    <x v="107"/>
    <s v="CX"/>
    <n v="0.66669999999999996"/>
    <n v="8.5004249999999999"/>
    <n v="69"/>
    <s v="03|90"/>
    <x v="0"/>
    <x v="4"/>
    <s v="03|0104|000060067|1"/>
    <x v="88"/>
    <x v="2"/>
    <n v="2.2107224782032372E-4"/>
    <n v="2.4652780646258277E-4"/>
    <s v="2459 - 61)"/>
    <n v="0"/>
    <n v="0"/>
    <n v="2.8611970184302681E-2"/>
  </r>
  <r>
    <s v="2459 - 61)"/>
    <x v="1"/>
    <s v="Supervisor MA, PA e PI"/>
    <x v="6"/>
    <x v="2"/>
    <s v="Caxias"/>
    <s v="Mateus Supermercados S.A. (002459 - 61)"/>
    <x v="12"/>
    <x v="2"/>
    <s v="MERCADORIA PARA REVENDA"/>
    <s v="Mamao"/>
    <x v="38"/>
    <s v="Papaya Pp"/>
    <s v="Doce Mel"/>
    <s v="Doce Mel"/>
    <s v="000038554"/>
    <s v="0004"/>
    <x v="95"/>
    <s v="CX"/>
    <n v="5.6666999999999996"/>
    <n v="68.000399999999999"/>
    <n v="265.2"/>
    <s v="03|90"/>
    <x v="0"/>
    <x v="4"/>
    <s v="03|0104|000060067|1"/>
    <x v="88"/>
    <x v="2"/>
    <n v="8.4968637857898337E-4"/>
    <n v="1.9721354462368897E-3"/>
    <s v="2459 - 61)"/>
    <n v="0"/>
    <n v="0"/>
    <n v="2.8611970184302681E-2"/>
  </r>
  <r>
    <s v="1899 - 61)"/>
    <x v="1"/>
    <s v="Supervisor Atacado CE"/>
    <x v="2"/>
    <x v="0"/>
    <s v="Fortaleza"/>
    <s v="Sendas Distribuidora S/A (001899 - 61)"/>
    <x v="15"/>
    <x v="0"/>
    <s v="MERCADORIA PARA REVENDA"/>
    <s v="Mamao"/>
    <x v="38"/>
    <s v="Papaya 1ª"/>
    <s v="Doce Mel"/>
    <s v="Doce Mel"/>
    <s v="000056874"/>
    <s v="0001"/>
    <x v="99"/>
    <s v="CX"/>
    <n v="1.375"/>
    <n v="16.5"/>
    <n v="90.75"/>
    <s v="03|01"/>
    <x v="0"/>
    <x v="4"/>
    <s v="03|0104|000060057|1"/>
    <x v="17"/>
    <x v="1"/>
    <n v="2.9075806506803447E-4"/>
    <n v="4.7853005074835855E-4"/>
    <s v="1899 - 61)"/>
    <n v="0"/>
    <n v="0"/>
    <n v="2.8611970184302681E-2"/>
  </r>
  <r>
    <s v="1899 - 27)"/>
    <x v="1"/>
    <s v="Supervisor Atacado CE"/>
    <x v="2"/>
    <x v="0"/>
    <s v="Fortaleza"/>
    <s v="Sendas Distribuidora S/A (001899 - 27)"/>
    <x v="14"/>
    <x v="0"/>
    <s v="MERCADORIA PARA REVENDA"/>
    <s v="Mamao"/>
    <x v="38"/>
    <s v="Papaya 1ª"/>
    <s v="Doce Mel"/>
    <s v="Doce Mel"/>
    <s v="000147080"/>
    <s v="0001"/>
    <x v="99"/>
    <s v="CX"/>
    <n v="1.9833000000000001"/>
    <n v="23.799600000000002"/>
    <n v="130.9"/>
    <s v="03|01"/>
    <x v="0"/>
    <x v="4"/>
    <s v="03|0104|000060056|1"/>
    <x v="12"/>
    <x v="1"/>
    <n v="4.1939648173449821E-4"/>
    <n v="6.9023174519943246E-4"/>
    <s v="1899 - 27)"/>
    <n v="0"/>
    <n v="0"/>
    <n v="2.8611970184302681E-2"/>
  </r>
  <r>
    <s v="1899 - 46)"/>
    <x v="1"/>
    <s v="Supervisor Atacado CE"/>
    <x v="2"/>
    <x v="0"/>
    <s v="Fortaleza"/>
    <s v="Sendas Distribuidora S/A (001899 - 46)"/>
    <x v="15"/>
    <x v="0"/>
    <s v="MERCADORIA PARA REVENDA"/>
    <s v="Mamao"/>
    <x v="38"/>
    <s v="Papaya 1ª"/>
    <s v="Doce Mel"/>
    <s v="Doce Mel"/>
    <s v="000083263"/>
    <s v="0003"/>
    <x v="99"/>
    <s v="CX"/>
    <n v="2.5417000000000001"/>
    <n v="30.500399999999999"/>
    <n v="167.75"/>
    <s v="03|01"/>
    <x v="0"/>
    <x v="4"/>
    <s v="03|0104|000060054|1"/>
    <x v="8"/>
    <x v="1"/>
    <n v="5.3746187785303347E-4"/>
    <n v="8.8456714908152941E-4"/>
    <s v="1899 - 46)"/>
    <n v="0"/>
    <n v="0"/>
    <n v="2.8611970184302681E-2"/>
  </r>
  <r>
    <s v="1899 - 18)"/>
    <x v="1"/>
    <s v="Supervisor Atacado CE"/>
    <x v="2"/>
    <x v="0"/>
    <s v="Maracanau"/>
    <s v="Sendas Distribuidora (001899 - 18)"/>
    <x v="14"/>
    <x v="0"/>
    <s v="MERCADORIA PARA REVENDA"/>
    <s v="Mamao"/>
    <x v="38"/>
    <s v="Papaya 1ª"/>
    <s v="Doce Mel"/>
    <s v="Doce Mel"/>
    <s v="000178759"/>
    <s v="0003"/>
    <x v="99"/>
    <s v="CX"/>
    <n v="1.75"/>
    <n v="21"/>
    <n v="115.5"/>
    <s v="03|01"/>
    <x v="0"/>
    <x v="4"/>
    <s v="03|0104|000060036|1"/>
    <x v="19"/>
    <x v="1"/>
    <n v="3.7005571917749842E-4"/>
    <n v="6.090382464070018E-4"/>
    <s v="1899 - 18)"/>
    <n v="0"/>
    <n v="0"/>
    <n v="2.8611970184302681E-2"/>
  </r>
  <r>
    <s v="1899 - 26)"/>
    <x v="1"/>
    <s v="Supervisor Atacado CE"/>
    <x v="2"/>
    <x v="0"/>
    <s v="Fortaleza"/>
    <s v="Sendas Distribuidora S/A (001899 - 26)"/>
    <x v="16"/>
    <x v="0"/>
    <s v="MERCADORIA PARA REVENDA"/>
    <s v="Mamao"/>
    <x v="38"/>
    <s v="Papaya 1ª"/>
    <s v="Doce Mel"/>
    <s v="Doce Mel"/>
    <s v="000221229"/>
    <s v="0002"/>
    <x v="99"/>
    <s v="CX"/>
    <n v="1.1667000000000001"/>
    <n v="14.000400000000001"/>
    <n v="77"/>
    <s v="03|01"/>
    <x v="0"/>
    <x v="4"/>
    <s v="03|0104|000060028|1"/>
    <x v="53"/>
    <x v="1"/>
    <n v="2.4670381278499894E-4"/>
    <n v="4.0603709833317091E-4"/>
    <s v="1899 - 26)"/>
    <n v="0"/>
    <n v="0"/>
    <n v="2.8611970184302681E-2"/>
  </r>
  <r>
    <s v="1899 - 08)"/>
    <x v="1"/>
    <s v="Supervisor Atacado CE"/>
    <x v="2"/>
    <x v="0"/>
    <s v="Caucaia"/>
    <s v="Sendas Distribuidora (001899 - 08)"/>
    <x v="0"/>
    <x v="0"/>
    <s v="MERCADORIA PARA REVENDA"/>
    <s v="Mamao"/>
    <x v="38"/>
    <s v="Papaya 1ª"/>
    <s v="Doce Mel"/>
    <s v="Doce Mel"/>
    <s v="000142459"/>
    <s v="0001"/>
    <x v="99"/>
    <s v="CX"/>
    <n v="0.33329999999999999"/>
    <n v="3.9996"/>
    <n v="22"/>
    <s v="03|01"/>
    <x v="1"/>
    <x v="2"/>
    <s v="03|0104|000060022|1"/>
    <x v="5"/>
    <x v="1"/>
    <n v="7.0486803652856843E-5"/>
    <n v="1.1599568430140211E-4"/>
    <s v="1899 - 08)"/>
    <n v="0"/>
    <n v="0"/>
    <n v="2.8611970184302681E-2"/>
  </r>
  <r>
    <s v="2459 - 38)"/>
    <x v="1"/>
    <s v="Supervisor Atacado CE"/>
    <x v="2"/>
    <x v="0"/>
    <s v="Tiangua"/>
    <s v="Mateus Supermercados S.A. (002459 - 38)"/>
    <x v="14"/>
    <x v="0"/>
    <s v="MERCADORIA PARA REVENDA"/>
    <s v="Mamao"/>
    <x v="29"/>
    <s v="Formosa Pp"/>
    <s v="Doce Mel"/>
    <s v="Doce Mel"/>
    <s v="000039140"/>
    <s v="0004"/>
    <x v="101"/>
    <s v="CX"/>
    <n v="0.83330000000000004"/>
    <n v="9.9995999999999992"/>
    <n v="27"/>
    <s v="03|01"/>
    <x v="1"/>
    <x v="2"/>
    <s v="03|0104|000060012|1"/>
    <x v="40"/>
    <x v="2"/>
    <n v="8.6506531755778856E-5"/>
    <n v="2.9000661184625973E-4"/>
    <s v="2459 - 38)"/>
    <n v="0"/>
    <n v="0"/>
    <n v="2.8611970184302681E-2"/>
  </r>
  <r>
    <s v="2459 - 38)"/>
    <x v="1"/>
    <s v="Supervisor Atacado CE"/>
    <x v="2"/>
    <x v="0"/>
    <s v="Tiangua"/>
    <s v="Mateus Supermercados S.A. (002459 - 38)"/>
    <x v="14"/>
    <x v="0"/>
    <s v="MERCADORIA PARA REVENDA"/>
    <s v="Mamao"/>
    <x v="38"/>
    <s v="Papaya 1ª"/>
    <s v="Doce Mel"/>
    <s v="Doce Mel"/>
    <s v="000039140"/>
    <s v="0005"/>
    <x v="99"/>
    <s v="CX"/>
    <n v="2.2917000000000001"/>
    <n v="27.500399999999999"/>
    <n v="110"/>
    <s v="03|01"/>
    <x v="3"/>
    <x v="6"/>
    <s v="03|0104|000060012|1"/>
    <x v="40"/>
    <x v="2"/>
    <n v="3.5243401826428423E-4"/>
    <n v="7.9756168530910061E-4"/>
    <s v="2459 - 38)"/>
    <n v="0"/>
    <n v="0"/>
    <n v="2.8611970184302681E-2"/>
  </r>
  <r>
    <s v="2459 - 38)"/>
    <x v="1"/>
    <s v="Supervisor Atacado CE"/>
    <x v="2"/>
    <x v="0"/>
    <s v="Tiangua"/>
    <s v="Mateus Supermercados S.A. (002459 - 38)"/>
    <x v="14"/>
    <x v="0"/>
    <s v="MERCADORIA PARA REVENDA"/>
    <s v="Mamao"/>
    <x v="38"/>
    <s v="Papaya 1ª"/>
    <s v="Doce Mel"/>
    <s v="Doce Mel"/>
    <s v="000039140"/>
    <s v="0006"/>
    <x v="99"/>
    <s v="CX"/>
    <n v="2.2917000000000001"/>
    <n v="27.500399999999999"/>
    <n v="110"/>
    <s v="03|93"/>
    <x v="0"/>
    <x v="0"/>
    <s v="03|0104|000060012|1"/>
    <x v="40"/>
    <x v="2"/>
    <n v="3.5243401826428423E-4"/>
    <n v="7.9756168530910061E-4"/>
    <s v="2459 - 38)"/>
    <n v="0"/>
    <n v="0"/>
    <n v="2.8611970184302681E-2"/>
  </r>
  <r>
    <s v="2459 - 38)"/>
    <x v="1"/>
    <s v="Supervisor Atacado CE"/>
    <x v="2"/>
    <x v="0"/>
    <s v="Tiangua"/>
    <s v="Mateus Supermercados S.A. (002459 - 38)"/>
    <x v="14"/>
    <x v="0"/>
    <s v="MERCADORIA PARA REVENDA"/>
    <s v="Abacaxi"/>
    <x v="28"/>
    <s v="Abacaxi Perola 1ª"/>
    <s v="Doce Mel"/>
    <s v="Doce Mel"/>
    <s v="000039140"/>
    <s v="0001"/>
    <x v="97"/>
    <s v="UN"/>
    <n v="11"/>
    <n v="11"/>
    <n v="64.900000000000006"/>
    <s v="03|01"/>
    <x v="2"/>
    <x v="3"/>
    <s v="03|0104|000060012|1"/>
    <x v="40"/>
    <x v="2"/>
    <n v="2.0793607077592769E-4"/>
    <n v="3.1902003383223903E-4"/>
    <s v="2459 - 38)"/>
    <n v="0"/>
    <n v="0"/>
    <n v="2.8611970184302681E-2"/>
  </r>
  <r>
    <s v="2459 - 56)"/>
    <x v="1"/>
    <s v="Supervisor Atacado CE"/>
    <x v="2"/>
    <x v="0"/>
    <s v="Caninde"/>
    <s v="Mateus Supermercados S.A. (002459 - 56)"/>
    <x v="16"/>
    <x v="0"/>
    <s v="MERCADORIA PARA REVENDA"/>
    <s v="Mamao"/>
    <x v="29"/>
    <s v="Formosa Pp"/>
    <s v="Doce Mel"/>
    <s v="Doce Mel"/>
    <s v="000014372"/>
    <s v="0001"/>
    <x v="101"/>
    <s v="CX"/>
    <n v="0.125"/>
    <n v="1.5"/>
    <n v="4.05"/>
    <s v="03|01"/>
    <x v="1"/>
    <x v="2"/>
    <s v="03|0104|000060009|1"/>
    <x v="62"/>
    <x v="2"/>
    <n v="1.2975979763366827E-5"/>
    <n v="4.3502731886214419E-5"/>
    <s v="2459 - 56)"/>
    <n v="0"/>
    <n v="0"/>
    <n v="2.8611970184302681E-2"/>
  </r>
  <r>
    <s v="2459 - 56)"/>
    <x v="1"/>
    <s v="Supervisor Atacado CE"/>
    <x v="2"/>
    <x v="0"/>
    <s v="Caninde"/>
    <s v="Mateus Supermercados S.A. (002459 - 56)"/>
    <x v="16"/>
    <x v="0"/>
    <s v="MERCADORIA PARA REVENDA"/>
    <s v="Mamao"/>
    <x v="38"/>
    <s v="Papaya 1ª"/>
    <s v="Doce Mel"/>
    <s v="Doce Mel"/>
    <s v="000014372"/>
    <s v="0002"/>
    <x v="99"/>
    <s v="CX"/>
    <n v="1.0832999999999999"/>
    <n v="12.999599999999999"/>
    <n v="52"/>
    <s v="03|01"/>
    <x v="0"/>
    <x v="4"/>
    <s v="03|0104|000060009|1"/>
    <x v="62"/>
    <x v="2"/>
    <n v="1.6660517227038891E-4"/>
    <n v="3.7701207561868859E-4"/>
    <s v="2459 - 56)"/>
    <n v="0"/>
    <n v="0"/>
    <n v="2.8611970184302681E-2"/>
  </r>
  <r>
    <s v="2459 - 56)"/>
    <x v="1"/>
    <s v="Supervisor Atacado CE"/>
    <x v="2"/>
    <x v="0"/>
    <s v="Caninde"/>
    <s v="Mateus Supermercados S.A. (002459 - 56)"/>
    <x v="5"/>
    <x v="1"/>
    <s v="MERCADORIA PARA REVENDA"/>
    <s v="Mamao"/>
    <x v="38"/>
    <s v="Papaya 1ª"/>
    <s v="Doce Mel"/>
    <s v="Doce Mel"/>
    <s v="000014671"/>
    <s v="0001"/>
    <x v="99"/>
    <s v="CX"/>
    <n v="4.2832999999999997"/>
    <n v="51.3996"/>
    <n v="205.6"/>
    <s v="03|93"/>
    <x v="0"/>
    <x v="0"/>
    <s v="03|0104|000060009|1"/>
    <x v="62"/>
    <x v="2"/>
    <n v="6.5873121959215302E-4"/>
    <n v="1.4906820119057777E-3"/>
    <s v="2459 - 56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PARA REVENDA"/>
    <s v="Mamao"/>
    <x v="29"/>
    <s v="Formosa Pp"/>
    <s v="Doce Mel"/>
    <s v="Doce Mel"/>
    <s v="000016201"/>
    <s v="0004"/>
    <x v="101"/>
    <s v="CX"/>
    <n v="1"/>
    <n v="12"/>
    <n v="32.4"/>
    <s v="03|01"/>
    <x v="3"/>
    <x v="6"/>
    <s v="03|0104|000060008|1"/>
    <x v="63"/>
    <x v="2"/>
    <n v="1.0380783810693462E-4"/>
    <n v="3.4802185508971535E-4"/>
    <s v="2459 - 48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PARA REVENDA"/>
    <s v="Mamao"/>
    <x v="38"/>
    <s v="Papaya 1ª"/>
    <s v="Doce Mel"/>
    <s v="Doce Mel"/>
    <s v="000016201"/>
    <s v="0005"/>
    <x v="99"/>
    <s v="CX"/>
    <n v="0.625"/>
    <n v="7.5"/>
    <n v="30"/>
    <s v="03|01"/>
    <x v="0"/>
    <x v="4"/>
    <s v="03|0104|000060008|1"/>
    <x v="63"/>
    <x v="2"/>
    <n v="9.6118368617532064E-5"/>
    <n v="2.1751365943107207E-4"/>
    <s v="2459 - 48)"/>
    <n v="0"/>
    <n v="0"/>
    <n v="2.8611970184302681E-2"/>
  </r>
  <r>
    <s v="2459 - 48)"/>
    <x v="1"/>
    <s v="Supervisor Atacado CE"/>
    <x v="2"/>
    <x v="0"/>
    <s v="Quixeramobim"/>
    <s v="Mateus Supermercados S.A. (002459 - 48)"/>
    <x v="2"/>
    <x v="2"/>
    <s v="MERCADORIA PARA REVENDA"/>
    <s v="Mamao"/>
    <x v="38"/>
    <s v="Papaya 1ª"/>
    <s v="Doce Mel"/>
    <s v="Doce Mel"/>
    <s v="000016237"/>
    <s v="0001"/>
    <x v="99"/>
    <s v="CX"/>
    <n v="12.833299999999999"/>
    <n v="153.99959999999999"/>
    <n v="616"/>
    <s v="03|93"/>
    <x v="0"/>
    <x v="0"/>
    <s v="03|0104|000060008|1"/>
    <x v="63"/>
    <x v="2"/>
    <n v="1.9736305022799916E-3"/>
    <n v="4.4662688729228432E-3"/>
    <s v="2459 - 48)"/>
    <n v="0"/>
    <n v="0"/>
    <n v="2.8611970184302681E-2"/>
  </r>
  <r>
    <s v="2459 - 44)"/>
    <x v="1"/>
    <s v="Supervisor Atacado CE"/>
    <x v="2"/>
    <x v="0"/>
    <s v="Crateus"/>
    <s v="Mateus Supermercados S.A. (002459 - 44)"/>
    <x v="13"/>
    <x v="0"/>
    <s v="MERCADORIA PARA REVENDA"/>
    <s v="Mamao"/>
    <x v="38"/>
    <s v="Papaya 1ª"/>
    <s v="Doce Mel"/>
    <s v="Doce Mel"/>
    <s v="000014618"/>
    <s v="0001"/>
    <x v="99"/>
    <s v="CX"/>
    <n v="6.25"/>
    <n v="75"/>
    <n v="300"/>
    <s v="03|93"/>
    <x v="0"/>
    <x v="0"/>
    <s v="03|0104|000060007|1"/>
    <x v="64"/>
    <x v="2"/>
    <n v="9.6118368617532056E-4"/>
    <n v="2.1751365943107207E-3"/>
    <s v="2459 - 44)"/>
    <n v="0"/>
    <n v="0"/>
    <n v="2.8611970184302681E-2"/>
  </r>
  <r>
    <s v="2459 - 44)"/>
    <x v="1"/>
    <s v="Supervisor Atacado CE"/>
    <x v="2"/>
    <x v="0"/>
    <s v="Crateus"/>
    <s v="Mateus Supermercados S.A. (002459 - 44)"/>
    <x v="1"/>
    <x v="1"/>
    <s v="MERCADORIA PARA REVENDA"/>
    <s v="Mamao"/>
    <x v="38"/>
    <s v="Papaya 1ª"/>
    <s v="Doce Mel"/>
    <s v="Doce Mel"/>
    <s v="000014773"/>
    <s v="0001"/>
    <x v="99"/>
    <s v="CX"/>
    <n v="17.458300000000001"/>
    <n v="209.49959999999999"/>
    <n v="838"/>
    <s v="03|93"/>
    <x v="0"/>
    <x v="0"/>
    <s v="03|0104|000060007|1"/>
    <x v="64"/>
    <x v="2"/>
    <n v="2.6849064300497288E-3"/>
    <n v="6.075869952712777E-3"/>
    <s v="2459 - 44)"/>
    <n v="0"/>
    <n v="0"/>
    <n v="2.8611970184302681E-2"/>
  </r>
  <r>
    <s v="2459 - 43)"/>
    <x v="1"/>
    <s v="Supervisor Atacado CE"/>
    <x v="2"/>
    <x v="0"/>
    <s v="Itapipoca"/>
    <s v="Mateus Supermercados S.A. (002459 - 43)"/>
    <x v="15"/>
    <x v="0"/>
    <s v="MERCADORIA PARA REVENDA"/>
    <s v="Mamao"/>
    <x v="38"/>
    <s v="Papaya 1ª"/>
    <s v="Doce Mel"/>
    <s v="Doce Mel"/>
    <s v="000028179"/>
    <s v="0003"/>
    <x v="99"/>
    <s v="CX"/>
    <n v="0.16669999999999999"/>
    <n v="2.0004"/>
    <n v="8"/>
    <s v="03|01"/>
    <x v="1"/>
    <x v="2"/>
    <s v="03|0104|000060004|1"/>
    <x v="59"/>
    <x v="2"/>
    <n v="2.5631564964675214E-5"/>
    <n v="5.8015243243455542E-5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13"/>
    <x v="0"/>
    <s v="MERCADORIA PARA REVENDA"/>
    <s v="Abacaxi"/>
    <x v="28"/>
    <s v="Abacaxi Perola 1ª"/>
    <s v="Doce Mel"/>
    <s v="Doce Mel"/>
    <s v="000028213"/>
    <s v="0001"/>
    <x v="97"/>
    <s v="UN"/>
    <n v="15"/>
    <n v="15"/>
    <n v="88.5"/>
    <s v="03|93"/>
    <x v="0"/>
    <x v="0"/>
    <s v="03|0104|000060004|1"/>
    <x v="59"/>
    <x v="2"/>
    <n v="2.8354918742171955E-4"/>
    <n v="4.3502731886214415E-4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2"/>
    <x v="2"/>
    <s v="MERCADORIA PARA REVENDA"/>
    <s v="Abacaxi"/>
    <x v="28"/>
    <s v="Abacaxi Perola 1ª"/>
    <s v="Doce Mel"/>
    <s v="Doce Mel"/>
    <s v="000028267"/>
    <s v="0001"/>
    <x v="97"/>
    <s v="UN"/>
    <n v="10"/>
    <n v="10"/>
    <n v="59"/>
    <s v="03|93"/>
    <x v="0"/>
    <x v="0"/>
    <s v="03|0104|000060004|1"/>
    <x v="59"/>
    <x v="2"/>
    <n v="1.8903279161447973E-4"/>
    <n v="2.9001821257476277E-4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2"/>
    <x v="2"/>
    <s v="MERCADORIA PARA REVENDA"/>
    <s v="Mamao"/>
    <x v="38"/>
    <s v="Papaya 1ª"/>
    <s v="Doce Mel"/>
    <s v="Doce Mel"/>
    <s v="000028296"/>
    <s v="0001"/>
    <x v="99"/>
    <s v="CX"/>
    <n v="14.5"/>
    <n v="174"/>
    <n v="696"/>
    <s v="03|93"/>
    <x v="0"/>
    <x v="0"/>
    <s v="03|0104|000060004|1"/>
    <x v="59"/>
    <x v="2"/>
    <n v="2.2299461519267438E-3"/>
    <n v="5.0463168988008726E-3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6"/>
    <x v="1"/>
    <s v="MERCADORIA PARA REVENDA"/>
    <s v="Mamao"/>
    <x v="38"/>
    <s v="Papaya 1ª"/>
    <s v="Doce Mel"/>
    <s v="Doce Mel"/>
    <s v="000028464"/>
    <s v="0001"/>
    <x v="99"/>
    <s v="CX"/>
    <n v="5.3417000000000003"/>
    <n v="64.100399999999993"/>
    <n v="256.39999999999998"/>
    <s v="03|93"/>
    <x v="0"/>
    <x v="0"/>
    <s v="03|0104|000060004|1"/>
    <x v="59"/>
    <x v="2"/>
    <n v="8.2149165711784054E-4"/>
    <n v="1.8590283433327322E-3"/>
    <s v="2459 - 43)"/>
    <n v="0"/>
    <n v="0"/>
    <n v="2.8611970184302681E-2"/>
  </r>
  <r>
    <s v="0002 - 23)"/>
    <x v="1"/>
    <s v="Supervisor Atacado CE"/>
    <x v="5"/>
    <x v="0"/>
    <s v="Juazeiro Do Norte"/>
    <s v="Atacadao S.A (000002 - 23)"/>
    <x v="14"/>
    <x v="0"/>
    <s v="MERCADORIA PARA REVENDA"/>
    <s v="Abacaxi"/>
    <x v="28"/>
    <s v="Abacaxi Perola 1ª"/>
    <s v="Doce Mel"/>
    <s v="Doce Mel"/>
    <s v="000499729"/>
    <s v="0001"/>
    <x v="97"/>
    <s v="UN"/>
    <n v="0.5"/>
    <n v="0.5"/>
    <n v="39.5"/>
    <s v="03|93"/>
    <x v="0"/>
    <x v="0"/>
    <s v="03|0104|000059998|1"/>
    <x v="35"/>
    <x v="0"/>
    <n v="1.2655585201308388E-4"/>
    <n v="1.4500910628738138E-5"/>
    <s v="0002 - 23)"/>
    <n v="0"/>
    <n v="0"/>
    <n v="2.8611970184302681E-2"/>
  </r>
  <r>
    <s v="1899 - 33)"/>
    <x v="1"/>
    <s v="Supervisor Atacado CE"/>
    <x v="5"/>
    <x v="0"/>
    <s v="Iguatu"/>
    <s v="Sendas Distribuidora S/A (001899 - 33)"/>
    <x v="13"/>
    <x v="0"/>
    <s v="MERCADORIA PARA REVENDA"/>
    <s v="Mamao"/>
    <x v="38"/>
    <s v="Papaya 1ª"/>
    <s v="Doce Mel"/>
    <s v="Doce Mel"/>
    <s v="000066772"/>
    <s v="0001"/>
    <x v="99"/>
    <s v="CX"/>
    <n v="1.0832999999999999"/>
    <n v="12.999599999999999"/>
    <n v="71.5"/>
    <s v="03|01"/>
    <x v="3"/>
    <x v="6"/>
    <s v="03|0104|000059996|1"/>
    <x v="29"/>
    <x v="1"/>
    <n v="2.2908211187178473E-4"/>
    <n v="3.7701207561868859E-4"/>
    <s v="1899 - 3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Abacaxi"/>
    <x v="51"/>
    <s v="Abacaxi Gold Extra"/>
    <s v="Doce Mel"/>
    <s v="Doce Mel"/>
    <s v="000036858"/>
    <s v="0001"/>
    <x v="107"/>
    <s v="CX"/>
    <n v="1"/>
    <n v="12.75"/>
    <n v="106.2"/>
    <s v="03|01"/>
    <x v="1"/>
    <x v="7"/>
    <s v="03|0104|000059994|1"/>
    <x v="55"/>
    <x v="0"/>
    <n v="3.4025902490606347E-4"/>
    <n v="3.6977322103282252E-4"/>
    <s v="0002 - 5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Mamao"/>
    <x v="29"/>
    <s v="Formosa Pp"/>
    <s v="Doce Mel"/>
    <s v="Doce Mel"/>
    <s v="000036860"/>
    <s v="0005"/>
    <x v="101"/>
    <s v="CX"/>
    <n v="0.41670000000000001"/>
    <n v="5.0004"/>
    <n v="16.5"/>
    <s v="03|90"/>
    <x v="3"/>
    <x v="6"/>
    <s v="03|0104|000059994|1"/>
    <x v="55"/>
    <x v="0"/>
    <n v="5.2865102739642629E-5"/>
    <n v="1.4502070701588439E-4"/>
    <s v="0002 - 5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Mamao"/>
    <x v="38"/>
    <s v="Papaya Extra"/>
    <s v="Doce Mel"/>
    <s v="Doce Mel"/>
    <s v="000036860"/>
    <s v="0006"/>
    <x v="102"/>
    <s v="CX"/>
    <n v="0.33329999999999999"/>
    <n v="3.9996"/>
    <n v="30"/>
    <s v="03|90"/>
    <x v="3"/>
    <x v="6"/>
    <s v="03|0104|000059994|1"/>
    <x v="55"/>
    <x v="0"/>
    <n v="9.6118368617532064E-5"/>
    <n v="1.1599568430140211E-4"/>
    <s v="0002 - 53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Mamao"/>
    <x v="38"/>
    <s v="Papaya Extra"/>
    <s v="Doce Mel"/>
    <s v="Doce Mel"/>
    <s v="000088203"/>
    <s v="0001"/>
    <x v="102"/>
    <s v="CX"/>
    <n v="1.8167"/>
    <n v="21.8004"/>
    <n v="152.6"/>
    <s v="03|93"/>
    <x v="0"/>
    <x v="0"/>
    <s v="03|0104|000059991|1"/>
    <x v="68"/>
    <x v="1"/>
    <n v="4.8892210170117974E-4"/>
    <n v="6.3225130414148577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Mamao"/>
    <x v="38"/>
    <s v="Papaya Extra"/>
    <s v="Doce Mel"/>
    <s v="Doce Mel"/>
    <s v="000088222"/>
    <s v="0001"/>
    <x v="102"/>
    <s v="CX"/>
    <n v="0.16669999999999999"/>
    <n v="2.0004"/>
    <n v="14"/>
    <s v="03|93"/>
    <x v="0"/>
    <x v="0"/>
    <s v="03|0104|000059991|1"/>
    <x v="68"/>
    <x v="1"/>
    <n v="4.4855238688181629E-5"/>
    <n v="5.8015243243455542E-5"/>
    <s v="1899 - 73)"/>
    <n v="0"/>
    <n v="0"/>
    <n v="2.8611970184302681E-2"/>
  </r>
  <r>
    <s v="1899 - 72)"/>
    <x v="1"/>
    <s v="Supervisor MA, PA e PI"/>
    <x v="8"/>
    <x v="2"/>
    <s v="Sao Luis"/>
    <s v="Sendas Distribuidora S/A (001899 - 72)"/>
    <x v="8"/>
    <x v="2"/>
    <s v="MERCADORIA PARA REVENDA"/>
    <s v="Mamao"/>
    <x v="29"/>
    <s v="Formosa Extra"/>
    <s v="Levissa"/>
    <s v="Doce Mel"/>
    <s v="000038964"/>
    <s v="0002"/>
    <x v="98"/>
    <s v="CX"/>
    <n v="5"/>
    <n v="60"/>
    <n v="288"/>
    <s v="03|90"/>
    <x v="3"/>
    <x v="6"/>
    <s v="03|0104|000059990|1"/>
    <x v="66"/>
    <x v="1"/>
    <n v="9.2273633872830773E-4"/>
    <n v="1.7401092754485766E-3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8"/>
    <x v="2"/>
    <s v="MERCADORIA PARA REVENDA"/>
    <s v="Mamao"/>
    <x v="38"/>
    <s v="Papaya Extra"/>
    <s v="Doce Mel"/>
    <s v="Doce Mel"/>
    <s v="000038964"/>
    <s v="0003"/>
    <x v="102"/>
    <s v="CX"/>
    <n v="2.5"/>
    <n v="30"/>
    <n v="210"/>
    <s v="03|93"/>
    <x v="0"/>
    <x v="0"/>
    <s v="03|0104|000059990|1"/>
    <x v="66"/>
    <x v="1"/>
    <n v="6.7282858032272443E-4"/>
    <n v="8.700546377242883E-4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14"/>
    <x v="0"/>
    <s v="MERCADORIA PARA REVENDA"/>
    <s v="Mamao"/>
    <x v="29"/>
    <s v="Formosa Extra"/>
    <s v="Levissa"/>
    <s v="Doce Mel"/>
    <s v="000120397"/>
    <s v="0002"/>
    <x v="98"/>
    <s v="CX"/>
    <n v="8.3000000000000001E-3"/>
    <n v="9.9599999999999994E-2"/>
    <n v="0.48"/>
    <s v="03|93"/>
    <x v="0"/>
    <x v="0"/>
    <s v="03|0104|000059988|1"/>
    <x v="67"/>
    <x v="1"/>
    <n v="1.5378938978805129E-6"/>
    <n v="2.888581397244637E-6"/>
    <s v="1899 - 71)"/>
    <n v="0"/>
    <n v="0"/>
    <n v="2.8611970184302681E-2"/>
  </r>
  <r>
    <s v="1899 - 29)"/>
    <x v="1"/>
    <s v="Supervisor MA, PA e PI"/>
    <x v="7"/>
    <x v="1"/>
    <s v="Parnaiba"/>
    <s v="Sendas Distribuidora S/A (001899 - 29)"/>
    <x v="13"/>
    <x v="0"/>
    <s v="MERCADORIA PARA REVENDA"/>
    <s v="Mamao"/>
    <x v="29"/>
    <s v="Formosa Pp"/>
    <s v="Doce Mel"/>
    <s v="Doce Mel"/>
    <s v="000085536"/>
    <s v="0001"/>
    <x v="101"/>
    <s v="CX"/>
    <n v="0.58330000000000004"/>
    <n v="6.9996"/>
    <n v="24.5"/>
    <s v="03|01"/>
    <x v="1"/>
    <x v="2"/>
    <s v="03|0104|000059975|1"/>
    <x v="54"/>
    <x v="1"/>
    <n v="7.849666770431785E-5"/>
    <n v="2.0300114807383094E-4"/>
    <s v="1899 - 29)"/>
    <n v="0"/>
    <n v="0"/>
    <n v="2.8611970184302681E-2"/>
  </r>
  <r>
    <s v="1899 - 60)"/>
    <x v="1"/>
    <s v="Supervisor MA, PA e PI"/>
    <x v="1"/>
    <x v="1"/>
    <s v="Teresina"/>
    <s v="Sendas Distribuidora S/A (001899 - 60)"/>
    <x v="13"/>
    <x v="0"/>
    <s v="MERCADORIA PARA REVENDA"/>
    <s v="Mamao"/>
    <x v="29"/>
    <s v="Formosa Extra"/>
    <s v="Levissa"/>
    <s v="Doce Mel"/>
    <s v="000073383"/>
    <s v="0001"/>
    <x v="98"/>
    <s v="CX"/>
    <n v="4"/>
    <n v="48"/>
    <n v="168"/>
    <s v="03|93"/>
    <x v="0"/>
    <x v="0"/>
    <s v="03|0104|000059974|1"/>
    <x v="32"/>
    <x v="1"/>
    <n v="5.3826286425817953E-4"/>
    <n v="1.3920874203588614E-3"/>
    <s v="1899 - 60)"/>
    <n v="0"/>
    <n v="0"/>
    <n v="2.8611970184302681E-2"/>
  </r>
  <r>
    <s v="1899 - 60)"/>
    <x v="1"/>
    <s v="Supervisor MA, PA e PI"/>
    <x v="1"/>
    <x v="1"/>
    <s v="Teresina"/>
    <s v="Sendas Distribuidora S/A (001899 - 60)"/>
    <x v="2"/>
    <x v="2"/>
    <s v="MERCADORIA PARA REVENDA"/>
    <s v="Mamao"/>
    <x v="29"/>
    <s v="Formosa Extra"/>
    <s v="Levissa"/>
    <s v="Doce Mel"/>
    <s v="000073449"/>
    <s v="0001"/>
    <x v="98"/>
    <s v="CX"/>
    <n v="0.66669999999999996"/>
    <n v="8.0004000000000008"/>
    <n v="28"/>
    <s v="03|01"/>
    <x v="1"/>
    <x v="2"/>
    <s v="03|0104|000059974|1"/>
    <x v="32"/>
    <x v="1"/>
    <n v="8.9710477376363259E-5"/>
    <n v="2.3202617078831324E-4"/>
    <s v="1899 - 60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Abacaxi"/>
    <x v="51"/>
    <s v="Abacaxi Gold Extra"/>
    <s v="Doce Mel"/>
    <s v="Doce Mel"/>
    <s v="000025789"/>
    <s v="0003"/>
    <x v="107"/>
    <s v="CX"/>
    <n v="0.44440000000000002"/>
    <n v="5.6661000000000001"/>
    <n v="47.2"/>
    <s v="03|90"/>
    <x v="3"/>
    <x v="6"/>
    <s v="03|0104|000059970|1"/>
    <x v="60"/>
    <x v="0"/>
    <n v="1.5122623329158377E-4"/>
    <n v="1.6432721942698635E-4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Mamao"/>
    <x v="38"/>
    <s v="Papaya Extra"/>
    <s v="Doce Mel"/>
    <s v="Doce Mel"/>
    <s v="000025789"/>
    <s v="0007"/>
    <x v="102"/>
    <s v="CX"/>
    <n v="0.875"/>
    <n v="10.5"/>
    <n v="78.75"/>
    <s v="03|01"/>
    <x v="1"/>
    <x v="2"/>
    <s v="03|0104|000059970|1"/>
    <x v="60"/>
    <x v="0"/>
    <n v="2.5231071762102164E-4"/>
    <n v="3.045191232035009E-4"/>
    <s v="0048 - 19)"/>
    <n v="0"/>
    <n v="0"/>
    <n v="2.8611970184302681E-2"/>
  </r>
  <r>
    <s v="0002 - 58)"/>
    <x v="1"/>
    <s v="Supervisor MA, PA e PI"/>
    <x v="6"/>
    <x v="1"/>
    <s v="Teresina"/>
    <s v="Atacadao S.A. (000002 - 58)"/>
    <x v="13"/>
    <x v="0"/>
    <s v="MERCADORIA PARA REVENDA"/>
    <s v="Mamao"/>
    <x v="29"/>
    <s v="Formosa Pp"/>
    <s v="Doce Mel"/>
    <s v="Doce Mel"/>
    <s v="000056887"/>
    <s v="0005"/>
    <x v="101"/>
    <s v="CX"/>
    <n v="0.25"/>
    <n v="3"/>
    <n v="9.9"/>
    <s v="03|01"/>
    <x v="1"/>
    <x v="2"/>
    <s v="03|0104|000059969|1"/>
    <x v="33"/>
    <x v="0"/>
    <n v="3.1719061643785582E-5"/>
    <n v="8.7005463772428838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9"/>
    <x v="2"/>
    <s v="MERCADORIA PARA REVENDA"/>
    <s v="Mamao"/>
    <x v="29"/>
    <s v="Formosa Pp"/>
    <s v="Doce Mel"/>
    <s v="Doce Mel"/>
    <s v="000056889"/>
    <s v="0002"/>
    <x v="101"/>
    <s v="CX"/>
    <n v="3"/>
    <n v="36"/>
    <n v="118.8"/>
    <s v="03|01"/>
    <x v="3"/>
    <x v="6"/>
    <s v="03|0104|000059969|1"/>
    <x v="33"/>
    <x v="0"/>
    <n v="3.8062873972542695E-4"/>
    <n v="1.044065565269146E-3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9"/>
    <x v="2"/>
    <s v="MERCADORIA PARA REVENDA"/>
    <s v="Mamao"/>
    <x v="38"/>
    <s v="Papaya Extra"/>
    <s v="Doce Mel"/>
    <s v="Doce Mel"/>
    <s v="000056889"/>
    <s v="0003"/>
    <x v="102"/>
    <s v="CX"/>
    <n v="0.33329999999999999"/>
    <n v="3.9996"/>
    <n v="30"/>
    <s v="03|01"/>
    <x v="3"/>
    <x v="6"/>
    <s v="03|0104|000059969|1"/>
    <x v="33"/>
    <x v="0"/>
    <n v="9.6118368617532064E-5"/>
    <n v="1.1599568430140211E-4"/>
    <s v="0002 - 58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PARA REVENDA"/>
    <s v="Mamao"/>
    <x v="29"/>
    <s v="Formosa Pp"/>
    <s v="Doce Mel"/>
    <s v="Doce Mel"/>
    <s v="000203651"/>
    <s v="0003"/>
    <x v="101"/>
    <s v="CX"/>
    <n v="8.3299999999999999E-2"/>
    <n v="0.99960000000000004"/>
    <n v="3.3"/>
    <s v="03|01"/>
    <x v="1"/>
    <x v="2"/>
    <s v="03|0104|000059968|1"/>
    <x v="83"/>
    <x v="0"/>
    <n v="1.0573020547928525E-5"/>
    <n v="2.8990220528973289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3"/>
    <x v="0"/>
    <s v="MERCADORIA PARA REVENDA"/>
    <s v="Abacaxi"/>
    <x v="51"/>
    <s v="Abacaxi Gold Extra"/>
    <s v="Doce Mel"/>
    <s v="Doce Mel"/>
    <s v="000203719"/>
    <s v="0001"/>
    <x v="107"/>
    <s v="CX"/>
    <n v="0.22220000000000001"/>
    <n v="2.8330500000000001"/>
    <n v="23.6"/>
    <s v="03|01"/>
    <x v="3"/>
    <x v="6"/>
    <s v="03|0104|000059968|1"/>
    <x v="83"/>
    <x v="0"/>
    <n v="7.5613116645791885E-5"/>
    <n v="8.2163609713493174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0"/>
    <x v="2"/>
    <s v="MERCADORIA PARA REVENDA"/>
    <s v="Abacaxi"/>
    <x v="51"/>
    <s v="Abacaxi Gold Extra"/>
    <s v="Doce Mel"/>
    <s v="Doce Mel"/>
    <s v="000204097"/>
    <s v="0001"/>
    <x v="107"/>
    <s v="CX"/>
    <n v="0.44440000000000002"/>
    <n v="5.6661000000000001"/>
    <n v="47.2"/>
    <s v="03|93"/>
    <x v="0"/>
    <x v="0"/>
    <s v="03|0104|000059968|1"/>
    <x v="83"/>
    <x v="0"/>
    <n v="1.5122623329158377E-4"/>
    <n v="1.6432721942698635E-4"/>
    <s v="0002 - 40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PARA REVENDA"/>
    <s v="Mamao"/>
    <x v="38"/>
    <s v="Papaya Extra"/>
    <s v="Doce Mel"/>
    <s v="Doce Mel"/>
    <s v="000619161"/>
    <s v="0003"/>
    <x v="102"/>
    <s v="CX"/>
    <n v="0.33329999999999999"/>
    <n v="3.9996"/>
    <n v="30"/>
    <s v="03|01"/>
    <x v="1"/>
    <x v="2"/>
    <s v="03|0104|000059967|1"/>
    <x v="51"/>
    <x v="0"/>
    <n v="9.6118368617532064E-5"/>
    <n v="1.1599568430140211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PARA REVENDA"/>
    <s v="Mamao"/>
    <x v="38"/>
    <s v="Papaya Extra"/>
    <s v="Doce Mel"/>
    <s v="Doce Mel"/>
    <s v="000619226"/>
    <s v="0001"/>
    <x v="102"/>
    <s v="CX"/>
    <n v="3.75"/>
    <n v="45"/>
    <n v="337.5"/>
    <s v="03|93"/>
    <x v="0"/>
    <x v="0"/>
    <s v="03|0104|000059967|1"/>
    <x v="51"/>
    <x v="0"/>
    <n v="1.0813316469472356E-3"/>
    <n v="1.3050819565864325E-3"/>
    <s v="0002 - 11)"/>
    <n v="0"/>
    <n v="0"/>
    <n v="2.8611970184302681E-2"/>
  </r>
  <r>
    <s v="0047 - 11)"/>
    <x v="1"/>
    <s v="Supervisor Varejo CE"/>
    <x v="3"/>
    <x v="0"/>
    <s v="Fortaleza"/>
    <s v="Wmb Supermercados Do Brasil Ltda. (000047 - 11)"/>
    <x v="13"/>
    <x v="0"/>
    <s v="MERCADORIA PARA REVENDA"/>
    <s v="Mamao"/>
    <x v="38"/>
    <s v="Papaya Extra"/>
    <s v="Doce Mel"/>
    <s v="Doce Mel"/>
    <s v="000000643"/>
    <s v="0001"/>
    <x v="102"/>
    <s v="CX"/>
    <n v="0.16669999999999999"/>
    <n v="2.0004"/>
    <n v="15"/>
    <s v="03|93"/>
    <x v="0"/>
    <x v="0"/>
    <s v="03|0104|000059965|1"/>
    <x v="38"/>
    <x v="11"/>
    <n v="4.8059184308766032E-5"/>
    <n v="5.8015243243455542E-5"/>
    <s v="0047 - 11)"/>
    <n v="0"/>
    <n v="0"/>
    <n v="2.8611970184302681E-2"/>
  </r>
  <r>
    <s v="1899 - 11)"/>
    <x v="1"/>
    <s v="Supervisor Atacado CE"/>
    <x v="2"/>
    <x v="0"/>
    <s v="Fortaleza"/>
    <s v="Sendas Distribuidora (001899 - 11)"/>
    <x v="15"/>
    <x v="0"/>
    <s v="MERCADORIA PARA REVENDA"/>
    <s v="Mamao"/>
    <x v="38"/>
    <s v="Papaya 1ª"/>
    <s v="Doce Mel"/>
    <s v="Doce Mel"/>
    <s v="000148287"/>
    <s v="0001"/>
    <x v="99"/>
    <s v="CX"/>
    <n v="1"/>
    <n v="12"/>
    <n v="66"/>
    <s v="03|01"/>
    <x v="0"/>
    <x v="4"/>
    <s v="03|0104|000059960|1"/>
    <x v="11"/>
    <x v="1"/>
    <n v="2.1146041095857052E-4"/>
    <n v="3.4802185508971535E-4"/>
    <s v="1899 - 11)"/>
    <n v="0"/>
    <n v="0"/>
    <n v="2.8611970184302681E-2"/>
  </r>
  <r>
    <s v="1899 - 68)"/>
    <x v="1"/>
    <s v="Supervisor Atacado CE"/>
    <x v="2"/>
    <x v="0"/>
    <s v="Fortaleza"/>
    <s v="Sendas Distribuidora S/A (001899 - 68)"/>
    <x v="0"/>
    <x v="0"/>
    <s v="MERCADORIA PARA REVENDA"/>
    <s v="Mamao"/>
    <x v="38"/>
    <s v="Papaya 1ª"/>
    <s v="Doce Mel"/>
    <s v="Doce Mel"/>
    <s v="000046913"/>
    <s v="0001"/>
    <x v="99"/>
    <s v="CX"/>
    <n v="4.1666999999999996"/>
    <n v="50.000399999999999"/>
    <n v="275"/>
    <s v="03|01"/>
    <x v="0"/>
    <x v="4"/>
    <s v="03|0104|000059958|1"/>
    <x v="20"/>
    <x v="1"/>
    <n v="8.8108504566071055E-4"/>
    <n v="1.4501026636023167E-3"/>
    <s v="1899 - 68)"/>
    <n v="0"/>
    <n v="0"/>
    <n v="2.8611970184302681E-2"/>
  </r>
  <r>
    <s v="1899 - 61)"/>
    <x v="1"/>
    <s v="Supervisor Atacado CE"/>
    <x v="2"/>
    <x v="0"/>
    <s v="Fortaleza"/>
    <s v="Sendas Distribuidora S/A (001899 - 61)"/>
    <x v="0"/>
    <x v="0"/>
    <s v="MERCADORIA PARA REVENDA"/>
    <s v="Mamao"/>
    <x v="38"/>
    <s v="Papaya 1ª"/>
    <s v="Doce Mel"/>
    <s v="Doce Mel"/>
    <s v="000056724"/>
    <s v="0001"/>
    <x v="99"/>
    <s v="CX"/>
    <n v="1.5"/>
    <n v="18"/>
    <n v="99"/>
    <s v="03|01"/>
    <x v="0"/>
    <x v="4"/>
    <s v="03|0104|000059957|1"/>
    <x v="17"/>
    <x v="1"/>
    <n v="3.171906164378558E-4"/>
    <n v="5.22032782634573E-4"/>
    <s v="1899 - 61)"/>
    <n v="0"/>
    <n v="0"/>
    <n v="2.8611970184302681E-2"/>
  </r>
  <r>
    <s v="0082 - 02)"/>
    <x v="1"/>
    <s v="Supervisor Varejo CE"/>
    <x v="3"/>
    <x v="0"/>
    <s v="Fortaleza"/>
    <s v="Cencosud Brasil Comercial Sa (000082 - 02)"/>
    <x v="15"/>
    <x v="0"/>
    <s v="MERCADORIA PARA REVENDA"/>
    <s v="Mamao"/>
    <x v="38"/>
    <s v="Papaya Extra"/>
    <s v="Doce Mel"/>
    <s v="Doce Mel"/>
    <s v="000165234"/>
    <s v="0002"/>
    <x v="102"/>
    <s v="CX"/>
    <n v="8.3299999999999999E-2"/>
    <n v="0.99960000000000004"/>
    <n v="7.5"/>
    <s v="03|01"/>
    <x v="1"/>
    <x v="2"/>
    <s v="03|0104|000059954|1"/>
    <x v="70"/>
    <x v="5"/>
    <n v="2.4029592154383016E-5"/>
    <n v="2.8990220528973289E-5"/>
    <s v="0082 - 02)"/>
    <n v="0"/>
    <n v="0"/>
    <n v="2.8611970184302681E-2"/>
  </r>
  <r>
    <s v="1899 - 27)"/>
    <x v="1"/>
    <s v="Supervisor Atacado CE"/>
    <x v="2"/>
    <x v="0"/>
    <s v="Fortaleza"/>
    <s v="Sendas Distribuidora S/A (001899 - 27)"/>
    <x v="16"/>
    <x v="0"/>
    <s v="MERCADORIA PARA REVENDA"/>
    <s v="Mamao"/>
    <x v="38"/>
    <s v="Papaya 1ª"/>
    <s v="Doce Mel"/>
    <s v="Doce Mel"/>
    <s v="000146979"/>
    <s v="0001"/>
    <x v="99"/>
    <s v="CX"/>
    <n v="2.9567000000000001"/>
    <n v="35.480400000000003"/>
    <n v="195.14"/>
    <s v="03|01"/>
    <x v="0"/>
    <x v="4"/>
    <s v="03|0104|000059943|1"/>
    <x v="12"/>
    <x v="1"/>
    <n v="6.2521794840084014E-4"/>
    <n v="1.0289962189437615E-3"/>
    <s v="1899 - 27)"/>
    <n v="0"/>
    <n v="0"/>
    <n v="2.8611970184302681E-2"/>
  </r>
  <r>
    <s v="2762 - 01)"/>
    <x v="1"/>
    <s v="Supervisor Varejo CE"/>
    <x v="3"/>
    <x v="0"/>
    <s v="Fortaleza"/>
    <s v="Supermercado Msb Eireli (002762 - 01)"/>
    <x v="12"/>
    <x v="2"/>
    <s v="MERCADORIA PARA REVENDA"/>
    <s v="Abacaxi"/>
    <x v="51"/>
    <s v="Abacaxi Gold Extra"/>
    <s v="Doce Mel"/>
    <s v="Doce Mel"/>
    <s v="000006840"/>
    <s v="0001"/>
    <x v="105"/>
    <s v="CX"/>
    <n v="0.625"/>
    <n v="7.96875"/>
    <n v="54.5"/>
    <s v="03|93"/>
    <x v="0"/>
    <x v="0"/>
    <s v="03|0104|000059942|1"/>
    <x v="109"/>
    <x v="13"/>
    <n v="1.7461503632184991E-4"/>
    <n v="2.3110826314551408E-4"/>
    <s v="2762 - 01)"/>
    <n v="0"/>
    <n v="0"/>
    <n v="2.8611970184302681E-2"/>
  </r>
  <r>
    <s v="0082 - 01)"/>
    <x v="1"/>
    <s v="Supervisor Varejo CE"/>
    <x v="3"/>
    <x v="0"/>
    <s v="Fortaleza"/>
    <s v="Cencosud Brasil Comercial Sa (000082 - 01)"/>
    <x v="0"/>
    <x v="0"/>
    <s v="MERCADORIA PARA REVENDA"/>
    <s v="Abacaxi"/>
    <x v="28"/>
    <s v="Abacaxi Perola 1ª"/>
    <s v="Doce Mel"/>
    <s v="Doce Mel"/>
    <s v="000196607"/>
    <s v="0001"/>
    <x v="97"/>
    <s v="UN"/>
    <n v="9"/>
    <n v="9"/>
    <n v="61.2"/>
    <s v="03|01"/>
    <x v="1"/>
    <x v="7"/>
    <s v="03|0104|000059940|1"/>
    <x v="72"/>
    <x v="5"/>
    <n v="1.9608147197976541E-4"/>
    <n v="2.610163913172865E-4"/>
    <s v="0082 - 01)"/>
    <n v="0"/>
    <n v="0"/>
    <n v="2.8611970184302681E-2"/>
  </r>
  <r>
    <s v="1899 - 08)"/>
    <x v="1"/>
    <s v="Supervisor Atacado CE"/>
    <x v="2"/>
    <x v="0"/>
    <s v="Caucaia"/>
    <s v="Sendas Distribuidora (001899 - 08)"/>
    <x v="0"/>
    <x v="0"/>
    <s v="MERCADORIA PARA REVENDA"/>
    <s v="Mamao"/>
    <x v="38"/>
    <s v="Papaya 1ª"/>
    <s v="Doce Mel"/>
    <s v="Doce Mel"/>
    <s v="000142444"/>
    <s v="0001"/>
    <x v="99"/>
    <s v="CX"/>
    <n v="3.3332999999999999"/>
    <n v="39.999600000000001"/>
    <n v="220"/>
    <s v="03|93"/>
    <x v="0"/>
    <x v="0"/>
    <s v="03|0104|000059938|1"/>
    <x v="5"/>
    <x v="1"/>
    <n v="7.0486803652856846E-4"/>
    <n v="1.160061249570548E-3"/>
    <s v="1899 - 08)"/>
    <n v="0"/>
    <n v="0"/>
    <n v="2.8611970184302681E-2"/>
  </r>
  <r>
    <s v="1899 - 40)"/>
    <x v="1"/>
    <s v="Supervisor MA, PA e PI"/>
    <x v="1"/>
    <x v="1"/>
    <s v="Teresina"/>
    <s v="Sendas Distribuidora Sa (001899 - 40)"/>
    <x v="2"/>
    <x v="2"/>
    <s v="MERCADORIA PARA REVENDA"/>
    <s v="Mamao"/>
    <x v="29"/>
    <s v="Formosa Pp"/>
    <s v="Doce Mel"/>
    <s v="Doce Mel"/>
    <s v="000113882"/>
    <s v="0001"/>
    <x v="101"/>
    <s v="CX"/>
    <n v="1.6667000000000001"/>
    <n v="20.000399999999999"/>
    <n v="70"/>
    <s v="03|93"/>
    <x v="0"/>
    <x v="1"/>
    <s v="03|0104|000059901|1"/>
    <x v="2"/>
    <x v="1"/>
    <n v="2.2427619344090813E-4"/>
    <n v="5.8004802587802845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2"/>
    <x v="2"/>
    <s v="MERCADORIA PARA REVENDA"/>
    <s v="Mamao"/>
    <x v="29"/>
    <s v="Formosa Pp"/>
    <s v="Doce Mel"/>
    <s v="Doce Mel"/>
    <s v="000113891"/>
    <s v="0001"/>
    <x v="101"/>
    <s v="CX"/>
    <n v="0.66669999999999996"/>
    <n v="8.0004000000000008"/>
    <n v="28"/>
    <s v="03|93"/>
    <x v="0"/>
    <x v="1"/>
    <s v="03|0104|000059901|1"/>
    <x v="2"/>
    <x v="1"/>
    <n v="8.9710477376363259E-5"/>
    <n v="2.3202617078831324E-4"/>
    <s v="1899 - 40)"/>
    <n v="0"/>
    <n v="0"/>
    <n v="2.8611970184302681E-2"/>
  </r>
  <r>
    <s v="1899 - 24)"/>
    <x v="1"/>
    <s v="Supervisor MA, PA e PI"/>
    <x v="1"/>
    <x v="1"/>
    <s v="Teresina"/>
    <s v="Sendas Distribuidora S/A (001899 - 24)"/>
    <x v="12"/>
    <x v="2"/>
    <s v="MERCADORIA PARA REVENDA"/>
    <s v="Mamao"/>
    <x v="29"/>
    <s v="Formosa Extra"/>
    <s v="Levissa"/>
    <s v="Doce Mel"/>
    <s v="000176389"/>
    <s v="0001"/>
    <x v="98"/>
    <s v="CX"/>
    <n v="3.3763000000000001"/>
    <n v="40.515599999999999"/>
    <n v="141.80000000000001"/>
    <s v="03|93"/>
    <x v="0"/>
    <x v="0"/>
    <s v="03|0104|000059900|1"/>
    <x v="1"/>
    <x v="1"/>
    <n v="4.5431948899886821E-4"/>
    <n v="1.1750261893394057E-3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5"/>
    <x v="1"/>
    <s v="MERCADORIA PARA REVENDA"/>
    <s v="Mamao"/>
    <x v="29"/>
    <s v="Formosa Extra"/>
    <s v="Levissa"/>
    <s v="Doce Mel"/>
    <s v="000177138"/>
    <s v="0001"/>
    <x v="98"/>
    <s v="CX"/>
    <n v="17.1783"/>
    <n v="206.1396"/>
    <n v="721.49"/>
    <s v="03|93"/>
    <x v="0"/>
    <x v="0"/>
    <s v="03|0104|000059900|1"/>
    <x v="1"/>
    <x v="1"/>
    <n v="2.3116147257954403E-3"/>
    <n v="5.9784238332876568E-3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9"/>
    <x v="2"/>
    <s v="MERCADORIA PARA REVENDA"/>
    <s v="Mamao"/>
    <x v="29"/>
    <s v="Formosa Pp"/>
    <s v="Doce Mel"/>
    <s v="Doce Mel"/>
    <s v="000176458"/>
    <s v="0002"/>
    <x v="101"/>
    <s v="CX"/>
    <n v="2.0341999999999998"/>
    <n v="24.410399999999999"/>
    <n v="85.44"/>
    <s v="03|93"/>
    <x v="0"/>
    <x v="0"/>
    <s v="03|0104|000059899|1"/>
    <x v="1"/>
    <x v="1"/>
    <n v="2.7374511382273129E-4"/>
    <n v="7.0794605762349884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1"/>
    <x v="1"/>
    <s v="MERCADORIA PARA REVENDA"/>
    <s v="Mamao"/>
    <x v="29"/>
    <s v="Formosa Pp"/>
    <s v="Doce Mel"/>
    <s v="Doce Mel"/>
    <s v="000177038"/>
    <s v="0002"/>
    <x v="101"/>
    <s v="CX"/>
    <n v="5.4166999999999996"/>
    <n v="65.000399999999999"/>
    <n v="227.5"/>
    <s v="03|93"/>
    <x v="0"/>
    <x v="0"/>
    <s v="03|0104|000059899|1"/>
    <x v="1"/>
    <x v="1"/>
    <n v="7.2889762868295145E-4"/>
    <n v="1.8851299824644611E-3"/>
    <s v="1899 - 24)"/>
    <n v="0"/>
    <n v="0"/>
    <n v="2.8611970184302681E-2"/>
  </r>
  <r>
    <s v="2459 - 79)"/>
    <x v="1"/>
    <s v="Supervisor Atacado CE"/>
    <x v="2"/>
    <x v="0"/>
    <s v="Fortaleza"/>
    <s v="Mateus Supermercados S.A. (002459 - 79)"/>
    <x v="16"/>
    <x v="0"/>
    <s v="MERCADORIA PARA REVENDA"/>
    <s v="Mamao"/>
    <x v="38"/>
    <s v="Papaya Extra"/>
    <s v="Doce Mel"/>
    <s v="Doce Mel"/>
    <s v="000007187"/>
    <s v="0002"/>
    <x v="102"/>
    <s v="CX"/>
    <n v="17.583300000000001"/>
    <n v="210.99959999999999"/>
    <n v="844"/>
    <s v="03|93"/>
    <x v="0"/>
    <x v="0"/>
    <s v="03|0104|000059879|1"/>
    <x v="6"/>
    <x v="2"/>
    <n v="2.7041301037732351E-3"/>
    <n v="6.1193726845989909E-3"/>
    <s v="2459 - 79)"/>
    <n v="0"/>
    <n v="0"/>
    <n v="2.8611970184302681E-2"/>
  </r>
  <r>
    <s v="0002 - 42)"/>
    <x v="1"/>
    <s v="Supervisor Atacado CE"/>
    <x v="0"/>
    <x v="0"/>
    <s v="Fortaleza"/>
    <s v="Atacadao S.A. (000002 - 42)"/>
    <x v="14"/>
    <x v="0"/>
    <s v="MERCADORIA PARA REVENDA"/>
    <s v="Abacaxi"/>
    <x v="28"/>
    <s v="Abacaxi Perola 1ª"/>
    <s v="Doce Mel"/>
    <s v="Doce Mel"/>
    <s v="000101789"/>
    <s v="0001"/>
    <x v="97"/>
    <s v="UN"/>
    <n v="1.1000000000000001"/>
    <n v="1.1000000000000001"/>
    <n v="75.900000000000006"/>
    <s v="03|01"/>
    <x v="2"/>
    <x v="3"/>
    <s v="03|0104|000059867|1"/>
    <x v="24"/>
    <x v="0"/>
    <n v="2.4317947260235612E-4"/>
    <n v="3.1902003383223904E-5"/>
    <s v="0002 - 42)"/>
    <n v="0"/>
    <n v="0"/>
    <n v="2.8611970184302681E-2"/>
  </r>
  <r>
    <s v="2459 - 80)"/>
    <x v="1"/>
    <s v="Supervisor Atacado CE"/>
    <x v="2"/>
    <x v="0"/>
    <s v="Caucaia"/>
    <s v="Mateus Supermercados S.A. (002459 - 80)"/>
    <x v="0"/>
    <x v="0"/>
    <s v="MERCADORIA PARA REVENDA"/>
    <s v="Mamao"/>
    <x v="38"/>
    <s v="Papaya 1ª"/>
    <s v="Doce Mel"/>
    <s v="Doce Mel"/>
    <s v="000004608"/>
    <s v="0001"/>
    <x v="99"/>
    <s v="CX"/>
    <n v="9.8332999999999995"/>
    <n v="117.9996"/>
    <n v="472"/>
    <s v="03|93"/>
    <x v="0"/>
    <x v="0"/>
    <s v="03|0104|000059845|1"/>
    <x v="39"/>
    <x v="2"/>
    <n v="1.5122623329158378E-3"/>
    <n v="3.4222033076536976E-3"/>
    <s v="2459 - 80)"/>
    <n v="0"/>
    <n v="0"/>
    <n v="2.8611970184302681E-2"/>
  </r>
  <r>
    <s v="2459 - 57)"/>
    <x v="1"/>
    <s v="Supervisor Atacado CE"/>
    <x v="2"/>
    <x v="0"/>
    <s v="Fortaleza"/>
    <s v="Mateus Supermercados S.A. (002459 - 57)"/>
    <x v="16"/>
    <x v="0"/>
    <s v="MERCADORIA PARA REVENDA"/>
    <s v="Mamao"/>
    <x v="38"/>
    <s v="Papaya 1ª"/>
    <s v="Doce Mel"/>
    <s v="Doce Mel"/>
    <s v="000021094"/>
    <s v="0001"/>
    <x v="99"/>
    <s v="CX"/>
    <n v="15.5"/>
    <n v="186"/>
    <n v="744"/>
    <s v="03|93"/>
    <x v="0"/>
    <x v="0"/>
    <s v="03|0104|000059843|1"/>
    <x v="110"/>
    <x v="2"/>
    <n v="2.3837355417147951E-3"/>
    <n v="5.3943387538905874E-3"/>
    <s v="2459 - 57)"/>
    <n v="0"/>
    <n v="0"/>
    <n v="2.8611970184302681E-2"/>
  </r>
  <r>
    <s v="1899 - 27)"/>
    <x v="1"/>
    <s v="Supervisor Atacado CE"/>
    <x v="2"/>
    <x v="0"/>
    <s v="Fortaleza"/>
    <s v="Sendas Distribuidora S/A (001899 - 27)"/>
    <x v="0"/>
    <x v="0"/>
    <s v="MERCADORIA PARA REVENDA"/>
    <s v="Mamao"/>
    <x v="38"/>
    <s v="Papaya 1ª"/>
    <s v="Doce Mel"/>
    <s v="Doce Mel"/>
    <s v="000146900"/>
    <s v="0001"/>
    <x v="99"/>
    <s v="CX"/>
    <n v="5.23"/>
    <n v="62.76"/>
    <n v="263.58999999999997"/>
    <s v="03|01"/>
    <x v="0"/>
    <x v="4"/>
    <s v="03|0104|000059841|1"/>
    <x v="12"/>
    <x v="1"/>
    <n v="8.4452802612984242E-4"/>
    <n v="1.820154302119211E-3"/>
    <s v="1899 - 27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12"/>
    <x v="2"/>
    <s v="MERCADORIA PARA REVENDA"/>
    <s v="Mamao"/>
    <x v="38"/>
    <s v="Papaya Pp"/>
    <s v="Doce Mel"/>
    <s v="Doce Mel"/>
    <s v="000010422"/>
    <s v="0001"/>
    <x v="100"/>
    <s v="CX"/>
    <n v="0.9738"/>
    <n v="11.685600000000001"/>
    <n v="45.57"/>
    <s v="03|93"/>
    <x v="0"/>
    <x v="0"/>
    <s v="03|0104|000059823|1"/>
    <x v="10"/>
    <x v="0"/>
    <n v="1.4600380193003119E-4"/>
    <n v="3.3890368248636483E-4"/>
    <s v="0048 - 36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16"/>
    <x v="0"/>
    <s v="MERCADORIA PARA REVENDA"/>
    <s v="Mamao"/>
    <x v="38"/>
    <s v="Papaya Pp"/>
    <s v="Doce Mel"/>
    <s v="Doce Mel"/>
    <s v="000049392"/>
    <s v="0001"/>
    <x v="95"/>
    <s v="CX"/>
    <n v="4.8715999999999999"/>
    <n v="58.459200000000003"/>
    <n v="227.99"/>
    <s v="03|93"/>
    <x v="0"/>
    <x v="0"/>
    <s v="03|0104|000059784|1"/>
    <x v="31"/>
    <x v="0"/>
    <n v="7.3046756203703784E-4"/>
    <n v="1.6954232692550572E-3"/>
    <s v="0048 - 18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amao"/>
    <x v="38"/>
    <s v="Papaya Pp"/>
    <s v="Doce Mel"/>
    <s v="Doce Mel"/>
    <s v="000309256"/>
    <s v="0001"/>
    <x v="95"/>
    <s v="CX"/>
    <n v="2.3332999999999999"/>
    <n v="27.999600000000001"/>
    <n v="109.2"/>
    <s v="03|93"/>
    <x v="0"/>
    <x v="0"/>
    <s v="03|0104|000059758|1"/>
    <x v="30"/>
    <x v="0"/>
    <n v="3.4987086176781668E-4"/>
    <n v="8.1203939448083284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amao"/>
    <x v="38"/>
    <s v="Papaya Pp"/>
    <s v="Doce Mel"/>
    <s v="Doce Mel"/>
    <s v="000309574"/>
    <s v="0001"/>
    <x v="95"/>
    <s v="CX"/>
    <n v="4.5833000000000004"/>
    <n v="54.999600000000001"/>
    <n v="214.5"/>
    <s v="03|93"/>
    <x v="0"/>
    <x v="0"/>
    <s v="03|0104|000059758|1"/>
    <x v="30"/>
    <x v="0"/>
    <n v="6.8724633561535417E-4"/>
    <n v="1.5950885684326923E-3"/>
    <s v="0002 - 37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0"/>
    <x v="0"/>
    <s v="MERCADORIA PARA REVENDA"/>
    <s v="Mamao"/>
    <x v="29"/>
    <s v="Formosa Pp"/>
    <s v="Doce Mel"/>
    <s v="Doce Mel"/>
    <s v="000396188"/>
    <s v="0002"/>
    <x v="101"/>
    <s v="CX"/>
    <n v="20.231999999999999"/>
    <n v="242.78399999999999"/>
    <n v="825.47"/>
    <s v="03|93"/>
    <x v="0"/>
    <x v="0"/>
    <s v="03|0104|000059735|1"/>
    <x v="65"/>
    <x v="15"/>
    <n v="2.6447609914238062E-3"/>
    <n v="7.04117817217512E-3"/>
    <s v="0008 - 05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Mamao"/>
    <x v="29"/>
    <s v="Formosa Extra"/>
    <s v="Levissa"/>
    <s v="Doce Mel"/>
    <s v="000038267"/>
    <s v="0003"/>
    <x v="98"/>
    <s v="CX"/>
    <n v="13.333399999999999"/>
    <n v="160.0008"/>
    <n v="880.01"/>
    <s v="03|93"/>
    <x v="0"/>
    <x v="0"/>
    <s v="03|0104|000059731|1"/>
    <x v="66"/>
    <x v="1"/>
    <n v="2.8195041855704796E-3"/>
    <n v="4.6403146026532099E-3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PARA REVENDA"/>
    <s v="Mamao"/>
    <x v="38"/>
    <s v="Papaya Extra"/>
    <s v="Doce Mel"/>
    <s v="Doce Mel"/>
    <s v="000038267"/>
    <s v="0004"/>
    <x v="102"/>
    <s v="CX"/>
    <n v="10.833399999999999"/>
    <n v="130.0008"/>
    <n v="975.01"/>
    <s v="03|93"/>
    <x v="0"/>
    <x v="0"/>
    <s v="03|0104|000059731|1"/>
    <x v="66"/>
    <x v="1"/>
    <n v="3.1238790195259976E-3"/>
    <n v="3.7702599649289221E-3"/>
    <s v="1899 - 72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PARA REVENDA"/>
    <s v="Abacaxi"/>
    <x v="28"/>
    <s v="Abacaxi Perola 1ª"/>
    <s v="Doce Mel"/>
    <s v="Doce Mel"/>
    <s v="000144701"/>
    <s v="0001"/>
    <x v="97"/>
    <s v="UN"/>
    <n v="2.4"/>
    <n v="2.4"/>
    <n v="165.6"/>
    <s v="03|93"/>
    <x v="0"/>
    <x v="0"/>
    <s v="03|0104|000059658|1"/>
    <x v="25"/>
    <x v="0"/>
    <n v="5.3057339476877692E-4"/>
    <n v="6.9604371017943059E-5"/>
    <s v="0002 - 39)"/>
    <n v="0"/>
    <n v="0"/>
    <n v="2.8611970184302681E-2"/>
  </r>
  <r>
    <s v="1899 - 60)"/>
    <x v="1"/>
    <s v="Supervisor MA, PA e PI"/>
    <x v="1"/>
    <x v="1"/>
    <s v="Teresina"/>
    <s v="Sendas Distribuidora S/A (001899 - 60)"/>
    <x v="13"/>
    <x v="0"/>
    <s v="MERCADORIA PARA REVENDA"/>
    <s v="Abacaxi"/>
    <x v="51"/>
    <s v="Abacaxi Gold Extra"/>
    <s v="Doce Mel"/>
    <s v="Doce Mel"/>
    <s v="000073265"/>
    <s v="0001"/>
    <x v="107"/>
    <s v="CX"/>
    <n v="0.66669999999999996"/>
    <n v="8.5004249999999999"/>
    <n v="77.400000000000006"/>
    <s v="03|93"/>
    <x v="0"/>
    <x v="0"/>
    <s v="03|0104|000059650|1"/>
    <x v="32"/>
    <x v="1"/>
    <n v="2.4798539103323275E-4"/>
    <n v="2.4652780646258277E-4"/>
    <s v="1899 - 60)"/>
    <n v="0"/>
    <n v="0"/>
    <n v="2.8611970184302681E-2"/>
  </r>
  <r>
    <s v="1899 - 40)"/>
    <x v="1"/>
    <s v="Supervisor MA, PA e PI"/>
    <x v="1"/>
    <x v="1"/>
    <s v="Teresina"/>
    <s v="Sendas Distribuidora Sa (001899 - 40)"/>
    <x v="0"/>
    <x v="0"/>
    <s v="MERCADORIA PARA REVENDA"/>
    <s v="Mamao"/>
    <x v="29"/>
    <s v="Formosa Pp"/>
    <s v="Doce Mel"/>
    <s v="Doce Mel"/>
    <s v="000113464"/>
    <s v="0001"/>
    <x v="101"/>
    <s v="CX"/>
    <n v="1.25"/>
    <n v="15"/>
    <n v="57.75"/>
    <s v="03|93"/>
    <x v="0"/>
    <x v="0"/>
    <s v="03|0104|000059649|1"/>
    <x v="2"/>
    <x v="1"/>
    <n v="1.8502785958874921E-4"/>
    <n v="4.3502731886214415E-4"/>
    <s v="1899 - 40)"/>
    <n v="0"/>
    <n v="0"/>
    <n v="2.8611970184302681E-2"/>
  </r>
  <r>
    <s v="1899 - 40)"/>
    <x v="1"/>
    <s v="Supervisor MA, PA e PI"/>
    <x v="1"/>
    <x v="1"/>
    <s v="Teresina"/>
    <s v="Sendas Distribuidora Sa (001899 - 40)"/>
    <x v="0"/>
    <x v="0"/>
    <s v="MERCADORIA PARA REVENDA"/>
    <s v="Mamao"/>
    <x v="38"/>
    <s v="Papaya Extra"/>
    <s v="Doce Mel"/>
    <s v="Doce Mel"/>
    <s v="000113464"/>
    <s v="0002"/>
    <x v="102"/>
    <s v="CX"/>
    <n v="0.83330000000000004"/>
    <n v="9.9995999999999992"/>
    <n v="89"/>
    <s v="03|93"/>
    <x v="0"/>
    <x v="0"/>
    <s v="03|0104|000059649|1"/>
    <x v="2"/>
    <x v="1"/>
    <n v="2.8515116023201178E-4"/>
    <n v="2.9000661184625973E-4"/>
    <s v="1899 - 40)"/>
    <n v="0"/>
    <n v="0"/>
    <n v="2.8611970184302681E-2"/>
  </r>
  <r>
    <s v="1899 - 24)"/>
    <x v="1"/>
    <s v="Supervisor MA, PA e PI"/>
    <x v="1"/>
    <x v="1"/>
    <s v="Teresina"/>
    <s v="Sendas Distribuidora S/A (001899 - 24)"/>
    <x v="12"/>
    <x v="2"/>
    <s v="MERCADORIA PARA REVENDA"/>
    <s v="Mamao"/>
    <x v="38"/>
    <s v="Papaya Extra"/>
    <s v="Doce Mel"/>
    <s v="Doce Mel"/>
    <s v="000176399"/>
    <s v="0001"/>
    <x v="102"/>
    <s v="CX"/>
    <n v="1.0832999999999999"/>
    <n v="12.999599999999999"/>
    <n v="115.7"/>
    <s v="03|93"/>
    <x v="0"/>
    <x v="0"/>
    <s v="03|0104|000059648|1"/>
    <x v="1"/>
    <x v="1"/>
    <n v="3.7069650830161532E-4"/>
    <n v="3.7701207561868859E-4"/>
    <s v="1899 - 24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6"/>
    <x v="0"/>
    <s v="MERCADORIA PARA REVENDA"/>
    <s v="Mamao"/>
    <x v="38"/>
    <s v="Papaya 1ª"/>
    <s v="Doce Mel"/>
    <s v="Doce Mel"/>
    <s v="000034544"/>
    <s v="0001"/>
    <x v="99"/>
    <s v="CX"/>
    <n v="1.25"/>
    <n v="15"/>
    <n v="63"/>
    <s v="03|93"/>
    <x v="0"/>
    <x v="0"/>
    <s v="03|0104|000059644|1"/>
    <x v="34"/>
    <x v="0"/>
    <n v="2.0184857409681731E-4"/>
    <n v="4.3502731886214415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6"/>
    <x v="0"/>
    <s v="MERCADORIA PARA REVENDA"/>
    <s v="Mamao"/>
    <x v="38"/>
    <s v="Papaya 1ª"/>
    <s v="Doce Mel"/>
    <s v="Doce Mel"/>
    <s v="000034546"/>
    <s v="0001"/>
    <x v="99"/>
    <s v="CX"/>
    <n v="1.9167000000000001"/>
    <n v="23.000399999999999"/>
    <n v="96.6"/>
    <s v="03|93"/>
    <x v="0"/>
    <x v="0"/>
    <s v="03|0104|000059644|1"/>
    <x v="34"/>
    <x v="0"/>
    <n v="3.0950114694845319E-4"/>
    <n v="6.6705348965045736E-4"/>
    <s v="0048 - 12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16"/>
    <x v="0"/>
    <s v="MERCADORIA PARA REVENDA"/>
    <s v="Mamao"/>
    <x v="38"/>
    <s v="Papaya 1ª"/>
    <s v="Doce Mel"/>
    <s v="Doce Mel"/>
    <s v="000034549"/>
    <s v="0001"/>
    <x v="99"/>
    <s v="CX"/>
    <n v="2.4167000000000001"/>
    <n v="29.000399999999999"/>
    <n v="121.8"/>
    <s v="03|93"/>
    <x v="0"/>
    <x v="0"/>
    <s v="03|0104|000059644|1"/>
    <x v="34"/>
    <x v="0"/>
    <n v="3.9024057658718016E-4"/>
    <n v="8.4106441719531495E-4"/>
    <s v="0048 - 12)"/>
    <n v="0"/>
    <n v="0"/>
    <n v="2.8611970184302681E-2"/>
  </r>
  <r>
    <s v="0132 - 02)"/>
    <x v="1"/>
    <s v="Supervisor Varejo CE"/>
    <x v="3"/>
    <x v="0"/>
    <s v="Maracanau"/>
    <s v="Gerardos Distribuidora Ltda (000132 - 02)"/>
    <x v="10"/>
    <x v="2"/>
    <s v="MERCADORIA PARA REVENDA"/>
    <s v="Mamao"/>
    <x v="38"/>
    <s v="Papaya 1ª"/>
    <s v="Doce Mel"/>
    <s v="Doce Mel"/>
    <s v="000192336"/>
    <s v="0001"/>
    <x v="99"/>
    <s v="CX"/>
    <n v="1"/>
    <n v="12"/>
    <n v="48"/>
    <s v="03|93"/>
    <x v="0"/>
    <x v="0"/>
    <s v="03|0104|000059593|1"/>
    <x v="7"/>
    <x v="3"/>
    <n v="1.537893897880513E-4"/>
    <n v="3.4802185508971535E-4"/>
    <s v="0132 - 02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7"/>
    <x v="4"/>
    <s v="MERCADORIA PARA REVENDA"/>
    <s v="Abacaxi"/>
    <x v="51"/>
    <s v="Abacaxi Gold Extra"/>
    <s v="Doce Mel"/>
    <s v="Doce Mel"/>
    <s v="000025479"/>
    <s v="0002"/>
    <x v="109"/>
    <s v="CX"/>
    <n v="0.16669999999999999"/>
    <n v="2.1254249999999999"/>
    <n v="11.8"/>
    <s v="03|93"/>
    <x v="0"/>
    <x v="1"/>
    <s v="03|0104|000059566|1"/>
    <x v="60"/>
    <x v="0"/>
    <n v="3.7806558322895942E-5"/>
    <n v="6.1641195946171508E-5"/>
    <s v="0048 - 19)"/>
    <n v="0"/>
    <n v="0"/>
    <n v="2.8611970184302681E-2"/>
  </r>
  <r>
    <s v="1899 - 68)"/>
    <x v="1"/>
    <s v="Supervisor Atacado CE"/>
    <x v="2"/>
    <x v="0"/>
    <s v="Fortaleza"/>
    <s v="Sendas Distribuidora S/A (001899 - 68)"/>
    <x v="7"/>
    <x v="1"/>
    <s v="MERCADORIA PARA REVENDA"/>
    <s v="Abacaxi"/>
    <x v="28"/>
    <s v="Abacaxi Perola 1ª"/>
    <s v="Doce Mel"/>
    <s v="Doce Mel"/>
    <s v="000048056"/>
    <s v="0001"/>
    <x v="97"/>
    <s v="UN"/>
    <n v="3"/>
    <n v="3"/>
    <n v="16.5"/>
    <s v="03|93"/>
    <x v="0"/>
    <x v="0"/>
    <s v="03|0104|000059533|1"/>
    <x v="20"/>
    <x v="1"/>
    <n v="5.2865102739642629E-5"/>
    <n v="8.7005463772428838E-5"/>
    <s v="1899 - 68)"/>
    <n v="0"/>
    <n v="0"/>
    <n v="2.8611970184302681E-2"/>
  </r>
  <r>
    <s v="2459 - 38)"/>
    <x v="1"/>
    <s v="Supervisor Atacado CE"/>
    <x v="2"/>
    <x v="0"/>
    <s v="Tiangua"/>
    <s v="Mateus Supermercados S.A. (002459 - 38)"/>
    <x v="2"/>
    <x v="2"/>
    <s v="MERCADORIA PARA REVENDA"/>
    <s v="Mamao"/>
    <x v="38"/>
    <s v="Papaya 1ª"/>
    <s v="Doce Mel"/>
    <s v="Doce Mel"/>
    <s v="000039229"/>
    <s v="0001"/>
    <x v="99"/>
    <s v="CX"/>
    <n v="3.3332999999999999"/>
    <n v="39.999600000000001"/>
    <n v="148"/>
    <s v="03|93"/>
    <x v="0"/>
    <x v="0"/>
    <s v="03|0104|000059504|1"/>
    <x v="40"/>
    <x v="2"/>
    <n v="4.7418395184649147E-4"/>
    <n v="1.160061249570548E-3"/>
    <s v="2459 - 38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5"/>
    <x v="0"/>
    <s v="MERCADORIA PARA REVENDA"/>
    <s v="Mamao"/>
    <x v="38"/>
    <s v="Papaya Pp"/>
    <s v="Doce Mel"/>
    <s v="Doce Mel"/>
    <s v="000017016"/>
    <s v="0001"/>
    <x v="95"/>
    <s v="CX"/>
    <n v="6.4"/>
    <n v="76.8"/>
    <n v="284.16000000000003"/>
    <s v="03|93"/>
    <x v="0"/>
    <x v="0"/>
    <s v="03|0104|000059497|1"/>
    <x v="57"/>
    <x v="2"/>
    <n v="9.104331875452637E-4"/>
    <n v="2.2273398725741779E-3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0"/>
    <x v="2"/>
    <s v="MERCADORIA PARA REVENDA"/>
    <s v="Mamao"/>
    <x v="38"/>
    <s v="Papaya Pp"/>
    <s v="Doce Mel"/>
    <s v="Doce Mel"/>
    <s v="000017316"/>
    <s v="0001"/>
    <x v="95"/>
    <s v="CX"/>
    <n v="6.7"/>
    <n v="80.400000000000006"/>
    <n v="297.48"/>
    <s v="03|93"/>
    <x v="0"/>
    <x v="0"/>
    <s v="03|0104|000059497|1"/>
    <x v="57"/>
    <x v="2"/>
    <n v="9.5310974321144795E-4"/>
    <n v="2.3317464291010928E-3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6"/>
    <x v="1"/>
    <s v="MERCADORIA PARA REVENDA"/>
    <s v="Mamao"/>
    <x v="29"/>
    <s v="Formosa Pp"/>
    <s v="Doce Mel"/>
    <s v="Doce Mel"/>
    <s v="000017511"/>
    <s v="0002"/>
    <x v="101"/>
    <s v="CX"/>
    <n v="0.83330000000000004"/>
    <n v="9.9995999999999992"/>
    <n v="27"/>
    <s v="03|93"/>
    <x v="0"/>
    <x v="0"/>
    <s v="03|0104|000059497|1"/>
    <x v="57"/>
    <x v="2"/>
    <n v="8.6506531755778856E-5"/>
    <n v="2.9000661184625973E-4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6"/>
    <x v="1"/>
    <s v="MERCADORIA PARA REVENDA"/>
    <s v="Mamao"/>
    <x v="38"/>
    <s v="Papaya Pp"/>
    <s v="Doce Mel"/>
    <s v="Doce Mel"/>
    <s v="000017511"/>
    <s v="0003"/>
    <x v="95"/>
    <s v="CX"/>
    <n v="0.66669999999999996"/>
    <n v="8.0004000000000008"/>
    <n v="29.6"/>
    <s v="03|93"/>
    <x v="0"/>
    <x v="0"/>
    <s v="03|0104|000059497|1"/>
    <x v="57"/>
    <x v="2"/>
    <n v="9.48367903692983E-5"/>
    <n v="2.3202617078831324E-4"/>
    <s v="2459 - 5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6"/>
    <x v="1"/>
    <s v="MERCADORIA PARA REVENDA"/>
    <s v="Abacaxi"/>
    <x v="28"/>
    <s v="Abacaxi Perola 1ª"/>
    <s v="Doce Mel"/>
    <s v="Doce Mel"/>
    <s v="000017511"/>
    <s v="0001"/>
    <x v="97"/>
    <s v="UN"/>
    <n v="5"/>
    <n v="5"/>
    <n v="270"/>
    <s v="03|93"/>
    <x v="0"/>
    <x v="0"/>
    <s v="03|0104|000059497|1"/>
    <x v="57"/>
    <x v="2"/>
    <n v="8.6506531755778848E-4"/>
    <n v="1.4500910628738138E-4"/>
    <s v="2459 - 59)"/>
    <n v="0"/>
    <n v="0"/>
    <n v="2.8611970184302681E-2"/>
  </r>
  <r>
    <s v="0002 - 58)"/>
    <x v="1"/>
    <s v="Supervisor MA, PA e PI"/>
    <x v="6"/>
    <x v="1"/>
    <s v="Teresina"/>
    <s v="Atacadao S.A. (000002 - 58)"/>
    <x v="14"/>
    <x v="0"/>
    <s v="MERCADORIA PARA REVENDA"/>
    <s v="Mamao"/>
    <x v="38"/>
    <s v="Papaya Extra"/>
    <s v="Doce Mel"/>
    <s v="Doce Mel"/>
    <s v="000056792"/>
    <s v="0001"/>
    <x v="102"/>
    <s v="CX"/>
    <n v="0.5"/>
    <n v="6"/>
    <n v="45"/>
    <s v="03|93"/>
    <x v="0"/>
    <x v="0"/>
    <s v="03|0104|000059486|1"/>
    <x v="33"/>
    <x v="0"/>
    <n v="1.4417755292629809E-4"/>
    <n v="1.7401092754485768E-4"/>
    <s v="0002 - 58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5"/>
    <x v="0"/>
    <s v="MERCADORIA PARA REVENDA"/>
    <s v="Mamao"/>
    <x v="38"/>
    <s v="Papaya Extra"/>
    <s v="Doce Mel"/>
    <s v="Doce Mel"/>
    <s v="000203530"/>
    <s v="0002"/>
    <x v="102"/>
    <s v="CX"/>
    <n v="1.25"/>
    <n v="15"/>
    <n v="112.5"/>
    <s v="03|93"/>
    <x v="0"/>
    <x v="0"/>
    <s v="03|0104|000059485|1"/>
    <x v="83"/>
    <x v="0"/>
    <n v="3.6044388231574521E-4"/>
    <n v="4.3502731886214415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PARA REVENDA"/>
    <s v="Mamao"/>
    <x v="29"/>
    <s v="Formosa Extra"/>
    <s v="Levissa"/>
    <s v="Doce Mel"/>
    <s v="000203949"/>
    <s v="0002"/>
    <x v="98"/>
    <s v="CX"/>
    <n v="1.3332999999999999"/>
    <n v="15.999599999999999"/>
    <n v="67.2"/>
    <s v="03|93"/>
    <x v="0"/>
    <x v="0"/>
    <s v="03|0104|000059485|1"/>
    <x v="83"/>
    <x v="0"/>
    <n v="2.1530514570327182E-4"/>
    <n v="4.6401753939111744E-4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PARA REVENDA"/>
    <s v="Abacaxi"/>
    <x v="51"/>
    <s v="Abacaxi Gold Extra"/>
    <s v="Doce Mel"/>
    <s v="Doce Mel"/>
    <s v="000203952"/>
    <s v="0001"/>
    <x v="109"/>
    <s v="CX"/>
    <n v="0.16669999999999999"/>
    <n v="2.1254249999999999"/>
    <n v="11.8"/>
    <s v="03|93"/>
    <x v="0"/>
    <x v="0"/>
    <s v="03|0104|000059485|1"/>
    <x v="83"/>
    <x v="0"/>
    <n v="3.7806558322895942E-5"/>
    <n v="6.1641195946171508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2"/>
    <x v="2"/>
    <s v="MERCADORIA PARA REVENDA"/>
    <s v="Mamao"/>
    <x v="29"/>
    <s v="Formosa Extra"/>
    <s v="Levissa"/>
    <s v="Doce Mel"/>
    <s v="000203952"/>
    <s v="0004"/>
    <x v="98"/>
    <s v="CX"/>
    <n v="2.5"/>
    <n v="30"/>
    <n v="126"/>
    <s v="03|93"/>
    <x v="0"/>
    <x v="0"/>
    <s v="03|0104|000059485|1"/>
    <x v="83"/>
    <x v="0"/>
    <n v="4.0369714819363462E-4"/>
    <n v="8.700546377242883E-4"/>
    <s v="0002 - 40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PARA REVENDA"/>
    <s v="Abacaxi"/>
    <x v="51"/>
    <s v="Abacaxi Gold Extra"/>
    <s v="Doce Mel"/>
    <s v="Doce Mel"/>
    <s v="000085969"/>
    <s v="0001"/>
    <x v="107"/>
    <s v="CX"/>
    <n v="0.44440000000000002"/>
    <n v="5.6661000000000001"/>
    <n v="51.6"/>
    <s v="03|93"/>
    <x v="0"/>
    <x v="0"/>
    <s v="03|0104|000059476|1"/>
    <x v="54"/>
    <x v="1"/>
    <n v="1.6532359402215513E-4"/>
    <n v="1.6432721942698635E-4"/>
    <s v="1899 - 29)"/>
    <n v="0"/>
    <n v="0"/>
    <n v="2.8611970184302681E-2"/>
  </r>
  <r>
    <s v="0002 - 11)"/>
    <x v="1"/>
    <s v="Supervisor MA, PA e PI"/>
    <x v="6"/>
    <x v="1"/>
    <s v="Teresina"/>
    <s v="Atacadao S.A (000002 - 11)"/>
    <x v="17"/>
    <x v="4"/>
    <s v="MERCADORIA PARA REVENDA"/>
    <s v="Mamao"/>
    <x v="38"/>
    <s v="Papaya Extra"/>
    <s v="Doce Mel"/>
    <s v="Doce Mel"/>
    <s v="000618502"/>
    <s v="0001"/>
    <x v="102"/>
    <s v="CX"/>
    <n v="1.4167000000000001"/>
    <n v="17.000399999999999"/>
    <n v="127.5"/>
    <s v="03|93"/>
    <x v="0"/>
    <x v="0"/>
    <s v="03|0104|000059471|1"/>
    <x v="51"/>
    <x v="0"/>
    <n v="4.0850306662451125E-4"/>
    <n v="4.9304256210559966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7"/>
    <x v="4"/>
    <s v="MERCADORIA PARA REVENDA"/>
    <s v="Mamao"/>
    <x v="38"/>
    <s v="Papaya Extra"/>
    <s v="Doce Mel"/>
    <s v="Doce Mel"/>
    <s v="000618792"/>
    <s v="0001"/>
    <x v="102"/>
    <s v="CX"/>
    <n v="3.5"/>
    <n v="42"/>
    <n v="315"/>
    <s v="03|93"/>
    <x v="0"/>
    <x v="0"/>
    <s v="03|0104|000059471|1"/>
    <x v="51"/>
    <x v="0"/>
    <n v="1.0092428704840865E-3"/>
    <n v="1.2180764928140036E-3"/>
    <s v="0002 - 11)"/>
    <n v="0"/>
    <n v="0"/>
    <n v="2.8611970184302681E-2"/>
  </r>
  <r>
    <s v="0002 - 60)"/>
    <x v="1"/>
    <s v="Supervisor Atacado CE"/>
    <x v="0"/>
    <x v="0"/>
    <s v="Fortaleza"/>
    <s v="Atacadao S.A. (000002 - 60)"/>
    <x v="14"/>
    <x v="0"/>
    <s v="MERCADORIA PARA REVENDA"/>
    <s v="Abacaxi"/>
    <x v="28"/>
    <s v="Abacaxi Perola 1ª"/>
    <s v="Doce Mel"/>
    <s v="Doce Mel"/>
    <s v="000058225"/>
    <s v="0001"/>
    <x v="97"/>
    <s v="UN"/>
    <n v="3.5"/>
    <n v="3.5"/>
    <n v="213.5"/>
    <s v="03|01"/>
    <x v="2"/>
    <x v="3"/>
    <s v="03|0104|000059375|1"/>
    <x v="0"/>
    <x v="0"/>
    <n v="6.8404238999476982E-4"/>
    <n v="1.0150637440116697E-4"/>
    <s v="0002 - 60)"/>
    <n v="0"/>
    <n v="0"/>
    <n v="2.8611970184302681E-2"/>
  </r>
  <r>
    <s v="0047 - 11)"/>
    <x v="1"/>
    <s v="Supervisor Varejo CE"/>
    <x v="3"/>
    <x v="0"/>
    <s v="Fortaleza"/>
    <s v="Wmb Supermercados Do Brasil Ltda. (000047 - 11)"/>
    <x v="13"/>
    <x v="0"/>
    <s v="MERCADORIA PARA REVENDA"/>
    <s v="Mamao"/>
    <x v="38"/>
    <s v="Papaya Extra"/>
    <s v="Doce Mel"/>
    <s v="Doce Mel"/>
    <s v="000000637"/>
    <s v="0001"/>
    <x v="102"/>
    <s v="CX"/>
    <n v="14.75"/>
    <n v="177"/>
    <n v="973.5"/>
    <s v="03|93"/>
    <x v="0"/>
    <x v="0"/>
    <s v="03|0104|000059273|1"/>
    <x v="38"/>
    <x v="11"/>
    <n v="3.1190410616389152E-3"/>
    <n v="5.1333223625733013E-3"/>
    <s v="0047 - 11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17"/>
    <x v="4"/>
    <s v="MERCADORIA PARA REVENDA"/>
    <s v="Mamao"/>
    <x v="38"/>
    <s v="Papaya Extra"/>
    <s v="Doce Mel"/>
    <s v="Doce Mel"/>
    <s v="000002773"/>
    <s v="0001"/>
    <x v="102"/>
    <s v="CX"/>
    <n v="0.41670000000000001"/>
    <n v="5.0004"/>
    <n v="35"/>
    <s v="03|93"/>
    <x v="0"/>
    <x v="1"/>
    <s v="03|0104|000059241|1"/>
    <x v="76"/>
    <x v="11"/>
    <n v="1.1213809672045406E-4"/>
    <n v="1.4502070701588439E-4"/>
    <s v="0047 - 08)"/>
    <n v="0"/>
    <n v="0"/>
    <n v="2.8611970184302681E-2"/>
  </r>
  <r>
    <s v="0002 - 60)"/>
    <x v="1"/>
    <s v="Supervisor Atacado CE"/>
    <x v="0"/>
    <x v="0"/>
    <s v="Fortaleza"/>
    <s v="Atacadao S.A. (000002 - 60)"/>
    <x v="0"/>
    <x v="0"/>
    <s v="MERCADORIA PARA REVENDA"/>
    <s v="Mamao"/>
    <x v="38"/>
    <s v="Papaya 1ª"/>
    <s v="Doce Mel"/>
    <s v="Doce Mel"/>
    <s v="000057948"/>
    <s v="0001"/>
    <x v="99"/>
    <s v="CX"/>
    <n v="1.7082999999999999"/>
    <n v="20.499600000000001"/>
    <n v="77.900000000000006"/>
    <s v="03|93"/>
    <x v="0"/>
    <x v="0"/>
    <s v="03|0104|000059191|1"/>
    <x v="0"/>
    <x v="0"/>
    <n v="2.4958736384352492E-4"/>
    <n v="5.9452573504976069E-4"/>
    <s v="0002 - 60)"/>
    <n v="0"/>
    <n v="0"/>
    <n v="2.8611970184302681E-2"/>
  </r>
  <r>
    <s v="0002 - 57)"/>
    <x v="1"/>
    <s v="Supervisor Atacado CE"/>
    <x v="0"/>
    <x v="0"/>
    <s v="Fortaleza"/>
    <s v="Atacadao S.A. (000002 - 57)"/>
    <x v="0"/>
    <x v="0"/>
    <s v="MERCADORIA PARA REVENDA"/>
    <s v="Mamao"/>
    <x v="38"/>
    <s v="Papaya Extra"/>
    <s v="Doce Mel"/>
    <s v="Doce Mel"/>
    <s v="000090002"/>
    <s v="0001"/>
    <x v="102"/>
    <s v="CX"/>
    <n v="11.583299999999999"/>
    <n v="138.99959999999999"/>
    <n v="528.20000000000005"/>
    <s v="03|93"/>
    <x v="0"/>
    <x v="0"/>
    <s v="03|0104|000059188|1"/>
    <x v="22"/>
    <x v="0"/>
    <n v="1.6923240767926812E-3"/>
    <n v="4.0312415540606989E-3"/>
    <s v="0002 - 57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PARA REVENDA"/>
    <s v="Mamao"/>
    <x v="38"/>
    <s v="Papaya Extra"/>
    <s v="Doce Mel"/>
    <s v="Doce Mel"/>
    <s v="000144700"/>
    <s v="0001"/>
    <x v="102"/>
    <s v="CX"/>
    <n v="4.6666999999999996"/>
    <n v="56.000399999999999"/>
    <n v="212.8"/>
    <s v="03|93"/>
    <x v="0"/>
    <x v="0"/>
    <s v="03|0104|000059163|1"/>
    <x v="25"/>
    <x v="0"/>
    <n v="6.8179962806036074E-4"/>
    <n v="1.6241135911471746E-3"/>
    <s v="0002 - 39)"/>
    <n v="0"/>
    <n v="0"/>
    <n v="2.8611970184302681E-2"/>
  </r>
  <r>
    <s v="0002 - 37)"/>
    <x v="1"/>
    <s v="Supervisor Atacado CE"/>
    <x v="0"/>
    <x v="0"/>
    <s v="Eusebio"/>
    <s v="Atacadao S.A (000002 - 37)"/>
    <x v="12"/>
    <x v="2"/>
    <s v="MERCADORIA PARA REVENDA"/>
    <s v="Mamao"/>
    <x v="38"/>
    <s v="Papaya Extra"/>
    <s v="Doce Mel"/>
    <s v="Doce Mel"/>
    <s v="000308844"/>
    <s v="0001"/>
    <x v="102"/>
    <s v="CX"/>
    <n v="8.9167000000000005"/>
    <n v="107.0004"/>
    <n v="406.6"/>
    <s v="03|93"/>
    <x v="0"/>
    <x v="0"/>
    <s v="03|0104|000059153|1"/>
    <x v="30"/>
    <x v="0"/>
    <n v="1.3027242893296179E-3"/>
    <n v="3.1032064752784644E-3"/>
    <s v="0002 - 37)"/>
    <n v="0"/>
    <n v="0"/>
    <n v="2.8611970184302681E-2"/>
  </r>
  <r>
    <s v="1899 - 17)"/>
    <x v="1"/>
    <s v="Supervisor Atacado CE"/>
    <x v="5"/>
    <x v="0"/>
    <s v="Juazeiro Do Norte"/>
    <s v="Sendas Distribuidora (001899 - 17)"/>
    <x v="15"/>
    <x v="0"/>
    <s v="MERCADORIA PARA REVENDA"/>
    <s v="Mamao"/>
    <x v="38"/>
    <s v="Papaya Extra"/>
    <s v="Doce Mel"/>
    <s v="Doce Mel"/>
    <s v="000193034"/>
    <s v="0002"/>
    <x v="102"/>
    <s v="CX"/>
    <n v="1.4582999999999999"/>
    <n v="17.499600000000001"/>
    <n v="66.5"/>
    <s v="03|93"/>
    <x v="0"/>
    <x v="0"/>
    <s v="03|0104|000059141|1"/>
    <x v="28"/>
    <x v="1"/>
    <n v="2.1306238376886272E-4"/>
    <n v="5.0752027127733189E-4"/>
    <s v="1899 - 17)"/>
    <n v="0"/>
    <n v="0"/>
    <n v="2.8611970184302681E-2"/>
  </r>
  <r>
    <s v="1899 - 17)"/>
    <x v="1"/>
    <s v="Supervisor Atacado CE"/>
    <x v="5"/>
    <x v="0"/>
    <s v="Juazeiro Do Norte"/>
    <s v="Sendas Distribuidora (001899 - 17)"/>
    <x v="15"/>
    <x v="0"/>
    <s v="MERCADORIA PARA REVENDA"/>
    <s v="Mamao"/>
    <x v="38"/>
    <s v="Papaya Extra"/>
    <s v="Doce Mel"/>
    <s v="Doce Mel"/>
    <s v="000193058"/>
    <s v="0002"/>
    <x v="102"/>
    <s v="CX"/>
    <n v="0.83330000000000004"/>
    <n v="9.9995999999999992"/>
    <n v="38"/>
    <s v="03|93"/>
    <x v="0"/>
    <x v="0"/>
    <s v="03|0104|000059141|1"/>
    <x v="28"/>
    <x v="1"/>
    <n v="1.2174993358220727E-4"/>
    <n v="2.9000661184625973E-4"/>
    <s v="1899 - 17)"/>
    <n v="0"/>
    <n v="0"/>
    <n v="2.8611970184302681E-2"/>
  </r>
  <r>
    <s v="1899 - 17)"/>
    <x v="1"/>
    <s v="Supervisor Atacado CE"/>
    <x v="5"/>
    <x v="0"/>
    <s v="Juazeiro Do Norte"/>
    <s v="Sendas Distribuidora (001899 - 17)"/>
    <x v="13"/>
    <x v="0"/>
    <s v="MERCADORIA PARA REVENDA"/>
    <s v="Mamao"/>
    <x v="38"/>
    <s v="Papaya Extra"/>
    <s v="Doce Mel"/>
    <s v="Doce Mel"/>
    <s v="000193293"/>
    <s v="0002"/>
    <x v="102"/>
    <s v="CX"/>
    <n v="1.25"/>
    <n v="15"/>
    <n v="57"/>
    <s v="03|93"/>
    <x v="0"/>
    <x v="0"/>
    <s v="03|0104|000059141|1"/>
    <x v="28"/>
    <x v="1"/>
    <n v="1.8262490037331092E-4"/>
    <n v="4.3502731886214415E-4"/>
    <s v="1899 - 17)"/>
    <n v="0"/>
    <n v="0"/>
    <n v="2.8611970184302681E-2"/>
  </r>
  <r>
    <s v="2459 - 54)"/>
    <x v="1"/>
    <s v="Supervisor Atacado CE"/>
    <x v="2"/>
    <x v="0"/>
    <s v="Maracanau"/>
    <s v="Mateus Supermercados S.A. (002459 - 54)"/>
    <x v="16"/>
    <x v="0"/>
    <s v="MERCADORIA PARA REVENDA"/>
    <s v="Mamao"/>
    <x v="38"/>
    <s v="Papaya Pp"/>
    <s v="Doce Mel"/>
    <s v="Doce Mel"/>
    <s v="000029343"/>
    <s v="0001"/>
    <x v="95"/>
    <s v="CX"/>
    <n v="18.958300000000001"/>
    <n v="227.49959999999999"/>
    <n v="819"/>
    <s v="03|93"/>
    <x v="0"/>
    <x v="0"/>
    <s v="03|0104|000059097|1"/>
    <x v="37"/>
    <x v="2"/>
    <n v="2.6240314632586252E-3"/>
    <n v="6.59790273534735E-3"/>
    <s v="2459 - 54)"/>
    <n v="0"/>
    <n v="0"/>
    <n v="2.8611970184302681E-2"/>
  </r>
  <r>
    <s v="2459 - 79)"/>
    <x v="1"/>
    <s v="Supervisor Atacado CE"/>
    <x v="2"/>
    <x v="0"/>
    <s v="Fortaleza"/>
    <s v="Mateus Supermercados S.A. (002459 - 79)"/>
    <x v="2"/>
    <x v="2"/>
    <s v="MERCADORIA PARA REVENDA"/>
    <s v="Mamao"/>
    <x v="38"/>
    <s v="Papaya Extra"/>
    <s v="Doce Mel"/>
    <s v="Doce Mel"/>
    <s v="000007439"/>
    <s v="0001"/>
    <x v="102"/>
    <s v="CX"/>
    <n v="24.666699999999999"/>
    <n v="296.00040000000001"/>
    <n v="1065.5999999999999"/>
    <s v="03|93"/>
    <x v="0"/>
    <x v="0"/>
    <s v="03|0104|000059095|1"/>
    <x v="6"/>
    <x v="2"/>
    <n v="3.4141244532947383E-3"/>
    <n v="8.5845506929414818E-3"/>
    <s v="2459 - 79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PARA REVENDA"/>
    <s v="Abacaxi"/>
    <x v="28"/>
    <s v="Abacaxi Perola Premium"/>
    <s v="Doce Mel"/>
    <s v="Doce Mel"/>
    <s v="000080018"/>
    <s v="0002"/>
    <x v="96"/>
    <s v="CX"/>
    <n v="1.25"/>
    <n v="13.4375"/>
    <n v="119"/>
    <s v="03|93"/>
    <x v="0"/>
    <x v="0"/>
    <s v="03|0104|000058971|1"/>
    <x v="82"/>
    <x v="2"/>
    <n v="3.8126952884954385E-4"/>
    <n v="3.8971197314733745E-4"/>
    <s v="1456 - 04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PARA REVENDA"/>
    <s v="Abacaxi"/>
    <x v="51"/>
    <s v="Abacaxi Gold Extra"/>
    <s v="Doce Mel"/>
    <s v="Doce Mel"/>
    <s v="000080018"/>
    <s v="0003"/>
    <x v="105"/>
    <s v="CX"/>
    <n v="0.625"/>
    <n v="7.96875"/>
    <n v="59.5"/>
    <s v="03|93"/>
    <x v="0"/>
    <x v="0"/>
    <s v="03|0104|000058971|1"/>
    <x v="82"/>
    <x v="2"/>
    <n v="1.9063476442477193E-4"/>
    <n v="2.3110826314551408E-4"/>
    <s v="1456 - 04)"/>
    <n v="0"/>
    <n v="0"/>
    <n v="2.8611970184302681E-2"/>
  </r>
  <r>
    <s v="0002 - 57)"/>
    <x v="1"/>
    <s v="Supervisor Atacado CE"/>
    <x v="0"/>
    <x v="0"/>
    <s v="Fortaleza"/>
    <s v="Atacadao S.A. (000002 - 57)"/>
    <x v="1"/>
    <x v="1"/>
    <s v="MERCADORIA PARA REVENDA"/>
    <s v="Abacaxi"/>
    <x v="51"/>
    <s v="Abacaxi Gold Extra"/>
    <s v="Doce Mel"/>
    <s v="Doce Mel"/>
    <s v="000091264"/>
    <s v="0001"/>
    <x v="104"/>
    <s v="CX"/>
    <n v="4.4286000000000003"/>
    <n v="56.464649999999999"/>
    <n v="244.9"/>
    <s v="03|93"/>
    <x v="0"/>
    <x v="0"/>
    <s v="03|0104|000058660|1"/>
    <x v="22"/>
    <x v="0"/>
    <n v="7.8464628248112005E-4"/>
    <n v="1.6375776866659579E-3"/>
    <s v="0002 - 57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1"/>
    <x v="1"/>
    <s v="MERCADORIA PARA REVENDA"/>
    <s v="Abacaxi"/>
    <x v="51"/>
    <s v="Abacaxi Gold Extra"/>
    <s v="Doce Mel"/>
    <s v="Doce Mel"/>
    <s v="000010991"/>
    <s v="0001"/>
    <x v="107"/>
    <s v="CX"/>
    <n v="2.3332999999999999"/>
    <n v="29.749575"/>
    <n v="165.9"/>
    <s v="03|93"/>
    <x v="0"/>
    <x v="0"/>
    <s v="03|0104|000058659|1"/>
    <x v="10"/>
    <x v="0"/>
    <n v="5.315345784549523E-4"/>
    <n v="8.6279185663588485E-4"/>
    <s v="0048 - 36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4"/>
    <x v="1"/>
    <s v="MERCADORIA PARA REVENDA"/>
    <s v="Abacaxi"/>
    <x v="51"/>
    <s v="Abacaxi Gold Extra"/>
    <s v="Doce Mel"/>
    <s v="Doce Mel"/>
    <s v="000011084"/>
    <s v="0001"/>
    <x v="107"/>
    <s v="CX"/>
    <n v="1.2222"/>
    <n v="15.58305"/>
    <n v="86.9"/>
    <s v="03|93"/>
    <x v="0"/>
    <x v="0"/>
    <s v="03|0104|000058659|1"/>
    <x v="10"/>
    <x v="0"/>
    <n v="2.7842287442878455E-4"/>
    <n v="4.5193683074631571E-4"/>
    <s v="0048 - 36)"/>
    <n v="0"/>
    <n v="0"/>
    <n v="2.8611970184302681E-2"/>
  </r>
  <r>
    <s v="0002 - 37)"/>
    <x v="1"/>
    <s v="Supervisor Atacado CE"/>
    <x v="0"/>
    <x v="0"/>
    <s v="Eusebio"/>
    <s v="Atacadao S.A (000002 - 37)"/>
    <x v="1"/>
    <x v="1"/>
    <s v="MERCADORIA PARA REVENDA"/>
    <s v="Abacaxi"/>
    <x v="51"/>
    <s v="Abacaxi Gold Extra"/>
    <s v="Doce Mel"/>
    <s v="Doce Mel"/>
    <s v="000310120"/>
    <s v="0001"/>
    <x v="107"/>
    <s v="CX"/>
    <n v="2.8889"/>
    <n v="36.833475"/>
    <n v="205.4"/>
    <s v="03|93"/>
    <x v="0"/>
    <x v="0"/>
    <s v="03|0104|000058614|1"/>
    <x v="30"/>
    <x v="0"/>
    <n v="6.5809043046803617E-4"/>
    <n v="1.0682378582417211E-3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"/>
    <x v="1"/>
    <s v="MERCADORIA PARA REVENDA"/>
    <s v="Abacaxi"/>
    <x v="51"/>
    <s v="Abacaxi Gold Extra"/>
    <s v="Doce Mel"/>
    <s v="Doce Mel"/>
    <s v="000310173"/>
    <s v="0001"/>
    <x v="107"/>
    <s v="CX"/>
    <n v="4.2222"/>
    <n v="53.83305"/>
    <n v="300.2"/>
    <s v="03|93"/>
    <x v="0"/>
    <x v="0"/>
    <s v="03|0104|000058614|1"/>
    <x v="30"/>
    <x v="0"/>
    <n v="9.6182447529943741E-4"/>
    <n v="1.5612564938447832E-3"/>
    <s v="0002 - 37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Mamao"/>
    <x v="29"/>
    <s v="Formosa Extra"/>
    <s v="Levissa"/>
    <s v="Doce Mel"/>
    <s v="000088223"/>
    <s v="0002"/>
    <x v="98"/>
    <s v="CX"/>
    <n v="2.5"/>
    <n v="30"/>
    <n v="150"/>
    <s v="03|93"/>
    <x v="0"/>
    <x v="0"/>
    <s v="03|0104|000058147|1"/>
    <x v="68"/>
    <x v="1"/>
    <n v="4.8059184308766028E-4"/>
    <n v="8.700546377242883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PARA REVENDA"/>
    <s v="Mamao"/>
    <x v="29"/>
    <s v="Formosa Extra"/>
    <s v="Levissa"/>
    <s v="Doce Mel"/>
    <s v="000088264"/>
    <s v="0001"/>
    <x v="98"/>
    <s v="CX"/>
    <n v="0.16669999999999999"/>
    <n v="2.0004"/>
    <n v="10"/>
    <s v="03|93"/>
    <x v="0"/>
    <x v="0"/>
    <s v="03|0104|000058147|1"/>
    <x v="68"/>
    <x v="1"/>
    <n v="3.2039456205844019E-5"/>
    <n v="5.8015243243455542E-5"/>
    <s v="1899 - 73)"/>
    <n v="0"/>
    <n v="0"/>
    <n v="2.8611970184302681E-2"/>
  </r>
  <r>
    <s v="1899 - 30)"/>
    <x v="1"/>
    <s v="Supervisor MA, PA e PI"/>
    <x v="1"/>
    <x v="1"/>
    <s v="Picos"/>
    <s v="Sendas Distribuidora S/A (001899 - 30)"/>
    <x v="14"/>
    <x v="0"/>
    <s v="MERCADORIA PARA REVENDA"/>
    <s v="Mamao"/>
    <x v="29"/>
    <s v="Formosa Extra"/>
    <s v="Levissa"/>
    <s v="Doce Mel"/>
    <s v="000054148"/>
    <s v="0001"/>
    <x v="98"/>
    <s v="CX"/>
    <n v="2.5"/>
    <n v="30"/>
    <n v="141"/>
    <s v="03|93"/>
    <x v="0"/>
    <x v="0"/>
    <s v="03|0104|000057649|1"/>
    <x v="56"/>
    <x v="1"/>
    <n v="4.5175633250240066E-4"/>
    <n v="8.700546377242883E-4"/>
    <s v="1899 - 30)"/>
    <n v="0"/>
    <n v="0"/>
    <n v="2.8611970184302681E-2"/>
  </r>
  <r>
    <s v="0002 - 57)"/>
    <x v="1"/>
    <s v="Supervisor Atacado CE"/>
    <x v="0"/>
    <x v="0"/>
    <s v="Fortaleza"/>
    <s v="Atacadao S.A. (000002 - 57)"/>
    <x v="0"/>
    <x v="0"/>
    <s v="MERCADORIA PARA REVENDA"/>
    <s v="Abacaxi"/>
    <x v="51"/>
    <s v="Abacaxi Gold Extra"/>
    <s v="Doce Mel"/>
    <s v="Doce Mel"/>
    <s v="000090000"/>
    <s v="0001"/>
    <x v="107"/>
    <s v="CX"/>
    <n v="8.6667000000000005"/>
    <n v="110.50042500000001"/>
    <n v="694.2"/>
    <s v="03|93"/>
    <x v="0"/>
    <x v="0"/>
    <s v="03|0104|000057408|1"/>
    <x v="22"/>
    <x v="0"/>
    <n v="2.2241790498096921E-3"/>
    <n v="3.2047135747251634E-3"/>
    <s v="0002 - 57)"/>
    <n v="0"/>
    <n v="0"/>
    <n v="2.8611970184302681E-2"/>
  </r>
  <r>
    <s v="2459 - 54)"/>
    <x v="1"/>
    <s v="Supervisor Atacado CE"/>
    <x v="2"/>
    <x v="0"/>
    <s v="Maracanau"/>
    <s v="Mateus Supermercados S.A. (002459 - 54)"/>
    <x v="6"/>
    <x v="1"/>
    <s v="MERCADORIA PARA REVENDA"/>
    <s v="Mamao"/>
    <x v="38"/>
    <s v="Papaya Extra"/>
    <s v="Doce Mel"/>
    <s v="Doce Mel"/>
    <s v="000029767"/>
    <s v="0001"/>
    <x v="102"/>
    <s v="CX"/>
    <n v="7.5354000000000001"/>
    <n v="90.424800000000005"/>
    <n v="497.34"/>
    <s v="03|93"/>
    <x v="0"/>
    <x v="0"/>
    <s v="03|0104|000054844|1"/>
    <x v="37"/>
    <x v="2"/>
    <n v="1.5934503149414463E-3"/>
    <n v="2.6224838868430409E-3"/>
    <s v="2459 - 54)"/>
    <n v="0"/>
    <n v="0"/>
    <n v="2.8611970184302681E-2"/>
  </r>
  <r>
    <s v="2459 - 76)"/>
    <x v="1"/>
    <s v="Supervisor Varejo CE"/>
    <x v="4"/>
    <x v="0"/>
    <s v="Russas"/>
    <s v="Mateus Supermercados S.A. (002459 - 76)"/>
    <x v="16"/>
    <x v="0"/>
    <s v="MERCADORIA PARA REVENDA"/>
    <s v="Mamao"/>
    <x v="38"/>
    <s v="Papaya Extra"/>
    <s v="Doce Mel"/>
    <s v="Doce Mel"/>
    <s v="000003462"/>
    <s v="0001"/>
    <x v="102"/>
    <s v="CX"/>
    <n v="12.824999999999999"/>
    <n v="153.9"/>
    <n v="1385.1"/>
    <s v="03|93"/>
    <x v="0"/>
    <x v="0"/>
    <s v="03|0104|000038874|1"/>
    <x v="41"/>
    <x v="2"/>
    <n v="4.4377850790714548E-3"/>
    <n v="4.4633802915255991E-3"/>
    <s v="2459 - 76)"/>
    <n v="0"/>
    <n v="0"/>
    <n v="2.8611970184302681E-2"/>
  </r>
  <r>
    <s v="1899 - 29)"/>
    <x v="1"/>
    <s v="-"/>
    <x v="11"/>
    <x v="1"/>
    <s v="Parnaiba"/>
    <s v="Sendas Distribuidora S/A (001899 - 29)"/>
    <x v="10"/>
    <x v="2"/>
    <s v="MERCADORIA PARA REVENDA"/>
    <s v="Mamao"/>
    <x v="38"/>
    <s v="Papaya Extra"/>
    <s v="Doce Mel"/>
    <s v="Doce Mel"/>
    <s v="000085973"/>
    <s v="0001"/>
    <x v="102"/>
    <s v="CX"/>
    <n v="0.25"/>
    <n v="3"/>
    <n v="17.100000000000001"/>
    <s v="03|93"/>
    <x v="0"/>
    <x v="0"/>
    <s v="03|0104|000000320|1"/>
    <x v="54"/>
    <x v="1"/>
    <n v="5.4787470111993275E-5"/>
    <n v="8.7005463772428838E-5"/>
    <s v="1899 - 29)"/>
    <n v="0"/>
    <n v="0"/>
    <n v="2.8611970184302681E-2"/>
  </r>
  <r>
    <s v="2459 - 79)"/>
    <x v="1"/>
    <s v="-"/>
    <x v="11"/>
    <x v="0"/>
    <s v="Fortaleza"/>
    <s v="Mateus Supermercados S.A. (002459 - 79)"/>
    <x v="14"/>
    <x v="0"/>
    <s v="MERCADORIA PARA REVENDA"/>
    <s v="Abacaxi"/>
    <x v="28"/>
    <s v="Abacaxi Perola 1ª"/>
    <s v="Sem Marca"/>
    <s v="Doce Mel"/>
    <s v="000007342"/>
    <s v="0001"/>
    <x v="108"/>
    <s v="UN"/>
    <n v="36"/>
    <n v="36"/>
    <n v="212.4"/>
    <s v="03|01"/>
    <x v="2"/>
    <x v="3"/>
    <s v="03|    |         |   "/>
    <x v="6"/>
    <x v="2"/>
    <n v="6.8051804981212694E-4"/>
    <n v="1.044065565269146E-3"/>
    <s v="2459 - 79)"/>
    <n v="0"/>
    <n v="0"/>
    <n v="2.8611970184302681E-2"/>
  </r>
  <r>
    <s v="1899 - 60)"/>
    <x v="1"/>
    <s v="Supervisor MA, PA e PI"/>
    <x v="1"/>
    <x v="1"/>
    <s v="Teresina"/>
    <s v="Sendas Distribuidora S/A (001899 - 60)"/>
    <x v="3"/>
    <x v="3"/>
    <s v="MERCADORIA IMPORTADA"/>
    <s v="Pera"/>
    <x v="52"/>
    <s v="Pera Portuguesa Imp"/>
    <s v="Sem Marca"/>
    <s v="Cooperfrutas"/>
    <s v="000074871"/>
    <s v="0003"/>
    <x v="110"/>
    <s v="CX"/>
    <n v="0.05"/>
    <n v="0.5"/>
    <n v="8.9499999999999993"/>
    <s v="03|01"/>
    <x v="1"/>
    <x v="2"/>
    <s v="03|0104|000061227|1"/>
    <x v="32"/>
    <x v="1"/>
    <n v="2.8675313304230394E-5"/>
    <n v="1.4500910628738138E-5"/>
    <s v="1899 - 60)"/>
    <n v="0"/>
    <n v="0"/>
    <n v="2.8611970184302681E-2"/>
  </r>
  <r>
    <s v="1899 - 24)"/>
    <x v="1"/>
    <s v="Supervisor MA, PA e PI"/>
    <x v="1"/>
    <x v="1"/>
    <s v="Teresina"/>
    <s v="Sendas Distribuidora S/A (001899 - 24)"/>
    <x v="3"/>
    <x v="3"/>
    <s v="MERCADORIA IMPORTADA"/>
    <s v="Pera"/>
    <x v="52"/>
    <s v="Pera Portuguesa Imp"/>
    <s v="Sem Marca"/>
    <s v="Cooperfrutas"/>
    <s v="000177426"/>
    <s v="0008"/>
    <x v="110"/>
    <s v="CX"/>
    <n v="0.115"/>
    <n v="1.1499999999999999"/>
    <n v="20.59"/>
    <s v="03|01"/>
    <x v="1"/>
    <x v="2"/>
    <s v="03|0104|000061225|1"/>
    <x v="1"/>
    <x v="1"/>
    <n v="6.5969240327832835E-5"/>
    <n v="3.3352094446097714E-5"/>
    <s v="1899 - 24)"/>
    <n v="0"/>
    <n v="0"/>
    <n v="2.8611970184302681E-2"/>
  </r>
  <r>
    <s v="0002 - 57)"/>
    <x v="1"/>
    <s v="Supervisor Atacado CE"/>
    <x v="0"/>
    <x v="0"/>
    <s v="Fortaleza"/>
    <s v="Atacadao S.A. (000002 - 57)"/>
    <x v="1"/>
    <x v="1"/>
    <s v="MERCADORIA IMPORTADA"/>
    <s v="Pera"/>
    <x v="52"/>
    <s v="Pera Portuguesa Imp"/>
    <s v="Sem Marca"/>
    <s v="Cooperfrutas"/>
    <s v="000091195"/>
    <s v="0004"/>
    <x v="111"/>
    <s v="CX"/>
    <n v="0.2"/>
    <n v="2"/>
    <n v="39.799999999999997"/>
    <s v="03|01"/>
    <x v="1"/>
    <x v="2"/>
    <s v="03|0104|000061098|1"/>
    <x v="22"/>
    <x v="0"/>
    <n v="1.2751703569925917E-4"/>
    <n v="5.8003642514952552E-5"/>
    <s v="0002 - 57)"/>
    <n v="0"/>
    <n v="0"/>
    <n v="2.8611970184302681E-2"/>
  </r>
  <r>
    <s v="1899 - 24)"/>
    <x v="1"/>
    <s v="Supervisor MA, PA e PI"/>
    <x v="1"/>
    <x v="1"/>
    <s v="Teresina"/>
    <s v="Sendas Distribuidora S/A (001899 - 24)"/>
    <x v="1"/>
    <x v="1"/>
    <s v="MERCADORIA IMPORTADA"/>
    <s v="Pera"/>
    <x v="52"/>
    <s v="Pera Portuguesa Imp"/>
    <s v="Sem Marca"/>
    <s v="Cooperfrutas"/>
    <s v="000177088"/>
    <s v="0005"/>
    <x v="111"/>
    <s v="CX"/>
    <n v="0.31"/>
    <n v="3.1"/>
    <n v="55.49"/>
    <s v="03|01"/>
    <x v="1"/>
    <x v="2"/>
    <s v="03|0104|000061044|1"/>
    <x v="1"/>
    <x v="1"/>
    <n v="1.7778694248622847E-4"/>
    <n v="8.9905645898176456E-5"/>
    <s v="1899 - 24)"/>
    <n v="0"/>
    <n v="0"/>
    <n v="2.8611970184302681E-2"/>
  </r>
  <r>
    <s v="2459 - 48)"/>
    <x v="1"/>
    <s v="Supervisor Atacado CE"/>
    <x v="2"/>
    <x v="0"/>
    <s v="Quixeramobim"/>
    <s v="Mateus Supermercados S.A. (002459 - 48)"/>
    <x v="4"/>
    <x v="1"/>
    <s v="MERCADORIA IMPORTADA"/>
    <s v="Pera"/>
    <x v="52"/>
    <s v="Pera Portuguesa Imp"/>
    <s v="Sem Marca"/>
    <s v="Cooperfrutas"/>
    <s v="000016417"/>
    <s v="0005"/>
    <x v="111"/>
    <s v="CX"/>
    <n v="0.05"/>
    <n v="0.5"/>
    <n v="9.9499999999999993"/>
    <s v="03|01"/>
    <x v="1"/>
    <x v="2"/>
    <s v="03|0104|000061036|1"/>
    <x v="63"/>
    <x v="2"/>
    <n v="3.1879258924814794E-5"/>
    <n v="1.4500910628738138E-5"/>
    <s v="2459 - 48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8"/>
    <x v="2"/>
    <s v="MERCADORIA IMPORTADA"/>
    <s v="Pera"/>
    <x v="52"/>
    <s v="Pera Portuguesa Imp"/>
    <s v="Sem Marca"/>
    <s v="Cooperfrutas"/>
    <s v="000031229"/>
    <s v="0002"/>
    <x v="111"/>
    <s v="CX"/>
    <n v="0.1"/>
    <n v="1"/>
    <n v="19.899999999999999"/>
    <s v="03|01"/>
    <x v="1"/>
    <x v="2"/>
    <s v="03|0104|000060931|1"/>
    <x v="3"/>
    <x v="0"/>
    <n v="6.3758517849629587E-5"/>
    <n v="2.9001821257476276E-5"/>
    <s v="0048 - 14)"/>
    <n v="0"/>
    <n v="0"/>
    <n v="2.8611970184302681E-2"/>
  </r>
  <r>
    <s v="1899 - 08)"/>
    <x v="1"/>
    <s v="Supervisor Atacado CE"/>
    <x v="2"/>
    <x v="0"/>
    <s v="Caucaia"/>
    <s v="Sendas Distribuidora (001899 - 08)"/>
    <x v="7"/>
    <x v="1"/>
    <s v="MERCADORIA IMPORTADA"/>
    <s v="Pera"/>
    <x v="52"/>
    <s v="Pera Portuguesa Imp"/>
    <s v="Sem Marca"/>
    <s v="Cooperfrutas"/>
    <s v="000143108"/>
    <s v="0002"/>
    <x v="111"/>
    <s v="CX"/>
    <n v="2"/>
    <n v="20"/>
    <n v="398"/>
    <s v="03|01"/>
    <x v="3"/>
    <x v="5"/>
    <s v="03|0104|000060803|1"/>
    <x v="5"/>
    <x v="1"/>
    <n v="1.2751703569925919E-3"/>
    <n v="5.8003642514952553E-4"/>
    <s v="1899 - 08)"/>
    <n v="0"/>
    <n v="0"/>
    <n v="2.8611970184302681E-2"/>
  </r>
  <r>
    <s v="0002 - 22)"/>
    <x v="1"/>
    <s v="Supervisor Atacado CE"/>
    <x v="0"/>
    <x v="0"/>
    <s v="Caucaia"/>
    <s v="Atacadao S.A (000002 - 22)"/>
    <x v="11"/>
    <x v="2"/>
    <s v="MERCADORIA IMPORTADA"/>
    <s v="Pera"/>
    <x v="52"/>
    <s v="Pera Portuguesa Imp"/>
    <s v="Sem Marca"/>
    <s v="Cooperfrutas"/>
    <s v="000298330"/>
    <s v="0001"/>
    <x v="111"/>
    <s v="CX"/>
    <n v="1"/>
    <n v="10"/>
    <n v="199"/>
    <s v="03|01"/>
    <x v="3"/>
    <x v="5"/>
    <s v="03|0104|000060777|1"/>
    <x v="90"/>
    <x v="0"/>
    <n v="6.3758517849629595E-4"/>
    <n v="2.9001821257476277E-4"/>
    <s v="0002 - 22)"/>
    <n v="0"/>
    <n v="0"/>
    <n v="2.8611970184302681E-2"/>
  </r>
  <r>
    <s v="1899 - 26)"/>
    <x v="1"/>
    <s v="Supervisor Atacado CE"/>
    <x v="2"/>
    <x v="0"/>
    <s v="Fortaleza"/>
    <s v="Sendas Distribuidora S/A (001899 - 26)"/>
    <x v="11"/>
    <x v="2"/>
    <s v="MERCADORIA IMPORTADA"/>
    <s v="Pera"/>
    <x v="52"/>
    <s v="Pera Portuguesa Imp"/>
    <s v="Sem Marca"/>
    <s v="Cooperfrutas"/>
    <s v="000222337"/>
    <s v="0003"/>
    <x v="111"/>
    <s v="CX"/>
    <n v="3"/>
    <n v="30"/>
    <n v="597"/>
    <s v="03|01"/>
    <x v="3"/>
    <x v="5"/>
    <s v="03|0104|000060758|1"/>
    <x v="53"/>
    <x v="1"/>
    <n v="1.912755535488888E-3"/>
    <n v="8.700546377242883E-4"/>
    <s v="1899 - 26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IMPORTADA"/>
    <s v="Pera"/>
    <x v="52"/>
    <s v="Pera Portuguesa Imp"/>
    <s v="Sem Marca"/>
    <s v="Cooperfrutas"/>
    <s v="000145068"/>
    <s v="0003"/>
    <x v="111"/>
    <s v="CX"/>
    <n v="0.1"/>
    <n v="1"/>
    <n v="19.899999999999999"/>
    <s v="03|01"/>
    <x v="3"/>
    <x v="6"/>
    <s v="03|0104|000060719|1"/>
    <x v="25"/>
    <x v="0"/>
    <n v="6.3758517849629587E-5"/>
    <n v="2.9001821257476276E-5"/>
    <s v="0002 - 39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6"/>
    <x v="1"/>
    <s v="MERCADORIA IMPORTADA"/>
    <s v="Pera"/>
    <x v="52"/>
    <s v="Pera Portuguesa Imp"/>
    <s v="Sem Marca"/>
    <s v="Cooperfrutas"/>
    <s v="000035084"/>
    <s v="0003"/>
    <x v="111"/>
    <s v="CX"/>
    <n v="0.2"/>
    <n v="2"/>
    <n v="39.799999999999997"/>
    <s v="03|01"/>
    <x v="3"/>
    <x v="6"/>
    <s v="03|0104|000060697|1"/>
    <x v="34"/>
    <x v="0"/>
    <n v="1.2751703569925917E-4"/>
    <n v="5.8003642514952552E-5"/>
    <s v="0048 - 12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6"/>
    <x v="1"/>
    <s v="MERCADORIA IMPORTADA"/>
    <s v="Pera"/>
    <x v="52"/>
    <s v="Pera Portuguesa Imp"/>
    <s v="Sem Marca"/>
    <s v="Cooperfrutas"/>
    <s v="000026094"/>
    <s v="0003"/>
    <x v="111"/>
    <s v="CX"/>
    <n v="4.9000000000000002E-2"/>
    <n v="0.49"/>
    <n v="9.75"/>
    <s v="03|01"/>
    <x v="1"/>
    <x v="2"/>
    <s v="03|0104|000060617|1"/>
    <x v="60"/>
    <x v="0"/>
    <n v="3.1238469800697918E-5"/>
    <n v="1.4210892416163375E-5"/>
    <s v="0048 - 19)"/>
    <n v="0"/>
    <n v="0"/>
    <n v="2.8611970184302681E-2"/>
  </r>
  <r>
    <s v="1899 - 08)"/>
    <x v="1"/>
    <s v="Supervisor Atacado CE"/>
    <x v="2"/>
    <x v="0"/>
    <s v="Caucaia"/>
    <s v="Sendas Distribuidora (001899 - 08)"/>
    <x v="12"/>
    <x v="2"/>
    <s v="MERCADORIA IMPORTADA"/>
    <s v="Pera"/>
    <x v="52"/>
    <s v="Pera Portuguesa Imp"/>
    <s v="Sem Marca"/>
    <s v="Cooperfrutas"/>
    <s v="000142892"/>
    <s v="0002"/>
    <x v="112"/>
    <s v="CX"/>
    <n v="2"/>
    <n v="20"/>
    <n v="398"/>
    <s v="03|01"/>
    <x v="1"/>
    <x v="11"/>
    <s v="03|0104|000060602|1"/>
    <x v="5"/>
    <x v="1"/>
    <n v="1.2751703569925919E-3"/>
    <n v="5.8003642514952553E-4"/>
    <s v="1899 - 08)"/>
    <n v="0"/>
    <n v="0"/>
    <n v="2.8611970184302681E-2"/>
  </r>
  <r>
    <s v="0144 - 01)"/>
    <x v="1"/>
    <s v="Supervisor Varejo CE"/>
    <x v="3"/>
    <x v="0"/>
    <s v="Crateus"/>
    <s v="Supermercado Cosmos Ltda (000144 - 01)"/>
    <x v="10"/>
    <x v="2"/>
    <s v="MERCADORIA IMPORTADA"/>
    <s v="Pera"/>
    <x v="52"/>
    <s v="Pera Portuguesa Imp"/>
    <s v="Sem Marca"/>
    <s v="Cooperfrutas"/>
    <s v="000089775"/>
    <s v="0001"/>
    <x v="111"/>
    <s v="CX"/>
    <n v="1"/>
    <n v="10"/>
    <n v="169"/>
    <s v="03|01"/>
    <x v="3"/>
    <x v="5"/>
    <s v="03|0104|000060569|1"/>
    <x v="61"/>
    <x v="13"/>
    <n v="5.4146680987876387E-4"/>
    <n v="2.9001821257476277E-4"/>
    <s v="0144 - 01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IMPORTADA"/>
    <s v="Pera"/>
    <x v="52"/>
    <s v="Pera Portuguesa Imp"/>
    <s v="Sem Marca"/>
    <s v="Cooperfrutas"/>
    <s v="000085965"/>
    <s v="0005"/>
    <x v="111"/>
    <s v="CX"/>
    <n v="9.2999999999999999E-2"/>
    <n v="0.93"/>
    <n v="15.72"/>
    <s v="03|01"/>
    <x v="1"/>
    <x v="2"/>
    <s v="03|0104|000060544|1"/>
    <x v="54"/>
    <x v="1"/>
    <n v="5.03660251555868E-5"/>
    <n v="2.6971693769452938E-5"/>
    <s v="1899 - 29)"/>
    <n v="0"/>
    <n v="0"/>
    <n v="2.8611970184302681E-2"/>
  </r>
  <r>
    <s v="0002 - 53)"/>
    <x v="1"/>
    <s v="Supervisor MA, PA e PI"/>
    <x v="6"/>
    <x v="1"/>
    <s v="Picos"/>
    <s v="Atacadao S.A. (000002 - 53)"/>
    <x v="9"/>
    <x v="2"/>
    <s v="MERCADORIA IMPORTADA"/>
    <s v="Pera"/>
    <x v="52"/>
    <s v="Pera Portuguesa Imp"/>
    <s v="Sem Marca"/>
    <s v="Cooperfrutas"/>
    <s v="000036998"/>
    <s v="0004"/>
    <x v="111"/>
    <s v="CX"/>
    <n v="2.0000000000000001E-4"/>
    <n v="2E-3"/>
    <n v="0.03"/>
    <s v="03|01"/>
    <x v="1"/>
    <x v="2"/>
    <s v="03|0104|000060543|1"/>
    <x v="55"/>
    <x v="0"/>
    <n v="9.6118368617532056E-8"/>
    <n v="5.8003642514952555E-8"/>
    <s v="0002 - 53)"/>
    <n v="0"/>
    <n v="0"/>
    <n v="2.8611970184302681E-2"/>
  </r>
  <r>
    <s v="0002 - 11)"/>
    <x v="1"/>
    <s v="Supervisor MA, PA e PI"/>
    <x v="6"/>
    <x v="1"/>
    <s v="Teresina"/>
    <s v="Atacadao S.A (000002 - 11)"/>
    <x v="10"/>
    <x v="2"/>
    <s v="MERCADORIA IMPORTADA"/>
    <s v="Pera"/>
    <x v="52"/>
    <s v="Pera Portuguesa Imp"/>
    <s v="Sem Marca"/>
    <s v="Cooperfrutas"/>
    <s v="000620148"/>
    <s v="0003"/>
    <x v="111"/>
    <s v="CX"/>
    <n v="1.6E-2"/>
    <n v="0.16"/>
    <n v="3.18"/>
    <s v="03|01"/>
    <x v="1"/>
    <x v="2"/>
    <s v="03|0104|000060539|1"/>
    <x v="51"/>
    <x v="0"/>
    <n v="1.0188547073458398E-5"/>
    <n v="4.6402914011962041E-6"/>
    <s v="0002 - 11)"/>
    <n v="0"/>
    <n v="0"/>
    <n v="2.8611970184302681E-2"/>
  </r>
  <r>
    <s v="2459 - 61)"/>
    <x v="1"/>
    <s v="Supervisor MA, PA e PI"/>
    <x v="6"/>
    <x v="2"/>
    <s v="Caxias"/>
    <s v="Mateus Supermercados S.A. (002459 - 61)"/>
    <x v="6"/>
    <x v="1"/>
    <s v="MERCADORIA IMPORTADA"/>
    <s v="Pera"/>
    <x v="52"/>
    <s v="Pera Portuguesa Imp"/>
    <s v="Sem Marca"/>
    <s v="Cooperfrutas"/>
    <s v="000038686"/>
    <s v="0010"/>
    <x v="112"/>
    <s v="CX"/>
    <n v="0.05"/>
    <n v="0.5"/>
    <n v="10.25"/>
    <s v="03|01"/>
    <x v="1"/>
    <x v="2"/>
    <s v="03|0104|000060538|1"/>
    <x v="88"/>
    <x v="2"/>
    <n v="3.284044261099012E-5"/>
    <n v="1.4500910628738138E-5"/>
    <s v="2459 - 61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9"/>
    <x v="2"/>
    <s v="MERCADORIA IMPORTADA"/>
    <s v="Pera"/>
    <x v="52"/>
    <s v="Pera Portuguesa Imp"/>
    <s v="Sem Marca"/>
    <s v="Cooperfrutas"/>
    <s v="000397952"/>
    <s v="0006"/>
    <x v="111"/>
    <s v="CX"/>
    <n v="0.6"/>
    <n v="6"/>
    <n v="102"/>
    <s v="03|90"/>
    <x v="3"/>
    <x v="6"/>
    <s v="03|0104|000060535|1"/>
    <x v="65"/>
    <x v="15"/>
    <n v="3.2680245329960901E-4"/>
    <n v="1.7401092754485768E-4"/>
    <s v="0008 - 05)"/>
    <n v="0"/>
    <n v="0"/>
    <n v="2.8611970184302681E-2"/>
  </r>
  <r>
    <s v="1899 - 72)"/>
    <x v="1"/>
    <s v="Supervisor MA, PA e PI"/>
    <x v="8"/>
    <x v="2"/>
    <s v="Sao Luis"/>
    <s v="Sendas Distribuidora S/A (001899 - 72)"/>
    <x v="11"/>
    <x v="2"/>
    <s v="MERCADORIA IMPORTADA"/>
    <s v="Pera"/>
    <x v="52"/>
    <s v="Pera Portuguesa Imp"/>
    <s v="Sem Marca"/>
    <s v="Cooperfrutas"/>
    <s v="000038886"/>
    <s v="0006"/>
    <x v="111"/>
    <s v="CX"/>
    <n v="0.75"/>
    <n v="7.5"/>
    <n v="138.75"/>
    <s v="03|93"/>
    <x v="0"/>
    <x v="1"/>
    <s v="03|0104|000060531|1"/>
    <x v="66"/>
    <x v="1"/>
    <n v="4.4454745485608579E-4"/>
    <n v="2.1751365943107207E-4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5"/>
    <x v="1"/>
    <s v="MERCADORIA IMPORTADA"/>
    <s v="Pera"/>
    <x v="52"/>
    <s v="Pera Portuguesa Imp"/>
    <s v="Sem Marca"/>
    <s v="Cooperfrutas"/>
    <s v="000039553"/>
    <s v="0002"/>
    <x v="111"/>
    <s v="CX"/>
    <n v="3"/>
    <n v="30"/>
    <n v="55.5"/>
    <s v="03|93"/>
    <x v="0"/>
    <x v="0"/>
    <s v="03|0104|000060531|1"/>
    <x v="66"/>
    <x v="1"/>
    <n v="1.7781898194243432E-4"/>
    <n v="8.700546377242883E-4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9"/>
    <x v="2"/>
    <s v="MERCADORIA IMPORTADA"/>
    <s v="Pera"/>
    <x v="52"/>
    <s v="Pera Portuguesa Imp"/>
    <s v="Sem Marca"/>
    <s v="Cooperfrutas"/>
    <s v="000121112"/>
    <s v="0004"/>
    <x v="111"/>
    <s v="CX"/>
    <n v="0.21"/>
    <n v="2.1"/>
    <n v="38.85"/>
    <s v="03|01"/>
    <x v="1"/>
    <x v="2"/>
    <s v="03|0104|000060529|1"/>
    <x v="67"/>
    <x v="1"/>
    <n v="1.2447328735970401E-4"/>
    <n v="6.0903824640700184E-5"/>
    <s v="1899 - 71)"/>
    <n v="0"/>
    <n v="0"/>
    <n v="2.8611970184302681E-2"/>
  </r>
  <r>
    <s v="1899 - 73)"/>
    <x v="1"/>
    <s v="Supervisor MA, PA e PI"/>
    <x v="8"/>
    <x v="2"/>
    <s v="Sao Luis"/>
    <s v="Sendas Distribuidora S/A (001899 - 73)"/>
    <x v="11"/>
    <x v="2"/>
    <s v="MERCADORIA IMPORTADA"/>
    <s v="Pera"/>
    <x v="52"/>
    <s v="Pera Portuguesa Imp"/>
    <s v="Sem Marca"/>
    <s v="Cooperfrutas"/>
    <s v="000088689"/>
    <s v="0007"/>
    <x v="111"/>
    <s v="CX"/>
    <n v="0.2"/>
    <n v="2"/>
    <n v="37"/>
    <s v="03|90"/>
    <x v="3"/>
    <x v="6"/>
    <s v="03|0104|000060527|1"/>
    <x v="68"/>
    <x v="1"/>
    <n v="1.1854598796162287E-4"/>
    <n v="5.8003642514952552E-5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8"/>
    <x v="2"/>
    <s v="MERCADORIA IMPORTADA"/>
    <s v="Pera"/>
    <x v="52"/>
    <s v="Pera Portuguesa Imp"/>
    <s v="Sem Marca"/>
    <s v="Cooperfrutas"/>
    <s v="000088828"/>
    <s v="0001"/>
    <x v="111"/>
    <s v="CX"/>
    <n v="0.1"/>
    <n v="1"/>
    <n v="18.5"/>
    <s v="03|93"/>
    <x v="0"/>
    <x v="0"/>
    <s v="03|0104|000060527|1"/>
    <x v="68"/>
    <x v="1"/>
    <n v="5.9272993980811434E-5"/>
    <n v="2.9001821257476276E-5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3"/>
    <x v="3"/>
    <s v="MERCADORIA IMPORTADA"/>
    <s v="Pera"/>
    <x v="52"/>
    <s v="Pera Portuguesa Imp"/>
    <s v="Sem Marca"/>
    <s v="Cooperfrutas"/>
    <s v="000089461"/>
    <s v="0002"/>
    <x v="111"/>
    <s v="CX"/>
    <n v="0.5"/>
    <n v="5"/>
    <n v="92.5"/>
    <s v="03|93"/>
    <x v="0"/>
    <x v="0"/>
    <s v="03|0104|000060527|1"/>
    <x v="68"/>
    <x v="1"/>
    <n v="2.9636496990405716E-4"/>
    <n v="1.4500910628738138E-4"/>
    <s v="1899 - 73)"/>
    <n v="0"/>
    <n v="0"/>
    <n v="2.8611970184302681E-2"/>
  </r>
  <r>
    <s v="1899 - 61)"/>
    <x v="1"/>
    <s v="Supervisor Atacado CE"/>
    <x v="2"/>
    <x v="0"/>
    <s v="Fortaleza"/>
    <s v="Sendas Distribuidora S/A (001899 - 61)"/>
    <x v="13"/>
    <x v="0"/>
    <s v="MERCADORIA IMPORTADA"/>
    <s v="Pera"/>
    <x v="52"/>
    <s v="Pera Portuguesa Imp"/>
    <s v="Sem Marca"/>
    <s v="Cooperfrutas"/>
    <s v="000057062"/>
    <s v="0002"/>
    <x v="112"/>
    <s v="CX"/>
    <n v="0.02"/>
    <n v="0.2"/>
    <n v="3.98"/>
    <s v="03|01"/>
    <x v="1"/>
    <x v="2"/>
    <s v="03|0104|000060255|1"/>
    <x v="17"/>
    <x v="1"/>
    <n v="1.2751703569925919E-5"/>
    <n v="5.8003642514952555E-6"/>
    <s v="1899 - 61)"/>
    <n v="0"/>
    <n v="0"/>
    <n v="2.8611970184302681E-2"/>
  </r>
  <r>
    <s v="1899 - 61)"/>
    <x v="1"/>
    <s v="Supervisor Atacado CE"/>
    <x v="2"/>
    <x v="0"/>
    <s v="Fortaleza"/>
    <s v="Sendas Distribuidora S/A (001899 - 61)"/>
    <x v="3"/>
    <x v="3"/>
    <s v="MERCADORIA IMPORTADA"/>
    <s v="Pera"/>
    <x v="52"/>
    <s v="Pera Portuguesa Imp"/>
    <s v="Sem Marca"/>
    <s v="Cooperfrutas"/>
    <s v="000058182"/>
    <s v="0001"/>
    <x v="112"/>
    <s v="CX"/>
    <n v="1.2"/>
    <n v="12"/>
    <n v="238.8"/>
    <s v="03|93"/>
    <x v="0"/>
    <x v="0"/>
    <s v="03|0104|000060255|1"/>
    <x v="17"/>
    <x v="1"/>
    <n v="7.6510221419555521E-4"/>
    <n v="3.4802185508971535E-4"/>
    <s v="1899 - 61)"/>
    <n v="0"/>
    <n v="0"/>
    <n v="2.8611970184302681E-2"/>
  </r>
  <r>
    <s v="1899 - 73)"/>
    <x v="1"/>
    <s v="Supervisor MA, PA e PI"/>
    <x v="8"/>
    <x v="2"/>
    <s v="Sao Luis"/>
    <s v="Sendas Distribuidora S/A (001899 - 73)"/>
    <x v="1"/>
    <x v="1"/>
    <s v="MERCADORIA IMPORTADA"/>
    <s v="Pera"/>
    <x v="52"/>
    <s v="Pera Portuguesa Imp"/>
    <s v="Sem Marca"/>
    <s v="Cooperfrutas"/>
    <s v="000089103"/>
    <s v="0001"/>
    <x v="112"/>
    <s v="CX"/>
    <n v="0.5"/>
    <n v="5"/>
    <n v="92.5"/>
    <s v="03|93"/>
    <x v="0"/>
    <x v="0"/>
    <s v="03|0104|000060219|1"/>
    <x v="68"/>
    <x v="1"/>
    <n v="2.9636496990405716E-4"/>
    <n v="1.4500910628738138E-4"/>
    <s v="1899 - 73)"/>
    <n v="0"/>
    <n v="0"/>
    <n v="2.8611970184302681E-2"/>
  </r>
  <r>
    <s v="0002 - 42)"/>
    <x v="1"/>
    <s v="Supervisor Atacado CE"/>
    <x v="0"/>
    <x v="0"/>
    <s v="Fortaleza"/>
    <s v="Atacadao S.A. (000002 - 42)"/>
    <x v="14"/>
    <x v="0"/>
    <s v="MERCADORIA IMPORTADA"/>
    <s v="Pera"/>
    <x v="52"/>
    <s v="Pera Portuguesa Imp"/>
    <s v="Sem Marca"/>
    <s v="Cooperfrutas"/>
    <s v="000101807"/>
    <s v="0001"/>
    <x v="112"/>
    <s v="CX"/>
    <n v="0.1"/>
    <n v="1"/>
    <n v="19.899999999999999"/>
    <s v="03|01"/>
    <x v="1"/>
    <x v="2"/>
    <s v="03|0104|000060196|1"/>
    <x v="24"/>
    <x v="0"/>
    <n v="6.3758517849629587E-5"/>
    <n v="2.9001821257476276E-5"/>
    <s v="0002 - 42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IMPORTADA"/>
    <s v="Pera"/>
    <x v="52"/>
    <s v="Pera Portuguesa Imp"/>
    <s v="Sem Marca"/>
    <s v="Cooperfrutas"/>
    <s v="000144709"/>
    <s v="0002"/>
    <x v="112"/>
    <s v="CX"/>
    <n v="0.2"/>
    <n v="2"/>
    <n v="16.8"/>
    <s v="03|01"/>
    <x v="3"/>
    <x v="6"/>
    <s v="03|0104|000060179|1"/>
    <x v="25"/>
    <x v="0"/>
    <n v="5.3826286425817955E-5"/>
    <n v="5.8003642514952552E-5"/>
    <s v="0002 - 39)"/>
    <n v="0"/>
    <n v="0"/>
    <n v="2.8611970184302681E-2"/>
  </r>
  <r>
    <s v="2459 - 58)"/>
    <x v="1"/>
    <s v="Supervisor Atacado CE"/>
    <x v="2"/>
    <x v="0"/>
    <s v="Maranguape"/>
    <s v="Mateus Supermercados S.A. (002459 - 58)"/>
    <x v="15"/>
    <x v="0"/>
    <s v="MERCADORIA IMPORTADA"/>
    <s v="Pera"/>
    <x v="52"/>
    <s v="Pera Portuguesa Imp"/>
    <s v="Sem Marca"/>
    <s v="Cooperfrutas"/>
    <s v="000019127"/>
    <s v="0003"/>
    <x v="112"/>
    <s v="CX"/>
    <n v="0.1"/>
    <n v="1"/>
    <n v="20.9"/>
    <s v="03|01"/>
    <x v="1"/>
    <x v="2"/>
    <s v="03|0104|000060119|1"/>
    <x v="96"/>
    <x v="2"/>
    <n v="6.696246347021399E-5"/>
    <n v="2.9001821257476276E-5"/>
    <s v="2459 - 58)"/>
    <n v="0"/>
    <n v="0"/>
    <n v="2.8611970184302681E-2"/>
  </r>
  <r>
    <s v="2459 - 54)"/>
    <x v="1"/>
    <s v="Supervisor Atacado CE"/>
    <x v="2"/>
    <x v="0"/>
    <s v="Maracanau"/>
    <s v="Mateus Supermercados S.A. (002459 - 54)"/>
    <x v="15"/>
    <x v="0"/>
    <s v="MERCADORIA IMPORTADA"/>
    <s v="Pera"/>
    <x v="52"/>
    <s v="Pera Portuguesa Imp"/>
    <s v="Sem Marca"/>
    <s v="Cooperfrutas"/>
    <s v="000029437"/>
    <s v="0005"/>
    <x v="112"/>
    <s v="CX"/>
    <n v="0.05"/>
    <n v="0.5"/>
    <n v="10.45"/>
    <s v="03|01"/>
    <x v="3"/>
    <x v="6"/>
    <s v="03|0104|000060096|1"/>
    <x v="37"/>
    <x v="2"/>
    <n v="3.3481231735106995E-5"/>
    <n v="1.4500910628738138E-5"/>
    <s v="2459 - 54)"/>
    <n v="0"/>
    <n v="0"/>
    <n v="2.8611970184302681E-2"/>
  </r>
  <r>
    <s v="2459 - 23)"/>
    <x v="1"/>
    <s v="Supervisor MA, PA e PI"/>
    <x v="6"/>
    <x v="2"/>
    <s v="Timon"/>
    <s v="Mateus Supermercados S.A. (002459 - 23)"/>
    <x v="13"/>
    <x v="0"/>
    <s v="MERCADORIA IMPORTADA"/>
    <s v="Pera"/>
    <x v="52"/>
    <s v="Pera Portuguesa Imp"/>
    <s v="Sem Marca"/>
    <s v="Cooperfrutas"/>
    <s v="000092219"/>
    <s v="0006"/>
    <x v="111"/>
    <s v="CX"/>
    <n v="0.15"/>
    <n v="1.5"/>
    <n v="30.75"/>
    <s v="03|01"/>
    <x v="1"/>
    <x v="2"/>
    <s v="03|0104|000060068|1"/>
    <x v="50"/>
    <x v="2"/>
    <n v="9.8521327832970352E-5"/>
    <n v="4.3502731886214419E-5"/>
    <s v="2459 - 23)"/>
    <n v="0"/>
    <n v="0"/>
    <n v="2.8611970184302681E-2"/>
  </r>
  <r>
    <s v="1899 - 29)"/>
    <x v="1"/>
    <s v="Supervisor MA, PA e PI"/>
    <x v="7"/>
    <x v="1"/>
    <s v="Parnaiba"/>
    <s v="Sendas Distribuidora S/A (001899 - 29)"/>
    <x v="15"/>
    <x v="0"/>
    <s v="MERCADORIA IMPORTADA"/>
    <s v="Pera"/>
    <x v="52"/>
    <s v="Pera Portuguesa Imp"/>
    <s v="Sem Marca"/>
    <s v="Cooperfrutas"/>
    <s v="000085501"/>
    <s v="0004"/>
    <x v="111"/>
    <s v="CX"/>
    <n v="0.35120000000000001"/>
    <n v="3.512"/>
    <n v="63.22"/>
    <s v="03|01"/>
    <x v="1"/>
    <x v="2"/>
    <s v="03|0104|000059975|1"/>
    <x v="54"/>
    <x v="1"/>
    <n v="2.025534421333459E-4"/>
    <n v="1.0185439625625668E-4"/>
    <s v="1899 - 2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IMPORTADA"/>
    <s v="Pera"/>
    <x v="52"/>
    <s v="Pera Portuguesa Imp"/>
    <s v="Sem Marca"/>
    <s v="Cooperfrutas"/>
    <s v="000025789"/>
    <s v="0010"/>
    <x v="111"/>
    <s v="CX"/>
    <n v="0.15"/>
    <n v="1.5"/>
    <n v="29.85"/>
    <s v="03|90"/>
    <x v="3"/>
    <x v="6"/>
    <s v="03|0104|000059970|1"/>
    <x v="60"/>
    <x v="0"/>
    <n v="9.5637776774444401E-5"/>
    <n v="4.3502731886214419E-5"/>
    <s v="0048 - 19)"/>
    <n v="0"/>
    <n v="0"/>
    <n v="2.8611970184302681E-2"/>
  </r>
  <r>
    <s v="1899 - 40)"/>
    <x v="1"/>
    <s v="Supervisor MA, PA e PI"/>
    <x v="1"/>
    <x v="1"/>
    <s v="Teresina"/>
    <s v="Sendas Distribuidora Sa (001899 - 40)"/>
    <x v="15"/>
    <x v="0"/>
    <s v="MERCADORIA IMPORTADA"/>
    <s v="Pera"/>
    <x v="52"/>
    <s v="Pera Portuguesa Imp"/>
    <s v="Sem Marca"/>
    <s v="Cooperfrutas"/>
    <s v="000113600"/>
    <s v="0003"/>
    <x v="111"/>
    <s v="CX"/>
    <n v="0.08"/>
    <n v="0.8"/>
    <n v="14.4"/>
    <s v="03|01"/>
    <x v="1"/>
    <x v="2"/>
    <s v="03|0104|000059901|1"/>
    <x v="2"/>
    <x v="1"/>
    <n v="4.6136816936415386E-5"/>
    <n v="2.3201457005981022E-5"/>
    <s v="1899 - 40)"/>
    <n v="0"/>
    <n v="0"/>
    <n v="2.8611970184302681E-2"/>
  </r>
  <r>
    <s v="0008 - 05)"/>
    <x v="1"/>
    <s v="Supervisor MA, PA e PI"/>
    <x v="6"/>
    <x v="1"/>
    <s v="Teresina"/>
    <s v="Distribuicao De Alimentos Vanguarda S/A (000008 - 05)"/>
    <x v="0"/>
    <x v="0"/>
    <s v="MERCADORIA IMPORTADA"/>
    <s v="Pera"/>
    <x v="52"/>
    <s v="Pera Portuguesa Imp"/>
    <s v="Sem Marca"/>
    <s v="Cooperfrutas"/>
    <s v="000396188"/>
    <s v="0004"/>
    <x v="111"/>
    <s v="CX"/>
    <n v="0.27"/>
    <n v="2.7"/>
    <n v="47.25"/>
    <s v="03|90"/>
    <x v="3"/>
    <x v="6"/>
    <s v="03|0104|000059735|1"/>
    <x v="65"/>
    <x v="15"/>
    <n v="1.5138643057261298E-4"/>
    <n v="7.8304917395185955E-5"/>
    <s v="0008 - 05)"/>
    <n v="0"/>
    <n v="0"/>
    <n v="2.8611970184302681E-2"/>
  </r>
  <r>
    <s v="2459 - 23)"/>
    <x v="1"/>
    <s v="Supervisor MA, PA e PI"/>
    <x v="6"/>
    <x v="2"/>
    <s v="Timon"/>
    <s v="Mateus Supermercados S.A. (002459 - 23)"/>
    <x v="1"/>
    <x v="1"/>
    <s v="MERCADORIA IMPORTADA"/>
    <s v="Pera"/>
    <x v="52"/>
    <s v="Pera Portuguesa Imp Pick &amp; Nicky"/>
    <s v="Pick &amp; Nicky"/>
    <s v="Cooperfrutas"/>
    <s v="000092546"/>
    <s v="0001"/>
    <x v="113"/>
    <s v="CX"/>
    <n v="0.42859999999999998"/>
    <n v="6.6733019999999996"/>
    <n v="89.4"/>
    <s v="03|93"/>
    <x v="0"/>
    <x v="0"/>
    <s v="03|0104|000059061|1"/>
    <x v="50"/>
    <x v="2"/>
    <n v="2.8643273848024553E-4"/>
    <n v="1.9353791180115894E-4"/>
    <s v="2459 - 23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IMPORTADA"/>
    <s v="Pera"/>
    <x v="52"/>
    <s v="Pera Portuguesa Imp Pick &amp; Nicky"/>
    <s v="Pick &amp; Nicky"/>
    <s v="Cooperfrutas"/>
    <s v="000080018"/>
    <s v="0004"/>
    <x v="113"/>
    <s v="CX"/>
    <n v="0.1429"/>
    <n v="2.2249530000000002"/>
    <n v="29.8"/>
    <s v="03|93"/>
    <x v="0"/>
    <x v="0"/>
    <s v="03|0104|000058971|1"/>
    <x v="82"/>
    <x v="2"/>
    <n v="9.5477579493415175E-5"/>
    <n v="6.4527689212285619E-5"/>
    <s v="1456 - 04)"/>
    <n v="0"/>
    <n v="0"/>
    <n v="2.8611970184302681E-2"/>
  </r>
  <r>
    <s v="1899 - 29)"/>
    <x v="1"/>
    <s v="Supervisor MA, PA e PI"/>
    <x v="7"/>
    <x v="1"/>
    <s v="Parnaiba"/>
    <s v="Sendas Distribuidora S/A (001899 - 29)"/>
    <x v="6"/>
    <x v="1"/>
    <s v="MERCADORIA IMPORTADA"/>
    <s v="Pera"/>
    <x v="52"/>
    <s v="Pera Portuguesa Imp Pick &amp; Nicky"/>
    <s v="Pick &amp; Nicky"/>
    <s v="Cooperfrutas"/>
    <s v="000086087"/>
    <s v="0001"/>
    <x v="113"/>
    <s v="CX"/>
    <n v="7.1400000000000005E-2"/>
    <n v="1.1116980000000001"/>
    <n v="16.3"/>
    <s v="03|93"/>
    <x v="0"/>
    <x v="0"/>
    <s v="03|0104|000058954|1"/>
    <x v="54"/>
    <x v="1"/>
    <n v="5.2224313615525754E-5"/>
    <n v="3.2241266688293863E-5"/>
    <s v="1899 - 29)"/>
    <n v="0"/>
    <n v="0"/>
    <n v="2.8611970184302681E-2"/>
  </r>
  <r>
    <s v="1899 - 29)"/>
    <x v="1"/>
    <s v="Supervisor MA, PA e PI"/>
    <x v="7"/>
    <x v="1"/>
    <s v="Parnaiba"/>
    <s v="Sendas Distribuidora S/A (001899 - 29)"/>
    <x v="3"/>
    <x v="3"/>
    <s v="MERCADORIA IMPORTADA"/>
    <s v="Pera"/>
    <x v="52"/>
    <s v="Pera Portuguesa Imp Pick &amp; Nicky"/>
    <s v="Pick &amp; Nicky"/>
    <s v="Cooperfrutas"/>
    <s v="000086508"/>
    <s v="0001"/>
    <x v="113"/>
    <s v="CX"/>
    <n v="0.21429999999999999"/>
    <n v="3.3366509999999998"/>
    <n v="48.9"/>
    <s v="03|93"/>
    <x v="0"/>
    <x v="0"/>
    <s v="03|0104|000058954|1"/>
    <x v="54"/>
    <x v="1"/>
    <n v="1.5667294084657725E-4"/>
    <n v="9.6768955900579468E-5"/>
    <s v="1899 - 29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IMPORTADA"/>
    <s v="Pera"/>
    <x v="52"/>
    <s v="Pera Portuguesa Imp Pick &amp; Nicky"/>
    <s v="Pick &amp; Nicky"/>
    <s v="Cooperfrutas"/>
    <s v="000055368"/>
    <s v="0002"/>
    <x v="113"/>
    <s v="CX"/>
    <n v="0.28570000000000001"/>
    <n v="4.4483490000000003"/>
    <n v="59.6"/>
    <s v="03|93"/>
    <x v="0"/>
    <x v="1"/>
    <s v="03|0104|000058948|1"/>
    <x v="94"/>
    <x v="2"/>
    <n v="1.9095515898683035E-4"/>
    <n v="1.2901022258887334E-4"/>
    <s v="2459 - 50)"/>
    <n v="0"/>
    <n v="0"/>
    <n v="2.8611970184302681E-2"/>
  </r>
  <r>
    <s v="1899 - 24)"/>
    <x v="1"/>
    <s v="Supervisor MA, PA e PI"/>
    <x v="1"/>
    <x v="1"/>
    <s v="Teresina"/>
    <s v="Sendas Distribuidora S/A (001899 - 24)"/>
    <x v="2"/>
    <x v="2"/>
    <s v="MERCADORIA IMPORTADA"/>
    <s v="Pera"/>
    <x v="52"/>
    <s v="Pera Portuguesa Imp Pick &amp; Nicky"/>
    <s v="Pick &amp; Nicky"/>
    <s v="Cooperfrutas"/>
    <s v="000176100"/>
    <s v="0001"/>
    <x v="113"/>
    <s v="CX"/>
    <n v="0.92859999999999998"/>
    <n v="14.458302"/>
    <n v="211.9"/>
    <s v="03|93"/>
    <x v="0"/>
    <x v="1"/>
    <s v="03|0104|000058943|1"/>
    <x v="1"/>
    <x v="1"/>
    <n v="6.7891607700183482E-4"/>
    <n v="4.1931709029061179E-4"/>
    <s v="1899 - 24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0"/>
    <x v="0"/>
    <s v="MERCADORIA IMPORTADA"/>
    <s v="Pera"/>
    <x v="52"/>
    <s v="Pera Portuguesa Imp Pick &amp; Nicky"/>
    <s v="Pick &amp; Nicky"/>
    <s v="Cooperfrutas"/>
    <s v="000049080"/>
    <s v="0003"/>
    <x v="113"/>
    <s v="CX"/>
    <n v="2.1429"/>
    <n v="33.364953"/>
    <n v="537"/>
    <s v="03|93"/>
    <x v="0"/>
    <x v="0"/>
    <s v="03|0104|000058847|1"/>
    <x v="31"/>
    <x v="0"/>
    <n v="1.7205187982538238E-3"/>
    <n v="9.6764440317009684E-4"/>
    <s v="0048 - 18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Pera"/>
    <x v="52"/>
    <s v="Pera Portuguesa Imp Pick &amp; Nicky"/>
    <s v="Pick &amp; Nicky"/>
    <s v="Cooperfrutas"/>
    <s v="000019079"/>
    <s v="0008"/>
    <x v="113"/>
    <s v="CX"/>
    <n v="0.1429"/>
    <n v="2.2249530000000002"/>
    <n v="37.799999999999997"/>
    <s v="03|93"/>
    <x v="0"/>
    <x v="0"/>
    <s v="03|0104|000058370|1"/>
    <x v="96"/>
    <x v="2"/>
    <n v="1.2110914445809038E-4"/>
    <n v="6.4527689212285619E-5"/>
    <s v="2459 - 58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IMPORTADA"/>
    <s v="Pera"/>
    <x v="52"/>
    <s v="Pera Portuguesa Imp"/>
    <s v="Sem Marca"/>
    <s v="Cooperfrutas"/>
    <s v="000088223"/>
    <s v="0004"/>
    <x v="110"/>
    <s v="CX"/>
    <n v="0.2"/>
    <n v="2"/>
    <n v="37"/>
    <s v="03|93"/>
    <x v="0"/>
    <x v="0"/>
    <s v="03|0104|000058147|1"/>
    <x v="68"/>
    <x v="1"/>
    <n v="1.1854598796162287E-4"/>
    <n v="5.8003642514952552E-5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13"/>
    <x v="0"/>
    <s v="MERCADORIA IMPORTADA"/>
    <s v="Pera"/>
    <x v="52"/>
    <s v="Pera Portuguesa Imp"/>
    <s v="Sem Marca"/>
    <s v="Cooperfrutas"/>
    <s v="000088264"/>
    <s v="0002"/>
    <x v="110"/>
    <s v="CX"/>
    <n v="0.14000000000000001"/>
    <n v="1.4"/>
    <n v="25.9"/>
    <s v="03|93"/>
    <x v="0"/>
    <x v="0"/>
    <s v="03|0104|000058147|1"/>
    <x v="68"/>
    <x v="1"/>
    <n v="8.2982191573136003E-5"/>
    <n v="4.0602549760466787E-5"/>
    <s v="1899 - 73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IMPORTADA"/>
    <s v="Pera"/>
    <x v="52"/>
    <s v="Pera Portuguesa Imp"/>
    <s v="Sem Marca"/>
    <s v="Cooperfrutas"/>
    <s v="000038967"/>
    <s v="0001"/>
    <x v="110"/>
    <s v="CX"/>
    <n v="1"/>
    <n v="10"/>
    <n v="185"/>
    <s v="03|93"/>
    <x v="0"/>
    <x v="0"/>
    <s v="03|0104|000058146|1"/>
    <x v="66"/>
    <x v="1"/>
    <n v="5.9272993980811432E-4"/>
    <n v="2.9001821257476277E-4"/>
    <s v="1899 - 72)"/>
    <n v="0"/>
    <n v="0"/>
    <n v="2.8611970184302681E-2"/>
  </r>
  <r>
    <s v="2459 - 79)"/>
    <x v="1"/>
    <s v="Supervisor Atacado CE"/>
    <x v="2"/>
    <x v="0"/>
    <s v="Fortaleza"/>
    <s v="Mateus Supermercados S.A. (002459 - 79)"/>
    <x v="2"/>
    <x v="2"/>
    <s v="MERCADORIA IMPORTADA"/>
    <s v="Pera"/>
    <x v="52"/>
    <s v="Pera Portuguesa Imp"/>
    <s v="Sem Marca"/>
    <s v="Cooperfrutas"/>
    <s v="000007474"/>
    <s v="0002"/>
    <x v="111"/>
    <s v="CX"/>
    <n v="1.2"/>
    <n v="12"/>
    <n v="226.8"/>
    <s v="03|93"/>
    <x v="0"/>
    <x v="0"/>
    <s v="03|0104|000057890|1"/>
    <x v="6"/>
    <x v="2"/>
    <n v="7.2665486674854238E-4"/>
    <n v="3.4802185508971535E-4"/>
    <s v="2459 - 79)"/>
    <n v="0"/>
    <n v="0"/>
    <n v="2.8611970184302681E-2"/>
  </r>
  <r>
    <s v="1899 - 29)"/>
    <x v="1"/>
    <s v="Supervisor MA, PA e PI"/>
    <x v="7"/>
    <x v="1"/>
    <s v="Parnaiba"/>
    <s v="Sendas Distribuidora S/A (001899 - 29)"/>
    <x v="1"/>
    <x v="1"/>
    <s v="MERCADORIA IMPORTADA"/>
    <s v="Tangerina"/>
    <x v="10"/>
    <s v="Tangerina Imp Pick &amp; Nicky"/>
    <s v="Pick &amp; Nicky"/>
    <s v="Bollo"/>
    <s v="000086383"/>
    <s v="0003"/>
    <x v="114"/>
    <s v="CX"/>
    <n v="2"/>
    <n v="11"/>
    <n v="178"/>
    <s v="03|01"/>
    <x v="1"/>
    <x v="11"/>
    <s v="03|0104|000061072|1"/>
    <x v="54"/>
    <x v="1"/>
    <n v="5.7030232046402355E-4"/>
    <n v="3.1902003383223903E-4"/>
    <s v="1899 - 29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5"/>
    <x v="1"/>
    <s v="MERCADORIA IMPORTADA"/>
    <s v="Tangerina"/>
    <x v="10"/>
    <s v="Tangerina Imp Pick &amp; Nicky"/>
    <s v="Pick &amp; Nicky"/>
    <s v="Bollo"/>
    <s v="000017588"/>
    <s v="0006"/>
    <x v="114"/>
    <s v="CX"/>
    <n v="1"/>
    <n v="5.5"/>
    <n v="109"/>
    <s v="03|01"/>
    <x v="1"/>
    <x v="7"/>
    <s v="03|0104|000061056|1"/>
    <x v="57"/>
    <x v="2"/>
    <n v="3.4923007264369983E-4"/>
    <n v="1.5951001691611952E-4"/>
    <s v="2459 - 59)"/>
    <n v="0"/>
    <n v="0"/>
    <n v="2.8611970184302681E-2"/>
  </r>
  <r>
    <s v="1899 - 11)"/>
    <x v="1"/>
    <s v="Supervisor Atacado CE"/>
    <x v="2"/>
    <x v="0"/>
    <s v="Fortaleza"/>
    <s v="Sendas Distribuidora (001899 - 11)"/>
    <x v="2"/>
    <x v="2"/>
    <s v="MERCADORIA IMPORTADA"/>
    <s v="Tangerina"/>
    <x v="10"/>
    <s v="Tangerina Imp Pick &amp; Nicky"/>
    <s v="Pick &amp; Nicky"/>
    <s v="Bollo"/>
    <s v="000148810"/>
    <s v="0001"/>
    <x v="114"/>
    <s v="CX"/>
    <n v="4"/>
    <n v="22"/>
    <n v="356"/>
    <s v="03|01"/>
    <x v="2"/>
    <x v="3"/>
    <s v="03|0104|000060472|1"/>
    <x v="11"/>
    <x v="1"/>
    <n v="1.1406046409280471E-3"/>
    <n v="6.3804006766447806E-4"/>
    <s v="1899 - 11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2"/>
    <x v="2"/>
    <s v="MERCADORIA IMPORTADA"/>
    <s v="Tangerina"/>
    <x v="10"/>
    <s v="Tangerina Imp Pick &amp; Nicky"/>
    <s v="Pick &amp; Nicky"/>
    <s v="Bollo"/>
    <s v="000595466"/>
    <s v="0001"/>
    <x v="114"/>
    <s v="CX"/>
    <n v="1"/>
    <n v="5.5"/>
    <n v="95"/>
    <s v="03|01"/>
    <x v="2"/>
    <x v="3"/>
    <s v="03|0104|000060463|1"/>
    <x v="16"/>
    <x v="8"/>
    <n v="3.0437483395551819E-4"/>
    <n v="1.5951001691611952E-4"/>
    <s v="0179 - 13)"/>
    <n v="0"/>
    <n v="0"/>
    <n v="2.8611970184302681E-2"/>
  </r>
  <r>
    <s v="2142 - 03)"/>
    <x v="1"/>
    <s v="Supervisor Atacado CE"/>
    <x v="2"/>
    <x v="0"/>
    <s v="Itaitinga"/>
    <s v="Uniforca Distribuidora, Importadora E Exportadora De Mercadorias Em Ge (002142 - 03)"/>
    <x v="2"/>
    <x v="2"/>
    <s v="MERCADORIA IMPORTADA"/>
    <s v="Tangerina"/>
    <x v="10"/>
    <s v="Tangerina Imp Pick &amp; Nicky"/>
    <s v="Pick &amp; Nicky"/>
    <s v="Bollo"/>
    <s v="000154903"/>
    <s v="0001"/>
    <x v="114"/>
    <s v="CX"/>
    <n v="6"/>
    <n v="33"/>
    <n v="570"/>
    <s v="03|01"/>
    <x v="2"/>
    <x v="3"/>
    <s v="03|0104|000060441|1"/>
    <x v="78"/>
    <x v="19"/>
    <n v="1.8262490037331091E-3"/>
    <n v="9.5706010149671709E-4"/>
    <s v="2142 - 03)"/>
    <n v="0"/>
    <n v="0"/>
    <n v="2.8611970184302681E-2"/>
  </r>
  <r>
    <s v="1899 - 08)"/>
    <x v="1"/>
    <s v="Supervisor Atacado CE"/>
    <x v="2"/>
    <x v="0"/>
    <s v="Caucaia"/>
    <s v="Sendas Distribuidora (001899 - 08)"/>
    <x v="2"/>
    <x v="2"/>
    <s v="MERCADORIA IMPORTADA"/>
    <s v="Tangerina"/>
    <x v="10"/>
    <s v="Tangerina Imp Pick &amp; Nicky"/>
    <s v="Pick &amp; Nicky"/>
    <s v="Bollo"/>
    <s v="000142755"/>
    <s v="0002"/>
    <x v="114"/>
    <s v="CX"/>
    <n v="1"/>
    <n v="5.5"/>
    <n v="89"/>
    <s v="03|01"/>
    <x v="2"/>
    <x v="3"/>
    <s v="03|0104|000060376|1"/>
    <x v="5"/>
    <x v="1"/>
    <n v="2.8515116023201178E-4"/>
    <n v="1.5951001691611952E-4"/>
    <s v="1899 - 08)"/>
    <n v="0"/>
    <n v="0"/>
    <n v="2.8611970184302681E-2"/>
  </r>
  <r>
    <s v="0165 - 03)"/>
    <x v="1"/>
    <s v="Supervisor Varejo CE"/>
    <x v="4"/>
    <x v="0"/>
    <s v="Eusebio"/>
    <s v="Jubaia Comercial De Produtos Alimenticios Ltda (000165 - 03)"/>
    <x v="12"/>
    <x v="2"/>
    <s v="MERCADORIA IMPORTADA"/>
    <s v="Tangerina"/>
    <x v="10"/>
    <s v="Tangerina Imp Pick &amp; Nicky"/>
    <s v="Pick &amp; Nicky"/>
    <s v="Bollo"/>
    <s v="000006832"/>
    <s v="0001"/>
    <x v="114"/>
    <s v="CX"/>
    <n v="1.6"/>
    <n v="8.8000000000000007"/>
    <n v="152"/>
    <s v="03|01"/>
    <x v="2"/>
    <x v="3"/>
    <s v="03|0104|000060308|1"/>
    <x v="91"/>
    <x v="22"/>
    <n v="4.8699973432882908E-4"/>
    <n v="2.5521602706579124E-4"/>
    <s v="0165 - 03)"/>
    <n v="0"/>
    <n v="0"/>
    <n v="2.8611970184302681E-2"/>
  </r>
  <r>
    <s v="0132 - 02)"/>
    <x v="1"/>
    <s v="Supervisor Varejo CE"/>
    <x v="3"/>
    <x v="0"/>
    <s v="Maracanau"/>
    <s v="Gerardos Distribuidora Ltda (000132 - 02)"/>
    <x v="13"/>
    <x v="0"/>
    <s v="MERCADORIA IMPORTADA"/>
    <s v="Tangerina"/>
    <x v="10"/>
    <s v="Tangerina Imp Pick &amp; Nicky"/>
    <s v="Pick &amp; Nicky"/>
    <s v="Bollo"/>
    <s v="000191922"/>
    <s v="0003"/>
    <x v="114"/>
    <s v="CX"/>
    <n v="0.4"/>
    <n v="2.2000000000000002"/>
    <n v="38"/>
    <s v="03|01"/>
    <x v="2"/>
    <x v="3"/>
    <s v="03|0104|000060289|1"/>
    <x v="7"/>
    <x v="3"/>
    <n v="1.2174993358220727E-4"/>
    <n v="6.3804006766447809E-5"/>
    <s v="0132 - 02)"/>
    <n v="0"/>
    <n v="0"/>
    <n v="2.8611970184302681E-2"/>
  </r>
  <r>
    <s v="0047 - 11)"/>
    <x v="1"/>
    <s v="Supervisor Varejo CE"/>
    <x v="3"/>
    <x v="0"/>
    <s v="Fortaleza"/>
    <s v="Wmb Supermercados Do Brasil Ltda. (000047 - 11)"/>
    <x v="13"/>
    <x v="0"/>
    <s v="MERCADORIA IMPORTADA"/>
    <s v="Tangerina"/>
    <x v="10"/>
    <s v="Tangerina Imp Pick &amp; Nicky"/>
    <s v="Pick &amp; Nicky"/>
    <s v="Bollo"/>
    <s v="000000644"/>
    <s v="0002"/>
    <x v="114"/>
    <s v="CX"/>
    <n v="20"/>
    <n v="110"/>
    <n v="1900"/>
    <s v="03|01"/>
    <x v="0"/>
    <x v="4"/>
    <s v="03|0104|000060203|1"/>
    <x v="38"/>
    <x v="11"/>
    <n v="6.0874966791103638E-3"/>
    <n v="3.1902003383223903E-3"/>
    <s v="0047 - 11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IMPORTADA"/>
    <s v="Tangerina"/>
    <x v="10"/>
    <s v="Tangerina Imp Pick &amp; Nicky"/>
    <s v="Pick &amp; Nicky"/>
    <s v="Bollo"/>
    <s v="000144709"/>
    <s v="0003"/>
    <x v="114"/>
    <s v="CX"/>
    <n v="0.1"/>
    <n v="0.55000000000000004"/>
    <n v="9.9"/>
    <s v="03|01"/>
    <x v="2"/>
    <x v="3"/>
    <s v="03|0104|000060179|1"/>
    <x v="25"/>
    <x v="0"/>
    <n v="3.1719061643785582E-5"/>
    <n v="1.5951001691611952E-5"/>
    <s v="0002 - 39)"/>
    <n v="0"/>
    <n v="0"/>
    <n v="2.8611970184302681E-2"/>
  </r>
  <r>
    <s v="2566 - 01)"/>
    <x v="1"/>
    <s v="Supervisor Varejo CE"/>
    <x v="3"/>
    <x v="2"/>
    <s v="Sao Luis"/>
    <s v="Comcarne Comercial De Carne Ltda (002566 - 01)"/>
    <x v="1"/>
    <x v="1"/>
    <s v="MERCADORIA IMPORTADA"/>
    <s v="Tangerina"/>
    <x v="10"/>
    <s v="Tangerina Imp Pick &amp; Nicky"/>
    <s v="Pick &amp; Nicky"/>
    <s v="Bollo"/>
    <s v="000207128"/>
    <s v="0002"/>
    <x v="114"/>
    <s v="CX"/>
    <n v="1"/>
    <n v="5.5"/>
    <n v="95"/>
    <s v="03|93"/>
    <x v="0"/>
    <x v="0"/>
    <s v="03|0104|000060136|1"/>
    <x v="100"/>
    <x v="13"/>
    <n v="3.0437483395551819E-4"/>
    <n v="1.5951001691611952E-4"/>
    <s v="2566 - 01)"/>
    <n v="0"/>
    <n v="0"/>
    <n v="2.8611970184302681E-2"/>
  </r>
  <r>
    <s v="0082 - 04)"/>
    <x v="1"/>
    <s v="Supervisor Varejo CE"/>
    <x v="3"/>
    <x v="0"/>
    <s v="Fortaleza"/>
    <s v="Cencosud Brasil Comercial Sa (000082 - 04)"/>
    <x v="15"/>
    <x v="0"/>
    <s v="MERCADORIA IMPORTADA"/>
    <s v="Tangerina"/>
    <x v="10"/>
    <s v="Tangerina Imp Pick &amp; Nicky"/>
    <s v="Pick &amp; Nicky"/>
    <s v="Bollo"/>
    <s v="000140757"/>
    <s v="0003"/>
    <x v="114"/>
    <s v="CX"/>
    <n v="0.1"/>
    <n v="0.55000000000000004"/>
    <n v="9.5"/>
    <s v="03|01"/>
    <x v="3"/>
    <x v="5"/>
    <s v="03|0104|000060079|1"/>
    <x v="13"/>
    <x v="5"/>
    <n v="3.0437483395551818E-5"/>
    <n v="1.5951001691611952E-5"/>
    <s v="0082 - 04)"/>
    <n v="0"/>
    <n v="0"/>
    <n v="2.8611970184302681E-2"/>
  </r>
  <r>
    <s v="2459 - 76)"/>
    <x v="1"/>
    <s v="Supervisor Atacado CE"/>
    <x v="2"/>
    <x v="0"/>
    <s v="Russas"/>
    <s v="Mateus Supermercados S.A. (002459 - 76)"/>
    <x v="16"/>
    <x v="0"/>
    <s v="MERCADORIA IMPORTADA"/>
    <s v="Tangerina"/>
    <x v="10"/>
    <s v="Tangerina Imp Pick &amp; Nicky"/>
    <s v="Pick &amp; Nicky"/>
    <s v="Bollo"/>
    <s v="000003506"/>
    <s v="0005"/>
    <x v="114"/>
    <s v="CX"/>
    <n v="4.3"/>
    <n v="23.65"/>
    <n v="425.7"/>
    <s v="03|01"/>
    <x v="2"/>
    <x v="3"/>
    <s v="03|0104|000060072|1"/>
    <x v="41"/>
    <x v="2"/>
    <n v="1.3639196506827799E-3"/>
    <n v="6.8589307273931395E-4"/>
    <s v="2459 - 76)"/>
    <n v="0"/>
    <n v="0"/>
    <n v="2.8611970184302681E-2"/>
  </r>
  <r>
    <s v="1456 - 04)"/>
    <x v="1"/>
    <s v="Supervisor MA, PA e PI"/>
    <x v="6"/>
    <x v="1"/>
    <s v="Teresina"/>
    <s v="Mateus Supermercados S.A. (001456 - 04)"/>
    <x v="5"/>
    <x v="1"/>
    <s v="MERCADORIA IMPORTADA"/>
    <s v="Tangerina"/>
    <x v="10"/>
    <s v="Tangerina Imp Pick &amp; Nicky"/>
    <s v="Pick &amp; Nicky"/>
    <s v="Bollo"/>
    <s v="000080689"/>
    <s v="0002"/>
    <x v="114"/>
    <s v="CX"/>
    <n v="0.3"/>
    <n v="1.65"/>
    <n v="26.7"/>
    <s v="03|93"/>
    <x v="0"/>
    <x v="0"/>
    <s v="03|0104|000060066|1"/>
    <x v="82"/>
    <x v="2"/>
    <n v="8.554534806960353E-5"/>
    <n v="4.7853005074835853E-5"/>
    <s v="1456 - 04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6"/>
    <x v="1"/>
    <s v="MERCADORIA IMPORTADA"/>
    <s v="Tangerina"/>
    <x v="10"/>
    <s v="Tangerina Imp Pick &amp; Nicky"/>
    <s v="Pick &amp; Nicky"/>
    <s v="Bollo"/>
    <s v="000002839"/>
    <s v="0001"/>
    <x v="114"/>
    <s v="CX"/>
    <n v="4"/>
    <n v="22"/>
    <n v="300"/>
    <s v="03|90"/>
    <x v="2"/>
    <x v="3"/>
    <s v="03|0104|000060065|1"/>
    <x v="76"/>
    <x v="11"/>
    <n v="9.6118368617532056E-4"/>
    <n v="6.3804006766447806E-4"/>
    <s v="0047 - 08)"/>
    <n v="0"/>
    <n v="0"/>
    <n v="2.8611970184302681E-2"/>
  </r>
  <r>
    <s v="1899 - 18)"/>
    <x v="1"/>
    <s v="Supervisor Atacado CE"/>
    <x v="2"/>
    <x v="0"/>
    <s v="Maracanau"/>
    <s v="Sendas Distribuidora (001899 - 18)"/>
    <x v="14"/>
    <x v="0"/>
    <s v="MERCADORIA IMPORTADA"/>
    <s v="Tangerina"/>
    <x v="10"/>
    <s v="Tangerina Imp Pick &amp; Nicky"/>
    <s v="Pick &amp; Nicky"/>
    <s v="Bollo"/>
    <s v="000178759"/>
    <s v="0005"/>
    <x v="114"/>
    <s v="CX"/>
    <n v="2"/>
    <n v="11"/>
    <n v="178"/>
    <s v="03|01"/>
    <x v="2"/>
    <x v="3"/>
    <s v="03|0104|000060036|1"/>
    <x v="19"/>
    <x v="1"/>
    <n v="5.7030232046402355E-4"/>
    <n v="3.1902003383223903E-4"/>
    <s v="1899 - 18)"/>
    <n v="0"/>
    <n v="0"/>
    <n v="2.8611970184302681E-2"/>
  </r>
  <r>
    <s v="0144 - 01)"/>
    <x v="1"/>
    <s v="Supervisor Varejo CE"/>
    <x v="3"/>
    <x v="0"/>
    <s v="Crateus"/>
    <s v="Supermercado Cosmos Ltda (000144 - 01)"/>
    <x v="13"/>
    <x v="0"/>
    <s v="MERCADORIA IMPORTADA"/>
    <s v="Tangerina"/>
    <x v="10"/>
    <s v="Tangerina Imp Pick &amp; Nicky"/>
    <s v="Pick &amp; Nicky"/>
    <s v="Bollo"/>
    <s v="000089532"/>
    <s v="0003"/>
    <x v="114"/>
    <s v="CX"/>
    <n v="2"/>
    <n v="11"/>
    <n v="190"/>
    <s v="03|01"/>
    <x v="0"/>
    <x v="4"/>
    <s v="03|0104|000060010|1"/>
    <x v="61"/>
    <x v="13"/>
    <n v="6.0874966791103638E-4"/>
    <n v="3.1902003383223903E-4"/>
    <s v="0144 - 01)"/>
    <n v="0"/>
    <n v="0"/>
    <n v="2.8611970184302681E-2"/>
  </r>
  <r>
    <s v="2459 - 60)"/>
    <x v="1"/>
    <s v="Supervisor MA, PA e PI"/>
    <x v="6"/>
    <x v="1"/>
    <s v="Floriano"/>
    <s v="Mateus Supermercados S.A. (002459 - 60)"/>
    <x v="8"/>
    <x v="2"/>
    <s v="MERCADORIA IMPORTADA"/>
    <s v="Tangerina"/>
    <x v="10"/>
    <s v="Tangerina Imp Pick &amp; Nicky"/>
    <s v="Pick &amp; Nicky"/>
    <s v="Bollo"/>
    <s v="000029546"/>
    <s v="0003"/>
    <x v="114"/>
    <s v="CX"/>
    <n v="0.7"/>
    <n v="3.85"/>
    <n v="62.3"/>
    <s v="03|90"/>
    <x v="2"/>
    <x v="3"/>
    <s v="03|0104|000059995|1"/>
    <x v="98"/>
    <x v="2"/>
    <n v="1.9960581216240823E-4"/>
    <n v="1.1165701184128367E-4"/>
    <s v="2459 - 60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IMPORTADA"/>
    <s v="Tangerina"/>
    <x v="10"/>
    <s v="Tangerina Imp Pick &amp; Nicky"/>
    <s v="Pick &amp; Nicky"/>
    <s v="Bollo"/>
    <s v="000054200"/>
    <s v="0011"/>
    <x v="114"/>
    <s v="CX"/>
    <n v="2"/>
    <n v="11"/>
    <n v="178"/>
    <s v="03|90"/>
    <x v="2"/>
    <x v="3"/>
    <s v="03|0104|000059993|1"/>
    <x v="56"/>
    <x v="1"/>
    <n v="5.7030232046402355E-4"/>
    <n v="3.1902003383223903E-4"/>
    <s v="1899 - 30)"/>
    <n v="0"/>
    <n v="0"/>
    <n v="2.8611970184302681E-2"/>
  </r>
  <r>
    <s v="1899 - 72)"/>
    <x v="1"/>
    <s v="Supervisor MA, PA e PI"/>
    <x v="8"/>
    <x v="2"/>
    <s v="Sao Luis"/>
    <s v="Sendas Distribuidora S/A (001899 - 72)"/>
    <x v="16"/>
    <x v="0"/>
    <s v="MERCADORIA IMPORTADA"/>
    <s v="Tangerina"/>
    <x v="10"/>
    <s v="Tangerina Imp Pick &amp; Nicky"/>
    <s v="Pick &amp; Nicky"/>
    <s v="Bollo"/>
    <s v="000038265"/>
    <s v="0002"/>
    <x v="114"/>
    <s v="CX"/>
    <n v="0.3"/>
    <n v="1.65"/>
    <n v="23.7"/>
    <s v="03|93"/>
    <x v="0"/>
    <x v="0"/>
    <s v="03|0104|000059233|1"/>
    <x v="66"/>
    <x v="1"/>
    <n v="7.5933511207850322E-5"/>
    <n v="4.7853005074835853E-5"/>
    <s v="1899 - 72)"/>
    <n v="0"/>
    <n v="0"/>
    <n v="2.8611970184302681E-2"/>
  </r>
  <r>
    <s v="1899 - 72)"/>
    <x v="1"/>
    <s v="Supervisor MA, PA e PI"/>
    <x v="8"/>
    <x v="2"/>
    <s v="Sao Luis"/>
    <s v="Sendas Distribuidora S/A (001899 - 72)"/>
    <x v="9"/>
    <x v="2"/>
    <s v="MERCADORIA IMPORTADA"/>
    <s v="Tangerina"/>
    <x v="10"/>
    <s v="Tangerina Imp Pick &amp; Nicky"/>
    <s v="Pick &amp; Nicky"/>
    <s v="Bollo"/>
    <s v="000038965"/>
    <s v="0002"/>
    <x v="114"/>
    <s v="CX"/>
    <n v="3"/>
    <n v="16.5"/>
    <n v="237"/>
    <s v="03|93"/>
    <x v="0"/>
    <x v="0"/>
    <s v="03|0104|000059233|1"/>
    <x v="66"/>
    <x v="1"/>
    <n v="7.5933511207850325E-4"/>
    <n v="4.7853005074835855E-4"/>
    <s v="1899 - 72)"/>
    <n v="0"/>
    <n v="0"/>
    <n v="2.8611970184302681E-2"/>
  </r>
  <r>
    <s v="1899 - 73)"/>
    <x v="1"/>
    <s v="Supervisor MA, PA e PI"/>
    <x v="8"/>
    <x v="2"/>
    <s v="Sao Luis"/>
    <s v="Sendas Distribuidora S/A (001899 - 73)"/>
    <x v="11"/>
    <x v="2"/>
    <s v="MERCADORIA IMPORTADA"/>
    <s v="Tangerina"/>
    <x v="10"/>
    <s v="Tangerina Imp Pick &amp; Nicky"/>
    <s v="Pick &amp; Nicky"/>
    <s v="Bollo"/>
    <s v="000088263"/>
    <s v="0001"/>
    <x v="114"/>
    <s v="CX"/>
    <n v="2.2999999999999998"/>
    <n v="12.65"/>
    <n v="181.7"/>
    <s v="03|93"/>
    <x v="0"/>
    <x v="0"/>
    <s v="03|0104|000059225|1"/>
    <x v="68"/>
    <x v="1"/>
    <n v="5.8215691926018578E-4"/>
    <n v="3.6687303890707492E-4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3"/>
    <x v="3"/>
    <s v="MERCADORIA IMPORTADA"/>
    <s v="Tangerina"/>
    <x v="10"/>
    <s v="Tangerina Imp Pick &amp; Nicky"/>
    <s v="Pick &amp; Nicky"/>
    <s v="Bollo"/>
    <s v="000089462"/>
    <s v="0001"/>
    <x v="114"/>
    <s v="CX"/>
    <n v="1"/>
    <n v="5.5"/>
    <n v="79"/>
    <s v="03|93"/>
    <x v="0"/>
    <x v="0"/>
    <s v="03|0104|000059225|1"/>
    <x v="68"/>
    <x v="1"/>
    <n v="2.5311170402616775E-4"/>
    <n v="1.5951001691611952E-4"/>
    <s v="1899 - 73)"/>
    <n v="0"/>
    <n v="0"/>
    <n v="2.8611970184302681E-2"/>
  </r>
  <r>
    <s v="0047 - 08)"/>
    <x v="1"/>
    <s v="Supervisor MA, PA e PI"/>
    <x v="6"/>
    <x v="1"/>
    <s v="Teresina"/>
    <s v="Wmb Supermercados Do Brasil Ltda. (000047 - 08)"/>
    <x v="0"/>
    <x v="0"/>
    <s v="MERCADORIA IMPORTADA"/>
    <s v="Tangerina"/>
    <x v="10"/>
    <s v="Tangerina Imp Pick &amp; Nicky"/>
    <s v="Pick &amp; Nicky"/>
    <s v="Bollo"/>
    <s v="000002782"/>
    <s v="0001"/>
    <x v="114"/>
    <s v="CX"/>
    <n v="2"/>
    <n v="11"/>
    <n v="150"/>
    <s v="03|93"/>
    <x v="0"/>
    <x v="0"/>
    <s v="03|0104|000059059|1"/>
    <x v="76"/>
    <x v="11"/>
    <n v="4.8059184308766028E-4"/>
    <n v="3.1902003383223903E-4"/>
    <s v="0047 - 08)"/>
    <n v="0"/>
    <n v="0"/>
    <n v="2.8611970184302681E-2"/>
  </r>
  <r>
    <s v="1456 - 04)"/>
    <x v="1"/>
    <s v="Supervisor MA, PA e PI"/>
    <x v="6"/>
    <x v="1"/>
    <s v="Teresina"/>
    <s v="Mateus Supermercados S.A. (001456 - 04)"/>
    <x v="13"/>
    <x v="0"/>
    <s v="MERCADORIA IMPORTADA"/>
    <s v="Tangerina"/>
    <x v="10"/>
    <s v="Tangerina Imp Pick &amp; Nicky"/>
    <s v="Pick &amp; Nicky"/>
    <s v="Bollo"/>
    <s v="000080017"/>
    <s v="0001"/>
    <x v="114"/>
    <s v="CX"/>
    <n v="0.7"/>
    <n v="3.85"/>
    <n v="62.3"/>
    <s v="03|93"/>
    <x v="0"/>
    <x v="0"/>
    <s v="03|0104|000058972|1"/>
    <x v="82"/>
    <x v="2"/>
    <n v="1.9960581216240823E-4"/>
    <n v="1.1165701184128367E-4"/>
    <s v="1456 - 04)"/>
    <n v="0"/>
    <n v="0"/>
    <n v="2.8611970184302681E-2"/>
  </r>
  <r>
    <s v="1899 - 29)"/>
    <x v="1"/>
    <s v="Supervisor MA, PA e PI"/>
    <x v="7"/>
    <x v="1"/>
    <s v="Parnaiba"/>
    <s v="Sendas Distribuidora S/A (001899 - 29)"/>
    <x v="6"/>
    <x v="1"/>
    <s v="MERCADORIA IMPORTADA"/>
    <s v="Tangerina"/>
    <x v="10"/>
    <s v="Tangerina Imp Pick &amp; Nicky"/>
    <s v="Pick &amp; Nicky"/>
    <s v="Bollo"/>
    <s v="000086086"/>
    <s v="0001"/>
    <x v="114"/>
    <s v="CX"/>
    <n v="0.1"/>
    <n v="0.55000000000000004"/>
    <n v="7.4"/>
    <s v="03|93"/>
    <x v="0"/>
    <x v="0"/>
    <s v="03|0104|000058954|1"/>
    <x v="54"/>
    <x v="1"/>
    <n v="2.3709197592324575E-5"/>
    <n v="1.5951001691611952E-5"/>
    <s v="1899 - 29)"/>
    <n v="0"/>
    <n v="0"/>
    <n v="2.8611970184302681E-2"/>
  </r>
  <r>
    <s v="2459 - 50)"/>
    <x v="1"/>
    <s v="Supervisor MA, PA e PI"/>
    <x v="6"/>
    <x v="1"/>
    <s v="Teresina"/>
    <s v="Mateus Supermercados S.A. (002459 - 50)"/>
    <x v="17"/>
    <x v="4"/>
    <s v="MERCADORIA IMPORTADA"/>
    <s v="Tangerina"/>
    <x v="10"/>
    <s v="Tangerina Imp Pick &amp; Nicky"/>
    <s v="Pick &amp; Nicky"/>
    <s v="Bollo"/>
    <s v="000055369"/>
    <s v="0002"/>
    <x v="114"/>
    <s v="CX"/>
    <n v="0.6"/>
    <n v="3.3"/>
    <n v="53.4"/>
    <s v="03|93"/>
    <x v="0"/>
    <x v="1"/>
    <s v="03|0104|000058949|1"/>
    <x v="94"/>
    <x v="2"/>
    <n v="1.7109069613920706E-4"/>
    <n v="9.5706010149671707E-5"/>
    <s v="2459 - 50)"/>
    <n v="0"/>
    <n v="0"/>
    <n v="2.8611970184302681E-2"/>
  </r>
  <r>
    <s v="1899 - 24)"/>
    <x v="1"/>
    <s v="Supervisor MA, PA e PI"/>
    <x v="1"/>
    <x v="1"/>
    <s v="Teresina"/>
    <s v="Sendas Distribuidora S/A (001899 - 24)"/>
    <x v="2"/>
    <x v="2"/>
    <s v="MERCADORIA IMPORTADA"/>
    <s v="Tangerina"/>
    <x v="10"/>
    <s v="Tangerina Imp Pick &amp; Nicky"/>
    <s v="Pick &amp; Nicky"/>
    <s v="Bollo"/>
    <s v="000176098"/>
    <s v="0001"/>
    <x v="114"/>
    <s v="CX"/>
    <n v="3"/>
    <n v="16.5"/>
    <n v="222"/>
    <s v="03|93"/>
    <x v="0"/>
    <x v="1"/>
    <s v="03|0104|000058944|1"/>
    <x v="1"/>
    <x v="1"/>
    <n v="7.1127592776973727E-4"/>
    <n v="4.7853005074835855E-4"/>
    <s v="1899 - 24)"/>
    <n v="0"/>
    <n v="0"/>
    <n v="2.8611970184302681E-2"/>
  </r>
  <r>
    <s v="1899 - 71)"/>
    <x v="1"/>
    <s v="Supervisor MA, PA e PI"/>
    <x v="8"/>
    <x v="2"/>
    <s v="Sao Luis"/>
    <s v="Sendas Distribuidora S/A (001899 - 71)"/>
    <x v="14"/>
    <x v="0"/>
    <s v="MERCADORIA IMPORTADA"/>
    <s v="Tangerina"/>
    <x v="10"/>
    <s v="Tangerina Imp Pick &amp; Nicky"/>
    <s v="Pick &amp; Nicky"/>
    <s v="Bollo"/>
    <s v="000120372"/>
    <s v="0001"/>
    <x v="114"/>
    <s v="CX"/>
    <n v="1"/>
    <n v="5.5"/>
    <n v="85"/>
    <s v="03|93"/>
    <x v="0"/>
    <x v="0"/>
    <s v="03|0104|000055875|1"/>
    <x v="67"/>
    <x v="1"/>
    <n v="2.7233537774967417E-4"/>
    <n v="1.5951001691611952E-4"/>
    <s v="1899 - 71)"/>
    <n v="0"/>
    <n v="0"/>
    <n v="2.8611970184302681E-2"/>
  </r>
  <r>
    <s v="1899 - 71)"/>
    <x v="1"/>
    <s v="Supervisor MA, PA e PI"/>
    <x v="8"/>
    <x v="2"/>
    <s v="Sao Luis"/>
    <s v="Sendas Distribuidora S/A (001899 - 71)"/>
    <x v="13"/>
    <x v="0"/>
    <s v="MERCADORIA IMPORTADA"/>
    <s v="Tangerina"/>
    <x v="10"/>
    <s v="Tangerina Imp Pick &amp; Nicky"/>
    <s v="Pick &amp; Nicky"/>
    <s v="Bollo"/>
    <s v="000120470"/>
    <s v="0001"/>
    <x v="114"/>
    <s v="CX"/>
    <n v="0.9"/>
    <n v="4.95"/>
    <n v="76.5"/>
    <s v="03|93"/>
    <x v="0"/>
    <x v="0"/>
    <s v="03|0104|000055875|1"/>
    <x v="67"/>
    <x v="1"/>
    <n v="2.4510183997470677E-4"/>
    <n v="1.4355901522450758E-4"/>
    <s v="1899 - 71)"/>
    <n v="0"/>
    <n v="0"/>
    <n v="2.8611970184302681E-2"/>
  </r>
  <r>
    <s v="2459 - 58)"/>
    <x v="1"/>
    <s v="Supervisor Atacado CE"/>
    <x v="2"/>
    <x v="0"/>
    <s v="Maranguape"/>
    <s v="Mateus Supermercados S.A. (002459 - 58)"/>
    <x v="16"/>
    <x v="0"/>
    <s v="MERCADORIA IMPORTADA"/>
    <s v="Tangerina"/>
    <x v="10"/>
    <s v="Tangerina Imp Pick &amp; Nicky"/>
    <s v="Pick &amp; Nicky"/>
    <s v="Bollo"/>
    <s v="000019080"/>
    <s v="0004"/>
    <x v="114"/>
    <s v="CX"/>
    <n v="0.1"/>
    <n v="0.55000000000000004"/>
    <n v="7.9"/>
    <s v="03|93"/>
    <x v="0"/>
    <x v="0"/>
    <s v="03|0104|000055848|1"/>
    <x v="96"/>
    <x v="2"/>
    <n v="2.5311170402616776E-5"/>
    <n v="1.5951001691611952E-5"/>
    <s v="2459 - 58)"/>
    <n v="0"/>
    <n v="0"/>
    <n v="2.8611970184302681E-2"/>
  </r>
  <r>
    <s v="1899 - 26)"/>
    <x v="1"/>
    <s v="Supervisor Atacado CE"/>
    <x v="2"/>
    <x v="0"/>
    <s v="Fortaleza"/>
    <s v="Sendas Distribuidora S/A (001899 - 26)"/>
    <x v="5"/>
    <x v="1"/>
    <s v="MERCADORIA PARA REVENDA"/>
    <s v="Manga"/>
    <x v="53"/>
    <s v="Manga Rosa"/>
    <s v="Boa Fruta"/>
    <s v="Boa Fruta"/>
    <s v="000223269"/>
    <s v="0002"/>
    <x v="115"/>
    <s v="CX"/>
    <n v="7.22E-2"/>
    <n v="1.2996000000000001"/>
    <n v="12.87"/>
    <s v="03|01"/>
    <x v="1"/>
    <x v="2"/>
    <s v="03|0104|000061328|1"/>
    <x v="53"/>
    <x v="1"/>
    <n v="4.1234780136921249E-5"/>
    <n v="3.7690766906216171E-5"/>
    <s v="1899 - 26)"/>
    <n v="0"/>
    <n v="0"/>
    <n v="2.8611970184302681E-2"/>
  </r>
  <r>
    <s v="1899 - 47)"/>
    <x v="1"/>
    <s v="Supervisor Atacado CE"/>
    <x v="2"/>
    <x v="0"/>
    <s v="Fortaleza"/>
    <s v="Sendas Distribuidora S/A (001899 - 47)"/>
    <x v="5"/>
    <x v="1"/>
    <s v="MERCADORIA PARA REVENDA"/>
    <s v="Manga"/>
    <x v="53"/>
    <s v="Manga Rosa"/>
    <s v="Boa Fruta"/>
    <s v="Boa Fruta"/>
    <s v="000078597"/>
    <s v="0001"/>
    <x v="115"/>
    <s v="CX"/>
    <n v="2.7300000000000001E-2"/>
    <n v="0.4914"/>
    <n v="4.87"/>
    <s v="03|01"/>
    <x v="1"/>
    <x v="2"/>
    <s v="03|0104|000061317|1"/>
    <x v="4"/>
    <x v="1"/>
    <n v="1.5603215172246038E-5"/>
    <n v="1.4251494965923843E-5"/>
    <s v="1899 - 47)"/>
    <n v="0"/>
    <n v="0"/>
    <n v="2.8611970184302681E-2"/>
  </r>
  <r>
    <s v="1899 - 18)"/>
    <x v="1"/>
    <s v="Supervisor Atacado CE"/>
    <x v="2"/>
    <x v="0"/>
    <s v="Maracanau"/>
    <s v="Sendas Distribuidora (001899 - 18)"/>
    <x v="3"/>
    <x v="3"/>
    <s v="MERCADORIA PARA REVENDA"/>
    <s v="Manga"/>
    <x v="53"/>
    <s v="Manga Rosa"/>
    <s v="Boa Fruta"/>
    <s v="Boa Fruta"/>
    <s v="000180145"/>
    <s v="0002"/>
    <x v="115"/>
    <s v="CX"/>
    <n v="0.30559999999999998"/>
    <n v="5.5007999999999999"/>
    <n v="54.45"/>
    <s v="03|01"/>
    <x v="1"/>
    <x v="2"/>
    <s v="03|0104|000061289|1"/>
    <x v="19"/>
    <x v="1"/>
    <n v="1.744548390408207E-4"/>
    <n v="1.595332183731255E-4"/>
    <s v="1899 - 18)"/>
    <n v="0"/>
    <n v="0"/>
    <n v="2.8611970184302681E-2"/>
  </r>
  <r>
    <s v="1899 - 46)"/>
    <x v="1"/>
    <s v="Supervisor Atacado CE"/>
    <x v="2"/>
    <x v="0"/>
    <s v="Fortaleza"/>
    <s v="Sendas Distribuidora S/A (001899 - 46)"/>
    <x v="4"/>
    <x v="1"/>
    <s v="MERCADORIA PARA REVENDA"/>
    <s v="Manga"/>
    <x v="53"/>
    <s v="Manga Rosa"/>
    <s v="Boa Fruta"/>
    <s v="Boa Fruta"/>
    <s v="000084537"/>
    <s v="0002"/>
    <x v="115"/>
    <s v="CX"/>
    <n v="0.1111"/>
    <n v="1.9998"/>
    <n v="19.8"/>
    <s v="03|01"/>
    <x v="1"/>
    <x v="2"/>
    <s v="03|0104|000061286|1"/>
    <x v="8"/>
    <x v="1"/>
    <n v="6.3438123287571163E-5"/>
    <n v="5.7997842150701057E-5"/>
    <s v="1899 - 46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4"/>
    <x v="1"/>
    <s v="MERCADORIA PARA REVENDA"/>
    <s v="Manga"/>
    <x v="53"/>
    <s v="Manga Rosa"/>
    <s v="Boa Fruta"/>
    <s v="Boa Fruta"/>
    <s v="000597430"/>
    <s v="0001"/>
    <x v="115"/>
    <s v="CX"/>
    <n v="2"/>
    <n v="36"/>
    <n v="316.8"/>
    <s v="03|01"/>
    <x v="1"/>
    <x v="9"/>
    <s v="03|0104|000061260|1"/>
    <x v="16"/>
    <x v="8"/>
    <n v="1.0150099726011386E-3"/>
    <n v="1.044065565269146E-3"/>
    <s v="0179 - 13)"/>
    <n v="0"/>
    <n v="0"/>
    <n v="2.8611970184302681E-2"/>
  </r>
  <r>
    <s v="1899 - 33)"/>
    <x v="1"/>
    <s v="Supervisor Atacado CE"/>
    <x v="5"/>
    <x v="0"/>
    <s v="Iguatu"/>
    <s v="Sendas Distribuidora S/A (001899 - 33)"/>
    <x v="3"/>
    <x v="3"/>
    <s v="MERCADORIA PARA REVENDA"/>
    <s v="Manga"/>
    <x v="53"/>
    <s v="Manga Rosa"/>
    <s v="Boa Fruta"/>
    <s v="Boa Fruta"/>
    <s v="000067634"/>
    <s v="0002"/>
    <x v="115"/>
    <s v="CX"/>
    <n v="1.6660999999999999"/>
    <n v="29.989799999999999"/>
    <n v="296.89999999999998"/>
    <s v="03|01"/>
    <x v="0"/>
    <x v="4"/>
    <s v="03|0104|000061230|1"/>
    <x v="29"/>
    <x v="1"/>
    <n v="9.5125145475150887E-4"/>
    <n v="8.6975881914746198E-4"/>
    <s v="1899 - 33)"/>
    <n v="0"/>
    <n v="0"/>
    <n v="2.8611970184302681E-2"/>
  </r>
  <r>
    <s v="1899 - 24)"/>
    <x v="1"/>
    <s v="Supervisor MA, PA e PI"/>
    <x v="1"/>
    <x v="1"/>
    <s v="Teresina"/>
    <s v="Sendas Distribuidora S/A (001899 - 24)"/>
    <x v="3"/>
    <x v="3"/>
    <s v="MERCADORIA PARA REVENDA"/>
    <s v="Manga"/>
    <x v="53"/>
    <s v="Manga Rosa"/>
    <s v="Boa Fruta"/>
    <s v="Boa Fruta"/>
    <s v="000177426"/>
    <s v="0006"/>
    <x v="115"/>
    <s v="CX"/>
    <n v="0.1244"/>
    <n v="2.2391999999999999"/>
    <n v="19.04"/>
    <s v="03|01"/>
    <x v="1"/>
    <x v="2"/>
    <s v="03|0104|000061225|1"/>
    <x v="1"/>
    <x v="1"/>
    <n v="6.1003124615927012E-5"/>
    <n v="6.4940878159740873E-5"/>
    <s v="1899 - 24)"/>
    <n v="0"/>
    <n v="0"/>
    <n v="2.8611970184302681E-2"/>
  </r>
  <r>
    <s v="0002 - 58)"/>
    <x v="1"/>
    <s v="Supervisor MA, PA e PI"/>
    <x v="6"/>
    <x v="1"/>
    <s v="Teresina"/>
    <s v="Atacadao S.A. (000002 - 58)"/>
    <x v="3"/>
    <x v="3"/>
    <s v="MERCADORIA PARA REVENDA"/>
    <s v="Manga"/>
    <x v="53"/>
    <s v="Manga Rosa"/>
    <s v="Boa Fruta"/>
    <s v="Boa Fruta"/>
    <s v="000057558"/>
    <s v="0003"/>
    <x v="115"/>
    <s v="CX"/>
    <n v="5.5599999999999997E-2"/>
    <n v="1.0007999999999999"/>
    <n v="8.6999999999999993"/>
    <s v="03|01"/>
    <x v="1"/>
    <x v="2"/>
    <s v="03|0104|000061223|1"/>
    <x v="33"/>
    <x v="0"/>
    <n v="2.7874326899084294E-5"/>
    <n v="2.9025022714482256E-5"/>
    <s v="0002 - 58)"/>
    <n v="0"/>
    <n v="0"/>
    <n v="2.8611970184302681E-2"/>
  </r>
  <r>
    <s v="1899 - 60)"/>
    <x v="1"/>
    <s v="Supervisor MA, PA e PI"/>
    <x v="1"/>
    <x v="1"/>
    <s v="Teresina"/>
    <s v="Sendas Distribuidora S/A (001899 - 60)"/>
    <x v="3"/>
    <x v="3"/>
    <s v="MERCADORIA PARA REVENDA"/>
    <s v="Manga"/>
    <x v="53"/>
    <s v="Manga Rosa"/>
    <s v="Boa Fruta"/>
    <s v="Boa Fruta"/>
    <s v="000074814"/>
    <s v="0001"/>
    <x v="115"/>
    <s v="CX"/>
    <n v="0.5"/>
    <n v="9"/>
    <n v="76.5"/>
    <s v="03|01"/>
    <x v="1"/>
    <x v="2"/>
    <s v="03|0104|000061125|1"/>
    <x v="32"/>
    <x v="1"/>
    <n v="2.4510183997470677E-4"/>
    <n v="2.610163913172865E-4"/>
    <s v="1899 - 60)"/>
    <n v="0"/>
    <n v="0"/>
    <n v="2.8611970184302681E-2"/>
  </r>
  <r>
    <s v="2459 - 23)"/>
    <x v="1"/>
    <s v="Supervisor MA, PA e PI"/>
    <x v="6"/>
    <x v="2"/>
    <s v="Timon"/>
    <s v="Mateus Supermercados S.A. (002459 - 23)"/>
    <x v="4"/>
    <x v="1"/>
    <s v="MERCADORIA PARA REVENDA"/>
    <s v="Manga"/>
    <x v="53"/>
    <s v="Manga Rosa"/>
    <s v="Boa Fruta"/>
    <s v="Boa Fruta"/>
    <s v="000092651"/>
    <s v="0003"/>
    <x v="115"/>
    <s v="CX"/>
    <n v="5.5599999999999997E-2"/>
    <n v="1.0007999999999999"/>
    <n v="8.9"/>
    <s v="03|01"/>
    <x v="1"/>
    <x v="2"/>
    <s v="03|0104|000061122|1"/>
    <x v="50"/>
    <x v="2"/>
    <n v="2.8515116023201179E-5"/>
    <n v="2.9025022714482256E-5"/>
    <s v="2459 - 23)"/>
    <n v="0"/>
    <n v="0"/>
    <n v="2.8611970184302681E-2"/>
  </r>
  <r>
    <s v="0002 - 11)"/>
    <x v="1"/>
    <s v="Supervisor MA, PA e PI"/>
    <x v="6"/>
    <x v="1"/>
    <s v="Teresina"/>
    <s v="Atacadao S.A (000002 - 11)"/>
    <x v="5"/>
    <x v="1"/>
    <s v="MERCADORIA PARA REVENDA"/>
    <s v="Manga"/>
    <x v="53"/>
    <s v="Manga Rosa"/>
    <s v="Boa Fruta"/>
    <s v="Boa Fruta"/>
    <s v="000621248"/>
    <s v="0005"/>
    <x v="115"/>
    <s v="CX"/>
    <n v="2.5999999999999999E-2"/>
    <n v="0.46800000000000003"/>
    <n v="4.07"/>
    <s v="03|01"/>
    <x v="1"/>
    <x v="2"/>
    <s v="03|0104|000061118|1"/>
    <x v="51"/>
    <x v="0"/>
    <n v="1.3040058675778517E-5"/>
    <n v="1.3572852348498898E-5"/>
    <s v="0002 - 11)"/>
    <n v="0"/>
    <n v="0"/>
    <n v="2.8611970184302681E-2"/>
  </r>
  <r>
    <s v="2459 - 79)"/>
    <x v="1"/>
    <s v="Supervisor Atacado CE"/>
    <x v="2"/>
    <x v="0"/>
    <s v="Fortaleza"/>
    <s v="Mateus Supermercados S.A. (002459 - 79)"/>
    <x v="1"/>
    <x v="1"/>
    <s v="MERCADORIA PARA REVENDA"/>
    <s v="Manga"/>
    <x v="53"/>
    <s v="Manga Rosa"/>
    <s v="Boa Fruta"/>
    <s v="Boa Fruta"/>
    <s v="000007978"/>
    <s v="0001"/>
    <x v="115"/>
    <s v="CX"/>
    <n v="0.47220000000000001"/>
    <n v="8.4995999999999992"/>
    <n v="84.15"/>
    <s v="03|01"/>
    <x v="1"/>
    <x v="2"/>
    <s v="03|0104|000061109|1"/>
    <x v="6"/>
    <x v="2"/>
    <n v="2.6961202397217745E-4"/>
    <n v="2.4650387996004534E-4"/>
    <s v="2459 - 79)"/>
    <n v="0"/>
    <n v="0"/>
    <n v="2.8611970184302681E-2"/>
  </r>
  <r>
    <s v="1899 - 68)"/>
    <x v="1"/>
    <s v="Supervisor Atacado CE"/>
    <x v="2"/>
    <x v="0"/>
    <s v="Fortaleza"/>
    <s v="Sendas Distribuidora S/A (001899 - 68)"/>
    <x v="6"/>
    <x v="1"/>
    <s v="MERCADORIA PARA REVENDA"/>
    <s v="Manga"/>
    <x v="53"/>
    <s v="Manga Rosa"/>
    <s v="Boa Fruta"/>
    <s v="Boa Fruta"/>
    <s v="000048448"/>
    <s v="0002"/>
    <x v="115"/>
    <s v="CX"/>
    <n v="0.16669999999999999"/>
    <n v="3.0005999999999999"/>
    <n v="25.5"/>
    <s v="03|01"/>
    <x v="1"/>
    <x v="2"/>
    <s v="03|0104|000061100|1"/>
    <x v="20"/>
    <x v="1"/>
    <n v="8.1700613324902252E-5"/>
    <n v="8.7022864865183316E-5"/>
    <s v="1899 - 68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1"/>
    <x v="1"/>
    <s v="MERCADORIA PARA REVENDA"/>
    <s v="Manga"/>
    <x v="53"/>
    <s v="Manga Rosa"/>
    <s v="Boa Fruta"/>
    <s v="Boa Fruta"/>
    <s v="000050443"/>
    <s v="0001"/>
    <x v="115"/>
    <s v="CX"/>
    <n v="0.1111"/>
    <n v="1.9998"/>
    <n v="18"/>
    <s v="03|01"/>
    <x v="1"/>
    <x v="2"/>
    <s v="03|0104|000061093|1"/>
    <x v="31"/>
    <x v="0"/>
    <n v="5.7671021170519233E-5"/>
    <n v="5.7997842150701057E-5"/>
    <s v="0048 - 18)"/>
    <n v="0"/>
    <n v="0"/>
    <n v="2.8611970184302681E-2"/>
  </r>
  <r>
    <s v="1899 - 26)"/>
    <x v="1"/>
    <s v="Supervisor Atacado CE"/>
    <x v="2"/>
    <x v="0"/>
    <s v="Fortaleza"/>
    <s v="Sendas Distribuidora S/A (001899 - 26)"/>
    <x v="6"/>
    <x v="1"/>
    <s v="MERCADORIA PARA REVENDA"/>
    <s v="Manga"/>
    <x v="53"/>
    <s v="Manga Rosa"/>
    <s v="Boa Fruta"/>
    <s v="Boa Fruta"/>
    <s v="000222837"/>
    <s v="0002"/>
    <x v="115"/>
    <s v="CX"/>
    <n v="5.5599999999999997E-2"/>
    <n v="1.0007999999999999"/>
    <n v="8.5"/>
    <s v="03|01"/>
    <x v="1"/>
    <x v="2"/>
    <s v="03|0104|000061085|1"/>
    <x v="53"/>
    <x v="1"/>
    <n v="2.7233537774967415E-5"/>
    <n v="2.9025022714482256E-5"/>
    <s v="1899 - 26)"/>
    <n v="0"/>
    <n v="0"/>
    <n v="2.8611970184302681E-2"/>
  </r>
  <r>
    <s v="1899 - 29)"/>
    <x v="1"/>
    <s v="Supervisor MA, PA e PI"/>
    <x v="7"/>
    <x v="1"/>
    <s v="Parnaiba"/>
    <s v="Sendas Distribuidora S/A (001899 - 29)"/>
    <x v="1"/>
    <x v="1"/>
    <s v="MERCADORIA PARA REVENDA"/>
    <s v="Manga"/>
    <x v="53"/>
    <s v="Manga Rosa"/>
    <s v="Boa Fruta"/>
    <s v="Boa Fruta"/>
    <s v="000086384"/>
    <s v="0004"/>
    <x v="115"/>
    <s v="CX"/>
    <n v="0.13200000000000001"/>
    <n v="2.3759999999999999"/>
    <n v="20.2"/>
    <s v="03|01"/>
    <x v="1"/>
    <x v="2"/>
    <s v="03|0104|000061073|1"/>
    <x v="54"/>
    <x v="1"/>
    <n v="6.4719701535804913E-5"/>
    <n v="6.8908327307763627E-5"/>
    <s v="1899 - 29)"/>
    <n v="0"/>
    <n v="0"/>
    <n v="2.8611970184302681E-2"/>
  </r>
  <r>
    <s v="1899 - 46)"/>
    <x v="1"/>
    <s v="Supervisor Atacado CE"/>
    <x v="2"/>
    <x v="0"/>
    <s v="Fortaleza"/>
    <s v="Sendas Distribuidora S/A (001899 - 46)"/>
    <x v="6"/>
    <x v="1"/>
    <s v="MERCADORIA PARA REVENDA"/>
    <s v="Manga"/>
    <x v="53"/>
    <s v="Manga Rosa"/>
    <s v="Boa Fruta"/>
    <s v="Boa Fruta"/>
    <s v="000084333"/>
    <s v="0002"/>
    <x v="115"/>
    <s v="CX"/>
    <n v="1"/>
    <n v="18"/>
    <n v="153"/>
    <s v="03|01"/>
    <x v="3"/>
    <x v="6"/>
    <s v="03|0104|000061064|1"/>
    <x v="8"/>
    <x v="1"/>
    <n v="4.9020367994941354E-4"/>
    <n v="5.22032782634573E-4"/>
    <s v="1899 - 46)"/>
    <n v="0"/>
    <n v="0"/>
    <n v="2.8611970184302681E-2"/>
  </r>
  <r>
    <s v="2459 - 44)"/>
    <x v="1"/>
    <s v="Supervisor Atacado CE"/>
    <x v="2"/>
    <x v="0"/>
    <s v="Crateus"/>
    <s v="Mateus Supermercados S.A. (002459 - 44)"/>
    <x v="1"/>
    <x v="1"/>
    <s v="MERCADORIA PARA REVENDA"/>
    <s v="Manga"/>
    <x v="53"/>
    <s v="Manga Rosa"/>
    <s v="Boa Fruta"/>
    <s v="Boa Fruta"/>
    <s v="000014795"/>
    <s v="0003"/>
    <x v="115"/>
    <s v="CX"/>
    <n v="0.33329999999999999"/>
    <n v="5.9993999999999996"/>
    <n v="59.4"/>
    <s v="03|01"/>
    <x v="3"/>
    <x v="6"/>
    <s v="03|0104|000061034|1"/>
    <x v="64"/>
    <x v="2"/>
    <n v="1.9031436986271348E-4"/>
    <n v="1.7399352645210316E-4"/>
    <s v="2459 - 4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1"/>
    <x v="2"/>
    <s v="MERCADORIA PARA REVENDA"/>
    <s v="Manga"/>
    <x v="53"/>
    <s v="Manga Rosa"/>
    <s v="Boa Fruta"/>
    <s v="Boa Fruta"/>
    <s v="000031087"/>
    <s v="0001"/>
    <x v="115"/>
    <s v="CX"/>
    <n v="0.22220000000000001"/>
    <n v="3.9996"/>
    <n v="36"/>
    <s v="03|01"/>
    <x v="1"/>
    <x v="2"/>
    <s v="03|0104|000060774|1"/>
    <x v="3"/>
    <x v="0"/>
    <n v="1.1534204234103847E-4"/>
    <n v="1.1599568430140211E-4"/>
    <s v="0048 - 14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1"/>
    <x v="2"/>
    <s v="MERCADORIA PARA REVENDA"/>
    <s v="Manga"/>
    <x v="53"/>
    <s v="Manga Rosa"/>
    <s v="Boa Fruta"/>
    <s v="Boa Fruta"/>
    <s v="000031088"/>
    <s v="0004"/>
    <x v="115"/>
    <s v="CX"/>
    <n v="0.27779999999999999"/>
    <n v="5.0004"/>
    <n v="45"/>
    <s v="03|01"/>
    <x v="3"/>
    <x v="6"/>
    <s v="03|0104|000060774|1"/>
    <x v="3"/>
    <x v="0"/>
    <n v="1.4417755292629809E-4"/>
    <n v="1.4502070701588439E-4"/>
    <s v="0048 - 14)"/>
    <n v="0"/>
    <n v="0"/>
    <n v="2.8611970184302681E-2"/>
  </r>
  <r>
    <s v="0002 - 42)"/>
    <x v="1"/>
    <s v="Supervisor Atacado CE"/>
    <x v="0"/>
    <x v="0"/>
    <s v="Fortaleza"/>
    <s v="Atacadao S.A. (000002 - 42)"/>
    <x v="11"/>
    <x v="2"/>
    <s v="MERCADORIA PARA REVENDA"/>
    <s v="Manga"/>
    <x v="53"/>
    <s v="Manga Rosa"/>
    <s v="Boa Fruta"/>
    <s v="Boa Fruta"/>
    <s v="000102109"/>
    <s v="0002"/>
    <x v="115"/>
    <s v="CX"/>
    <n v="0.1111"/>
    <n v="1.9998"/>
    <n v="18"/>
    <s v="03|01"/>
    <x v="1"/>
    <x v="2"/>
    <s v="03|0104|000060773|1"/>
    <x v="24"/>
    <x v="0"/>
    <n v="5.7671021170519233E-5"/>
    <n v="5.7997842150701057E-5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3"/>
    <x v="3"/>
    <s v="MERCADORIA PARA REVENDA"/>
    <s v="Manga"/>
    <x v="53"/>
    <s v="Manga Rosa"/>
    <s v="Boa Fruta"/>
    <s v="Boa Fruta"/>
    <s v="000102481"/>
    <s v="0001"/>
    <x v="115"/>
    <s v="CX"/>
    <n v="0.38890000000000002"/>
    <n v="7.0002000000000004"/>
    <n v="63"/>
    <s v="03|93"/>
    <x v="0"/>
    <x v="0"/>
    <s v="03|0104|000060773|1"/>
    <x v="24"/>
    <x v="0"/>
    <n v="2.0184857409681731E-4"/>
    <n v="2.0301854916658546E-4"/>
    <s v="0002 - 42)"/>
    <n v="0"/>
    <n v="0"/>
    <n v="2.8611970184302681E-2"/>
  </r>
  <r>
    <s v="0002 - 60)"/>
    <x v="1"/>
    <s v="Supervisor Atacado CE"/>
    <x v="0"/>
    <x v="0"/>
    <s v="Fortaleza"/>
    <s v="Atacadao S.A. (000002 - 60)"/>
    <x v="9"/>
    <x v="2"/>
    <s v="MERCADORIA PARA REVENDA"/>
    <s v="Manga"/>
    <x v="53"/>
    <s v="Manga Rosa"/>
    <s v="Boa Fruta"/>
    <s v="Boa Fruta"/>
    <s v="000058802"/>
    <s v="0001"/>
    <x v="115"/>
    <s v="CX"/>
    <n v="0.61109999999999998"/>
    <n v="10.9998"/>
    <n v="99"/>
    <s v="03|93"/>
    <x v="0"/>
    <x v="0"/>
    <s v="03|0104|000060770|1"/>
    <x v="0"/>
    <x v="0"/>
    <n v="3.171906164378558E-4"/>
    <n v="3.1901423346798757E-4"/>
    <s v="0002 - 60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Manga"/>
    <x v="53"/>
    <s v="Manga Rosa"/>
    <s v="Boa Fruta"/>
    <s v="Boa Fruta"/>
    <s v="000628000"/>
    <s v="0001"/>
    <x v="115"/>
    <s v="CX"/>
    <n v="0.61109999999999998"/>
    <n v="10.9998"/>
    <n v="99"/>
    <s v="03|01"/>
    <x v="3"/>
    <x v="6"/>
    <s v="03|0104|000060766|1"/>
    <x v="23"/>
    <x v="0"/>
    <n v="3.171906164378558E-4"/>
    <n v="3.1901423346798757E-4"/>
    <s v="0002 - 24)"/>
    <n v="0"/>
    <n v="0"/>
    <n v="2.8611970184302681E-2"/>
  </r>
  <r>
    <s v="1899 - 18)"/>
    <x v="1"/>
    <s v="Supervisor Atacado CE"/>
    <x v="2"/>
    <x v="0"/>
    <s v="Maracanau"/>
    <s v="Sendas Distribuidora (001899 - 18)"/>
    <x v="11"/>
    <x v="2"/>
    <s v="MERCADORIA PARA REVENDA"/>
    <s v="Manga"/>
    <x v="53"/>
    <s v="Manga Rosa"/>
    <s v="Boa Fruta"/>
    <s v="Boa Fruta"/>
    <s v="000179575"/>
    <s v="0003"/>
    <x v="115"/>
    <s v="CX"/>
    <n v="0.52780000000000005"/>
    <n v="9.5004000000000008"/>
    <n v="80.75"/>
    <s v="03|01"/>
    <x v="3"/>
    <x v="6"/>
    <s v="03|0104|000060739|1"/>
    <x v="19"/>
    <x v="1"/>
    <n v="2.5871860886219044E-4"/>
    <n v="2.7552890267452766E-4"/>
    <s v="1899 - 18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Manga"/>
    <x v="53"/>
    <s v="Manga Rosa"/>
    <s v="Boa Fruta"/>
    <s v="Boa Fruta"/>
    <s v="000145068"/>
    <s v="0002"/>
    <x v="115"/>
    <s v="CX"/>
    <n v="0.5"/>
    <n v="9"/>
    <n v="81"/>
    <s v="03|01"/>
    <x v="3"/>
    <x v="6"/>
    <s v="03|0104|000060719|1"/>
    <x v="25"/>
    <x v="0"/>
    <n v="2.5951959526733656E-4"/>
    <n v="2.610163913172865E-4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Manga"/>
    <x v="53"/>
    <s v="Manga Rosa"/>
    <s v="Boa Fruta"/>
    <s v="Boa Fruta"/>
    <s v="000145069"/>
    <s v="0002"/>
    <x v="115"/>
    <s v="CX"/>
    <n v="0.16669999999999999"/>
    <n v="3.0005999999999999"/>
    <n v="27"/>
    <s v="03|01"/>
    <x v="1"/>
    <x v="2"/>
    <s v="03|0104|000060719|1"/>
    <x v="25"/>
    <x v="0"/>
    <n v="8.6506531755778856E-5"/>
    <n v="8.7022864865183316E-5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3"/>
    <x v="3"/>
    <s v="MERCADORIA PARA REVENDA"/>
    <s v="Manga"/>
    <x v="53"/>
    <s v="Manga Rosa"/>
    <s v="Boa Fruta"/>
    <s v="Boa Fruta"/>
    <s v="000145394"/>
    <s v="0001"/>
    <x v="115"/>
    <s v="CX"/>
    <n v="0.1111"/>
    <n v="1.9998"/>
    <n v="18"/>
    <s v="03|93"/>
    <x v="0"/>
    <x v="0"/>
    <s v="03|0104|000060719|1"/>
    <x v="25"/>
    <x v="0"/>
    <n v="5.7671021170519233E-5"/>
    <n v="5.7997842150701057E-5"/>
    <s v="0002 - 39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anga"/>
    <x v="53"/>
    <s v="Manga Rosa"/>
    <s v="Boa Fruta"/>
    <s v="Boa Fruta"/>
    <s v="000309652"/>
    <s v="0001"/>
    <x v="115"/>
    <s v="CX"/>
    <n v="8.3299999999999999E-2"/>
    <n v="1.4994000000000001"/>
    <n v="13.5"/>
    <s v="03|01"/>
    <x v="1"/>
    <x v="2"/>
    <s v="03|0104|000060718|1"/>
    <x v="30"/>
    <x v="0"/>
    <n v="4.3253265877889428E-5"/>
    <n v="4.3485330793459933E-5"/>
    <s v="0002 - 37)"/>
    <n v="0"/>
    <n v="0"/>
    <n v="2.8611970184302681E-2"/>
  </r>
  <r>
    <s v="4493 - 01)"/>
    <x v="1"/>
    <s v="Supervisor MA, PA e PI"/>
    <x v="6"/>
    <x v="1"/>
    <s v="Teresina"/>
    <s v="Rio Grande Comercio De Carnes Ltda (004493 - 01)"/>
    <x v="3"/>
    <x v="3"/>
    <s v="MERCADORIA PARA REVENDA"/>
    <s v="Manga"/>
    <x v="53"/>
    <s v="Manga Rosa"/>
    <s v="Boa Fruta"/>
    <s v="Boa Fruta"/>
    <s v="000001555"/>
    <s v="0001"/>
    <x v="115"/>
    <s v="CX"/>
    <n v="1"/>
    <n v="18"/>
    <n v="158.4"/>
    <s v="03|93"/>
    <x v="0"/>
    <x v="1"/>
    <s v="03|0104|000060707|1"/>
    <x v="85"/>
    <x v="20"/>
    <n v="5.075049863005693E-4"/>
    <n v="5.22032782634573E-4"/>
    <s v="4493 - 01)"/>
    <n v="0"/>
    <n v="0"/>
    <n v="2.8611970184302681E-2"/>
  </r>
  <r>
    <s v="0048 - 12)"/>
    <x v="1"/>
    <s v="Supervisor Atacado CE"/>
    <x v="5"/>
    <x v="0"/>
    <s v="Juazeiro Do Norte"/>
    <s v="Wms Supermercados Do Brasil Ltda (000048 - 12)"/>
    <x v="6"/>
    <x v="1"/>
    <s v="MERCADORIA PARA REVENDA"/>
    <s v="Manga"/>
    <x v="53"/>
    <s v="Manga Rosa"/>
    <s v="Boa Fruta"/>
    <s v="Boa Fruta"/>
    <s v="000035084"/>
    <s v="0001"/>
    <x v="115"/>
    <s v="CX"/>
    <n v="0.88890000000000002"/>
    <n v="16.0002"/>
    <n v="144"/>
    <s v="03|01"/>
    <x v="0"/>
    <x v="4"/>
    <s v="03|0104|000060697|1"/>
    <x v="34"/>
    <x v="0"/>
    <n v="4.6136816936415386E-4"/>
    <n v="4.6403494048387193E-4"/>
    <s v="0048 - 12)"/>
    <n v="0"/>
    <n v="0"/>
    <n v="2.8611970184302681E-2"/>
  </r>
  <r>
    <s v="0002 - 23)"/>
    <x v="1"/>
    <s v="Supervisor Atacado CE"/>
    <x v="5"/>
    <x v="0"/>
    <s v="Juazeiro Do Norte"/>
    <s v="Atacadao S.A (000002 - 23)"/>
    <x v="6"/>
    <x v="1"/>
    <s v="MERCADORIA PARA REVENDA"/>
    <s v="Manga"/>
    <x v="53"/>
    <s v="Manga Rosa"/>
    <s v="Boa Fruta"/>
    <s v="Boa Fruta"/>
    <s v="000500322"/>
    <s v="0001"/>
    <x v="115"/>
    <s v="CX"/>
    <n v="5.5599999999999997E-2"/>
    <n v="1.0007999999999999"/>
    <n v="9"/>
    <s v="03|01"/>
    <x v="1"/>
    <x v="2"/>
    <s v="03|0104|000060696|1"/>
    <x v="35"/>
    <x v="0"/>
    <n v="2.8835510585259617E-5"/>
    <n v="2.9025022714482256E-5"/>
    <s v="0002 - 23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6"/>
    <x v="1"/>
    <s v="MERCADORIA PARA REVENDA"/>
    <s v="Manga"/>
    <x v="53"/>
    <s v="Manga Rosa"/>
    <s v="Boa Fruta"/>
    <s v="Boa Fruta"/>
    <s v="000204225"/>
    <s v="0003"/>
    <x v="115"/>
    <s v="CX"/>
    <n v="0.1111"/>
    <n v="1.9998"/>
    <n v="17.399999999999999"/>
    <s v="03|01"/>
    <x v="1"/>
    <x v="2"/>
    <s v="03|0104|000060614|1"/>
    <x v="83"/>
    <x v="0"/>
    <n v="5.5748653798168587E-5"/>
    <n v="5.7997842150701057E-5"/>
    <s v="0002 - 40)"/>
    <n v="0"/>
    <n v="0"/>
    <n v="2.8611970184302681E-2"/>
  </r>
  <r>
    <s v="1899 - 47)"/>
    <x v="1"/>
    <s v="Supervisor Atacado CE"/>
    <x v="2"/>
    <x v="0"/>
    <s v="Fortaleza"/>
    <s v="Sendas Distribuidora S/A (001899 - 47)"/>
    <x v="12"/>
    <x v="2"/>
    <s v="MERCADORIA PARA REVENDA"/>
    <s v="Manga"/>
    <x v="53"/>
    <s v="Manga Rosa"/>
    <s v="Boa Fruta"/>
    <s v="Boa Fruta"/>
    <s v="000077863"/>
    <s v="0001"/>
    <x v="115"/>
    <s v="CX"/>
    <n v="3.1099999999999999E-2"/>
    <n v="0.55979999999999996"/>
    <n v="4.76"/>
    <s v="03|01"/>
    <x v="1"/>
    <x v="2"/>
    <s v="03|0104|000060605|1"/>
    <x v="4"/>
    <x v="1"/>
    <n v="1.5250781153981753E-5"/>
    <n v="1.6235219539935218E-5"/>
    <s v="1899 - 47)"/>
    <n v="0"/>
    <n v="0"/>
    <n v="2.8611970184302681E-2"/>
  </r>
  <r>
    <s v="1899 - 26)"/>
    <x v="1"/>
    <s v="Supervisor Atacado CE"/>
    <x v="2"/>
    <x v="0"/>
    <s v="Fortaleza"/>
    <s v="Sendas Distribuidora S/A (001899 - 26)"/>
    <x v="12"/>
    <x v="2"/>
    <s v="MERCADORIA PARA REVENDA"/>
    <s v="Manga"/>
    <x v="53"/>
    <s v="Manga Rosa"/>
    <s v="Boa Fruta"/>
    <s v="Boa Fruta"/>
    <s v="000222094"/>
    <s v="0002"/>
    <x v="115"/>
    <s v="CX"/>
    <n v="3.8899999999999997E-2"/>
    <n v="0.70020000000000004"/>
    <n v="5.95"/>
    <s v="03|01"/>
    <x v="1"/>
    <x v="2"/>
    <s v="03|0104|000060589|1"/>
    <x v="53"/>
    <x v="1"/>
    <n v="1.9063476442477193E-5"/>
    <n v="2.0307075244484892E-5"/>
    <s v="1899 - 26)"/>
    <n v="0"/>
    <n v="0"/>
    <n v="2.8611970184302681E-2"/>
  </r>
  <r>
    <s v="1899 - 33)"/>
    <x v="1"/>
    <s v="Supervisor Atacado CE"/>
    <x v="5"/>
    <x v="0"/>
    <s v="Iguatu"/>
    <s v="Sendas Distribuidora S/A (001899 - 33)"/>
    <x v="11"/>
    <x v="2"/>
    <s v="MERCADORIA PARA REVENDA"/>
    <s v="Manga"/>
    <x v="53"/>
    <s v="Manga Rosa"/>
    <s v="Boa Fruta"/>
    <s v="Boa Fruta"/>
    <s v="000067123"/>
    <s v="0002"/>
    <x v="115"/>
    <s v="CX"/>
    <n v="0.28189999999999998"/>
    <n v="5.0742000000000003"/>
    <n v="43.14"/>
    <s v="03|01"/>
    <x v="1"/>
    <x v="2"/>
    <s v="03|0104|000060553|1"/>
    <x v="29"/>
    <x v="1"/>
    <n v="1.382182140720111E-4"/>
    <n v="1.4716104142468612E-4"/>
    <s v="1899 - 33)"/>
    <n v="0"/>
    <n v="0"/>
    <n v="2.8611970184302681E-2"/>
  </r>
  <r>
    <s v="1899 - 29)"/>
    <x v="1"/>
    <s v="Supervisor MA, PA e PI"/>
    <x v="7"/>
    <x v="1"/>
    <s v="Parnaiba"/>
    <s v="Sendas Distribuidora S/A (001899 - 29)"/>
    <x v="10"/>
    <x v="2"/>
    <s v="MERCADORIA PARA REVENDA"/>
    <s v="Manga"/>
    <x v="53"/>
    <s v="Manga Rosa"/>
    <s v="Boa Fruta"/>
    <s v="Boa Fruta"/>
    <s v="000085965"/>
    <s v="0003"/>
    <x v="115"/>
    <s v="CX"/>
    <n v="5.8900000000000001E-2"/>
    <n v="1.0602"/>
    <n v="8.3699999999999992"/>
    <s v="03|01"/>
    <x v="1"/>
    <x v="2"/>
    <s v="03|0104|000060544|1"/>
    <x v="54"/>
    <x v="1"/>
    <n v="2.681702484429144E-5"/>
    <n v="3.0747730897176348E-5"/>
    <s v="1899 - 29)"/>
    <n v="0"/>
    <n v="0"/>
    <n v="2.8611970184302681E-2"/>
  </r>
  <r>
    <s v="0002 - 53)"/>
    <x v="1"/>
    <s v="Supervisor MA, PA e PI"/>
    <x v="6"/>
    <x v="1"/>
    <s v="Picos"/>
    <s v="Atacadao S.A. (000002 - 53)"/>
    <x v="9"/>
    <x v="2"/>
    <s v="MERCADORIA PARA REVENDA"/>
    <s v="Manga"/>
    <x v="53"/>
    <s v="Manga Rosa"/>
    <s v="Boa Fruta"/>
    <s v="Boa Fruta"/>
    <s v="000036998"/>
    <s v="0002"/>
    <x v="115"/>
    <s v="CX"/>
    <n v="1E-4"/>
    <n v="1.8E-3"/>
    <n v="0.01"/>
    <s v="03|01"/>
    <x v="1"/>
    <x v="2"/>
    <s v="03|0104|000060543|1"/>
    <x v="55"/>
    <x v="0"/>
    <n v="3.2039456205844021E-8"/>
    <n v="5.22032782634573E-8"/>
    <s v="0002 - 53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PARA REVENDA"/>
    <s v="Manga"/>
    <x v="53"/>
    <s v="Manga Rosa"/>
    <s v="Boa Fruta"/>
    <s v="Boa Fruta"/>
    <s v="000054539"/>
    <s v="0004"/>
    <x v="115"/>
    <s v="CX"/>
    <n v="3.4299999999999997E-2"/>
    <n v="0.61739999999999995"/>
    <n v="4.88"/>
    <s v="03|01"/>
    <x v="1"/>
    <x v="2"/>
    <s v="03|0104|000060542|1"/>
    <x v="56"/>
    <x v="1"/>
    <n v="1.563525462845188E-5"/>
    <n v="1.7905724444365854E-5"/>
    <s v="1899 - 30)"/>
    <n v="0"/>
    <n v="0"/>
    <n v="2.8611970184302681E-2"/>
  </r>
  <r>
    <s v="0002 - 11)"/>
    <x v="1"/>
    <s v="Supervisor MA, PA e PI"/>
    <x v="6"/>
    <x v="1"/>
    <s v="Teresina"/>
    <s v="Atacadao S.A (000002 - 11)"/>
    <x v="8"/>
    <x v="2"/>
    <s v="MERCADORIA PARA REVENDA"/>
    <s v="Manga"/>
    <x v="53"/>
    <s v="Manga Rosa"/>
    <s v="Boa Fruta"/>
    <s v="Boa Fruta"/>
    <s v="000620326"/>
    <s v="0001"/>
    <x v="115"/>
    <s v="CX"/>
    <n v="0.94440000000000002"/>
    <n v="16.999199999999998"/>
    <n v="147.9"/>
    <s v="03|93"/>
    <x v="0"/>
    <x v="0"/>
    <s v="03|0104|000060539|1"/>
    <x v="51"/>
    <x v="0"/>
    <n v="4.7386355728443305E-4"/>
    <n v="4.9300775992009067E-4"/>
    <s v="0002 - 11)"/>
    <n v="0"/>
    <n v="0"/>
    <n v="2.8611970184302681E-2"/>
  </r>
  <r>
    <s v="2459 - 61)"/>
    <x v="1"/>
    <s v="Supervisor MA, PA e PI"/>
    <x v="6"/>
    <x v="2"/>
    <s v="Caxias"/>
    <s v="Mateus Supermercados S.A. (002459 - 61)"/>
    <x v="6"/>
    <x v="1"/>
    <s v="MERCADORIA PARA REVENDA"/>
    <s v="Manga"/>
    <x v="53"/>
    <s v="Manga Rosa"/>
    <s v="Boa Fruta"/>
    <s v="Boa Fruta"/>
    <s v="000038686"/>
    <s v="0007"/>
    <x v="115"/>
    <s v="CX"/>
    <n v="8.3299999999999999E-2"/>
    <n v="1.4994000000000001"/>
    <n v="12.75"/>
    <s v="03|01"/>
    <x v="1"/>
    <x v="2"/>
    <s v="03|0104|000060538|1"/>
    <x v="88"/>
    <x v="2"/>
    <n v="4.0850306662451126E-5"/>
    <n v="4.3485330793459933E-5"/>
    <s v="2459 - 61)"/>
    <n v="0"/>
    <n v="0"/>
    <n v="2.8611970184302681E-2"/>
  </r>
  <r>
    <s v="0002 - 58)"/>
    <x v="1"/>
    <s v="Supervisor MA, PA e PI"/>
    <x v="6"/>
    <x v="1"/>
    <s v="Teresina"/>
    <s v="Atacadao S.A. (000002 - 58)"/>
    <x v="10"/>
    <x v="2"/>
    <s v="MERCADORIA PARA REVENDA"/>
    <s v="Manga"/>
    <x v="53"/>
    <s v="Manga Rosa"/>
    <s v="Boa Fruta"/>
    <s v="Boa Fruta"/>
    <s v="000057109"/>
    <s v="0002"/>
    <x v="115"/>
    <s v="CX"/>
    <n v="5.5599999999999997E-2"/>
    <n v="1.0007999999999999"/>
    <n v="8.6999999999999993"/>
    <s v="03|93"/>
    <x v="0"/>
    <x v="0"/>
    <s v="03|0104|000060536|1"/>
    <x v="33"/>
    <x v="0"/>
    <n v="2.7874326899084294E-5"/>
    <n v="2.9025022714482256E-5"/>
    <s v="0002 - 58)"/>
    <n v="0"/>
    <n v="0"/>
    <n v="2.8611970184302681E-2"/>
  </r>
  <r>
    <s v="1899 - 72)"/>
    <x v="1"/>
    <s v="Supervisor MA, PA e PI"/>
    <x v="8"/>
    <x v="2"/>
    <s v="Sao Luis"/>
    <s v="Sendas Distribuidora S/A (001899 - 72)"/>
    <x v="11"/>
    <x v="2"/>
    <s v="MERCADORIA PARA REVENDA"/>
    <s v="Manga"/>
    <x v="53"/>
    <s v="Manga Rosa"/>
    <s v="Boa Fruta"/>
    <s v="Boa Fruta"/>
    <s v="000038886"/>
    <s v="0005"/>
    <x v="115"/>
    <s v="CX"/>
    <n v="0.55559999999999998"/>
    <n v="10.0008"/>
    <n v="80"/>
    <s v="03|93"/>
    <x v="0"/>
    <x v="1"/>
    <s v="03|0104|000060531|1"/>
    <x v="66"/>
    <x v="1"/>
    <n v="2.5631564964675215E-4"/>
    <n v="2.9004141403176877E-4"/>
    <s v="1899 - 72)"/>
    <n v="0"/>
    <n v="0"/>
    <n v="2.8611970184302681E-2"/>
  </r>
  <r>
    <s v="1899 - 71)"/>
    <x v="1"/>
    <s v="Supervisor MA, PA e PI"/>
    <x v="8"/>
    <x v="2"/>
    <s v="Sao Luis"/>
    <s v="Sendas Distribuidora S/A (001899 - 71)"/>
    <x v="9"/>
    <x v="2"/>
    <s v="MERCADORIA PARA REVENDA"/>
    <s v="Manga"/>
    <x v="53"/>
    <s v="Manga Rosa"/>
    <s v="Boa Fruta"/>
    <s v="Boa Fruta"/>
    <s v="000121112"/>
    <s v="0003"/>
    <x v="115"/>
    <s v="CX"/>
    <n v="0.2389"/>
    <n v="4.3002000000000002"/>
    <n v="34.4"/>
    <s v="03|01"/>
    <x v="1"/>
    <x v="2"/>
    <s v="03|0104|000060529|1"/>
    <x v="67"/>
    <x v="1"/>
    <n v="1.1021572934810342E-4"/>
    <n v="1.247136317713995E-4"/>
    <s v="1899 - 71)"/>
    <n v="0"/>
    <n v="0"/>
    <n v="2.8611970184302681E-2"/>
  </r>
  <r>
    <s v="1899 - 73)"/>
    <x v="1"/>
    <s v="Supervisor MA, PA e PI"/>
    <x v="8"/>
    <x v="2"/>
    <s v="Sao Luis"/>
    <s v="Sendas Distribuidora S/A (001899 - 73)"/>
    <x v="11"/>
    <x v="2"/>
    <s v="MERCADORIA PARA REVENDA"/>
    <s v="Manga"/>
    <x v="53"/>
    <s v="Manga Rosa"/>
    <s v="Boa Fruta"/>
    <s v="Boa Fruta"/>
    <s v="000088689"/>
    <s v="0005"/>
    <x v="115"/>
    <s v="CX"/>
    <n v="0.1111"/>
    <n v="1.9998"/>
    <n v="16"/>
    <s v="03|90"/>
    <x v="3"/>
    <x v="6"/>
    <s v="03|0104|000060527|1"/>
    <x v="68"/>
    <x v="1"/>
    <n v="5.1263129929350428E-5"/>
    <n v="5.7997842150701057E-5"/>
    <s v="1899 - 73)"/>
    <n v="0"/>
    <n v="0"/>
    <n v="2.8611970184302681E-2"/>
  </r>
  <r>
    <s v="1899 - 73)"/>
    <x v="1"/>
    <s v="Supervisor MA, PA e PI"/>
    <x v="8"/>
    <x v="2"/>
    <s v="Sao Luis"/>
    <s v="Sendas Distribuidora S/A (001899 - 73)"/>
    <x v="3"/>
    <x v="3"/>
    <s v="MERCADORIA PARA REVENDA"/>
    <s v="Manga"/>
    <x v="53"/>
    <s v="Manga Rosa"/>
    <s v="Boa Fruta"/>
    <s v="Boa Fruta"/>
    <s v="000089461"/>
    <s v="0001"/>
    <x v="115"/>
    <s v="CX"/>
    <n v="0.5"/>
    <n v="9"/>
    <n v="72"/>
    <s v="03|93"/>
    <x v="0"/>
    <x v="0"/>
    <s v="03|0104|000060527|1"/>
    <x v="68"/>
    <x v="1"/>
    <n v="2.3068408468207693E-4"/>
    <n v="2.610163913172865E-4"/>
    <s v="1899 - 73)"/>
    <n v="0"/>
    <n v="0"/>
    <n v="2.8611970184302681E-2"/>
  </r>
  <r>
    <s v="1899 - 26)"/>
    <x v="1"/>
    <s v="Supervisor Atacado CE"/>
    <x v="2"/>
    <x v="0"/>
    <s v="Fortaleza"/>
    <s v="Sendas Distribuidora S/A (001899 - 26)"/>
    <x v="2"/>
    <x v="2"/>
    <s v="MERCADORIA PARA REVENDA"/>
    <s v="Manga"/>
    <x v="53"/>
    <s v="Manga Rosa"/>
    <s v="Boa Fruta"/>
    <s v="Boa Fruta"/>
    <s v="000221959"/>
    <s v="0001"/>
    <x v="115"/>
    <s v="CX"/>
    <n v="5.5599999999999997E-2"/>
    <n v="1.0007999999999999"/>
    <n v="8.5"/>
    <s v="03|01"/>
    <x v="1"/>
    <x v="2"/>
    <s v="03|0104|000060470|1"/>
    <x v="53"/>
    <x v="1"/>
    <n v="2.7233537774967415E-5"/>
    <n v="2.9025022714482256E-5"/>
    <s v="1899 - 26)"/>
    <n v="0"/>
    <n v="0"/>
    <n v="2.8611970184302681E-2"/>
  </r>
  <r>
    <s v="1899 - 40)"/>
    <x v="1"/>
    <s v="Supervisor MA, PA e PI"/>
    <x v="1"/>
    <x v="1"/>
    <s v="Teresina"/>
    <s v="Sendas Distribuidora Sa (001899 - 40)"/>
    <x v="2"/>
    <x v="2"/>
    <s v="MERCADORIA PARA REVENDA"/>
    <s v="Manga"/>
    <x v="53"/>
    <s v="Manga Rosa"/>
    <s v="Boa Fruta"/>
    <s v="Boa Fruta"/>
    <s v="000114277"/>
    <s v="0001"/>
    <x v="115"/>
    <s v="CX"/>
    <n v="0.1356"/>
    <n v="2.4407999999999999"/>
    <n v="19.28"/>
    <s v="03|01"/>
    <x v="1"/>
    <x v="2"/>
    <s v="03|0104|000060462|1"/>
    <x v="2"/>
    <x v="1"/>
    <n v="6.1772071564867277E-5"/>
    <n v="7.0787645325248098E-5"/>
    <s v="1899 - 40)"/>
    <n v="0"/>
    <n v="0"/>
    <n v="2.8611970184302681E-2"/>
  </r>
  <r>
    <s v="1899 - 24)"/>
    <x v="1"/>
    <s v="Supervisor MA, PA e PI"/>
    <x v="1"/>
    <x v="1"/>
    <s v="Teresina"/>
    <s v="Sendas Distribuidora S/A (001899 - 24)"/>
    <x v="10"/>
    <x v="2"/>
    <s v="MERCADORIA PARA REVENDA"/>
    <s v="Manga"/>
    <x v="53"/>
    <s v="Manga Rosa"/>
    <s v="Boa Fruta"/>
    <s v="Boa Fruta"/>
    <s v="000176475"/>
    <s v="0001"/>
    <x v="115"/>
    <s v="CX"/>
    <n v="3.5700000000000003E-2"/>
    <n v="0.64259999999999995"/>
    <n v="5.07"/>
    <s v="03|01"/>
    <x v="1"/>
    <x v="2"/>
    <s v="03|0104|000060455|1"/>
    <x v="1"/>
    <x v="1"/>
    <n v="1.624400429636292E-5"/>
    <n v="1.8636570340054253E-5"/>
    <s v="1899 - 24)"/>
    <n v="0"/>
    <n v="0"/>
    <n v="2.8611970184302681E-2"/>
  </r>
  <r>
    <s v="1899 - 60)"/>
    <x v="1"/>
    <s v="Supervisor MA, PA e PI"/>
    <x v="1"/>
    <x v="1"/>
    <s v="Teresina"/>
    <s v="Sendas Distribuidora S/A (001899 - 60)"/>
    <x v="2"/>
    <x v="2"/>
    <s v="MERCADORIA PARA REVENDA"/>
    <s v="Manga"/>
    <x v="53"/>
    <s v="Manga Rosa"/>
    <s v="Boa Fruta"/>
    <s v="Boa Fruta"/>
    <s v="000073798"/>
    <s v="0001"/>
    <x v="115"/>
    <s v="CX"/>
    <n v="0.1153"/>
    <n v="2.0754000000000001"/>
    <n v="16.399999999999999"/>
    <s v="03|01"/>
    <x v="1"/>
    <x v="2"/>
    <s v="03|0104|000060453|1"/>
    <x v="32"/>
    <x v="1"/>
    <n v="5.2544708177584185E-5"/>
    <n v="6.0190379837766266E-5"/>
    <s v="1899 - 60)"/>
    <n v="0"/>
    <n v="0"/>
    <n v="2.8611970184302681E-2"/>
  </r>
  <r>
    <s v="0002 - 22)"/>
    <x v="1"/>
    <s v="Supervisor Atacado CE"/>
    <x v="0"/>
    <x v="0"/>
    <s v="Caucaia"/>
    <s v="Atacadao S.A (000002 - 22)"/>
    <x v="11"/>
    <x v="2"/>
    <s v="MERCADORIA PARA REVENDA"/>
    <s v="Manga"/>
    <x v="53"/>
    <s v="Manga Rosa"/>
    <s v="Boa Fruta"/>
    <s v="Boa Fruta"/>
    <s v="000298258"/>
    <s v="0002"/>
    <x v="115"/>
    <s v="CX"/>
    <n v="3.3332999999999999"/>
    <n v="59.999400000000001"/>
    <n v="540"/>
    <s v="03|93"/>
    <x v="0"/>
    <x v="0"/>
    <s v="03|0104|000060206|1"/>
    <x v="90"/>
    <x v="0"/>
    <n v="1.730130635115577E-3"/>
    <n v="1.7400918743558222E-3"/>
    <s v="0002 - 22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6"/>
    <x v="1"/>
    <s v="MERCADORIA PARA REVENDA"/>
    <s v="Manga"/>
    <x v="53"/>
    <s v="Manga Rosa"/>
    <s v="Boa Fruta"/>
    <s v="Boa Fruta"/>
    <s v="000010776"/>
    <s v="0002"/>
    <x v="115"/>
    <s v="CX"/>
    <n v="5.8888999999999996"/>
    <n v="106.00020000000001"/>
    <n v="954"/>
    <s v="03|93"/>
    <x v="0"/>
    <x v="0"/>
    <s v="03|0104|000060193|1"/>
    <x v="10"/>
    <x v="0"/>
    <n v="3.0565641220375193E-3"/>
    <n v="3.0741988536567371E-3"/>
    <s v="0048 - 36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1"/>
    <x v="1"/>
    <s v="MERCADORIA PARA REVENDA"/>
    <s v="Manga"/>
    <x v="53"/>
    <s v="Manga Rosa"/>
    <s v="Boa Fruta"/>
    <s v="Boa Fruta"/>
    <s v="000010994"/>
    <s v="0001"/>
    <x v="115"/>
    <s v="CX"/>
    <n v="0.16669999999999999"/>
    <n v="3.0005999999999999"/>
    <n v="27"/>
    <s v="03|93"/>
    <x v="0"/>
    <x v="0"/>
    <s v="03|0104|000060193|1"/>
    <x v="10"/>
    <x v="0"/>
    <n v="8.6506531755778856E-5"/>
    <n v="8.7022864865183316E-5"/>
    <s v="0048 - 36)"/>
    <n v="0"/>
    <n v="0"/>
    <n v="2.8611970184302681E-2"/>
  </r>
  <r>
    <s v="0048 - 13)"/>
    <x v="1"/>
    <s v="Supervisor Atacado CE"/>
    <x v="0"/>
    <x v="0"/>
    <s v="Maracanau"/>
    <s v="Wms Supermercados Do Brasil Ltda (000048 - 13)"/>
    <x v="13"/>
    <x v="0"/>
    <s v="MERCADORIA PARA REVENDA"/>
    <s v="Manga"/>
    <x v="53"/>
    <s v="Manga Rosa"/>
    <s v="Boa Fruta"/>
    <s v="Boa Fruta"/>
    <s v="000020100"/>
    <s v="0001"/>
    <x v="115"/>
    <s v="CX"/>
    <n v="0.22220000000000001"/>
    <n v="3.9996"/>
    <n v="36"/>
    <s v="03|01"/>
    <x v="1"/>
    <x v="2"/>
    <s v="03|0104|000060190|1"/>
    <x v="108"/>
    <x v="0"/>
    <n v="1.1534204234103847E-4"/>
    <n v="1.1599568430140211E-4"/>
    <s v="0048 - 13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13"/>
    <x v="0"/>
    <s v="MERCADORIA PARA REVENDA"/>
    <s v="Manga"/>
    <x v="53"/>
    <s v="Manga Rosa"/>
    <s v="Boa Fruta"/>
    <s v="Boa Fruta"/>
    <s v="000144708"/>
    <s v="0005"/>
    <x v="115"/>
    <s v="CX"/>
    <n v="0.33329999999999999"/>
    <n v="5.9993999999999996"/>
    <n v="54"/>
    <s v="03|01"/>
    <x v="1"/>
    <x v="2"/>
    <s v="03|0104|000060179|1"/>
    <x v="25"/>
    <x v="0"/>
    <n v="1.7301306351155771E-4"/>
    <n v="1.7399352645210316E-4"/>
    <s v="0002 - 39)"/>
    <n v="0"/>
    <n v="0"/>
    <n v="2.8611970184302681E-2"/>
  </r>
  <r>
    <s v="0002 - 39)"/>
    <x v="1"/>
    <s v="Supervisor Atacado CE"/>
    <x v="0"/>
    <x v="0"/>
    <s v="Sobral"/>
    <s v="Atacadao Distribuicao Comercio E Industr (000002 - 39)"/>
    <x v="7"/>
    <x v="1"/>
    <s v="MERCADORIA PARA REVENDA"/>
    <s v="Manga"/>
    <x v="53"/>
    <s v="Manga Rosa"/>
    <s v="Boa Fruta"/>
    <s v="Boa Fruta"/>
    <s v="000145075"/>
    <s v="0003"/>
    <x v="115"/>
    <s v="CX"/>
    <n v="5.5599999999999997E-2"/>
    <n v="1.0007999999999999"/>
    <n v="9"/>
    <s v="03|93"/>
    <x v="0"/>
    <x v="0"/>
    <s v="03|0104|000060179|1"/>
    <x v="25"/>
    <x v="0"/>
    <n v="2.8835510585259617E-5"/>
    <n v="2.9025022714482256E-5"/>
    <s v="0002 - 39)"/>
    <n v="0"/>
    <n v="0"/>
    <n v="2.8611970184302681E-2"/>
  </r>
  <r>
    <s v="0002 - 37)"/>
    <x v="1"/>
    <s v="Supervisor Atacado CE"/>
    <x v="0"/>
    <x v="0"/>
    <s v="Eusebio"/>
    <s v="Atacadao S.A (000002 - 37)"/>
    <x v="13"/>
    <x v="0"/>
    <s v="MERCADORIA PARA REVENDA"/>
    <s v="Manga"/>
    <x v="53"/>
    <s v="Manga Rosa"/>
    <s v="Boa Fruta"/>
    <s v="Boa Fruta"/>
    <s v="000308849"/>
    <s v="0001"/>
    <x v="115"/>
    <s v="CX"/>
    <n v="0.27779999999999999"/>
    <n v="5.0004"/>
    <n v="45"/>
    <s v="03|01"/>
    <x v="1"/>
    <x v="2"/>
    <s v="03|0104|000060178|1"/>
    <x v="30"/>
    <x v="0"/>
    <n v="1.4417755292629809E-4"/>
    <n v="1.4502070701588439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9"/>
    <x v="2"/>
    <s v="MERCADORIA PARA REVENDA"/>
    <s v="Manga"/>
    <x v="53"/>
    <s v="Manga Rosa"/>
    <s v="Boa Fruta"/>
    <s v="Boa Fruta"/>
    <s v="000309725"/>
    <s v="0001"/>
    <x v="115"/>
    <s v="CX"/>
    <n v="0.72219999999999995"/>
    <n v="12.999599999999999"/>
    <n v="117"/>
    <s v="03|93"/>
    <x v="0"/>
    <x v="0"/>
    <s v="03|0104|000060178|1"/>
    <x v="30"/>
    <x v="0"/>
    <n v="3.7486163760837505E-4"/>
    <n v="3.7701207561868859E-4"/>
    <s v="0002 - 37)"/>
    <n v="0"/>
    <n v="0"/>
    <n v="2.8611970184302681E-2"/>
  </r>
  <r>
    <s v="0002 - 24)"/>
    <x v="1"/>
    <s v="Supervisor Atacado CE"/>
    <x v="0"/>
    <x v="0"/>
    <s v="Fortaleza"/>
    <s v="Atacadao S.A (000002 - 24)"/>
    <x v="14"/>
    <x v="0"/>
    <s v="MERCADORIA PARA REVENDA"/>
    <s v="Manga"/>
    <x v="53"/>
    <s v="Manga Rosa"/>
    <s v="Boa Fruta"/>
    <s v="Boa Fruta"/>
    <s v="000627389"/>
    <s v="0002"/>
    <x v="115"/>
    <s v="CX"/>
    <n v="5.5599999999999997E-2"/>
    <n v="1.0007999999999999"/>
    <n v="9"/>
    <s v="03|01"/>
    <x v="1"/>
    <x v="2"/>
    <s v="03|0104|000060176|1"/>
    <x v="23"/>
    <x v="0"/>
    <n v="2.8835510585259617E-5"/>
    <n v="2.9025022714482256E-5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2"/>
    <x v="2"/>
    <s v="MERCADORIA PARA REVENDA"/>
    <s v="Manga"/>
    <x v="53"/>
    <s v="Manga Rosa"/>
    <s v="Boa Fruta"/>
    <s v="Boa Fruta"/>
    <s v="000627488"/>
    <s v="0001"/>
    <x v="115"/>
    <s v="CX"/>
    <n v="0.72219999999999995"/>
    <n v="12.999599999999999"/>
    <n v="117"/>
    <s v="03|93"/>
    <x v="0"/>
    <x v="0"/>
    <s v="03|0104|000060176|1"/>
    <x v="23"/>
    <x v="0"/>
    <n v="3.7486163760837505E-4"/>
    <n v="3.7701207561868859E-4"/>
    <s v="0002 - 24)"/>
    <n v="0"/>
    <n v="0"/>
    <n v="2.8611970184302681E-2"/>
  </r>
  <r>
    <s v="0002 - 24)"/>
    <x v="1"/>
    <s v="Supervisor Atacado CE"/>
    <x v="0"/>
    <x v="0"/>
    <s v="Fortaleza"/>
    <s v="Atacadao S.A (000002 - 24)"/>
    <x v="11"/>
    <x v="2"/>
    <s v="MERCADORIA PARA REVENDA"/>
    <s v="Manga"/>
    <x v="53"/>
    <s v="Manga Rosa"/>
    <s v="Boa Fruta"/>
    <s v="Boa Fruta"/>
    <s v="000627924"/>
    <s v="0003"/>
    <x v="115"/>
    <s v="CX"/>
    <n v="6.7149999999999999"/>
    <n v="120.87"/>
    <n v="1087.83"/>
    <s v="03|93"/>
    <x v="0"/>
    <x v="0"/>
    <s v="03|0104|000060176|1"/>
    <x v="23"/>
    <x v="0"/>
    <n v="3.4853481644403295E-3"/>
    <n v="3.5054501353911577E-3"/>
    <s v="0002 - 24)"/>
    <n v="0"/>
    <n v="0"/>
    <n v="2.8611970184302681E-2"/>
  </r>
  <r>
    <s v="0002 - 23)"/>
    <x v="1"/>
    <s v="Supervisor Atacado CE"/>
    <x v="5"/>
    <x v="0"/>
    <s v="Juazeiro Do Norte"/>
    <s v="Atacadao S.A (000002 - 23)"/>
    <x v="6"/>
    <x v="1"/>
    <s v="MERCADORIA PARA REVENDA"/>
    <s v="Manga"/>
    <x v="53"/>
    <s v="Manga Rosa"/>
    <s v="Boa Fruta"/>
    <s v="Boa Fruta"/>
    <s v="000500328"/>
    <s v="0001"/>
    <x v="115"/>
    <s v="CX"/>
    <n v="1.4443999999999999"/>
    <n v="25.999199999999998"/>
    <n v="234"/>
    <s v="03|93"/>
    <x v="0"/>
    <x v="0"/>
    <s v="03|0104|000060154|1"/>
    <x v="35"/>
    <x v="0"/>
    <n v="7.497232752167501E-4"/>
    <n v="7.5402415123737717E-4"/>
    <s v="0002 - 23)"/>
    <n v="0"/>
    <n v="0"/>
    <n v="2.8611970184302681E-2"/>
  </r>
  <r>
    <s v="2566 - 01)"/>
    <x v="1"/>
    <s v="Supervisor Varejo CE"/>
    <x v="3"/>
    <x v="2"/>
    <s v="Sao Luis"/>
    <s v="Comcarne Comercial De Carne Ltda (002566 - 01)"/>
    <x v="1"/>
    <x v="1"/>
    <s v="MERCADORIA PARA REVENDA"/>
    <s v="Manga"/>
    <x v="53"/>
    <s v="Manga Rosa"/>
    <s v="Boa Fruta"/>
    <s v="Boa Fruta"/>
    <s v="000207128"/>
    <s v="0001"/>
    <x v="115"/>
    <s v="CX"/>
    <n v="2"/>
    <n v="36"/>
    <n v="316.8"/>
    <s v="03|93"/>
    <x v="0"/>
    <x v="0"/>
    <s v="03|0104|000060136|1"/>
    <x v="100"/>
    <x v="13"/>
    <n v="1.0150099726011386E-3"/>
    <n v="1.044065565269146E-3"/>
    <s v="2566 - 01)"/>
    <n v="0"/>
    <n v="0"/>
    <n v="2.8611970184302681E-2"/>
  </r>
  <r>
    <s v="0132 - 02)"/>
    <x v="1"/>
    <s v="Supervisor Varejo CE"/>
    <x v="3"/>
    <x v="0"/>
    <s v="Maracanau"/>
    <s v="Gerardos Distribuidora Ltda (000132 - 02)"/>
    <x v="15"/>
    <x v="0"/>
    <s v="MERCADORIA PARA REVENDA"/>
    <s v="Manga"/>
    <x v="53"/>
    <s v="Manga Rosa"/>
    <s v="Boa Fruta"/>
    <s v="Boa Fruta"/>
    <s v="000191650"/>
    <s v="0003"/>
    <x v="115"/>
    <s v="CX"/>
    <n v="1"/>
    <n v="18"/>
    <n v="117"/>
    <s v="03|01"/>
    <x v="3"/>
    <x v="6"/>
    <s v="03|0104|000060116|1"/>
    <x v="7"/>
    <x v="3"/>
    <n v="3.7486163760837505E-4"/>
    <n v="5.22032782634573E-4"/>
    <s v="0132 - 02)"/>
    <n v="0"/>
    <n v="0"/>
    <n v="2.8611970184302681E-2"/>
  </r>
  <r>
    <s v="2459 - 80)"/>
    <x v="1"/>
    <s v="Supervisor Atacado CE"/>
    <x v="2"/>
    <x v="0"/>
    <s v="Caucaia"/>
    <s v="Mateus Supermercados S.A. (002459 - 80)"/>
    <x v="12"/>
    <x v="2"/>
    <s v="MERCADORIA PARA REVENDA"/>
    <s v="Manga"/>
    <x v="53"/>
    <s v="Manga Rosa"/>
    <s v="Boa Fruta"/>
    <s v="Boa Fruta"/>
    <s v="000004685"/>
    <s v="0002"/>
    <x v="115"/>
    <s v="CX"/>
    <n v="0.1111"/>
    <n v="1.9998"/>
    <n v="15"/>
    <s v="03|01"/>
    <x v="3"/>
    <x v="6"/>
    <s v="03|0104|000060114|1"/>
    <x v="39"/>
    <x v="2"/>
    <n v="4.8059184308766032E-5"/>
    <n v="5.7997842150701057E-5"/>
    <s v="2459 - 80)"/>
    <n v="0"/>
    <n v="0"/>
    <n v="2.8611970184302681E-2"/>
  </r>
  <r>
    <s v="2459 - 79)"/>
    <x v="1"/>
    <s v="Supervisor Atacado CE"/>
    <x v="2"/>
    <x v="0"/>
    <s v="Fortaleza"/>
    <s v="Mateus Supermercados S.A. (002459 - 79)"/>
    <x v="14"/>
    <x v="0"/>
    <s v="MERCADORIA PARA REVENDA"/>
    <s v="Manga"/>
    <x v="53"/>
    <s v="Manga Rosa"/>
    <s v="Boa Fruta"/>
    <s v="Boa Fruta"/>
    <s v="000007342"/>
    <s v="0002"/>
    <x v="115"/>
    <s v="CX"/>
    <n v="0.1222"/>
    <n v="2.1996000000000002"/>
    <n v="16.5"/>
    <s v="03|01"/>
    <x v="1"/>
    <x v="2"/>
    <s v="03|0104|000060101|1"/>
    <x v="6"/>
    <x v="2"/>
    <n v="5.2865102739642629E-5"/>
    <n v="6.3792406037944819E-5"/>
    <s v="2459 - 79)"/>
    <n v="0"/>
    <n v="0"/>
    <n v="2.8611970184302681E-2"/>
  </r>
  <r>
    <s v="0179 - 13)"/>
    <x v="1"/>
    <s v="Supervisor Varejo CE"/>
    <x v="4"/>
    <x v="0"/>
    <s v="Fortaleza"/>
    <s v="Bom Vizinho Dist  De Alimentos Ltda (000179 - 13)"/>
    <x v="15"/>
    <x v="0"/>
    <s v="MERCADORIA PARA REVENDA"/>
    <s v="Manga"/>
    <x v="53"/>
    <s v="Manga Rosa"/>
    <s v="Boa Fruta"/>
    <s v="Boa Fruta"/>
    <s v="000594491"/>
    <s v="0001"/>
    <x v="115"/>
    <s v="CX"/>
    <n v="0.44440000000000002"/>
    <n v="7.9992000000000001"/>
    <n v="70.400000000000006"/>
    <s v="03|01"/>
    <x v="1"/>
    <x v="2"/>
    <s v="03|0104|000060086|1"/>
    <x v="16"/>
    <x v="8"/>
    <n v="2.255577716891419E-4"/>
    <n v="2.3199136860280423E-4"/>
    <s v="0179 - 13)"/>
    <n v="0"/>
    <n v="0"/>
    <n v="2.8611970184302681E-2"/>
  </r>
  <r>
    <s v="2459 - 76)"/>
    <x v="1"/>
    <s v="Supervisor Atacado CE"/>
    <x v="2"/>
    <x v="0"/>
    <s v="Russas"/>
    <s v="Mateus Supermercados S.A. (002459 - 76)"/>
    <x v="16"/>
    <x v="0"/>
    <s v="MERCADORIA PARA REVENDA"/>
    <s v="Manga"/>
    <x v="53"/>
    <s v="Manga Rosa"/>
    <s v="Boa Fruta"/>
    <s v="Boa Fruta"/>
    <s v="000003506"/>
    <s v="0003"/>
    <x v="115"/>
    <s v="CX"/>
    <n v="1.6667000000000001"/>
    <n v="30.000599999999999"/>
    <n v="225"/>
    <s v="03|01"/>
    <x v="0"/>
    <x v="4"/>
    <s v="03|0104|000060072|1"/>
    <x v="41"/>
    <x v="2"/>
    <n v="7.2088776463149042E-4"/>
    <n v="8.7007203881704273E-4"/>
    <s v="2459 - 76)"/>
    <n v="0"/>
    <n v="0"/>
    <n v="2.8611970184302681E-2"/>
  </r>
  <r>
    <s v="2459 - 62)"/>
    <x v="1"/>
    <s v="Supervisor Atacado CE"/>
    <x v="2"/>
    <x v="0"/>
    <s v="Aracati"/>
    <s v="Mateus Supermercados S.A. (002459 - 62)"/>
    <x v="11"/>
    <x v="2"/>
    <s v="MERCADORIA PARA REVENDA"/>
    <s v="Manga"/>
    <x v="53"/>
    <s v="Manga Rosa"/>
    <s v="Boa Fruta"/>
    <s v="Boa Fruta"/>
    <s v="000010393"/>
    <s v="0002"/>
    <x v="115"/>
    <s v="CX"/>
    <n v="8.5556000000000001"/>
    <n v="154.0008"/>
    <n v="1155"/>
    <s v="03|93"/>
    <x v="0"/>
    <x v="0"/>
    <s v="03|0104|000060071|1"/>
    <x v="80"/>
    <x v="2"/>
    <n v="3.7005571917749841E-3"/>
    <n v="4.4663036751083525E-3"/>
    <s v="2459 - 62)"/>
    <n v="0"/>
    <n v="0"/>
    <n v="2.8611970184302681E-2"/>
  </r>
  <r>
    <s v="2459 - 59)"/>
    <x v="1"/>
    <s v="Supervisor Atacado CE"/>
    <x v="5"/>
    <x v="0"/>
    <s v="Juazeiro Do Norte"/>
    <s v="Mateus Supermercados S.A. (002459 - 59)"/>
    <x v="13"/>
    <x v="0"/>
    <s v="MERCADORIA PARA REVENDA"/>
    <s v="Manga"/>
    <x v="53"/>
    <s v="Manga Rosa"/>
    <s v="Boa Fruta"/>
    <s v="Boa Fruta"/>
    <s v="000017095"/>
    <s v="0002"/>
    <x v="115"/>
    <s v="CX"/>
    <n v="0.1111"/>
    <n v="1.9998"/>
    <n v="15"/>
    <s v="03|01"/>
    <x v="1"/>
    <x v="2"/>
    <s v="03|0104|000060069|1"/>
    <x v="57"/>
    <x v="2"/>
    <n v="4.8059184308766032E-5"/>
    <n v="5.7997842150701057E-5"/>
    <s v="2459 - 59)"/>
    <n v="0"/>
    <n v="0"/>
    <n v="2.8611970184302681E-2"/>
  </r>
  <r>
    <s v="2459 - 23)"/>
    <x v="1"/>
    <s v="Supervisor MA, PA e PI"/>
    <x v="6"/>
    <x v="2"/>
    <s v="Timon"/>
    <s v="Mateus Supermercados S.A. (002459 - 23)"/>
    <x v="13"/>
    <x v="0"/>
    <s v="MERCADORIA PARA REVENDA"/>
    <s v="Manga"/>
    <x v="53"/>
    <s v="Manga Rosa"/>
    <s v="Boa Fruta"/>
    <s v="Boa Fruta"/>
    <s v="000092219"/>
    <s v="0004"/>
    <x v="115"/>
    <s v="CX"/>
    <n v="0.1389"/>
    <n v="2.5002"/>
    <n v="12.5"/>
    <s v="03|01"/>
    <x v="1"/>
    <x v="2"/>
    <s v="03|0104|000060068|1"/>
    <x v="50"/>
    <x v="2"/>
    <n v="4.0049320257305026E-5"/>
    <n v="7.2510353507942193E-5"/>
    <s v="2459 - 23)"/>
    <n v="0"/>
    <n v="0"/>
    <n v="2.8611970184302681E-2"/>
  </r>
  <r>
    <s v="1899 - 46)"/>
    <x v="1"/>
    <s v="Supervisor Atacado CE"/>
    <x v="2"/>
    <x v="0"/>
    <s v="Fortaleza"/>
    <s v="Sendas Distribuidora S/A (001899 - 46)"/>
    <x v="15"/>
    <x v="0"/>
    <s v="MERCADORIA PARA REVENDA"/>
    <s v="Manga"/>
    <x v="53"/>
    <s v="Manga Rosa"/>
    <s v="Boa Fruta"/>
    <s v="Boa Fruta"/>
    <s v="000083263"/>
    <s v="0004"/>
    <x v="115"/>
    <s v="CX"/>
    <n v="0.16669999999999999"/>
    <n v="3.0005999999999999"/>
    <n v="28.5"/>
    <s v="03|01"/>
    <x v="0"/>
    <x v="4"/>
    <s v="03|0104|000060054|1"/>
    <x v="8"/>
    <x v="1"/>
    <n v="9.131245018665546E-5"/>
    <n v="8.7022864865183316E-5"/>
    <s v="1899 - 46)"/>
    <n v="0"/>
    <n v="0"/>
    <n v="2.8611970184302681E-2"/>
  </r>
  <r>
    <s v="1899 - 68)"/>
    <x v="1"/>
    <s v="Supervisor Atacado CE"/>
    <x v="2"/>
    <x v="0"/>
    <s v="Fortaleza"/>
    <s v="Sendas Distribuidora S/A (001899 - 68)"/>
    <x v="15"/>
    <x v="0"/>
    <s v="MERCADORIA PARA REVENDA"/>
    <s v="Manga"/>
    <x v="53"/>
    <s v="Manga Rosa"/>
    <s v="Boa Fruta"/>
    <s v="Boa Fruta"/>
    <s v="000047053"/>
    <s v="0001"/>
    <x v="115"/>
    <s v="CX"/>
    <n v="0.22220000000000001"/>
    <n v="3.9996"/>
    <n v="38"/>
    <s v="03|01"/>
    <x v="1"/>
    <x v="2"/>
    <s v="03|0104|000060048|1"/>
    <x v="20"/>
    <x v="1"/>
    <n v="1.2174993358220727E-4"/>
    <n v="1.1599568430140211E-4"/>
    <s v="1899 - 68)"/>
    <n v="0"/>
    <n v="0"/>
    <n v="2.8611970184302681E-2"/>
  </r>
  <r>
    <s v="1899 - 47)"/>
    <x v="1"/>
    <s v="Supervisor Atacado CE"/>
    <x v="2"/>
    <x v="0"/>
    <s v="Fortaleza"/>
    <s v="Sendas Distribuidora S/A (001899 - 47)"/>
    <x v="15"/>
    <x v="0"/>
    <s v="MERCADORIA PARA REVENDA"/>
    <s v="Manga"/>
    <x v="53"/>
    <s v="Manga Rosa"/>
    <s v="Boa Fruta"/>
    <s v="Boa Fruta"/>
    <s v="000077353"/>
    <s v="0001"/>
    <x v="115"/>
    <s v="CX"/>
    <n v="9.64E-2"/>
    <n v="1.7352000000000001"/>
    <n v="16.489999999999998"/>
    <s v="03|01"/>
    <x v="1"/>
    <x v="2"/>
    <s v="03|0104|000060043|1"/>
    <x v="4"/>
    <x v="1"/>
    <n v="5.283306328343678E-5"/>
    <n v="5.0323960245972837E-5"/>
    <s v="1899 - 47)"/>
    <n v="0"/>
    <n v="0"/>
    <n v="2.8611970184302681E-2"/>
  </r>
  <r>
    <s v="1899 - 18)"/>
    <x v="1"/>
    <s v="Supervisor Atacado CE"/>
    <x v="2"/>
    <x v="0"/>
    <s v="Maracanau"/>
    <s v="Sendas Distribuidora (001899 - 18)"/>
    <x v="14"/>
    <x v="0"/>
    <s v="MERCADORIA PARA REVENDA"/>
    <s v="Manga"/>
    <x v="53"/>
    <s v="Manga Rosa"/>
    <s v="Boa Fruta"/>
    <s v="Boa Fruta"/>
    <s v="000178759"/>
    <s v="0004"/>
    <x v="115"/>
    <s v="CX"/>
    <n v="1.6111"/>
    <n v="28.9998"/>
    <n v="275.5"/>
    <s v="03|01"/>
    <x v="0"/>
    <x v="4"/>
    <s v="03|0104|000060036|1"/>
    <x v="19"/>
    <x v="1"/>
    <n v="8.8268701847100278E-4"/>
    <n v="8.4104701610256051E-4"/>
    <s v="1899 - 18)"/>
    <n v="0"/>
    <n v="0"/>
    <n v="2.8611970184302681E-2"/>
  </r>
  <r>
    <s v="1899 - 26)"/>
    <x v="1"/>
    <s v="Supervisor Atacado CE"/>
    <x v="2"/>
    <x v="0"/>
    <s v="Fortaleza"/>
    <s v="Sendas Distribuidora S/A (001899 - 26)"/>
    <x v="16"/>
    <x v="0"/>
    <s v="MERCADORIA PARA REVENDA"/>
    <s v="Manga"/>
    <x v="53"/>
    <s v="Manga Rosa"/>
    <s v="Boa Fruta"/>
    <s v="Boa Fruta"/>
    <s v="000221229"/>
    <s v="0003"/>
    <x v="115"/>
    <s v="CX"/>
    <n v="0.22220000000000001"/>
    <n v="3.9996"/>
    <n v="38"/>
    <s v="03|01"/>
    <x v="1"/>
    <x v="2"/>
    <s v="03|0104|000060028|1"/>
    <x v="53"/>
    <x v="1"/>
    <n v="1.2174993358220727E-4"/>
    <n v="1.1599568430140211E-4"/>
    <s v="1899 - 26)"/>
    <n v="0"/>
    <n v="0"/>
    <n v="2.8611970184302681E-2"/>
  </r>
  <r>
    <s v="2459 - 38)"/>
    <x v="1"/>
    <s v="Supervisor Atacado CE"/>
    <x v="2"/>
    <x v="0"/>
    <s v="Tiangua"/>
    <s v="Mateus Supermercados S.A. (002459 - 38)"/>
    <x v="14"/>
    <x v="0"/>
    <s v="MERCADORIA PARA REVENDA"/>
    <s v="Manga"/>
    <x v="53"/>
    <s v="Manga Rosa"/>
    <s v="Boa Fruta"/>
    <s v="Boa Fruta"/>
    <s v="000039140"/>
    <s v="0007"/>
    <x v="115"/>
    <s v="CX"/>
    <n v="4.1555999999999997"/>
    <n v="74.800799999999995"/>
    <n v="561"/>
    <s v="03|01"/>
    <x v="0"/>
    <x v="4"/>
    <s v="03|0104|000060012|1"/>
    <x v="40"/>
    <x v="2"/>
    <n v="1.7974134931478495E-3"/>
    <n v="2.1693594315162312E-3"/>
    <s v="2459 - 38)"/>
    <n v="0"/>
    <n v="0"/>
    <n v="2.8611970184302681E-2"/>
  </r>
  <r>
    <s v="2459 - 56)"/>
    <x v="1"/>
    <s v="Supervisor Atacado CE"/>
    <x v="2"/>
    <x v="0"/>
    <s v="Caninde"/>
    <s v="Mateus Supermercados S.A. (002459 - 56)"/>
    <x v="16"/>
    <x v="0"/>
    <s v="MERCADORIA PARA REVENDA"/>
    <s v="Manga"/>
    <x v="53"/>
    <s v="Manga Rosa"/>
    <s v="Boa Fruta"/>
    <s v="Boa Fruta"/>
    <s v="000014372"/>
    <s v="0003"/>
    <x v="115"/>
    <s v="CX"/>
    <n v="1.5556000000000001"/>
    <n v="28.000800000000002"/>
    <n v="210"/>
    <s v="03|01"/>
    <x v="0"/>
    <x v="4"/>
    <s v="03|0104|000060009|1"/>
    <x v="62"/>
    <x v="2"/>
    <n v="6.7282858032272443E-4"/>
    <n v="8.1207419666634183E-4"/>
    <s v="2459 - 56)"/>
    <n v="0"/>
    <n v="0"/>
    <n v="2.8611970184302681E-2"/>
  </r>
  <r>
    <s v="2459 - 56)"/>
    <x v="1"/>
    <s v="Supervisor Atacado CE"/>
    <x v="2"/>
    <x v="0"/>
    <s v="Caninde"/>
    <s v="Mateus Supermercados S.A. (002459 - 56)"/>
    <x v="5"/>
    <x v="1"/>
    <s v="MERCADORIA PARA REVENDA"/>
    <s v="Manga"/>
    <x v="53"/>
    <s v="Manga Rosa"/>
    <s v="Boa Fruta"/>
    <s v="Boa Fruta"/>
    <s v="000014671"/>
    <s v="0002"/>
    <x v="115"/>
    <s v="CX"/>
    <n v="1.1778"/>
    <n v="21.200399999999998"/>
    <n v="159"/>
    <s v="03|93"/>
    <x v="0"/>
    <x v="0"/>
    <s v="03|0104|000060009|1"/>
    <x v="62"/>
    <x v="2"/>
    <n v="5.0942735367291996E-4"/>
    <n v="6.1485021138700004E-4"/>
    <s v="2459 - 56)"/>
    <n v="0"/>
    <n v="0"/>
    <n v="2.8611970184302681E-2"/>
  </r>
  <r>
    <s v="2459 - 48)"/>
    <x v="1"/>
    <s v="Supervisor Atacado CE"/>
    <x v="2"/>
    <x v="0"/>
    <s v="Quixeramobim"/>
    <s v="Mateus Supermercados S.A. (002459 - 48)"/>
    <x v="16"/>
    <x v="0"/>
    <s v="MERCADORIA PARA REVENDA"/>
    <s v="Manga"/>
    <x v="53"/>
    <s v="Manga Rosa"/>
    <s v="Boa Fruta"/>
    <s v="Boa Fruta"/>
    <s v="000016201"/>
    <s v="0006"/>
    <x v="115"/>
    <s v="CX"/>
    <n v="1.5"/>
    <n v="27"/>
    <n v="202.5"/>
    <s v="03|01"/>
    <x v="0"/>
    <x v="4"/>
    <s v="03|0104|000060008|1"/>
    <x v="63"/>
    <x v="2"/>
    <n v="6.4879898816834133E-4"/>
    <n v="7.830491739518595E-4"/>
    <s v="2459 - 48)"/>
    <n v="0"/>
    <n v="0"/>
    <n v="2.8611970184302681E-2"/>
  </r>
  <r>
    <s v="2459 - 43)"/>
    <x v="1"/>
    <s v="Supervisor Atacado CE"/>
    <x v="2"/>
    <x v="0"/>
    <s v="Itapipoca"/>
    <s v="Mateus Supermercados S.A. (002459 - 43)"/>
    <x v="15"/>
    <x v="0"/>
    <s v="MERCADORIA PARA REVENDA"/>
    <s v="Manga"/>
    <x v="53"/>
    <s v="Manga Rosa"/>
    <s v="Boa Fruta"/>
    <s v="Boa Fruta"/>
    <s v="000028179"/>
    <s v="0004"/>
    <x v="115"/>
    <s v="CX"/>
    <n v="0.5"/>
    <n v="9"/>
    <n v="67.5"/>
    <s v="03|01"/>
    <x v="1"/>
    <x v="2"/>
    <s v="03|0104|000060004|1"/>
    <x v="59"/>
    <x v="2"/>
    <n v="2.1626632938944712E-4"/>
    <n v="2.610163913172865E-4"/>
    <s v="2459 - 43)"/>
    <n v="0"/>
    <n v="0"/>
    <n v="2.8611970184302681E-2"/>
  </r>
  <r>
    <s v="2459 - 43)"/>
    <x v="1"/>
    <s v="Supervisor Atacado CE"/>
    <x v="2"/>
    <x v="0"/>
    <s v="Itapipoca"/>
    <s v="Mateus Supermercados S.A. (002459 - 43)"/>
    <x v="6"/>
    <x v="1"/>
    <s v="MERCADORIA PARA REVENDA"/>
    <s v="Manga"/>
    <x v="53"/>
    <s v="Manga Rosa"/>
    <s v="Boa Fruta"/>
    <s v="Boa Fruta"/>
    <s v="000028466"/>
    <s v="0001"/>
    <x v="115"/>
    <s v="CX"/>
    <n v="8.1221999999999994"/>
    <n v="146.1996"/>
    <n v="1096.5"/>
    <s v="03|93"/>
    <x v="0"/>
    <x v="0"/>
    <s v="03|0104|000060004|1"/>
    <x v="59"/>
    <x v="2"/>
    <n v="3.5131263729707967E-3"/>
    <n v="4.2400546671145286E-3"/>
    <s v="2459 - 43)"/>
    <n v="0"/>
    <n v="0"/>
    <n v="2.8611970184302681E-2"/>
  </r>
  <r>
    <s v="1899 - 33)"/>
    <x v="1"/>
    <s v="Supervisor Atacado CE"/>
    <x v="5"/>
    <x v="0"/>
    <s v="Iguatu"/>
    <s v="Sendas Distribuidora S/A (001899 - 33)"/>
    <x v="13"/>
    <x v="0"/>
    <s v="MERCADORIA PARA REVENDA"/>
    <s v="Manga"/>
    <x v="53"/>
    <s v="Manga Rosa"/>
    <s v="Boa Fruta"/>
    <s v="Boa Fruta"/>
    <s v="000066772"/>
    <s v="0002"/>
    <x v="115"/>
    <s v="CX"/>
    <n v="0.18559999999999999"/>
    <n v="3.3408000000000002"/>
    <n v="31.73"/>
    <s v="03|01"/>
    <x v="1"/>
    <x v="2"/>
    <s v="03|0104|000059996|1"/>
    <x v="29"/>
    <x v="1"/>
    <n v="1.0166119454114307E-4"/>
    <n v="9.6889284456976759E-5"/>
    <s v="1899 - 33)"/>
    <n v="0"/>
    <n v="0"/>
    <n v="2.8611970184302681E-2"/>
  </r>
  <r>
    <s v="0002 - 53)"/>
    <x v="1"/>
    <s v="Supervisor MA, PA e PI"/>
    <x v="6"/>
    <x v="1"/>
    <s v="Picos"/>
    <s v="Atacadao S.A. (000002 - 53)"/>
    <x v="13"/>
    <x v="0"/>
    <s v="MERCADORIA PARA REVENDA"/>
    <s v="Manga"/>
    <x v="53"/>
    <s v="Manga Rosa"/>
    <s v="Boa Fruta"/>
    <s v="Boa Fruta"/>
    <s v="000036858"/>
    <s v="0002"/>
    <x v="115"/>
    <s v="CX"/>
    <n v="0.1111"/>
    <n v="1.9998"/>
    <n v="17.399999999999999"/>
    <s v="03|01"/>
    <x v="1"/>
    <x v="2"/>
    <s v="03|0104|000059994|1"/>
    <x v="55"/>
    <x v="0"/>
    <n v="5.5748653798168587E-5"/>
    <n v="5.7997842150701057E-5"/>
    <s v="0002 - 53)"/>
    <n v="0"/>
    <n v="0"/>
    <n v="2.8611970184302681E-2"/>
  </r>
  <r>
    <s v="1899 - 30)"/>
    <x v="1"/>
    <s v="Supervisor MA, PA e PI"/>
    <x v="1"/>
    <x v="1"/>
    <s v="Picos"/>
    <s v="Sendas Distribuidora S/A (001899 - 30)"/>
    <x v="7"/>
    <x v="1"/>
    <s v="MERCADORIA PARA REVENDA"/>
    <s v="Manga"/>
    <x v="53"/>
    <s v="Manga Rosa"/>
    <s v="Boa Fruta"/>
    <s v="Boa Fruta"/>
    <s v="000054200"/>
    <s v="0008"/>
    <x v="115"/>
    <s v="CX"/>
    <n v="5.5800000000000002E-2"/>
    <n v="1.0044"/>
    <n v="8.94"/>
    <s v="03|01"/>
    <x v="1"/>
    <x v="2"/>
    <s v="03|0104|000059993|1"/>
    <x v="56"/>
    <x v="1"/>
    <n v="2.8643273848024552E-5"/>
    <n v="2.9129429271009173E-5"/>
    <s v="1899 - 30)"/>
    <n v="0"/>
    <n v="0"/>
    <n v="2.8611970184302681E-2"/>
  </r>
  <r>
    <s v="1899 - 60)"/>
    <x v="1"/>
    <s v="Supervisor MA, PA e PI"/>
    <x v="1"/>
    <x v="1"/>
    <s v="Teresina"/>
    <s v="Sendas Distribuidora S/A (001899 - 60)"/>
    <x v="14"/>
    <x v="0"/>
    <s v="MERCADORIA PARA REVENDA"/>
    <s v="Manga"/>
    <x v="53"/>
    <s v="Manga Rosa"/>
    <s v="Boa Fruta"/>
    <s v="Boa Fruta"/>
    <s v="000073159"/>
    <s v="0003"/>
    <x v="115"/>
    <s v="CX"/>
    <n v="1.0832999999999999"/>
    <n v="19.499400000000001"/>
    <n v="173.55"/>
    <s v="03|01"/>
    <x v="1"/>
    <x v="2"/>
    <s v="03|0104|000059973|1"/>
    <x v="32"/>
    <x v="1"/>
    <n v="5.5604476245242303E-4"/>
    <n v="5.6551811342803291E-4"/>
    <s v="1899 - 60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3"/>
    <x v="0"/>
    <s v="MERCADORIA PARA REVENDA"/>
    <s v="Manga"/>
    <x v="53"/>
    <s v="Manga Rosa"/>
    <s v="Boa Fruta"/>
    <s v="Boa Fruta"/>
    <s v="000025788"/>
    <s v="0003"/>
    <x v="115"/>
    <s v="CX"/>
    <n v="5.33E-2"/>
    <n v="0.95940000000000003"/>
    <n v="8.35"/>
    <s v="03|01"/>
    <x v="1"/>
    <x v="2"/>
    <s v="03|0104|000059970|1"/>
    <x v="60"/>
    <x v="0"/>
    <n v="2.6752945931879755E-5"/>
    <n v="2.7824347314422742E-5"/>
    <s v="0048 - 19)"/>
    <n v="0"/>
    <n v="0"/>
    <n v="2.8611970184302681E-2"/>
  </r>
  <r>
    <s v="0048 - 19)"/>
    <x v="1"/>
    <s v="Supervisor MA, PA e PI"/>
    <x v="6"/>
    <x v="1"/>
    <s v="Teresina"/>
    <s v="Wms Supermercados Do Brasil Ltda. (000048 - 19)"/>
    <x v="1"/>
    <x v="1"/>
    <s v="MERCADORIA PARA REVENDA"/>
    <s v="Manga"/>
    <x v="53"/>
    <s v="Manga Rosa"/>
    <s v="Boa Fruta"/>
    <s v="Boa Fruta"/>
    <s v="000025789"/>
    <s v="0008"/>
    <x v="115"/>
    <s v="CX"/>
    <n v="0.41670000000000001"/>
    <n v="7.5006000000000004"/>
    <n v="65.25"/>
    <s v="03|90"/>
    <x v="0"/>
    <x v="4"/>
    <s v="03|0104|000059970|1"/>
    <x v="60"/>
    <x v="0"/>
    <n v="2.0905745174313223E-4"/>
    <n v="2.1753106052382657E-4"/>
    <s v="0048 - 19)"/>
    <n v="0"/>
    <n v="0"/>
    <n v="2.8611970184302681E-2"/>
  </r>
  <r>
    <s v="0002 - 58)"/>
    <x v="1"/>
    <s v="Supervisor MA, PA e PI"/>
    <x v="6"/>
    <x v="1"/>
    <s v="Teresina"/>
    <s v="Atacadao S.A. (000002 - 58)"/>
    <x v="13"/>
    <x v="0"/>
    <s v="MERCADORIA PARA REVENDA"/>
    <s v="Manga"/>
    <x v="53"/>
    <s v="Manga Rosa"/>
    <s v="Boa Fruta"/>
    <s v="Boa Fruta"/>
    <s v="000056887"/>
    <s v="0006"/>
    <x v="115"/>
    <s v="CX"/>
    <n v="5.5599999999999997E-2"/>
    <n v="1.0007999999999999"/>
    <n v="8.6999999999999993"/>
    <s v="03|01"/>
    <x v="1"/>
    <x v="2"/>
    <s v="03|0104|000059969|1"/>
    <x v="33"/>
    <x v="0"/>
    <n v="2.7874326899084294E-5"/>
    <n v="2.9025022714482256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9"/>
    <x v="2"/>
    <s v="MERCADORIA PARA REVENDA"/>
    <s v="Manga"/>
    <x v="53"/>
    <s v="Manga Rosa"/>
    <s v="Boa Fruta"/>
    <s v="Boa Fruta"/>
    <s v="000056889"/>
    <s v="0004"/>
    <x v="115"/>
    <s v="CX"/>
    <n v="5.5599999999999997E-2"/>
    <n v="1.0007999999999999"/>
    <n v="8.6999999999999993"/>
    <s v="03|01"/>
    <x v="3"/>
    <x v="6"/>
    <s v="03|0104|000059969|1"/>
    <x v="33"/>
    <x v="0"/>
    <n v="2.7874326899084294E-5"/>
    <n v="2.9025022714482256E-5"/>
    <s v="0002 - 58)"/>
    <n v="0"/>
    <n v="0"/>
    <n v="2.8611970184302681E-2"/>
  </r>
  <r>
    <s v="0002 - 58)"/>
    <x v="1"/>
    <s v="Supervisor MA, PA e PI"/>
    <x v="6"/>
    <x v="1"/>
    <s v="Teresina"/>
    <s v="Atacadao S.A. (000002 - 58)"/>
    <x v="12"/>
    <x v="2"/>
    <s v="MERCADORIA PARA REVENDA"/>
    <s v="Manga"/>
    <x v="53"/>
    <s v="Manga Rosa"/>
    <s v="Boa Fruta"/>
    <s v="Boa Fruta"/>
    <s v="000056984"/>
    <s v="0003"/>
    <x v="115"/>
    <s v="CX"/>
    <n v="0.1111"/>
    <n v="1.9998"/>
    <n v="17.399999999999999"/>
    <s v="03|93"/>
    <x v="0"/>
    <x v="0"/>
    <s v="03|0104|000059969|1"/>
    <x v="33"/>
    <x v="0"/>
    <n v="5.5748653798168587E-5"/>
    <n v="5.7997842150701057E-5"/>
    <s v="0002 - 58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4"/>
    <x v="0"/>
    <s v="MERCADORIA PARA REVENDA"/>
    <s v="Manga"/>
    <x v="53"/>
    <s v="Manga Rosa"/>
    <s v="Boa Fruta"/>
    <s v="Boa Fruta"/>
    <s v="000203651"/>
    <s v="0004"/>
    <x v="115"/>
    <s v="CX"/>
    <n v="0.1111"/>
    <n v="1.9998"/>
    <n v="17.399999999999999"/>
    <s v="03|01"/>
    <x v="1"/>
    <x v="2"/>
    <s v="03|0104|000059968|1"/>
    <x v="83"/>
    <x v="0"/>
    <n v="5.5748653798168587E-5"/>
    <n v="5.7997842150701057E-5"/>
    <s v="0002 - 40)"/>
    <n v="0"/>
    <n v="0"/>
    <n v="2.8611970184302681E-2"/>
  </r>
  <r>
    <s v="0002 - 40)"/>
    <x v="1"/>
    <s v="Supervisor MA, PA e PI"/>
    <x v="6"/>
    <x v="1"/>
    <s v="Teresina"/>
    <s v="Atacadao Distribuicao Comercio E Industr (000002 - 40)"/>
    <x v="13"/>
    <x v="0"/>
    <s v="MERCADORIA PARA REVENDA"/>
    <s v="Manga"/>
    <x v="53"/>
    <s v="Manga Rosa"/>
    <s v="Boa Fruta"/>
    <s v="Boa Fruta"/>
    <s v="000203719"/>
    <s v="0002"/>
    <x v="115"/>
    <s v="CX"/>
    <n v="0.1111"/>
    <n v="1.9998"/>
    <n v="17.399999999999999"/>
    <s v="03|01"/>
    <x v="3"/>
    <x v="6"/>
    <s v="03|0104|000059968|1"/>
    <x v="83"/>
    <x v="0"/>
    <n v="5.5748653798168587E-5"/>
    <n v="5.7997842150701057E-5"/>
    <s v="0002 - 40)"/>
    <n v="0"/>
    <n v="0"/>
    <n v="2.8611970184302681E-2"/>
  </r>
  <r>
    <s v="0002 - 11)"/>
    <x v="1"/>
    <s v="Supervisor MA, PA e PI"/>
    <x v="6"/>
    <x v="1"/>
    <s v="Teresina"/>
    <s v="Atacadao S.A (000002 - 11)"/>
    <x v="13"/>
    <x v="0"/>
    <s v="MERCADORIA PARA REVENDA"/>
    <s v="Manga"/>
    <x v="53"/>
    <s v="Manga Rosa"/>
    <s v="Boa Fruta"/>
    <s v="Boa Fruta"/>
    <s v="000619342"/>
    <s v="0001"/>
    <x v="115"/>
    <s v="CX"/>
    <n v="1.0556000000000001"/>
    <n v="19.000800000000002"/>
    <n v="165.3"/>
    <s v="03|93"/>
    <x v="0"/>
    <x v="0"/>
    <s v="03|0104|000059967|1"/>
    <x v="51"/>
    <x v="0"/>
    <n v="5.2961221108260164E-4"/>
    <n v="5.5105780534905533E-4"/>
    <s v="0002 - 11)"/>
    <n v="0"/>
    <n v="0"/>
    <n v="2.8611970184302681E-2"/>
  </r>
  <r>
    <s v="0002 - 11)"/>
    <x v="1"/>
    <s v="Supervisor MA, PA e PI"/>
    <x v="6"/>
    <x v="1"/>
    <s v="Teresina"/>
    <s v="Atacadao S.A (000002 - 11)"/>
    <x v="12"/>
    <x v="2"/>
    <s v="MERCADORIA PARA REVENDA"/>
    <s v="Manga"/>
    <x v="53"/>
    <s v="Manga Rosa"/>
    <s v="Boa Fruta"/>
    <s v="Boa Fruta"/>
    <s v="000619161"/>
    <s v="0004"/>
    <x v="115"/>
    <s v="CX"/>
    <n v="0.5"/>
    <n v="9"/>
    <n v="78.3"/>
    <s v="03|01"/>
    <x v="1"/>
    <x v="2"/>
    <s v="03|0104|000059967|1"/>
    <x v="51"/>
    <x v="0"/>
    <n v="2.5086894209175867E-4"/>
    <n v="2.610163913172865E-4"/>
    <s v="0002 - 11)"/>
    <n v="0"/>
    <n v="0"/>
    <n v="2.8611970184302681E-2"/>
  </r>
  <r>
    <s v="1899 - 46)"/>
    <x v="1"/>
    <s v="Supervisor Atacado CE"/>
    <x v="2"/>
    <x v="0"/>
    <s v="Fortaleza"/>
    <s v="Sendas Distribuidora S/A (001899 - 46)"/>
    <x v="0"/>
    <x v="0"/>
    <s v="MERCADORIA PARA REVENDA"/>
    <s v="Manga"/>
    <x v="53"/>
    <s v="Manga Rosa"/>
    <s v="Boa Fruta"/>
    <s v="Boa Fruta"/>
    <s v="000083160"/>
    <s v="0001"/>
    <x v="115"/>
    <s v="CX"/>
    <n v="0.17219999999999999"/>
    <n v="3.0996000000000001"/>
    <n v="29.45"/>
    <s v="03|01"/>
    <x v="1"/>
    <x v="2"/>
    <s v="03|0104|000059959|1"/>
    <x v="8"/>
    <x v="1"/>
    <n v="9.4356198526210637E-5"/>
    <n v="8.9894045169673466E-5"/>
    <s v="1899 - 46)"/>
    <n v="0"/>
    <n v="0"/>
    <n v="2.8611970184302681E-2"/>
  </r>
  <r>
    <s v="1899 - 68)"/>
    <x v="1"/>
    <s v="Supervisor Atacado CE"/>
    <x v="2"/>
    <x v="0"/>
    <s v="Fortaleza"/>
    <s v="Sendas Distribuidora S/A (001899 - 68)"/>
    <x v="0"/>
    <x v="0"/>
    <s v="MERCADORIA PARA REVENDA"/>
    <s v="Manga"/>
    <x v="53"/>
    <s v="Manga Rosa"/>
    <s v="Boa Fruta"/>
    <s v="Boa Fruta"/>
    <s v="000046913"/>
    <s v="0002"/>
    <x v="115"/>
    <s v="CX"/>
    <n v="5.5599999999999997E-2"/>
    <n v="1.0007999999999999"/>
    <n v="9.5"/>
    <s v="03|01"/>
    <x v="1"/>
    <x v="2"/>
    <s v="03|0104|000059958|1"/>
    <x v="20"/>
    <x v="1"/>
    <n v="3.0437483395551818E-5"/>
    <n v="2.9025022714482256E-5"/>
    <s v="1899 - 68)"/>
    <n v="0"/>
    <n v="0"/>
    <n v="2.8611970184302681E-2"/>
  </r>
  <r>
    <s v="1899 - 47)"/>
    <x v="1"/>
    <s v="Supervisor Atacado CE"/>
    <x v="2"/>
    <x v="0"/>
    <s v="Fortaleza"/>
    <s v="Sendas Distribuidora S/A (001899 - 47)"/>
    <x v="0"/>
    <x v="0"/>
    <s v="MERCADORIA PARA REVENDA"/>
    <s v="Manga"/>
    <x v="53"/>
    <s v="Manga Rosa"/>
    <s v="Boa Fruta"/>
    <s v="Boa Fruta"/>
    <s v="000077223"/>
    <s v="0001"/>
    <x v="115"/>
    <s v="CX"/>
    <n v="0.20330000000000001"/>
    <n v="3.6594000000000002"/>
    <n v="34.770000000000003"/>
    <s v="03|93"/>
    <x v="0"/>
    <x v="0"/>
    <s v="03|0104|000059955|1"/>
    <x v="4"/>
    <x v="1"/>
    <n v="1.1140118922771966E-4"/>
    <n v="1.061292647096087E-4"/>
    <s v="1899 - 47)"/>
    <n v="0"/>
    <n v="0"/>
    <n v="2.8611970184302681E-2"/>
  </r>
  <r>
    <s v="1899 - 26)"/>
    <x v="1"/>
    <s v="Supervisor Atacado CE"/>
    <x v="2"/>
    <x v="0"/>
    <s v="Fortaleza"/>
    <s v="Sendas Distribuidora S/A (001899 - 26)"/>
    <x v="0"/>
    <x v="0"/>
    <s v="MERCADORIA PARA REVENDA"/>
    <s v="Manga"/>
    <x v="53"/>
    <s v="Manga Rosa"/>
    <s v="Boa Fruta"/>
    <s v="Boa Fruta"/>
    <s v="000221108"/>
    <s v="0001"/>
    <x v="115"/>
    <s v="CX"/>
    <n v="0.38890000000000002"/>
    <n v="7.0002000000000004"/>
    <n v="66.5"/>
    <s v="03|01"/>
    <x v="1"/>
    <x v="2"/>
    <s v="03|0104|000059952|1"/>
    <x v="53"/>
    <x v="1"/>
    <n v="2.1306238376886272E-4"/>
    <n v="2.0301854916658546E-4"/>
    <s v="1899 - 26)"/>
    <n v="0"/>
    <n v="0"/>
    <n v="2.8611970184302681E-2"/>
  </r>
  <r>
    <s v="1899 - 18)"/>
    <x v="1"/>
    <s v="Supervisor Atacado CE"/>
    <x v="2"/>
    <x v="0"/>
    <s v="Maracanau"/>
    <s v="Sendas Distribuidora (001899 - 18)"/>
    <x v="15"/>
    <x v="0"/>
    <s v="MERCADORIA PARA REVENDA"/>
    <s v="Manga"/>
    <x v="53"/>
    <s v="Manga Rosa"/>
    <s v="Boa Fruta"/>
    <s v="Boa Fruta"/>
    <s v="000178667"/>
    <s v="0003"/>
    <x v="115"/>
    <s v="CX"/>
    <n v="0.36109999999999998"/>
    <n v="6.4997999999999996"/>
    <n v="61.75"/>
    <s v="03|01"/>
    <x v="0"/>
    <x v="4"/>
    <s v="03|0104|000059923|1"/>
    <x v="19"/>
    <x v="1"/>
    <n v="1.9784364207108682E-4"/>
    <n v="1.8850603780934429E-4"/>
    <s v="1899 - 18)"/>
    <n v="0"/>
    <n v="0"/>
    <n v="2.8611970184302681E-2"/>
  </r>
  <r>
    <s v="1899 - 24)"/>
    <x v="1"/>
    <s v="Supervisor MA, PA e PI"/>
    <x v="1"/>
    <x v="1"/>
    <s v="Teresina"/>
    <s v="Sendas Distribuidora S/A (001899 - 24)"/>
    <x v="15"/>
    <x v="0"/>
    <s v="MERCADORIA PARA REVENDA"/>
    <s v="Manga"/>
    <x v="53"/>
    <s v="Manga Rosa"/>
    <s v="Boa Fruta"/>
    <s v="Boa Fruta"/>
    <s v="000175861"/>
    <s v="0004"/>
    <x v="115"/>
    <s v="CX"/>
    <n v="0.1017"/>
    <n v="1.8306"/>
    <n v="16.29"/>
    <s v="03|01"/>
    <x v="1"/>
    <x v="2"/>
    <s v="03|0104|000059899|1"/>
    <x v="1"/>
    <x v="1"/>
    <n v="5.2192274159319905E-5"/>
    <n v="5.3090733993936074E-5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2"/>
    <x v="2"/>
    <s v="MERCADORIA PARA REVENDA"/>
    <s v="Manga"/>
    <x v="53"/>
    <s v="Manga Rosa"/>
    <s v="Boa Fruta"/>
    <s v="Boa Fruta"/>
    <s v="000176099"/>
    <s v="0002"/>
    <x v="115"/>
    <s v="CX"/>
    <n v="1.7778"/>
    <n v="32.000399999999999"/>
    <n v="284.8"/>
    <s v="03|93"/>
    <x v="0"/>
    <x v="1"/>
    <s v="03|0104|000059899|1"/>
    <x v="1"/>
    <x v="1"/>
    <n v="9.1248371274243773E-4"/>
    <n v="9.2806988096774386E-4"/>
    <s v="1899 - 24)"/>
    <n v="0"/>
    <n v="0"/>
    <n v="2.8611970184302681E-2"/>
  </r>
  <r>
    <s v="1899 - 24)"/>
    <x v="1"/>
    <s v="Supervisor MA, PA e PI"/>
    <x v="1"/>
    <x v="1"/>
    <s v="Teresina"/>
    <s v="Sendas Distribuidora S/A (001899 - 24)"/>
    <x v="9"/>
    <x v="2"/>
    <s v="MERCADORIA PARA REVENDA"/>
    <s v="Manga"/>
    <x v="53"/>
    <s v="Manga Rosa"/>
    <s v="Boa Fruta"/>
    <s v="Boa Fruta"/>
    <s v="000176458"/>
    <s v="0003"/>
    <x v="115"/>
    <s v="CX"/>
    <n v="1.46"/>
    <n v="26.28"/>
    <n v="233.89"/>
    <s v="03|93"/>
    <x v="0"/>
    <x v="0"/>
    <s v="03|0104|000059899|1"/>
    <x v="1"/>
    <x v="1"/>
    <n v="7.4937084119848572E-4"/>
    <n v="7.6216786264647661E-4"/>
    <s v="1899 - 24)"/>
    <n v="0"/>
    <n v="0"/>
    <n v="2.8611970184302681E-2"/>
  </r>
  <r>
    <s v="1899 - 68)"/>
    <x v="1"/>
    <s v="Supervisor Atacado CE"/>
    <x v="2"/>
    <x v="0"/>
    <s v="Fortaleza"/>
    <s v="Sendas Distribuidora S/A (001899 - 68)"/>
    <x v="0"/>
    <x v="0"/>
    <s v="MERCADORIA PARA REVENDA"/>
    <s v="Manga"/>
    <x v="53"/>
    <s v="Manga Rosa"/>
    <s v="Boa Fruta"/>
    <s v="Boa Fruta"/>
    <s v="000046793"/>
    <s v="0001"/>
    <x v="115"/>
    <s v="CX"/>
    <n v="0.22220000000000001"/>
    <n v="3.9996"/>
    <n v="38"/>
    <s v="03|01"/>
    <x v="1"/>
    <x v="2"/>
    <s v="03|0104|000059825|1"/>
    <x v="20"/>
    <x v="1"/>
    <n v="1.2174993358220727E-4"/>
    <n v="1.1599568430140211E-4"/>
    <s v="1899 - 68)"/>
    <n v="0"/>
    <n v="0"/>
    <n v="2.8611970184302681E-2"/>
  </r>
  <r>
    <s v="0048 - 18)"/>
    <x v="1"/>
    <s v="Supervisor Atacado CE"/>
    <x v="0"/>
    <x v="0"/>
    <s v="Fortaleza"/>
    <s v="Wms Supermercados Do Brasil Ltda. (000048 - 18)"/>
    <x v="16"/>
    <x v="0"/>
    <s v="MERCADORIA PARA REVENDA"/>
    <s v="Manga"/>
    <x v="53"/>
    <s v="Manga Rosa"/>
    <s v="Boa Fruta"/>
    <s v="Boa Fruta"/>
    <s v="000049391"/>
    <s v="0001"/>
    <x v="115"/>
    <s v="CX"/>
    <n v="2.1617000000000002"/>
    <n v="38.910600000000002"/>
    <n v="350.19"/>
    <s v="03|93"/>
    <x v="0"/>
    <x v="0"/>
    <s v="03|0104|000059717|1"/>
    <x v="31"/>
    <x v="0"/>
    <n v="1.1219897168724517E-3"/>
    <n v="1.1284782662211565E-3"/>
    <s v="0048 - 18)"/>
    <n v="0"/>
    <n v="0"/>
    <n v="2.8611970184302681E-2"/>
  </r>
  <r>
    <s v="0002 - 37)"/>
    <x v="1"/>
    <s v="Supervisor Atacado CE"/>
    <x v="0"/>
    <x v="0"/>
    <s v="Eusebio"/>
    <s v="Atacadao S.A (000002 - 37)"/>
    <x v="12"/>
    <x v="2"/>
    <s v="MERCADORIA PARA REVENDA"/>
    <s v="Manga"/>
    <x v="53"/>
    <s v="Manga Rosa"/>
    <s v="Boa Fruta"/>
    <s v="Boa Fruta"/>
    <s v="000309170"/>
    <s v="0001"/>
    <x v="115"/>
    <s v="CX"/>
    <n v="0.94440000000000002"/>
    <n v="16.999199999999998"/>
    <n v="153"/>
    <s v="03|93"/>
    <x v="0"/>
    <x v="0"/>
    <s v="03|0104|000059713|1"/>
    <x v="30"/>
    <x v="0"/>
    <n v="4.9020367994941354E-4"/>
    <n v="4.9300775992009067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0"/>
    <x v="2"/>
    <s v="MERCADORIA PARA REVENDA"/>
    <s v="Manga"/>
    <x v="53"/>
    <s v="Manga Rosa"/>
    <s v="Boa Fruta"/>
    <s v="Boa Fruta"/>
    <s v="000309255"/>
    <s v="0002"/>
    <x v="115"/>
    <s v="CX"/>
    <n v="1.2222"/>
    <n v="21.999600000000001"/>
    <n v="198"/>
    <s v="03|93"/>
    <x v="0"/>
    <x v="0"/>
    <s v="03|0104|000059713|1"/>
    <x v="30"/>
    <x v="0"/>
    <n v="6.343812328757116E-4"/>
    <n v="6.3802846693597514E-4"/>
    <s v="0002 - 37)"/>
    <n v="0"/>
    <n v="0"/>
    <n v="2.8611970184302681E-2"/>
  </r>
  <r>
    <s v="0002 - 37)"/>
    <x v="1"/>
    <s v="Supervisor Atacado CE"/>
    <x v="0"/>
    <x v="0"/>
    <s v="Eusebio"/>
    <s v="Atacadao S.A (000002 - 37)"/>
    <x v="11"/>
    <x v="2"/>
    <s v="MERCADORIA PARA REVENDA"/>
    <s v="Manga"/>
    <x v="53"/>
    <s v="Manga Rosa"/>
    <s v="Boa Fruta"/>
    <s v="Boa Fruta"/>
    <s v="000309572"/>
    <s v="0001"/>
    <x v="115"/>
    <s v="CX"/>
    <n v="1.1667000000000001"/>
    <n v="21.000599999999999"/>
    <n v="189"/>
    <s v="03|93"/>
    <x v="0"/>
    <x v="0"/>
    <s v="03|0104|000059713|1"/>
    <x v="30"/>
    <x v="0"/>
    <n v="6.0554572229045193E-4"/>
    <n v="6.0905564749975623E-4"/>
    <s v="0002 - 37)"/>
    <n v="0"/>
    <n v="0"/>
    <n v="2.8611970184302681E-2"/>
  </r>
  <r>
    <s v="0002 - 60)"/>
    <x v="1"/>
    <s v="Supervisor Atacado CE"/>
    <x v="0"/>
    <x v="0"/>
    <s v="Fortaleza"/>
    <s v="Atacadao S.A. (000002 - 60)"/>
    <x v="0"/>
    <x v="0"/>
    <s v="MERCADORIA PARA REVENDA"/>
    <s v="Manga"/>
    <x v="53"/>
    <s v="Manga Rosa"/>
    <s v="Boa Fruta"/>
    <s v="Boa Fruta"/>
    <s v="000057949"/>
    <s v="0001"/>
    <x v="115"/>
    <s v="CX"/>
    <n v="0.36109999999999998"/>
    <n v="6.4997999999999996"/>
    <n v="58.5"/>
    <s v="03|93"/>
    <x v="0"/>
    <x v="0"/>
    <s v="03|0104|000059710|1"/>
    <x v="0"/>
    <x v="0"/>
    <n v="1.8743081880418752E-4"/>
    <n v="1.8850603780934429E-4"/>
    <s v="0002 - 60)"/>
    <n v="0"/>
    <n v="0"/>
    <n v="2.8611970184302681E-2"/>
  </r>
  <r>
    <s v="0002 - 60)"/>
    <x v="1"/>
    <s v="Supervisor Atacado CE"/>
    <x v="0"/>
    <x v="0"/>
    <s v="Fortaleza"/>
    <s v="Atacadao S.A. (000002 - 60)"/>
    <x v="10"/>
    <x v="2"/>
    <s v="MERCADORIA PARA REVENDA"/>
    <s v="Manga"/>
    <x v="53"/>
    <s v="Manga Rosa"/>
    <s v="Boa Fruta"/>
    <s v="Boa Fruta"/>
    <s v="000058558"/>
    <s v="0002"/>
    <x v="115"/>
    <s v="CX"/>
    <n v="1.2222"/>
    <n v="21.999600000000001"/>
    <n v="198"/>
    <s v="03|93"/>
    <x v="0"/>
    <x v="0"/>
    <s v="03|0104|000059710|1"/>
    <x v="0"/>
    <x v="0"/>
    <n v="6.343812328757116E-4"/>
    <n v="6.3802846693597514E-4"/>
    <s v="0002 - 60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15"/>
    <x v="0"/>
    <s v="MERCADORIA PARA REVENDA"/>
    <s v="Manga"/>
    <x v="53"/>
    <s v="Manga Rosa"/>
    <s v="Boa Fruta"/>
    <s v="Boa Fruta"/>
    <s v="000013822"/>
    <s v="0001"/>
    <x v="115"/>
    <s v="CX"/>
    <n v="0.55559999999999998"/>
    <n v="10.0008"/>
    <n v="90"/>
    <s v="03|93"/>
    <x v="0"/>
    <x v="0"/>
    <s v="03|0104|000059702|1"/>
    <x v="27"/>
    <x v="0"/>
    <n v="2.8835510585259618E-4"/>
    <n v="2.9004141403176877E-4"/>
    <s v="0048 - 37)"/>
    <n v="0"/>
    <n v="0"/>
    <n v="2.8611970184302681E-2"/>
  </r>
  <r>
    <s v="0048 - 37)"/>
    <x v="1"/>
    <s v="Supervisor Atacado CE"/>
    <x v="0"/>
    <x v="0"/>
    <s v="Fortaleza"/>
    <s v="Wms Supermercados Do Brasil Ltda. (000048 - 37)"/>
    <x v="16"/>
    <x v="0"/>
    <s v="MERCADORIA PARA REVENDA"/>
    <s v="Manga"/>
    <x v="53"/>
    <s v="Manga Rosa"/>
    <s v="Boa Fruta"/>
    <s v="Boa Fruta"/>
    <s v="000014028"/>
    <s v="0001"/>
    <x v="115"/>
    <s v="CX"/>
    <n v="0.55559999999999998"/>
    <n v="10.0008"/>
    <n v="90"/>
    <s v="03|93"/>
    <x v="0"/>
    <x v="0"/>
    <s v="03|0104|000059702|1"/>
    <x v="27"/>
    <x v="0"/>
    <n v="2.8835510585259618E-4"/>
    <n v="2.9004141403176877E-4"/>
    <s v="0048 - 37)"/>
    <n v="0"/>
    <n v="0"/>
    <n v="2.8611970184302681E-2"/>
  </r>
  <r>
    <s v="0002 - 57)"/>
    <x v="1"/>
    <s v="Supervisor Atacado CE"/>
    <x v="0"/>
    <x v="0"/>
    <s v="Fortaleza"/>
    <s v="Atacadao S.A. (000002 - 57)"/>
    <x v="16"/>
    <x v="0"/>
    <s v="MERCADORIA PARA REVENDA"/>
    <s v="Manga"/>
    <x v="53"/>
    <s v="Manga Rosa"/>
    <s v="Boa Fruta"/>
    <s v="Boa Fruta"/>
    <s v="000090193"/>
    <s v="0001"/>
    <x v="115"/>
    <s v="CX"/>
    <n v="0.5"/>
    <n v="9"/>
    <n v="81"/>
    <s v="03|93"/>
    <x v="0"/>
    <x v="0"/>
    <s v="03|0104|000059676|1"/>
    <x v="22"/>
    <x v="0"/>
    <n v="2.5951959526733656E-4"/>
    <n v="2.610163913172865E-4"/>
    <s v="0002 - 57)"/>
    <n v="0"/>
    <n v="0"/>
    <n v="2.8611970184302681E-2"/>
  </r>
  <r>
    <s v="0048 - 14)"/>
    <x v="1"/>
    <s v="Supervisor Atacado CE"/>
    <x v="0"/>
    <x v="0"/>
    <s v="Fortaleza"/>
    <s v="Wms Supermercados Do Brasil Ltda (000048 - 14)"/>
    <x v="14"/>
    <x v="0"/>
    <s v="MERCADORIA PARA REVENDA"/>
    <s v="Manga"/>
    <x v="53"/>
    <s v="Manga Rosa"/>
    <s v="Boa Fruta"/>
    <s v="Boa Fruta"/>
    <s v="000030797"/>
    <s v="0001"/>
    <x v="115"/>
    <s v="CX"/>
    <n v="2.1667000000000001"/>
    <n v="39.000599999999999"/>
    <n v="351"/>
    <s v="03|01"/>
    <x v="0"/>
    <x v="4"/>
    <s v="03|0104|000059674|1"/>
    <x v="3"/>
    <x v="0"/>
    <n v="1.124584912825125E-3"/>
    <n v="1.1310884301343293E-3"/>
    <s v="0048 - 14)"/>
    <n v="0"/>
    <n v="0"/>
    <n v="2.8611970184302681E-2"/>
  </r>
  <r>
    <s v="0002 - 42)"/>
    <x v="1"/>
    <s v="Supervisor Atacado CE"/>
    <x v="0"/>
    <x v="0"/>
    <s v="Fortaleza"/>
    <s v="Atacadao S.A. (000002 - 42)"/>
    <x v="0"/>
    <x v="0"/>
    <s v="MERCADORIA PARA REVENDA"/>
    <s v="Manga"/>
    <x v="53"/>
    <s v="Manga Rosa"/>
    <s v="Boa Fruta"/>
    <s v="Boa Fruta"/>
    <s v="000101623"/>
    <s v="0001"/>
    <x v="115"/>
    <s v="CX"/>
    <n v="1.4443999999999999"/>
    <n v="25.999199999999998"/>
    <n v="234"/>
    <s v="03|93"/>
    <x v="0"/>
    <x v="0"/>
    <s v="03|0104|000059671|1"/>
    <x v="24"/>
    <x v="0"/>
    <n v="7.497232752167501E-4"/>
    <n v="7.5402415123737717E-4"/>
    <s v="0002 - 42)"/>
    <n v="0"/>
    <n v="0"/>
    <n v="2.8611970184302681E-2"/>
  </r>
  <r>
    <s v="0002 - 42)"/>
    <x v="1"/>
    <s v="Supervisor Atacado CE"/>
    <x v="0"/>
    <x v="0"/>
    <s v="Fortaleza"/>
    <s v="Atacadao S.A. (000002 - 42)"/>
    <x v="15"/>
    <x v="0"/>
    <s v="MERCADORIA PARA REVENDA"/>
    <s v="Manga"/>
    <x v="53"/>
    <s v="Manga Rosa"/>
    <s v="Boa Fruta"/>
    <s v="Boa Fruta"/>
    <s v="000101704"/>
    <s v="0001"/>
    <x v="115"/>
    <s v="CX"/>
    <n v="0.1111"/>
    <n v="1.9998"/>
    <n v="18"/>
    <s v="03|93"/>
    <x v="0"/>
    <x v="0"/>
    <s v="03|0104|000059671|1"/>
    <x v="24"/>
    <x v="0"/>
    <n v="5.7671021170519233E-5"/>
    <n v="5.7997842150701057E-5"/>
    <s v="0002 - 42)"/>
    <n v="0"/>
    <n v="0"/>
    <n v="2.8611970184302681E-2"/>
  </r>
  <r>
    <s v="0002 - 22)"/>
    <x v="1"/>
    <s v="Supervisor Atacado CE"/>
    <x v="0"/>
    <x v="0"/>
    <s v="Caucaia"/>
    <s v="Atacadao S.A (000002 - 22)"/>
    <x v="14"/>
    <x v="0"/>
    <s v="MERCADORIA PARA REVENDA"/>
    <s v="Manga"/>
    <x v="53"/>
    <s v="Manga Rosa"/>
    <s v="Boa Fruta"/>
    <s v="Boa Fruta"/>
    <s v="000297526"/>
    <s v="0002"/>
    <x v="115"/>
    <s v="CX"/>
    <n v="1.8889"/>
    <n v="34.0002"/>
    <n v="306"/>
    <s v="03|93"/>
    <x v="0"/>
    <x v="0"/>
    <s v="03|0104|000059665|1"/>
    <x v="90"/>
    <x v="0"/>
    <n v="9.8040735989882708E-4"/>
    <n v="9.8606772311844487E-4"/>
    <s v="0002 - 22)"/>
    <n v="0"/>
    <n v="0"/>
    <n v="2.8611970184302681E-2"/>
  </r>
  <r>
    <s v="2459 - 55)"/>
    <x v="1"/>
    <s v="Supervisor MA, PA e PI"/>
    <x v="6"/>
    <x v="2"/>
    <s v="Timon"/>
    <s v="Mateus Supermercados S.A. (002459 - 55)"/>
    <x v="17"/>
    <x v="4"/>
    <s v="MERCADORIA PARA REVENDA"/>
    <s v="Manga"/>
    <x v="53"/>
    <s v="Manga Rosa"/>
    <s v="Boa Fruta"/>
    <s v="Boa Fruta"/>
    <s v="000024294"/>
    <s v="0001"/>
    <x v="115"/>
    <s v="CX"/>
    <n v="0.16669999999999999"/>
    <n v="3.0005999999999999"/>
    <n v="19.5"/>
    <s v="03|93"/>
    <x v="0"/>
    <x v="0"/>
    <s v="03|0104|000057481|1"/>
    <x v="101"/>
    <x v="2"/>
    <n v="6.2476939601395837E-5"/>
    <n v="8.7022864865183316E-5"/>
    <s v="2459 - 55)"/>
    <n v="0"/>
    <n v="0"/>
    <n v="2.8611970184302681E-2"/>
  </r>
  <r>
    <s v="0048 - 36)"/>
    <x v="1"/>
    <s v="Supervisor Atacado CE"/>
    <x v="0"/>
    <x v="0"/>
    <s v="Fortaleza"/>
    <s v="Wms Supermercados Do Brasil Ltda. (000048 - 36)"/>
    <x v="0"/>
    <x v="0"/>
    <s v="MERCADORIA PARA REVENDA"/>
    <s v="Manga"/>
    <x v="53"/>
    <s v="Manga Rosa"/>
    <s v="Boa Fruta"/>
    <s v="Boa Fruta"/>
    <s v="000010175"/>
    <s v="0001"/>
    <x v="115"/>
    <s v="CX"/>
    <n v="0.56999999999999995"/>
    <n v="10.26"/>
    <n v="61.56"/>
    <s v="03|93"/>
    <x v="0"/>
    <x v="0"/>
    <s v="03|0104|000053896|1"/>
    <x v="10"/>
    <x v="0"/>
    <n v="1.9723489240317579E-4"/>
    <n v="2.975586861017066E-4"/>
    <s v="0048 - 36)"/>
    <n v="0"/>
    <n v="0"/>
    <n v="2.861197018430268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ela dinâ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6" rowHeaderCaption="Produto">
  <location ref="M3:N9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 measureFilter="1" sortType="ascending">
      <items count="64">
        <item x="48"/>
        <item x="43"/>
        <item x="40"/>
        <item x="42"/>
        <item x="55"/>
        <item x="29"/>
        <item x="10"/>
        <item x="41"/>
        <item x="34"/>
        <item x="23"/>
        <item x="26"/>
        <item x="46"/>
        <item x="8"/>
        <item x="52"/>
        <item x="28"/>
        <item x="1"/>
        <item x="35"/>
        <item x="30"/>
        <item x="0"/>
        <item x="49"/>
        <item x="24"/>
        <item x="51"/>
        <item x="25"/>
        <item x="33"/>
        <item x="6"/>
        <item x="2"/>
        <item x="17"/>
        <item x="5"/>
        <item x="9"/>
        <item x="12"/>
        <item x="31"/>
        <item x="13"/>
        <item x="11"/>
        <item x="3"/>
        <item x="50"/>
        <item x="57"/>
        <item x="56"/>
        <item x="18"/>
        <item x="38"/>
        <item x="45"/>
        <item x="21"/>
        <item x="7"/>
        <item x="4"/>
        <item x="47"/>
        <item x="53"/>
        <item x="16"/>
        <item x="37"/>
        <item x="36"/>
        <item x="22"/>
        <item x="19"/>
        <item x="20"/>
        <item x="32"/>
        <item x="15"/>
        <item x="14"/>
        <item x="27"/>
        <item x="39"/>
        <item x="54"/>
        <item x="44"/>
        <item x="58"/>
        <item x="59"/>
        <item x="60"/>
        <item x="61"/>
        <item x="6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" showAll="0"/>
    <pivotField dataField="1" numFmtId="4" showAll="0"/>
    <pivotField numFmtId="4" showAll="0"/>
    <pivotField showAll="0"/>
  </pivotFields>
  <rowFields count="1">
    <field x="9"/>
  </rowFields>
  <rowItems count="6">
    <i>
      <x v="56"/>
    </i>
    <i>
      <x v="28"/>
    </i>
    <i>
      <x v="37"/>
    </i>
    <i>
      <x v="33"/>
    </i>
    <i>
      <x v="27"/>
    </i>
    <i t="grand">
      <x/>
    </i>
  </rowItems>
  <colItems count="1">
    <i/>
  </colItems>
  <dataFields count="1">
    <dataField name="Total KG" fld="12" baseField="0" baseItem="0"/>
  </dataFields>
  <formats count="15"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9" type="button" dataOnly="0" labelOnly="1" outline="0" axis="axisRow" fieldPosition="0"/>
    </format>
    <format dxfId="132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1">
      <pivotArea dataOnly="0" labelOnly="1" fieldPosition="0">
        <references count="1">
          <reference field="9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collapsedLevelsAreSubtotals="1" fieldPosition="0">
        <references count="1">
          <reference field="9" count="0"/>
        </references>
      </pivotArea>
    </format>
    <format dxfId="127">
      <pivotArea field="9" type="button" dataOnly="0" labelOnly="1" outline="0" axis="axisRow" fieldPosition="0"/>
    </format>
    <format dxfId="126">
      <pivotArea dataOnly="0" labelOnly="1" outline="0" axis="axisValues" fieldPosition="0"/>
    </format>
    <format dxfId="125">
      <pivotArea grandRow="1" outline="0" collapsedLevelsAreSubtotals="1" fieldPosition="0"/>
    </format>
    <format dxfId="124">
      <pivotArea dataOnly="0" labelOnly="1" grandRow="1" outline="0" fieldPosition="0"/>
    </format>
    <format dxfId="123">
      <pivotArea grandRow="1" outline="0" collapsedLevelsAreSubtotals="1" fieldPosition="0"/>
    </format>
    <format dxfId="122">
      <pivotArea collapsedLevelsAreSubtotals="1" fieldPosition="0">
        <references count="1">
          <reference field="9" count="5">
            <x v="27"/>
            <x v="28"/>
            <x v="33"/>
            <x v="37"/>
            <x v="52"/>
          </reference>
        </references>
      </pivotArea>
    </format>
    <format dxfId="121">
      <pivotArea collapsedLevelsAreSubtotals="1" fieldPosition="0">
        <references count="1">
          <reference field="9" count="1">
            <x v="56"/>
          </reference>
        </references>
      </pivotArea>
    </format>
  </formats>
  <chartFormats count="4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2000000}" name="Tabela dinâmica1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4" rowHeaderCaption="Produtos">
  <location ref="X5:Y11" firstHeaderRow="1" firstDataRow="1" firstDataCol="1" rowPageCount="1" colPageCount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name="Rede Assai" axis="axisPage" multipleItemSelectionAllowed="1" showAll="0" sortType="descending">
      <items count="54">
        <item x="5"/>
        <item x="6"/>
        <item x="4"/>
        <item x="29"/>
        <item x="15"/>
        <item x="23"/>
        <item x="13"/>
        <item x="0"/>
        <item x="10"/>
        <item x="18"/>
        <item x="41"/>
        <item x="14"/>
        <item x="11"/>
        <item h="1" x="12"/>
        <item h="1" x="33"/>
        <item h="1" x="24"/>
        <item h="1" x="32"/>
        <item h="1" x="25"/>
        <item h="1" x="17"/>
        <item h="1" x="22"/>
        <item h="1" x="21"/>
        <item h="1" x="16"/>
        <item h="1" x="26"/>
        <item h="1" x="40"/>
        <item h="1" x="3"/>
        <item h="1" x="44"/>
        <item h="1" x="2"/>
        <item h="1" x="35"/>
        <item h="1" x="39"/>
        <item h="1" x="34"/>
        <item h="1" x="1"/>
        <item h="1" x="8"/>
        <item h="1" x="36"/>
        <item h="1" x="9"/>
        <item h="1" x="37"/>
        <item h="1" x="28"/>
        <item h="1" x="27"/>
        <item h="1" x="30"/>
        <item h="1" x="42"/>
        <item h="1" x="43"/>
        <item h="1" x="38"/>
        <item h="1" x="31"/>
        <item h="1" x="7"/>
        <item h="1" x="20"/>
        <item h="1" x="19"/>
        <item h="1" x="45"/>
        <item h="1" x="46"/>
        <item h="1" x="47"/>
        <item h="1" x="48"/>
        <item h="1" x="49"/>
        <item h="1" x="50"/>
        <item h="1" x="51"/>
        <item h="1" x="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multipleItemSelectionAllowed="1" showAll="0" measureFilter="1" sortType="descending">
      <items count="39">
        <item x="32"/>
        <item x="29"/>
        <item x="27"/>
        <item x="28"/>
        <item x="35"/>
        <item x="9"/>
        <item x="20"/>
        <item x="5"/>
        <item x="23"/>
        <item x="7"/>
        <item x="1"/>
        <item x="0"/>
        <item x="25"/>
        <item x="21"/>
        <item x="2"/>
        <item x="34"/>
        <item x="22"/>
        <item x="6"/>
        <item x="10"/>
        <item x="11"/>
        <item x="3"/>
        <item x="33"/>
        <item x="36"/>
        <item x="15"/>
        <item x="31"/>
        <item x="18"/>
        <item x="8"/>
        <item x="4"/>
        <item x="14"/>
        <item x="26"/>
        <item x="19"/>
        <item x="16"/>
        <item x="17"/>
        <item x="13"/>
        <item x="12"/>
        <item x="24"/>
        <item x="3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8"/>
  </rowFields>
  <rowItems count="6">
    <i>
      <x v="7"/>
    </i>
    <i>
      <x v="20"/>
    </i>
    <i>
      <x v="33"/>
    </i>
    <i>
      <x v="26"/>
    </i>
    <i>
      <x v="36"/>
    </i>
    <i t="grand">
      <x/>
    </i>
  </rowItems>
  <colItems count="1">
    <i/>
  </colItems>
  <pageFields count="1">
    <pageField fld="4" hier="-1"/>
  </pageFields>
  <dataFields count="1">
    <dataField name="Total KG" fld="12" baseField="0" baseItem="0"/>
  </dataFields>
  <formats count="9">
    <format dxfId="144">
      <pivotArea collapsedLevelsAreSubtotals="1" fieldPosition="0">
        <references count="1">
          <reference field="8" count="30"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9"/>
            <x v="20"/>
            <x v="21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143">
      <pivotArea grandRow="1" outline="0" collapsedLevelsAreSubtotals="1" fieldPosition="0"/>
    </format>
    <format dxfId="142">
      <pivotArea grandRow="1" outline="0" collapsedLevelsAreSubtotals="1" fieldPosition="0"/>
    </format>
    <format dxfId="141">
      <pivotArea dataOnly="0" labelOnly="1" grandRow="1" outline="0" fieldPosition="0"/>
    </format>
    <format dxfId="140">
      <pivotArea field="8" type="button" dataOnly="0" labelOnly="1" outline="0" axis="axisRow" fieldPosition="0"/>
    </format>
    <format dxfId="139">
      <pivotArea dataOnly="0" labelOnly="1" outline="0" axis="axisValues" fieldPosition="0"/>
    </format>
    <format dxfId="138">
      <pivotArea collapsedLevelsAreSubtotals="1" fieldPosition="0">
        <references count="1">
          <reference field="8" count="10">
            <x v="5"/>
            <x v="7"/>
            <x v="11"/>
            <x v="17"/>
            <x v="19"/>
            <x v="20"/>
            <x v="23"/>
            <x v="26"/>
            <x v="33"/>
            <x v="35"/>
          </reference>
        </references>
      </pivotArea>
    </format>
    <format dxfId="137">
      <pivotArea collapsedLevelsAreSubtotals="1" fieldPosition="0">
        <references count="1">
          <reference field="8" count="5">
            <x v="7"/>
            <x v="20"/>
            <x v="26"/>
            <x v="33"/>
            <x v="35"/>
          </reference>
        </references>
      </pivotArea>
    </format>
    <format dxfId="136">
      <pivotArea collapsedLevelsAreSubtotals="1" fieldPosition="0">
        <references count="1">
          <reference field="8" count="1">
            <x v="36"/>
          </reference>
        </references>
      </pivotArea>
    </format>
  </formats>
  <chartFormats count="12">
    <chartFormat chart="23" format="1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16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3" format="117">
      <pivotArea type="data" outline="0" fieldPosition="0">
        <references count="2">
          <reference field="4294967294" count="1" selected="0">
            <x v="0"/>
          </reference>
          <reference field="8" count="1" selected="0">
            <x v="20"/>
          </reference>
        </references>
      </pivotArea>
    </chartFormat>
    <chartFormat chart="23" format="118">
      <pivotArea type="data" outline="0" fieldPosition="0">
        <references count="2">
          <reference field="4294967294" count="1" selected="0">
            <x v="0"/>
          </reference>
          <reference field="8" count="1" selected="0">
            <x v="33"/>
          </reference>
        </references>
      </pivotArea>
    </chartFormat>
    <chartFormat chart="23" format="119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23" format="120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23" format="121">
      <pivotArea type="data" outline="0" fieldPosition="0">
        <references count="2">
          <reference field="4294967294" count="1" selected="0">
            <x v="0"/>
          </reference>
          <reference field="8" count="1" selected="0">
            <x v="17"/>
          </reference>
        </references>
      </pivotArea>
    </chartFormat>
    <chartFormat chart="23" format="122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23" format="123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23" format="124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23" format="125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3" format="126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5" rowHeaderCaption="Semana">
  <location ref="A36:B42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axis="axisRow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otal R$" fld="13" baseField="0" baseItem="0" numFmtId="44"/>
  </dataFields>
  <formats count="9"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6" type="button" dataOnly="0" labelOnly="1" outline="0" axis="axisRow" fieldPosition="0"/>
    </format>
    <format dxfId="150">
      <pivotArea dataOnly="0" labelOnly="1" fieldPosition="0">
        <references count="1">
          <reference field="6" count="0"/>
        </references>
      </pivotArea>
    </format>
    <format dxfId="149">
      <pivotArea dataOnly="0" labelOnly="1" grandRow="1" outline="0" fieldPosition="0"/>
    </format>
    <format dxfId="148">
      <pivotArea dataOnly="0" labelOnly="1" outline="0" axis="axisValues" fieldPosition="0"/>
    </format>
    <format dxfId="147">
      <pivotArea outline="0" collapsedLevelsAreSubtotals="1" fieldPosition="0"/>
    </format>
    <format dxfId="146">
      <pivotArea outline="0" collapsedLevelsAreSubtotals="1" fieldPosition="0"/>
    </format>
    <format dxfId="145">
      <pivotArea dataOnly="0" labelOnly="1" outline="0" axis="axisValues" fieldPosition="0"/>
    </format>
  </formats>
  <chartFormats count="2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0000000}" name="Tabela dinâmica2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7" rowHeaderCaption="Produtos">
  <location ref="AP5:AQ11" firstHeaderRow="1" firstDataRow="1" firstDataCol="1" rowPageCount="1" colPageCount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name="Rede Economart" axis="axisPage" multipleItemSelectionAllowed="1" showAll="0">
      <items count="54">
        <item h="1" x="5"/>
        <item h="1" x="6"/>
        <item h="1" x="4"/>
        <item h="1" x="29"/>
        <item h="1" x="15"/>
        <item h="1" x="23"/>
        <item h="1" x="13"/>
        <item h="1" x="0"/>
        <item h="1" x="10"/>
        <item h="1" x="18"/>
        <item h="1" x="41"/>
        <item h="1" x="14"/>
        <item h="1" x="11"/>
        <item h="1" x="12"/>
        <item h="1" x="33"/>
        <item h="1" x="24"/>
        <item h="1" x="32"/>
        <item h="1" x="25"/>
        <item h="1" x="17"/>
        <item h="1" x="22"/>
        <item h="1" x="21"/>
        <item h="1" x="16"/>
        <item h="1" x="26"/>
        <item x="40"/>
        <item x="3"/>
        <item h="1" x="44"/>
        <item h="1" x="2"/>
        <item h="1" x="35"/>
        <item h="1" x="39"/>
        <item h="1" x="34"/>
        <item h="1" x="1"/>
        <item h="1" x="8"/>
        <item h="1" x="36"/>
        <item h="1" x="9"/>
        <item h="1" x="37"/>
        <item h="1" x="28"/>
        <item h="1" x="27"/>
        <item h="1" x="30"/>
        <item h="1" x="42"/>
        <item h="1" x="43"/>
        <item h="1" x="38"/>
        <item h="1" x="31"/>
        <item h="1" x="7"/>
        <item h="1" x="20"/>
        <item h="1" x="19"/>
        <item h="1" x="45"/>
        <item h="1" x="46"/>
        <item h="1" x="47"/>
        <item h="1" x="48"/>
        <item h="1" x="49"/>
        <item h="1" x="50"/>
        <item h="1" x="51"/>
        <item h="1" x="52"/>
        <item t="default"/>
      </items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 measureFilter="1" sortType="descending">
      <items count="39">
        <item x="32"/>
        <item x="29"/>
        <item x="27"/>
        <item x="28"/>
        <item x="35"/>
        <item x="9"/>
        <item x="20"/>
        <item x="5"/>
        <item x="23"/>
        <item x="7"/>
        <item x="1"/>
        <item x="0"/>
        <item x="25"/>
        <item x="21"/>
        <item x="2"/>
        <item x="34"/>
        <item x="22"/>
        <item x="6"/>
        <item x="10"/>
        <item x="11"/>
        <item x="3"/>
        <item x="33"/>
        <item x="36"/>
        <item x="15"/>
        <item x="31"/>
        <item x="18"/>
        <item x="8"/>
        <item x="4"/>
        <item x="14"/>
        <item x="26"/>
        <item x="19"/>
        <item x="16"/>
        <item x="17"/>
        <item x="13"/>
        <item x="12"/>
        <item x="24"/>
        <item x="3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8"/>
  </rowFields>
  <rowItems count="6">
    <i>
      <x v="14"/>
    </i>
    <i>
      <x v="27"/>
    </i>
    <i>
      <x v="20"/>
    </i>
    <i>
      <x v="7"/>
    </i>
    <i>
      <x v="13"/>
    </i>
    <i t="grand">
      <x/>
    </i>
  </rowItems>
  <colItems count="1">
    <i/>
  </colItems>
  <pageFields count="1">
    <pageField fld="4" hier="-1"/>
  </pageFields>
  <dataFields count="1">
    <dataField name="Total KG" fld="12" baseField="0" baseItem="0"/>
  </dataFields>
  <formats count="7">
    <format dxfId="160">
      <pivotArea collapsedLevelsAreSubtotals="1" fieldPosition="0">
        <references count="1">
          <reference field="8" count="13">
            <x v="5"/>
            <x v="7"/>
            <x v="8"/>
            <x v="10"/>
            <x v="13"/>
            <x v="14"/>
            <x v="19"/>
            <x v="20"/>
            <x v="23"/>
            <x v="25"/>
            <x v="27"/>
            <x v="34"/>
            <x v="35"/>
          </reference>
        </references>
      </pivotArea>
    </format>
    <format dxfId="159">
      <pivotArea grandRow="1" outline="0" collapsedLevelsAreSubtotals="1" fieldPosition="0"/>
    </format>
    <format dxfId="158">
      <pivotArea grandRow="1" outline="0" collapsedLevelsAreSubtotals="1" fieldPosition="0"/>
    </format>
    <format dxfId="157">
      <pivotArea dataOnly="0" labelOnly="1" grandRow="1" outline="0" fieldPosition="0"/>
    </format>
    <format dxfId="156">
      <pivotArea field="8" type="button" dataOnly="0" labelOnly="1" outline="0" axis="axisRow" fieldPosition="0"/>
    </format>
    <format dxfId="155">
      <pivotArea dataOnly="0" labelOnly="1" outline="0" axis="axisValues" fieldPosition="0"/>
    </format>
    <format dxfId="154">
      <pivotArea collapsedLevelsAreSubtotals="1" fieldPosition="0">
        <references count="1">
          <reference field="8" count="5">
            <x v="7"/>
            <x v="13"/>
            <x v="14"/>
            <x v="20"/>
            <x v="27"/>
          </reference>
        </references>
      </pivotArea>
    </format>
  </formats>
  <chartFormats count="6">
    <chartFormat chart="2" format="1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9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2" format="140">
      <pivotArea type="data" outline="0" fieldPosition="0">
        <references count="2">
          <reference field="4294967294" count="1" selected="0">
            <x v="0"/>
          </reference>
          <reference field="8" count="1" selected="0">
            <x v="14"/>
          </reference>
        </references>
      </pivotArea>
    </chartFormat>
    <chartFormat chart="2" format="141">
      <pivotArea type="data" outline="0" fieldPosition="0">
        <references count="2">
          <reference field="4294967294" count="1" selected="0">
            <x v="0"/>
          </reference>
          <reference field="8" count="1" selected="0">
            <x v="20"/>
          </reference>
        </references>
      </pivotArea>
    </chartFormat>
    <chartFormat chart="2" format="142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143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F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Vendedor">
  <location ref="A3:B8" firstHeaderRow="1" firstDataRow="1" firstDataCol="1"/>
  <pivotFields count="15">
    <pivotField axis="axisRow" showAll="0" sortType="descending">
      <items count="6">
        <item x="3"/>
        <item x="0"/>
        <item m="1" x="4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</pivotFields>
  <rowFields count="1">
    <field x="0"/>
  </rowFields>
  <rowItems count="5">
    <i>
      <x v="1"/>
    </i>
    <i>
      <x v="4"/>
    </i>
    <i>
      <x/>
    </i>
    <i>
      <x v="3"/>
    </i>
    <i t="grand">
      <x/>
    </i>
  </rowItems>
  <colItems count="1">
    <i/>
  </colItems>
  <dataFields count="1">
    <dataField name="Total R$" fld="13" baseField="0" baseItem="0" numFmtId="44"/>
  </dataFields>
  <formats count="9">
    <format dxfId="169">
      <pivotArea type="all" dataOnly="0" outline="0" fieldPosition="0"/>
    </format>
    <format dxfId="168">
      <pivotArea outline="0" collapsedLevelsAreSubtotals="1" fieldPosition="0"/>
    </format>
    <format dxfId="167">
      <pivotArea field="0" type="button" dataOnly="0" labelOnly="1" outline="0" axis="axisRow" fieldPosition="0"/>
    </format>
    <format dxfId="166">
      <pivotArea dataOnly="0" labelOnly="1" fieldPosition="0">
        <references count="1">
          <reference field="0" count="0"/>
        </references>
      </pivotArea>
    </format>
    <format dxfId="165">
      <pivotArea dataOnly="0" labelOnly="1" grandRow="1" outline="0" fieldPosition="0"/>
    </format>
    <format dxfId="164">
      <pivotArea dataOnly="0" labelOnly="1" outline="0" axis="axisValues" fieldPosition="0"/>
    </format>
    <format dxfId="163">
      <pivotArea outline="0" collapsedLevelsAreSubtotals="1" fieldPosition="0"/>
    </format>
    <format dxfId="162">
      <pivotArea outline="0" collapsedLevelsAreSubtotals="1" fieldPosition="0"/>
    </format>
    <format dxfId="16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Estado">
  <location ref="A11:B15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axis="axisRow" showAll="0" sortType="descending">
      <items count="4"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R$" fld="13" baseField="0" baseItem="0" numFmtId="44"/>
  </dataFields>
  <formats count="9"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1" type="button" dataOnly="0" labelOnly="1" outline="0" axis="axisRow" fieldPosition="0"/>
    </format>
    <format dxfId="175">
      <pivotArea dataOnly="0" labelOnly="1" fieldPosition="0">
        <references count="1">
          <reference field="1" count="0"/>
        </references>
      </pivotArea>
    </format>
    <format dxfId="174">
      <pivotArea dataOnly="0" labelOnly="1" grandRow="1" outline="0" fieldPosition="0"/>
    </format>
    <format dxfId="173">
      <pivotArea dataOnly="0" labelOnly="1" outline="0" axis="axisValues" fieldPosition="0"/>
    </format>
    <format dxfId="172">
      <pivotArea outline="0" collapsedLevelsAreSubtotals="1" fieldPosition="0"/>
    </format>
    <format dxfId="171">
      <pivotArea outline="0" collapsedLevelsAreSubtotals="1" fieldPosition="0"/>
    </format>
    <format dxfId="17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E000000}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8" rowHeaderCaption="Produto">
  <location ref="P3:Q9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 measureFilter="1" sortType="ascending">
      <items count="64">
        <item x="48"/>
        <item x="43"/>
        <item x="40"/>
        <item x="42"/>
        <item x="55"/>
        <item x="29"/>
        <item x="10"/>
        <item x="41"/>
        <item x="34"/>
        <item x="23"/>
        <item x="26"/>
        <item x="46"/>
        <item x="8"/>
        <item x="52"/>
        <item x="28"/>
        <item x="1"/>
        <item x="35"/>
        <item x="30"/>
        <item x="0"/>
        <item x="49"/>
        <item x="24"/>
        <item x="51"/>
        <item x="25"/>
        <item x="33"/>
        <item x="6"/>
        <item x="2"/>
        <item x="17"/>
        <item x="5"/>
        <item x="9"/>
        <item x="12"/>
        <item x="31"/>
        <item x="13"/>
        <item x="11"/>
        <item x="3"/>
        <item x="50"/>
        <item x="57"/>
        <item x="56"/>
        <item x="18"/>
        <item x="38"/>
        <item x="45"/>
        <item x="21"/>
        <item x="7"/>
        <item x="4"/>
        <item x="47"/>
        <item x="53"/>
        <item x="16"/>
        <item x="37"/>
        <item x="36"/>
        <item x="22"/>
        <item x="19"/>
        <item x="20"/>
        <item x="32"/>
        <item x="15"/>
        <item x="14"/>
        <item x="27"/>
        <item x="39"/>
        <item x="54"/>
        <item x="44"/>
        <item x="58"/>
        <item x="59"/>
        <item x="60"/>
        <item x="61"/>
        <item x="6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" showAll="0"/>
    <pivotField numFmtId="4" showAll="0"/>
    <pivotField dataField="1" numFmtId="4" showAll="0"/>
    <pivotField showAll="0"/>
  </pivotFields>
  <rowFields count="1">
    <field x="9"/>
  </rowFields>
  <rowItems count="6">
    <i>
      <x v="24"/>
    </i>
    <i>
      <x v="28"/>
    </i>
    <i>
      <x v="55"/>
    </i>
    <i>
      <x v="27"/>
    </i>
    <i>
      <x v="56"/>
    </i>
    <i t="grand">
      <x/>
    </i>
  </rowItems>
  <colItems count="1">
    <i/>
  </colItems>
  <dataFields count="1">
    <dataField name="Total R$" fld="13" baseField="0" baseItem="0"/>
  </dataFields>
  <formats count="13">
    <format dxfId="191">
      <pivotArea type="all" dataOnly="0" outline="0" fieldPosition="0"/>
    </format>
    <format dxfId="190">
      <pivotArea outline="0" collapsedLevelsAreSubtotals="1" fieldPosition="0"/>
    </format>
    <format dxfId="189">
      <pivotArea field="9" type="button" dataOnly="0" labelOnly="1" outline="0" axis="axisRow" fieldPosition="0"/>
    </format>
    <format dxfId="188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7">
      <pivotArea dataOnly="0" labelOnly="1" fieldPosition="0">
        <references count="1">
          <reference field="9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86">
      <pivotArea dataOnly="0" labelOnly="1" grandRow="1" outline="0" fieldPosition="0"/>
    </format>
    <format dxfId="185">
      <pivotArea dataOnly="0" labelOnly="1" outline="0" axis="axisValues" fieldPosition="0"/>
    </format>
    <format dxfId="184">
      <pivotArea field="9" type="button" dataOnly="0" labelOnly="1" outline="0" axis="axisRow" fieldPosition="0"/>
    </format>
    <format dxfId="183">
      <pivotArea dataOnly="0" labelOnly="1" outline="0" axis="axisValues" fieldPosition="0"/>
    </format>
    <format dxfId="182">
      <pivotArea collapsedLevelsAreSubtotals="1" fieldPosition="0">
        <references count="1">
          <reference field="9" count="0"/>
        </references>
      </pivotArea>
    </format>
    <format dxfId="181">
      <pivotArea grandRow="1" outline="0" collapsedLevelsAreSubtotals="1" fieldPosition="0"/>
    </format>
    <format dxfId="180">
      <pivotArea grandRow="1" outline="0" collapsedLevelsAreSubtotals="1" fieldPosition="0"/>
    </format>
    <format dxfId="179">
      <pivotArea dataOnly="0" labelOnly="1" grandRow="1" outline="0" fieldPosition="0"/>
    </format>
  </formats>
  <chartFormats count="4">
    <chartFormat chart="2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27"/>
          </reference>
        </references>
      </pivotArea>
    </chartFormat>
    <chartFormat chart="24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56"/>
          </reference>
        </references>
      </pivotArea>
    </chartFormat>
    <chartFormat chart="24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5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C000000}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Motivo">
  <location ref="S3:V5" firstHeaderRow="0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numFmtId="4" showAll="0"/>
    <pivotField dataField="1" numFmtId="4" showAll="0"/>
    <pivotField dataField="1" numFmtId="4" showAll="0"/>
    <pivotField axis="axisRow" showAll="0">
      <items count="2">
        <item x="0"/>
        <item t="default"/>
      </items>
    </pivotField>
  </pivotFields>
  <rowFields count="1">
    <field x="14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Valor Total R$" fld="13" baseField="0" baseItem="0"/>
    <dataField name="Total em KG" fld="12" baseField="0" baseItem="0"/>
    <dataField name="Total em CX" fld="11" baseField="0" baseItem="0"/>
  </dataFields>
  <formats count="16">
    <format dxfId="207">
      <pivotArea type="all" dataOnly="0" outline="0" fieldPosition="0"/>
    </format>
    <format dxfId="206">
      <pivotArea outline="0" collapsedLevelsAreSubtotals="1" fieldPosition="0"/>
    </format>
    <format dxfId="205">
      <pivotArea field="14" type="button" dataOnly="0" labelOnly="1" outline="0" axis="axisRow" fieldPosition="0"/>
    </format>
    <format dxfId="204">
      <pivotArea dataOnly="0" labelOnly="1" fieldPosition="0">
        <references count="1">
          <reference field="14" count="0"/>
        </references>
      </pivotArea>
    </format>
    <format dxfId="203">
      <pivotArea dataOnly="0" labelOnly="1" grandRow="1" outline="0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14" type="button" dataOnly="0" labelOnly="1" outline="0" axis="axisRow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grandRow="1" outline="0" collapsedLevelsAreSubtotals="1" fieldPosition="0"/>
    </format>
    <format dxfId="198">
      <pivotArea dataOnly="0" labelOnly="1" grandRow="1" outline="0" fieldPosition="0"/>
    </format>
    <format dxfId="197">
      <pivotArea field="1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96">
      <pivotArea field="1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95">
      <pivotArea field="1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94">
      <pivotArea collapsedLevelsAreSubtotals="1" fieldPosition="0">
        <references count="2">
          <reference field="4294967294" count="1" selected="0">
            <x v="0"/>
          </reference>
          <reference field="14" count="0"/>
        </references>
      </pivotArea>
    </format>
    <format dxfId="193">
      <pivotArea collapsedLevelsAreSubtotals="1" fieldPosition="0">
        <references count="2">
          <reference field="4294967294" count="1" selected="0">
            <x v="2"/>
          </reference>
          <reference field="14" count="0"/>
        </references>
      </pivotArea>
    </format>
    <format dxfId="192">
      <pivotArea collapsedLevelsAreSubtotals="1" fieldPosition="0">
        <references count="2">
          <reference field="4294967294" count="1" selected="0">
            <x v="1"/>
          </reference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B000000}" name="Tabela dinâmica1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Produtos">
  <location ref="AJ5:AK12" firstHeaderRow="1" firstDataRow="1" firstDataCol="1" rowPageCount="1" colPageCount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name="Rede Cencosud" axis="axisPage" multipleItemSelectionAllowed="1" showAll="0">
      <items count="54">
        <item h="1" x="5"/>
        <item h="1" x="6"/>
        <item h="1" x="4"/>
        <item h="1" x="29"/>
        <item h="1" x="15"/>
        <item h="1" x="23"/>
        <item h="1" x="13"/>
        <item h="1" x="0"/>
        <item h="1" x="10"/>
        <item h="1" x="18"/>
        <item h="1" x="41"/>
        <item h="1" x="14"/>
        <item h="1" x="11"/>
        <item h="1" x="12"/>
        <item h="1" x="33"/>
        <item h="1" x="24"/>
        <item h="1" x="32"/>
        <item h="1" x="25"/>
        <item h="1" x="17"/>
        <item h="1" x="22"/>
        <item h="1" x="21"/>
        <item h="1" x="16"/>
        <item h="1" x="26"/>
        <item h="1" x="40"/>
        <item h="1" x="3"/>
        <item x="44"/>
        <item x="2"/>
        <item x="35"/>
        <item x="39"/>
        <item x="34"/>
        <item x="1"/>
        <item h="1" x="8"/>
        <item h="1" x="36"/>
        <item h="1" x="9"/>
        <item h="1" x="37"/>
        <item h="1" x="28"/>
        <item h="1" x="27"/>
        <item x="30"/>
        <item h="1" x="42"/>
        <item h="1" x="43"/>
        <item h="1" x="38"/>
        <item h="1" x="31"/>
        <item h="1" x="7"/>
        <item h="1" x="20"/>
        <item h="1" x="19"/>
        <item h="1" x="45"/>
        <item h="1" x="46"/>
        <item h="1" x="47"/>
        <item h="1" x="48"/>
        <item h="1" x="49"/>
        <item h="1" x="50"/>
        <item h="1" x="51"/>
        <item h="1" x="52"/>
        <item t="default"/>
      </items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 measureFilter="1" sortType="descending">
      <items count="39">
        <item x="32"/>
        <item x="29"/>
        <item x="27"/>
        <item x="28"/>
        <item x="35"/>
        <item x="9"/>
        <item x="20"/>
        <item x="5"/>
        <item x="23"/>
        <item x="7"/>
        <item x="1"/>
        <item x="0"/>
        <item x="25"/>
        <item x="21"/>
        <item x="2"/>
        <item x="34"/>
        <item x="22"/>
        <item x="6"/>
        <item x="10"/>
        <item x="11"/>
        <item x="3"/>
        <item x="33"/>
        <item x="36"/>
        <item x="15"/>
        <item x="31"/>
        <item x="18"/>
        <item x="8"/>
        <item x="4"/>
        <item x="14"/>
        <item x="26"/>
        <item x="19"/>
        <item x="16"/>
        <item x="17"/>
        <item x="13"/>
        <item x="12"/>
        <item x="24"/>
        <item x="3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8"/>
  </rowFields>
  <rowItems count="7">
    <i>
      <x v="2"/>
    </i>
    <i>
      <x v="27"/>
    </i>
    <i>
      <x v="23"/>
    </i>
    <i>
      <x v="26"/>
    </i>
    <i>
      <x v="36"/>
    </i>
    <i>
      <x v="33"/>
    </i>
    <i t="grand">
      <x/>
    </i>
  </rowItems>
  <colItems count="1">
    <i/>
  </colItems>
  <pageFields count="1">
    <pageField fld="4" hier="-1"/>
  </pageFields>
  <dataFields count="1">
    <dataField name="Total KG" fld="12" baseField="0" baseItem="0"/>
  </dataFields>
  <formats count="8">
    <format dxfId="215">
      <pivotArea collapsedLevelsAreSubtotals="1" fieldPosition="0">
        <references count="1">
          <reference field="8" count="12">
            <x v="1"/>
            <x v="9"/>
            <x v="10"/>
            <x v="11"/>
            <x v="14"/>
            <x v="20"/>
            <x v="23"/>
            <x v="24"/>
            <x v="25"/>
            <x v="26"/>
            <x v="33"/>
            <x v="34"/>
          </reference>
        </references>
      </pivotArea>
    </format>
    <format dxfId="214">
      <pivotArea grandRow="1" outline="0" collapsedLevelsAreSubtotals="1" fieldPosition="0"/>
    </format>
    <format dxfId="213">
      <pivotArea grandRow="1" outline="0" collapsedLevelsAreSubtotals="1" fieldPosition="0"/>
    </format>
    <format dxfId="212">
      <pivotArea dataOnly="0" labelOnly="1" grandRow="1" outline="0" fieldPosition="0"/>
    </format>
    <format dxfId="211">
      <pivotArea field="8" type="button" dataOnly="0" labelOnly="1" outline="0" axis="axisRow" fieldPosition="0"/>
    </format>
    <format dxfId="210">
      <pivotArea dataOnly="0" labelOnly="1" outline="0" axis="axisValues" fieldPosition="0"/>
    </format>
    <format dxfId="209">
      <pivotArea collapsedLevelsAreSubtotals="1" fieldPosition="0">
        <references count="1">
          <reference field="8" count="5">
            <x v="10"/>
            <x v="23"/>
            <x v="24"/>
            <x v="26"/>
            <x v="33"/>
          </reference>
        </references>
      </pivotArea>
    </format>
    <format dxfId="208">
      <pivotArea collapsedLevelsAreSubtotals="1" fieldPosition="0">
        <references count="1">
          <reference field="8" count="6">
            <x v="2"/>
            <x v="23"/>
            <x v="26"/>
            <x v="27"/>
            <x v="33"/>
            <x v="36"/>
          </reference>
        </references>
      </pivotArea>
    </format>
  </format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1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10" rowHeaderCaption="Produtos">
  <location ref="AA5:AB11" firstHeaderRow="1" firstDataRow="1" firstDataCol="1" rowPageCount="1" colPageCount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name="Rede Atakarejo" axis="axisPage" multipleItemSelectionAllowed="1" showAll="0">
      <items count="54">
        <item h="1" x="5"/>
        <item h="1" x="6"/>
        <item h="1" x="4"/>
        <item h="1" x="29"/>
        <item h="1" x="15"/>
        <item h="1" x="23"/>
        <item h="1" x="13"/>
        <item h="1" x="0"/>
        <item h="1" x="10"/>
        <item h="1" x="18"/>
        <item h="1" x="41"/>
        <item h="1" x="14"/>
        <item h="1" x="11"/>
        <item h="1" x="12"/>
        <item x="33"/>
        <item x="24"/>
        <item x="32"/>
        <item x="25"/>
        <item x="17"/>
        <item x="22"/>
        <item x="21"/>
        <item x="16"/>
        <item h="1" x="26"/>
        <item h="1" x="40"/>
        <item h="1" x="3"/>
        <item h="1" x="44"/>
        <item h="1" x="2"/>
        <item h="1" x="35"/>
        <item h="1" x="39"/>
        <item h="1" x="34"/>
        <item h="1" x="1"/>
        <item h="1" x="8"/>
        <item h="1" x="36"/>
        <item h="1" x="9"/>
        <item h="1" x="37"/>
        <item h="1" x="28"/>
        <item h="1" x="27"/>
        <item h="1" x="30"/>
        <item h="1" x="42"/>
        <item h="1" x="43"/>
        <item h="1" x="38"/>
        <item h="1" x="31"/>
        <item h="1" x="7"/>
        <item h="1" x="20"/>
        <item h="1" x="19"/>
        <item h="1" x="45"/>
        <item h="1" x="46"/>
        <item h="1" x="47"/>
        <item h="1" x="48"/>
        <item h="1" x="49"/>
        <item h="1" x="50"/>
        <item h="1" x="51"/>
        <item h="1" x="52"/>
        <item t="default"/>
      </items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 measureFilter="1" sortType="descending">
      <items count="39">
        <item x="32"/>
        <item x="29"/>
        <item x="27"/>
        <item x="28"/>
        <item x="35"/>
        <item x="9"/>
        <item x="20"/>
        <item x="5"/>
        <item x="23"/>
        <item x="7"/>
        <item x="1"/>
        <item x="0"/>
        <item x="25"/>
        <item x="21"/>
        <item x="2"/>
        <item x="34"/>
        <item x="22"/>
        <item x="6"/>
        <item x="10"/>
        <item x="11"/>
        <item x="3"/>
        <item x="33"/>
        <item x="36"/>
        <item x="15"/>
        <item x="31"/>
        <item x="18"/>
        <item x="8"/>
        <item x="4"/>
        <item x="14"/>
        <item x="26"/>
        <item x="19"/>
        <item x="16"/>
        <item x="17"/>
        <item x="13"/>
        <item x="12"/>
        <item x="24"/>
        <item x="3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8"/>
  </rowFields>
  <rowItems count="6">
    <i>
      <x v="18"/>
    </i>
    <i>
      <x v="23"/>
    </i>
    <i>
      <x v="20"/>
    </i>
    <i>
      <x v="7"/>
    </i>
    <i>
      <x v="13"/>
    </i>
    <i t="grand">
      <x/>
    </i>
  </rowItems>
  <colItems count="1">
    <i/>
  </colItems>
  <pageFields count="1">
    <pageField fld="4" hier="-1"/>
  </pageFields>
  <dataFields count="1">
    <dataField name="Total KG" fld="12" baseField="0" baseItem="0"/>
  </dataFields>
  <formats count="9">
    <format dxfId="224">
      <pivotArea collapsedLevelsAreSubtotals="1" fieldPosition="0">
        <references count="1">
          <reference field="8" count="17">
            <x v="3"/>
            <x v="5"/>
            <x v="7"/>
            <x v="10"/>
            <x v="11"/>
            <x v="12"/>
            <x v="13"/>
            <x v="17"/>
            <x v="18"/>
            <x v="19"/>
            <x v="20"/>
            <x v="23"/>
            <x v="25"/>
            <x v="26"/>
            <x v="30"/>
            <x v="33"/>
            <x v="36"/>
          </reference>
        </references>
      </pivotArea>
    </format>
    <format dxfId="223">
      <pivotArea grandRow="1" outline="0" collapsedLevelsAreSubtotals="1" fieldPosition="0"/>
    </format>
    <format dxfId="222">
      <pivotArea grandRow="1" outline="0" collapsedLevelsAreSubtotals="1" fieldPosition="0"/>
    </format>
    <format dxfId="221">
      <pivotArea dataOnly="0" labelOnly="1" grandRow="1" outline="0" fieldPosition="0"/>
    </format>
    <format dxfId="220">
      <pivotArea field="8" type="button" dataOnly="0" labelOnly="1" outline="0" axis="axisRow" fieldPosition="0"/>
    </format>
    <format dxfId="219">
      <pivotArea dataOnly="0" labelOnly="1" outline="0" axis="axisValues" fieldPosition="0"/>
    </format>
    <format dxfId="218">
      <pivotArea collapsedLevelsAreSubtotals="1" fieldPosition="0">
        <references count="1">
          <reference field="8" count="10">
            <x v="7"/>
            <x v="11"/>
            <x v="13"/>
            <x v="18"/>
            <x v="20"/>
            <x v="23"/>
            <x v="25"/>
            <x v="26"/>
            <x v="33"/>
            <x v="36"/>
          </reference>
        </references>
      </pivotArea>
    </format>
    <format dxfId="217">
      <pivotArea collapsedLevelsAreSubtotals="1" fieldPosition="0">
        <references count="1">
          <reference field="8" count="5">
            <x v="13"/>
            <x v="18"/>
            <x v="20"/>
            <x v="23"/>
            <x v="25"/>
          </reference>
        </references>
      </pivotArea>
    </format>
    <format dxfId="216">
      <pivotArea collapsedLevelsAreSubtotals="1" fieldPosition="0">
        <references count="1">
          <reference field="8" count="1">
            <x v="7"/>
          </reference>
        </references>
      </pivotArea>
    </format>
  </formats>
  <chartFormats count="7">
    <chartFormat chart="7" format="1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9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7" format="140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7" format="141">
      <pivotArea type="data" outline="0" fieldPosition="0">
        <references count="2">
          <reference field="4294967294" count="1" selected="0">
            <x v="0"/>
          </reference>
          <reference field="8" count="1" selected="0">
            <x v="20"/>
          </reference>
        </references>
      </pivotArea>
    </chartFormat>
    <chartFormat chart="7" format="142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7" format="143">
      <pivotArea type="data" outline="0" fieldPosition="0">
        <references count="2">
          <reference field="4294967294" count="1" selected="0">
            <x v="0"/>
          </reference>
          <reference field="8" count="1" selected="0">
            <x v="25"/>
          </reference>
        </references>
      </pivotArea>
    </chartFormat>
    <chartFormat chart="7" format="144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1000000}" name="Tabela dinâ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8" rowHeaderCaption="Clientes">
  <location ref="D3:E14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axis="axisRow" showAll="0" measureFilter="1" sortType="ascending">
      <items count="54">
        <item x="5"/>
        <item x="6"/>
        <item x="4"/>
        <item x="29"/>
        <item x="15"/>
        <item x="23"/>
        <item x="13"/>
        <item x="0"/>
        <item x="10"/>
        <item x="18"/>
        <item x="41"/>
        <item x="14"/>
        <item x="11"/>
        <item x="12"/>
        <item x="33"/>
        <item x="24"/>
        <item x="32"/>
        <item x="25"/>
        <item x="17"/>
        <item x="22"/>
        <item x="21"/>
        <item x="16"/>
        <item x="26"/>
        <item x="40"/>
        <item x="3"/>
        <item x="44"/>
        <item x="2"/>
        <item x="35"/>
        <item x="39"/>
        <item x="34"/>
        <item x="1"/>
        <item x="8"/>
        <item x="36"/>
        <item x="9"/>
        <item x="37"/>
        <item x="28"/>
        <item x="27"/>
        <item x="30"/>
        <item x="42"/>
        <item x="43"/>
        <item x="38"/>
        <item x="31"/>
        <item x="7"/>
        <item x="20"/>
        <item x="19"/>
        <item x="45"/>
        <item x="46"/>
        <item x="47"/>
        <item x="48"/>
        <item x="49"/>
        <item x="50"/>
        <item x="51"/>
        <item x="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</pivotFields>
  <rowFields count="1">
    <field x="4"/>
  </rowFields>
  <rowItems count="11">
    <i>
      <x v="1"/>
    </i>
    <i>
      <x v="7"/>
    </i>
    <i>
      <x v="2"/>
    </i>
    <i>
      <x v="20"/>
    </i>
    <i>
      <x/>
    </i>
    <i>
      <x v="8"/>
    </i>
    <i>
      <x v="24"/>
    </i>
    <i>
      <x v="4"/>
    </i>
    <i>
      <x v="6"/>
    </i>
    <i>
      <x v="12"/>
    </i>
    <i t="grand">
      <x/>
    </i>
  </rowItems>
  <colItems count="1">
    <i/>
  </colItems>
  <dataFields count="1">
    <dataField name="Total R$" fld="13" baseField="0" baseItem="0" numFmtId="44"/>
  </dataFields>
  <formats count="11"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4" type="button" dataOnly="0" labelOnly="1" outline="0" axis="axisRow" fieldPosition="0"/>
    </format>
    <format dxfId="232">
      <pivotArea dataOnly="0" labelOnly="1" fieldPosition="0">
        <references count="1">
          <reference field="4" count="0"/>
        </references>
      </pivotArea>
    </format>
    <format dxfId="231">
      <pivotArea dataOnly="0" labelOnly="1" grandRow="1" outline="0" fieldPosition="0"/>
    </format>
    <format dxfId="230">
      <pivotArea dataOnly="0" labelOnly="1" outline="0" axis="axisValues" fieldPosition="0"/>
    </format>
    <format dxfId="229">
      <pivotArea field="4" type="button" dataOnly="0" labelOnly="1" outline="0" axis="axisRow" fieldPosition="0"/>
    </format>
    <format dxfId="228">
      <pivotArea dataOnly="0" labelOnly="1" outline="0" axis="axisValues" fieldPosition="0"/>
    </format>
    <format dxfId="227">
      <pivotArea outline="0" collapsedLevelsAreSubtotals="1" fieldPosition="0"/>
    </format>
    <format dxfId="226">
      <pivotArea grandRow="1" outline="0" collapsedLevelsAreSubtotals="1" fieldPosition="0"/>
    </format>
    <format dxfId="225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9" rowHeaderCaption="Familia">
  <location ref="J3:K14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axis="axisRow" showAll="0" measureFilter="1" sortType="ascending">
      <items count="21">
        <item x="18"/>
        <item x="17"/>
        <item x="7"/>
        <item x="8"/>
        <item x="6"/>
        <item x="1"/>
        <item x="0"/>
        <item x="2"/>
        <item x="5"/>
        <item x="3"/>
        <item x="19"/>
        <item x="10"/>
        <item x="12"/>
        <item x="4"/>
        <item x="13"/>
        <item x="11"/>
        <item x="9"/>
        <item x="15"/>
        <item x="16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7"/>
  </rowFields>
  <rowItems count="11">
    <i>
      <x v="5"/>
    </i>
    <i>
      <x v="4"/>
    </i>
    <i>
      <x v="13"/>
    </i>
    <i>
      <x v="6"/>
    </i>
    <i>
      <x v="16"/>
    </i>
    <i>
      <x v="7"/>
    </i>
    <i>
      <x v="11"/>
    </i>
    <i>
      <x v="18"/>
    </i>
    <i>
      <x v="9"/>
    </i>
    <i>
      <x v="8"/>
    </i>
    <i t="grand">
      <x/>
    </i>
  </rowItems>
  <colItems count="1">
    <i/>
  </colItems>
  <dataFields count="1">
    <dataField name="Total KG" fld="12" baseField="0" baseItem="0"/>
  </dataFields>
  <formats count="14"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7" type="button" dataOnly="0" labelOnly="1" outline="0" axis="axisRow" fieldPosition="0"/>
    </format>
    <format dxfId="246">
      <pivotArea dataOnly="0" labelOnly="1" fieldPosition="0">
        <references count="1">
          <reference field="7" count="0"/>
        </references>
      </pivotArea>
    </format>
    <format dxfId="245">
      <pivotArea dataOnly="0" labelOnly="1" grandRow="1" outline="0" fieldPosition="0"/>
    </format>
    <format dxfId="244">
      <pivotArea dataOnly="0" labelOnly="1" outline="0" axis="axisValues" fieldPosition="0"/>
    </format>
    <format dxfId="243">
      <pivotArea field="7" type="button" dataOnly="0" labelOnly="1" outline="0" axis="axisRow" fieldPosition="0"/>
    </format>
    <format dxfId="242">
      <pivotArea dataOnly="0" labelOnly="1" outline="0" axis="axisValues" fieldPosition="0"/>
    </format>
    <format dxfId="241">
      <pivotArea grandRow="1" outline="0" collapsedLevelsAreSubtotals="1" fieldPosition="0"/>
    </format>
    <format dxfId="240">
      <pivotArea dataOnly="0" labelOnly="1" grandRow="1" outline="0" fieldPosition="0"/>
    </format>
    <format dxfId="239">
      <pivotArea grandRow="1" outline="0" collapsedLevelsAreSubtotals="1" fieldPosition="0"/>
    </format>
    <format dxfId="238">
      <pivotArea collapsedLevelsAreSubtotals="1" fieldPosition="0">
        <references count="1">
          <reference field="7" count="0"/>
        </references>
      </pivotArea>
    </format>
    <format dxfId="237">
      <pivotArea collapsedLevelsAreSubtotals="1" fieldPosition="0">
        <references count="1">
          <reference field="7" count="10">
            <x v="5"/>
            <x v="6"/>
            <x v="7"/>
            <x v="8"/>
            <x v="9"/>
            <x v="11"/>
            <x v="12"/>
            <x v="13"/>
            <x v="16"/>
            <x v="18"/>
          </reference>
        </references>
      </pivotArea>
    </format>
    <format dxfId="236">
      <pivotArea collapsedLevelsAreSubtotals="1" fieldPosition="0">
        <references count="1">
          <reference field="7" count="10">
            <x v="4"/>
            <x v="5"/>
            <x v="6"/>
            <x v="7"/>
            <x v="8"/>
            <x v="9"/>
            <x v="11"/>
            <x v="13"/>
            <x v="16"/>
            <x v="18"/>
          </reference>
        </references>
      </pivotArea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D000000}" name="Tabela dinâ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7" rowHeaderCaption="Clientes">
  <location ref="G3:H14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axis="axisRow" showAll="0" measureFilter="1" sortType="ascending">
      <items count="54">
        <item x="5"/>
        <item x="6"/>
        <item x="4"/>
        <item x="29"/>
        <item x="15"/>
        <item x="23"/>
        <item x="13"/>
        <item x="0"/>
        <item x="10"/>
        <item x="18"/>
        <item x="41"/>
        <item x="14"/>
        <item x="11"/>
        <item x="12"/>
        <item x="33"/>
        <item x="24"/>
        <item x="32"/>
        <item x="25"/>
        <item x="17"/>
        <item x="22"/>
        <item x="21"/>
        <item x="16"/>
        <item x="26"/>
        <item x="40"/>
        <item x="3"/>
        <item x="44"/>
        <item x="2"/>
        <item x="35"/>
        <item x="39"/>
        <item x="34"/>
        <item x="1"/>
        <item x="8"/>
        <item x="36"/>
        <item x="9"/>
        <item x="37"/>
        <item x="28"/>
        <item x="27"/>
        <item x="30"/>
        <item x="42"/>
        <item x="43"/>
        <item x="38"/>
        <item x="31"/>
        <item x="7"/>
        <item x="20"/>
        <item x="19"/>
        <item x="45"/>
        <item x="46"/>
        <item x="47"/>
        <item x="48"/>
        <item x="49"/>
        <item x="50"/>
        <item x="51"/>
        <item x="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4"/>
  </rowFields>
  <rowItems count="11">
    <i>
      <x v="1"/>
    </i>
    <i>
      <x v="8"/>
    </i>
    <i>
      <x v="16"/>
    </i>
    <i>
      <x v="4"/>
    </i>
    <i>
      <x v="2"/>
    </i>
    <i>
      <x v="24"/>
    </i>
    <i>
      <x v="20"/>
    </i>
    <i>
      <x/>
    </i>
    <i>
      <x v="6"/>
    </i>
    <i>
      <x v="12"/>
    </i>
    <i t="grand">
      <x/>
    </i>
  </rowItems>
  <colItems count="1">
    <i/>
  </colItems>
  <dataFields count="1">
    <dataField name="Total KG" fld="12" baseField="0" baseItem="0" numFmtId="1"/>
  </dataFields>
  <formats count="15">
    <format dxfId="264">
      <pivotArea type="all" dataOnly="0" outline="0" fieldPosition="0"/>
    </format>
    <format dxfId="263">
      <pivotArea outline="0" collapsedLevelsAreSubtotals="1" fieldPosition="0"/>
    </format>
    <format dxfId="262">
      <pivotArea field="4" type="button" dataOnly="0" labelOnly="1" outline="0" axis="axisRow" fieldPosition="0"/>
    </format>
    <format dxfId="261">
      <pivotArea dataOnly="0" labelOnly="1" fieldPosition="0">
        <references count="1">
          <reference field="4" count="0"/>
        </references>
      </pivotArea>
    </format>
    <format dxfId="260">
      <pivotArea dataOnly="0" labelOnly="1" grandRow="1" outline="0" fieldPosition="0"/>
    </format>
    <format dxfId="259">
      <pivotArea dataOnly="0" labelOnly="1" outline="0" axis="axisValues" fieldPosition="0"/>
    </format>
    <format dxfId="258">
      <pivotArea outline="0" collapsedLevelsAreSubtotals="1" fieldPosition="0"/>
    </format>
    <format dxfId="257">
      <pivotArea field="4" type="button" dataOnly="0" labelOnly="1" outline="0" axis="axisRow" fieldPosition="0"/>
    </format>
    <format dxfId="256">
      <pivotArea dataOnly="0" labelOnly="1" outline="0" axis="axisValues" fieldPosition="0"/>
    </format>
    <format dxfId="255">
      <pivotArea grandRow="1" outline="0" collapsedLevelsAreSubtotals="1" fieldPosition="0"/>
    </format>
    <format dxfId="254">
      <pivotArea dataOnly="0" labelOnly="1" grandRow="1" outline="0" fieldPosition="0"/>
    </format>
    <format dxfId="253">
      <pivotArea grandRow="1" outline="0" collapsedLevelsAreSubtotals="1" fieldPosition="0"/>
    </format>
    <format dxfId="252">
      <pivotArea collapsedLevelsAreSubtotals="1" fieldPosition="0">
        <references count="1">
          <reference field="4" count="0"/>
        </references>
      </pivotArea>
    </format>
    <format dxfId="251">
      <pivotArea collapsedLevelsAreSubtotals="1" fieldPosition="0">
        <references count="1">
          <reference field="4" count="10">
            <x v="0"/>
            <x v="2"/>
            <x v="4"/>
            <x v="6"/>
            <x v="8"/>
            <x v="12"/>
            <x v="16"/>
            <x v="17"/>
            <x v="20"/>
            <x v="24"/>
          </reference>
        </references>
      </pivotArea>
    </format>
    <format dxfId="250">
      <pivotArea collapsedLevelsAreSubtotals="1" fieldPosition="0">
        <references count="1">
          <reference field="4" count="10">
            <x v="0"/>
            <x v="1"/>
            <x v="2"/>
            <x v="4"/>
            <x v="6"/>
            <x v="8"/>
            <x v="12"/>
            <x v="16"/>
            <x v="20"/>
            <x v="24"/>
          </reference>
        </references>
      </pivotArea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Tabela dinâmica1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5" rowHeaderCaption="Produtos">
  <location ref="AM5:AN11" firstHeaderRow="1" firstDataRow="1" firstDataCol="1" rowPageCount="1" colPageCount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name="Outras Redes" axis="axisPage" multipleItemSelectionAllowed="1" showAll="0">
      <items count="54">
        <item h="1" x="5"/>
        <item h="1" x="6"/>
        <item h="1" x="4"/>
        <item h="1" x="29"/>
        <item h="1" x="15"/>
        <item h="1" x="23"/>
        <item h="1" x="13"/>
        <item h="1" x="0"/>
        <item h="1" x="10"/>
        <item h="1" x="18"/>
        <item h="1" x="41"/>
        <item h="1" x="14"/>
        <item h="1" x="11"/>
        <item h="1" x="12"/>
        <item h="1" x="33"/>
        <item h="1" x="24"/>
        <item h="1" x="32"/>
        <item h="1" x="25"/>
        <item h="1" x="17"/>
        <item h="1" x="22"/>
        <item h="1" x="21"/>
        <item h="1" x="16"/>
        <item x="26"/>
        <item h="1" x="40"/>
        <item h="1" x="3"/>
        <item x="44"/>
        <item x="2"/>
        <item x="35"/>
        <item x="39"/>
        <item x="34"/>
        <item x="1"/>
        <item x="8"/>
        <item x="36"/>
        <item x="9"/>
        <item x="37"/>
        <item x="28"/>
        <item x="27"/>
        <item x="30"/>
        <item x="42"/>
        <item x="43"/>
        <item x="38"/>
        <item x="31"/>
        <item x="7"/>
        <item x="20"/>
        <item x="19"/>
        <item h="1" x="45"/>
        <item h="1" x="46"/>
        <item h="1" x="47"/>
        <item h="1" x="48"/>
        <item h="1" x="49"/>
        <item h="1" x="50"/>
        <item h="1" x="51"/>
        <item h="1" x="52"/>
        <item t="default"/>
      </items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 measureFilter="1" sortType="descending">
      <items count="39">
        <item x="32"/>
        <item x="29"/>
        <item x="27"/>
        <item x="28"/>
        <item x="35"/>
        <item x="9"/>
        <item x="20"/>
        <item x="5"/>
        <item x="23"/>
        <item x="7"/>
        <item x="1"/>
        <item x="0"/>
        <item x="25"/>
        <item x="21"/>
        <item x="2"/>
        <item x="34"/>
        <item x="22"/>
        <item x="6"/>
        <item x="10"/>
        <item x="11"/>
        <item x="3"/>
        <item x="33"/>
        <item x="36"/>
        <item x="15"/>
        <item x="31"/>
        <item x="18"/>
        <item x="8"/>
        <item x="4"/>
        <item x="14"/>
        <item x="26"/>
        <item x="19"/>
        <item x="16"/>
        <item x="17"/>
        <item x="13"/>
        <item x="12"/>
        <item x="24"/>
        <item x="3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8"/>
  </rowFields>
  <rowItems count="6">
    <i>
      <x v="20"/>
    </i>
    <i>
      <x v="36"/>
    </i>
    <i>
      <x v="10"/>
    </i>
    <i>
      <x v="2"/>
    </i>
    <i>
      <x v="27"/>
    </i>
    <i t="grand">
      <x/>
    </i>
  </rowItems>
  <colItems count="1">
    <i/>
  </colItems>
  <pageFields count="1">
    <pageField fld="4" hier="-1"/>
  </pageFields>
  <dataFields count="1">
    <dataField name="Total KG" fld="12" baseField="0" baseItem="0"/>
  </dataFields>
  <formats count="9">
    <format dxfId="273">
      <pivotArea collapsedLevelsAreSubtotals="1" fieldPosition="0">
        <references count="1">
          <reference field="8" count="7">
            <x v="11"/>
            <x v="26"/>
            <x v="28"/>
            <x v="30"/>
            <x v="34"/>
            <x v="35"/>
            <x v="36"/>
          </reference>
        </references>
      </pivotArea>
    </format>
    <format dxfId="272">
      <pivotArea grandRow="1" outline="0" collapsedLevelsAreSubtotals="1" fieldPosition="0"/>
    </format>
    <format dxfId="271">
      <pivotArea grandRow="1" outline="0" collapsedLevelsAreSubtotals="1" fieldPosition="0"/>
    </format>
    <format dxfId="270">
      <pivotArea dataOnly="0" labelOnly="1" grandRow="1" outline="0" fieldPosition="0"/>
    </format>
    <format dxfId="269">
      <pivotArea field="8" type="button" dataOnly="0" labelOnly="1" outline="0" axis="axisRow" fieldPosition="0"/>
    </format>
    <format dxfId="268">
      <pivotArea dataOnly="0" labelOnly="1" outline="0" axis="axisValues" fieldPosition="0"/>
    </format>
    <format dxfId="267">
      <pivotArea collapsedLevelsAreSubtotals="1" fieldPosition="0">
        <references count="1">
          <reference field="8" count="5">
            <x v="11"/>
            <x v="26"/>
            <x v="28"/>
            <x v="35"/>
            <x v="36"/>
          </reference>
        </references>
      </pivotArea>
    </format>
    <format dxfId="266">
      <pivotArea collapsedLevelsAreSubtotals="1" fieldPosition="0">
        <references count="1">
          <reference field="8" count="5">
            <x v="10"/>
            <x v="20"/>
            <x v="23"/>
            <x v="26"/>
            <x v="36"/>
          </reference>
        </references>
      </pivotArea>
    </format>
    <format dxfId="265">
      <pivotArea collapsedLevelsAreSubtotals="1" fieldPosition="0">
        <references count="1">
          <reference field="8" count="2">
            <x v="2"/>
            <x v="27"/>
          </reference>
        </references>
      </pivotArea>
    </format>
  </formats>
  <chartFormats count="8">
    <chartFormat chart="2" format="1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9">
      <pivotArea type="data" outline="0" fieldPosition="0">
        <references count="2">
          <reference field="4294967294" count="1" selected="0">
            <x v="0"/>
          </reference>
          <reference field="8" count="1" selected="0">
            <x v="20"/>
          </reference>
        </references>
      </pivotArea>
    </chartFormat>
    <chartFormat chart="2" format="140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4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2" format="142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2" format="143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2" format="144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45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Rede">
  <location ref="A18:B26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axis="axisRow"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Total R$" fld="13" baseField="0" baseItem="0" numFmtId="44"/>
  </dataFields>
  <formats count="7">
    <format dxfId="280">
      <pivotArea type="all" dataOnly="0" outline="0" fieldPosition="0"/>
    </format>
    <format dxfId="279">
      <pivotArea outline="0" collapsedLevelsAreSubtotals="1" fieldPosition="0"/>
    </format>
    <format dxfId="278">
      <pivotArea dataOnly="0" labelOnly="1" grandRow="1" outline="0" fieldPosition="0"/>
    </format>
    <format dxfId="277">
      <pivotArea dataOnly="0" labelOnly="1" outline="0" axis="axisValues" fieldPosition="0"/>
    </format>
    <format dxfId="276">
      <pivotArea outline="0" collapsedLevelsAreSubtotals="1" fieldPosition="0"/>
    </format>
    <format dxfId="275">
      <pivotArea outline="0" collapsedLevelsAreSubtotals="1" fieldPosition="0"/>
    </format>
    <format dxfId="27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3000000}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7:B55" firstHeaderRow="1" firstDataRow="1" firstDataCol="1"/>
  <pivotFields count="15">
    <pivotField showAll="0"/>
    <pivotField showAll="0"/>
    <pivotField axis="axisRow"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 Devolvida Kg" fld="12" baseField="0" baseItem="0" numFmtId="164"/>
  </dataFields>
  <formats count="1">
    <format dxfId="28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7000000}" name="Tabela dinâ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Produtos">
  <location ref="AG5:AH11" firstHeaderRow="1" firstDataRow="1" firstDataCol="1" rowPageCount="1" colPageCount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name="Rede Rmix" axis="axisPage" multipleItemSelectionAllowed="1" showAll="0">
      <items count="54">
        <item h="1" x="5"/>
        <item h="1" x="6"/>
        <item h="1" x="4"/>
        <item h="1" x="29"/>
        <item h="1" x="15"/>
        <item h="1" x="23"/>
        <item h="1" x="13"/>
        <item h="1" x="0"/>
        <item h="1" x="10"/>
        <item h="1" x="18"/>
        <item h="1" x="41"/>
        <item h="1" x="14"/>
        <item h="1" x="11"/>
        <item h="1" x="12"/>
        <item h="1" x="33"/>
        <item h="1" x="24"/>
        <item h="1" x="32"/>
        <item h="1" x="25"/>
        <item h="1" x="17"/>
        <item h="1" x="22"/>
        <item h="1" x="21"/>
        <item h="1" x="16"/>
        <item h="1" x="26"/>
        <item h="1" x="40"/>
        <item h="1" x="3"/>
        <item h="1" x="44"/>
        <item h="1" x="2"/>
        <item h="1" x="35"/>
        <item h="1" x="39"/>
        <item h="1" x="34"/>
        <item h="1" x="1"/>
        <item h="1" x="8"/>
        <item h="1" x="36"/>
        <item h="1" x="9"/>
        <item h="1" x="37"/>
        <item h="1" x="28"/>
        <item h="1" x="27"/>
        <item h="1" x="30"/>
        <item x="42"/>
        <item x="43"/>
        <item x="38"/>
        <item x="31"/>
        <item h="1" x="7"/>
        <item h="1" x="20"/>
        <item h="1" x="19"/>
        <item h="1" x="45"/>
        <item h="1" x="46"/>
        <item h="1" x="47"/>
        <item h="1" x="48"/>
        <item h="1" x="49"/>
        <item h="1" x="50"/>
        <item h="1" x="51"/>
        <item h="1" x="52"/>
        <item t="default"/>
      </items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 measureFilter="1" sortType="descending">
      <items count="39">
        <item x="32"/>
        <item x="29"/>
        <item x="27"/>
        <item x="28"/>
        <item x="35"/>
        <item x="9"/>
        <item x="20"/>
        <item x="5"/>
        <item x="23"/>
        <item x="7"/>
        <item x="1"/>
        <item x="0"/>
        <item x="25"/>
        <item x="21"/>
        <item x="2"/>
        <item x="34"/>
        <item x="22"/>
        <item x="6"/>
        <item x="10"/>
        <item x="11"/>
        <item x="3"/>
        <item x="33"/>
        <item x="36"/>
        <item x="15"/>
        <item x="31"/>
        <item x="18"/>
        <item x="8"/>
        <item x="4"/>
        <item x="14"/>
        <item x="26"/>
        <item x="19"/>
        <item x="16"/>
        <item x="17"/>
        <item x="13"/>
        <item x="12"/>
        <item x="24"/>
        <item x="3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8"/>
  </rowFields>
  <rowItems count="6">
    <i>
      <x v="20"/>
    </i>
    <i>
      <x v="36"/>
    </i>
    <i>
      <x/>
    </i>
    <i>
      <x v="14"/>
    </i>
    <i>
      <x v="19"/>
    </i>
    <i t="grand">
      <x/>
    </i>
  </rowItems>
  <colItems count="1">
    <i/>
  </colItems>
  <pageFields count="1">
    <pageField fld="4" hier="-1"/>
  </pageFields>
  <dataFields count="1">
    <dataField name="Total KG" fld="12" baseField="0" baseItem="0"/>
  </dataFields>
  <formats count="7">
    <format dxfId="288">
      <pivotArea grandRow="1" outline="0" collapsedLevelsAreSubtotals="1" fieldPosition="0"/>
    </format>
    <format dxfId="287">
      <pivotArea field="8" type="button" dataOnly="0" labelOnly="1" outline="0" axis="axisRow" fieldPosition="0"/>
    </format>
    <format dxfId="286">
      <pivotArea dataOnly="0" labelOnly="1" outline="0" axis="axisValues" fieldPosition="0"/>
    </format>
    <format dxfId="285">
      <pivotArea grandRow="1" outline="0" collapsedLevelsAreSubtotals="1" fieldPosition="0"/>
    </format>
    <format dxfId="284">
      <pivotArea dataOnly="0" labelOnly="1" grandRow="1" outline="0" fieldPosition="0"/>
    </format>
    <format dxfId="283">
      <pivotArea collapsedLevelsAreSubtotals="1" fieldPosition="0">
        <references count="1">
          <reference field="8" count="4">
            <x v="0"/>
            <x v="2"/>
            <x v="18"/>
            <x v="20"/>
          </reference>
        </references>
      </pivotArea>
    </format>
    <format dxfId="282">
      <pivotArea collapsedLevelsAreSubtotals="1" fieldPosition="0">
        <references count="1">
          <reference field="8" count="5">
            <x v="0"/>
            <x v="14"/>
            <x v="19"/>
            <x v="20"/>
            <x v="36"/>
          </reference>
        </references>
      </pivotArea>
    </format>
  </format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9000000}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8" rowHeaderCaption="Data">
  <location ref="S8:U34" firstHeaderRow="0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numFmtId="4" showAll="0"/>
    <pivotField dataField="1" numFmtId="4" showAll="0"/>
    <pivotField dataField="1" numFmtId="4" showAll="0"/>
    <pivotField showAll="0"/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R$" fld="13" baseField="0" baseItem="0"/>
    <dataField name="Total KG" fld="12" baseField="0" baseItem="0" numFmtId="164"/>
  </dataFields>
  <formats count="14">
    <format dxfId="302">
      <pivotArea type="all" dataOnly="0" outline="0" fieldPosition="0"/>
    </format>
    <format dxfId="301">
      <pivotArea outline="0" collapsedLevelsAreSubtotals="1" fieldPosition="0"/>
    </format>
    <format dxfId="300">
      <pivotArea field="5" type="button" dataOnly="0" labelOnly="1" outline="0" axis="axisRow" fieldPosition="0"/>
    </format>
    <format dxfId="299">
      <pivotArea dataOnly="0" labelOnly="1" fieldPosition="0">
        <references count="1">
          <reference field="5" count="0"/>
        </references>
      </pivotArea>
    </format>
    <format dxfId="298">
      <pivotArea dataOnly="0" labelOnly="1" grandRow="1" outline="0" fieldPosition="0"/>
    </format>
    <format dxfId="2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6">
      <pivotArea collapsedLevelsAreSubtotals="1" fieldPosition="0">
        <references count="2">
          <reference field="4294967294" count="1" selected="0">
            <x v="0"/>
          </reference>
          <reference field="5" count="0"/>
        </references>
      </pivotArea>
    </format>
    <format dxfId="295">
      <pivotArea field="5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94">
      <pivotArea field="5" type="button" dataOnly="0" labelOnly="1" outline="0" axis="axisRow" fieldPosition="0"/>
    </format>
    <format dxfId="2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2">
      <pivotArea grandRow="1" outline="0" collapsedLevelsAreSubtotals="1" fieldPosition="0"/>
    </format>
    <format dxfId="291">
      <pivotArea dataOnly="0" labelOnly="1" grandRow="1" outline="0" fieldPosition="0"/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field="5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27"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0"/>
          </reference>
          <reference field="5" count="1" selected="0">
            <x v="24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23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22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0"/>
          </reference>
          <reference field="5" count="1" selected="0">
            <x v="21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0"/>
          </reference>
          <reference field="5" count="1" selected="0">
            <x v="20"/>
          </reference>
        </references>
      </pivotArea>
    </chartFormat>
    <chartFormat chart="4" format="35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Familia">
  <location ref="J28:K39" firstHeaderRow="1" firstDataRow="1" firstDataCol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showAll="0"/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axis="axisRow" showAll="0" measureFilter="1" sortType="descending">
      <items count="21">
        <item x="18"/>
        <item x="17"/>
        <item x="7"/>
        <item x="8"/>
        <item x="6"/>
        <item x="1"/>
        <item x="0"/>
        <item x="2"/>
        <item x="5"/>
        <item x="3"/>
        <item x="19"/>
        <item x="10"/>
        <item x="12"/>
        <item x="4"/>
        <item x="13"/>
        <item x="11"/>
        <item x="9"/>
        <item x="15"/>
        <item x="16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numFmtId="4" showAll="0"/>
    <pivotField numFmtId="4" showAll="0"/>
    <pivotField numFmtId="4" showAll="0"/>
    <pivotField showAll="0"/>
  </pivotFields>
  <rowFields count="1">
    <field x="7"/>
  </rowFields>
  <rowItems count="11">
    <i>
      <x v="8"/>
    </i>
    <i>
      <x v="16"/>
    </i>
    <i>
      <x v="9"/>
    </i>
    <i>
      <x v="18"/>
    </i>
    <i>
      <x v="11"/>
    </i>
    <i>
      <x v="7"/>
    </i>
    <i>
      <x v="6"/>
    </i>
    <i>
      <x v="13"/>
    </i>
    <i>
      <x v="2"/>
    </i>
    <i>
      <x v="12"/>
    </i>
    <i t="grand">
      <x/>
    </i>
  </rowItems>
  <colItems count="1">
    <i/>
  </colItems>
  <dataFields count="1">
    <dataField name="Total CX" fld="11" baseField="0" baseItem="0" numFmtId="165"/>
  </dataFields>
  <formats count="14">
    <format dxfId="316">
      <pivotArea type="all" dataOnly="0" outline="0" fieldPosition="0"/>
    </format>
    <format dxfId="315">
      <pivotArea outline="0" collapsedLevelsAreSubtotals="1" fieldPosition="0"/>
    </format>
    <format dxfId="314">
      <pivotArea field="7" type="button" dataOnly="0" labelOnly="1" outline="0" axis="axisRow" fieldPosition="0"/>
    </format>
    <format dxfId="313">
      <pivotArea dataOnly="0" labelOnly="1" fieldPosition="0">
        <references count="1">
          <reference field="7" count="0"/>
        </references>
      </pivotArea>
    </format>
    <format dxfId="312">
      <pivotArea dataOnly="0" labelOnly="1" grandRow="1" outline="0" fieldPosition="0"/>
    </format>
    <format dxfId="311">
      <pivotArea dataOnly="0" labelOnly="1" outline="0" axis="axisValues" fieldPosition="0"/>
    </format>
    <format dxfId="310">
      <pivotArea field="7" type="button" dataOnly="0" labelOnly="1" outline="0" axis="axisRow" fieldPosition="0"/>
    </format>
    <format dxfId="309">
      <pivotArea dataOnly="0" labelOnly="1" outline="0" axis="axisValues" fieldPosition="0"/>
    </format>
    <format dxfId="308">
      <pivotArea grandRow="1" outline="0" collapsedLevelsAreSubtotals="1" fieldPosition="0"/>
    </format>
    <format dxfId="307">
      <pivotArea collapsedLevelsAreSubtotals="1" fieldPosition="0">
        <references count="1">
          <reference field="7" count="0"/>
        </references>
      </pivotArea>
    </format>
    <format dxfId="306">
      <pivotArea collapsedLevelsAreSubtotals="1" fieldPosition="0">
        <references count="1">
          <reference field="7" count="0"/>
        </references>
      </pivotArea>
    </format>
    <format dxfId="305">
      <pivotArea grandRow="1" outline="0" collapsedLevelsAreSubtotals="1" fieldPosition="0"/>
    </format>
    <format dxfId="304">
      <pivotArea dataOnly="0" labelOnly="1" grandRow="1" outline="0" fieldPosition="0"/>
    </format>
    <format dxfId="30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7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A000000}" name="Tabela dinâmica1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Produtos">
  <location ref="AD5:AE11" firstHeaderRow="1" firstDataRow="1" firstDataCol="1" rowPageCount="1" colPageCount="1"/>
  <pivotFields count="15">
    <pivotField showAll="0">
      <items count="6">
        <item x="3"/>
        <item x="0"/>
        <item x="2"/>
        <item m="1" x="4"/>
        <item x="1"/>
        <item t="default"/>
      </items>
    </pivotField>
    <pivotField showAll="0"/>
    <pivotField showAll="0">
      <items count="8">
        <item x="0"/>
        <item x="5"/>
        <item x="1"/>
        <item x="2"/>
        <item x="4"/>
        <item x="6"/>
        <item x="3"/>
        <item t="default"/>
      </items>
    </pivotField>
    <pivotField showAll="0"/>
    <pivotField name="Rede Sams Club" axis="axisPage" multipleItemSelectionAllowed="1" showAll="0">
      <items count="54">
        <item h="1" x="5"/>
        <item h="1" x="6"/>
        <item h="1" x="4"/>
        <item h="1" x="29"/>
        <item h="1" x="15"/>
        <item h="1" x="23"/>
        <item h="1" x="13"/>
        <item h="1" x="0"/>
        <item h="1" x="10"/>
        <item h="1" x="18"/>
        <item h="1" x="41"/>
        <item h="1" x="14"/>
        <item h="1" x="11"/>
        <item h="1" x="12"/>
        <item h="1" x="33"/>
        <item h="1" x="24"/>
        <item h="1" x="32"/>
        <item h="1" x="25"/>
        <item h="1" x="17"/>
        <item h="1" x="22"/>
        <item h="1" x="21"/>
        <item h="1" x="16"/>
        <item h="1" x="26"/>
        <item h="1" x="40"/>
        <item h="1" x="3"/>
        <item h="1" x="44"/>
        <item h="1" x="2"/>
        <item h="1" x="35"/>
        <item h="1" x="39"/>
        <item h="1" x="34"/>
        <item h="1" x="1"/>
        <item h="1" x="8"/>
        <item h="1" x="36"/>
        <item h="1" x="9"/>
        <item h="1" x="37"/>
        <item h="1" x="28"/>
        <item h="1" x="27"/>
        <item h="1" x="30"/>
        <item h="1" x="42"/>
        <item h="1" x="43"/>
        <item h="1" x="38"/>
        <item h="1" x="31"/>
        <item x="7"/>
        <item x="20"/>
        <item x="19"/>
        <item h="1" x="45"/>
        <item h="1" x="46"/>
        <item h="1" x="47"/>
        <item h="1" x="48"/>
        <item h="1" x="49"/>
        <item h="1" x="50"/>
        <item h="1" x="51"/>
        <item h="1" x="52"/>
        <item t="default"/>
      </items>
    </pivotField>
    <pivotField numFmtId="14"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 measureFilter="1" sortType="descending">
      <items count="39">
        <item x="32"/>
        <item x="29"/>
        <item x="27"/>
        <item x="28"/>
        <item x="35"/>
        <item x="9"/>
        <item x="20"/>
        <item x="5"/>
        <item x="23"/>
        <item x="7"/>
        <item x="1"/>
        <item x="0"/>
        <item x="25"/>
        <item x="21"/>
        <item x="2"/>
        <item x="34"/>
        <item x="22"/>
        <item x="6"/>
        <item x="10"/>
        <item x="11"/>
        <item x="3"/>
        <item x="33"/>
        <item x="36"/>
        <item x="15"/>
        <item x="31"/>
        <item x="18"/>
        <item x="8"/>
        <item x="4"/>
        <item x="14"/>
        <item x="26"/>
        <item x="19"/>
        <item x="16"/>
        <item x="17"/>
        <item x="13"/>
        <item x="12"/>
        <item x="24"/>
        <item x="3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" showAll="0"/>
    <pivotField dataField="1" numFmtId="4" showAll="0"/>
    <pivotField numFmtId="4" showAll="0"/>
    <pivotField showAll="0"/>
  </pivotFields>
  <rowFields count="1">
    <field x="8"/>
  </rowFields>
  <rowItems count="6">
    <i>
      <x v="20"/>
    </i>
    <i>
      <x v="10"/>
    </i>
    <i>
      <x v="36"/>
    </i>
    <i>
      <x v="19"/>
    </i>
    <i>
      <x v="11"/>
    </i>
    <i t="grand">
      <x/>
    </i>
  </rowItems>
  <colItems count="1">
    <i/>
  </colItems>
  <pageFields count="1">
    <pageField fld="4" hier="-1"/>
  </pageFields>
  <dataFields count="1">
    <dataField name="Total KG" fld="12" baseField="0" baseItem="0"/>
  </dataFields>
  <formats count="8">
    <format dxfId="324">
      <pivotArea grandRow="1" outline="0" collapsedLevelsAreSubtotals="1" fieldPosition="0"/>
    </format>
    <format dxfId="323">
      <pivotArea field="8" type="button" dataOnly="0" labelOnly="1" outline="0" axis="axisRow" fieldPosition="0"/>
    </format>
    <format dxfId="322">
      <pivotArea dataOnly="0" labelOnly="1" outline="0" axis="axisValues" fieldPosition="0"/>
    </format>
    <format dxfId="321">
      <pivotArea grandRow="1" outline="0" collapsedLevelsAreSubtotals="1" fieldPosition="0"/>
    </format>
    <format dxfId="320">
      <pivotArea dataOnly="0" labelOnly="1" grandRow="1" outline="0" fieldPosition="0"/>
    </format>
    <format dxfId="319">
      <pivotArea collapsedLevelsAreSubtotals="1" fieldPosition="0">
        <references count="1">
          <reference field="8" count="10">
            <x v="7"/>
            <x v="10"/>
            <x v="11"/>
            <x v="18"/>
            <x v="20"/>
            <x v="21"/>
            <x v="22"/>
            <x v="25"/>
            <x v="26"/>
            <x v="27"/>
          </reference>
        </references>
      </pivotArea>
    </format>
    <format dxfId="318">
      <pivotArea collapsedLevelsAreSubtotals="1" fieldPosition="0">
        <references count="1">
          <reference field="8" count="7">
            <x v="7"/>
            <x v="10"/>
            <x v="11"/>
            <x v="18"/>
            <x v="20"/>
            <x v="21"/>
            <x v="26"/>
          </reference>
        </references>
      </pivotArea>
    </format>
    <format dxfId="317">
      <pivotArea collapsedLevelsAreSubtotals="1" fieldPosition="0">
        <references count="1">
          <reference field="8" count="5">
            <x v="10"/>
            <x v="11"/>
            <x v="19"/>
            <x v="20"/>
            <x v="36"/>
          </reference>
        </references>
      </pivotArea>
    </format>
  </formats>
  <pivotTableStyleInfo name="PivotStyleLight16" showRowHeaders="1" showColHeaders="1" showRowStripes="0" showColStripes="0" showLastColumn="1"/>
  <filters count="1">
    <filter fld="8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4000000}" name="Tabela dinâ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R27:S29" firstHeaderRow="1" firstDataRow="1" firstDataCol="1"/>
  <pivotFields count="10">
    <pivotField axis="axisRow" showAll="0">
      <items count="5">
        <item x="0"/>
        <item h="1" m="1" x="3"/>
        <item h="1" x="1"/>
        <item h="1" x="2"/>
        <item t="default"/>
      </items>
    </pivotField>
    <pivotField showAll="0"/>
    <pivotField dataField="1" numFmtId="4" showAll="0"/>
    <pivotField numFmtId="10" showAll="0"/>
    <pivotField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Vlr Devolução" fld="2" baseField="0" baseItem="0" numFmtId="44"/>
  </dataFields>
  <formats count="1">
    <format dxfId="6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B000000}" name="Tabela dinâmica1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">
  <location ref="U1:V18" firstHeaderRow="1" firstDataRow="1" firstDataCol="1"/>
  <pivotFields count="10">
    <pivotField showAll="0"/>
    <pivotField axis="axisRow" showAll="0" sortType="ascending">
      <items count="19">
        <item x="0"/>
        <item x="1"/>
        <item x="7"/>
        <item m="1" x="16"/>
        <item x="14"/>
        <item x="13"/>
        <item x="15"/>
        <item x="11"/>
        <item x="12"/>
        <item x="10"/>
        <item x="9"/>
        <item m="1" x="17"/>
        <item x="5"/>
        <item x="2"/>
        <item x="4"/>
        <item x="3"/>
        <item x="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4" showAll="0"/>
    <pivotField numFmtId="10" showAll="0"/>
    <pivotField dataField="1"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1"/>
  </rowFields>
  <rowItems count="17">
    <i>
      <x v="16"/>
    </i>
    <i>
      <x v="8"/>
    </i>
    <i>
      <x v="15"/>
    </i>
    <i>
      <x v="7"/>
    </i>
    <i>
      <x v="14"/>
    </i>
    <i>
      <x v="5"/>
    </i>
    <i>
      <x v="9"/>
    </i>
    <i>
      <x v="17"/>
    </i>
    <i>
      <x v="6"/>
    </i>
    <i>
      <x v="13"/>
    </i>
    <i>
      <x v="2"/>
    </i>
    <i>
      <x v="10"/>
    </i>
    <i>
      <x v="4"/>
    </i>
    <i>
      <x v="12"/>
    </i>
    <i>
      <x v="1"/>
    </i>
    <i>
      <x/>
    </i>
    <i t="grand">
      <x/>
    </i>
  </rowItems>
  <colItems count="1">
    <i/>
  </colItems>
  <dataFields count="1">
    <dataField name="Soma de %Vlr Venda" fld="4" baseField="0" baseItem="0" numFmtId="10"/>
  </dataFields>
  <formats count="1">
    <format dxfId="69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5000000}" name="Tabela dinâmica1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U27:V29" firstHeaderRow="1" firstDataRow="1" firstDataCol="1"/>
  <pivotFields count="10">
    <pivotField axis="axisRow" showAll="0">
      <items count="5">
        <item x="0"/>
        <item h="1" m="1" x="3"/>
        <item h="1" x="1"/>
        <item h="1" x="2"/>
        <item t="default"/>
      </items>
    </pivotField>
    <pivotField showAll="0"/>
    <pivotField numFmtId="4" showAll="0"/>
    <pivotField numFmtId="10" showAll="0"/>
    <pivotField dataField="1"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%Vlr Venda" fld="4" baseField="0" baseItem="0" numFmtId="10"/>
  </dataFields>
  <formats count="1">
    <format dxfId="7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9000000}" name="Tabela dinâmica6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L27:M41" firstHeaderRow="1" firstDataRow="1" firstDataCol="1"/>
  <pivotFields count="10">
    <pivotField showAll="0"/>
    <pivotField axis="axisRow" showAll="0">
      <items count="23">
        <item h="1" m="1" x="16"/>
        <item h="1" m="1" x="18"/>
        <item h="1" m="1" x="19"/>
        <item h="1" m="1" x="21"/>
        <item h="1" m="1" x="17"/>
        <item h="1" x="0"/>
        <item h="1" m="1" x="20"/>
        <item x="1"/>
        <item x="4"/>
        <item x="8"/>
        <item x="5"/>
        <item x="6"/>
        <item x="7"/>
        <item x="10"/>
        <item x="11"/>
        <item x="9"/>
        <item x="12"/>
        <item x="2"/>
        <item x="3"/>
        <item x="15"/>
        <item h="1" x="13"/>
        <item h="1" x="14"/>
        <item t="default"/>
      </items>
    </pivotField>
    <pivotField dataField="1" numFmtId="4" showAll="0"/>
    <pivotField numFmtId="10" showAll="0"/>
    <pivotField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1"/>
  </rowFields>
  <rowItems count="14"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a de Vlr Devolução" fld="2" baseField="0" baseItem="0" numFmtId="44"/>
  </dataFields>
  <formats count="1">
    <format dxfId="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8000000}" name="Tabela dinâmica1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">
  <location ref="O1:P6" firstHeaderRow="1" firstDataRow="1" firstDataCol="1"/>
  <pivotFields count="10">
    <pivotField axis="axisRow" showAll="0">
      <items count="6">
        <item x="2"/>
        <item x="3"/>
        <item x="4"/>
        <item h="1" x="0"/>
        <item x="1"/>
        <item t="default"/>
      </items>
    </pivotField>
    <pivotField showAll="0"/>
    <pivotField numFmtId="4" showAll="0"/>
    <pivotField numFmtId="10" showAll="0"/>
    <pivotField dataField="1"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0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Soma de %Vlr Venda" fld="4" baseField="0" baseItem="0" numFmtId="10"/>
  </dataFields>
  <formats count="1">
    <format dxfId="72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7000000}" name="Tabela dinâmica1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">
  <location ref="O27:P41" firstHeaderRow="1" firstDataRow="1" firstDataCol="1"/>
  <pivotFields count="10">
    <pivotField showAll="0"/>
    <pivotField axis="axisRow" showAll="0" sortType="descending">
      <items count="23">
        <item h="1" m="1" x="16"/>
        <item h="1" m="1" x="18"/>
        <item h="1" m="1" x="19"/>
        <item h="1" m="1" x="21"/>
        <item h="1" m="1" x="17"/>
        <item h="1" x="0"/>
        <item h="1" m="1" x="20"/>
        <item x="1"/>
        <item x="4"/>
        <item x="8"/>
        <item x="5"/>
        <item x="6"/>
        <item x="7"/>
        <item x="10"/>
        <item x="11"/>
        <item x="9"/>
        <item x="12"/>
        <item x="2"/>
        <item x="3"/>
        <item x="15"/>
        <item h="1" x="13"/>
        <item h="1"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4" showAll="0"/>
    <pivotField numFmtId="10" showAll="0"/>
    <pivotField dataField="1"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1"/>
  </rowFields>
  <rowItems count="14">
    <i>
      <x v="13"/>
    </i>
    <i>
      <x v="11"/>
    </i>
    <i>
      <x v="15"/>
    </i>
    <i>
      <x v="8"/>
    </i>
    <i>
      <x v="10"/>
    </i>
    <i>
      <x v="9"/>
    </i>
    <i>
      <x v="14"/>
    </i>
    <i>
      <x v="16"/>
    </i>
    <i>
      <x v="12"/>
    </i>
    <i>
      <x v="18"/>
    </i>
    <i>
      <x v="7"/>
    </i>
    <i>
      <x v="17"/>
    </i>
    <i>
      <x v="19"/>
    </i>
    <i t="grand">
      <x/>
    </i>
  </rowItems>
  <colItems count="1">
    <i/>
  </colItems>
  <dataFields count="1">
    <dataField name="Soma de %Vlr Venda" fld="4" baseField="0" baseItem="0" numFmtId="10"/>
  </dataFields>
  <formats count="1">
    <format dxfId="73">
      <pivotArea outline="0" collapsedLevelsAreSubtotals="1" fieldPosition="0"/>
    </format>
  </formats>
  <chartFormats count="19">
    <chartFormat chart="2" format="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6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6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69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70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7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7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7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74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75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76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77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7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79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80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8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8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A000000}" name="Tabela dinâ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R1:S14" firstHeaderRow="1" firstDataRow="1" firstDataCol="1"/>
  <pivotFields count="10">
    <pivotField showAll="0"/>
    <pivotField axis="axisRow" showAll="0">
      <items count="19">
        <item h="1" x="0"/>
        <item x="1"/>
        <item x="7"/>
        <item m="1" x="16"/>
        <item x="14"/>
        <item x="13"/>
        <item x="15"/>
        <item x="11"/>
        <item x="12"/>
        <item x="10"/>
        <item x="9"/>
        <item m="1" x="17"/>
        <item x="5"/>
        <item x="2"/>
        <item x="4"/>
        <item h="1" x="3"/>
        <item h="1" x="6"/>
        <item h="1" x="8"/>
        <item t="default"/>
      </items>
    </pivotField>
    <pivotField dataField="1" numFmtId="4" showAll="0"/>
    <pivotField numFmtId="10" showAll="0"/>
    <pivotField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1"/>
  </rowFields>
  <rowItems count="13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rowItems>
  <colItems count="1">
    <i/>
  </colItems>
  <dataFields count="1">
    <dataField name="Soma de Vlr Devolução" fld="2" baseField="0" baseItem="0" numFmtId="44"/>
  </dataFields>
  <formats count="1">
    <format dxfId="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16000000}" name="Tabela dinâ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6">
  <location ref="L1:M6" firstHeaderRow="1" firstDataRow="1" firstDataCol="1"/>
  <pivotFields count="10">
    <pivotField axis="axisRow" showAll="0">
      <items count="6">
        <item x="2"/>
        <item x="3"/>
        <item x="4"/>
        <item h="1" x="0"/>
        <item x="1"/>
        <item t="default"/>
      </items>
    </pivotField>
    <pivotField showAll="0"/>
    <pivotField dataField="1" numFmtId="4" showAll="0"/>
    <pivotField numFmtId="10" showAll="0"/>
    <pivotField numFmtId="10" showAll="0"/>
    <pivotField numFmtId="3" showAll="0"/>
    <pivotField numFmtId="168" showAll="0"/>
    <pivotField numFmtId="10" showAll="0"/>
    <pivotField numFmtId="3" showAll="0"/>
    <pivotField numFmtId="3" showAll="0"/>
  </pivotFields>
  <rowFields count="1">
    <field x="0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Soma de Vlr Devolução" fld="2" baseField="0" baseItem="0" numFmtId="44"/>
  </dataFields>
  <formats count="1">
    <format dxfId="7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C000000}" name="Tabela dinâmica2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M3:AN29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Page" multipleItemSelectionAllowed="1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axis="axisRow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/>
    </i>
    <i>
      <x v="4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1">
    <pageField fld="24" hier="-1"/>
  </pageFields>
  <dataFields count="1">
    <dataField name="Soma de Vlr Devolução" fld="21" baseField="0" baseItem="0" numFmtId="44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7000000}" name="Tabela dinâmica3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S67:AT93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axis="axisRow" showAll="0" sortType="descending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0" showAll="0"/>
    <pivotField dataField="1" showAll="0"/>
    <pivotField showAll="0"/>
    <pivotField showAll="0"/>
    <pivotField showAll="0"/>
    <pivotField showAll="0"/>
  </pivotFields>
  <rowFields count="1">
    <field x="27"/>
  </rowFields>
  <rowItems count="26">
    <i>
      <x v="10"/>
    </i>
    <i>
      <x v="7"/>
    </i>
    <i>
      <x/>
    </i>
    <i>
      <x v="19"/>
    </i>
    <i>
      <x v="6"/>
    </i>
    <i>
      <x v="16"/>
    </i>
    <i>
      <x v="15"/>
    </i>
    <i>
      <x v="11"/>
    </i>
    <i>
      <x v="24"/>
    </i>
    <i>
      <x v="18"/>
    </i>
    <i>
      <x v="4"/>
    </i>
    <i>
      <x v="20"/>
    </i>
    <i>
      <x v="22"/>
    </i>
    <i>
      <x v="14"/>
    </i>
    <i>
      <x v="12"/>
    </i>
    <i>
      <x v="30"/>
    </i>
    <i>
      <x v="23"/>
    </i>
    <i>
      <x v="21"/>
    </i>
    <i>
      <x v="17"/>
    </i>
    <i>
      <x v="31"/>
    </i>
    <i>
      <x v="29"/>
    </i>
    <i>
      <x v="28"/>
    </i>
    <i>
      <x v="27"/>
    </i>
    <i>
      <x v="25"/>
    </i>
    <i>
      <x v="26"/>
    </i>
    <i t="grand">
      <x/>
    </i>
  </rowItems>
  <colItems count="1">
    <i/>
  </colItems>
  <dataFields count="1">
    <dataField name="Soma de % KG" fld="29" baseField="26" baseItem="0"/>
  </dataFields>
  <formats count="2">
    <format dxfId="13">
      <pivotArea outline="0" collapsedLevelsAreSubtotals="1" fieldPosition="0"/>
    </format>
    <format dxfId="12">
      <pivotArea dataOnly="0" labelOnly="1" outline="0" axis="axisValues" fieldPosition="0"/>
    </format>
  </formats>
  <chartFormats count="8">
    <chartFormat chart="1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9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0" format="50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0" format="51">
      <pivotArea type="data" outline="0" fieldPosition="0">
        <references count="2">
          <reference field="4294967294" count="1" selected="0">
            <x v="0"/>
          </reference>
          <reference field="27" count="1" selected="0">
            <x v="2"/>
          </reference>
        </references>
      </pivotArea>
    </chartFormat>
    <chartFormat chart="10" format="52">
      <pivotArea type="data" outline="0" fieldPosition="0">
        <references count="2">
          <reference field="4294967294" count="1" selected="0">
            <x v="0"/>
          </reference>
          <reference field="27" count="1" selected="0">
            <x v="3"/>
          </reference>
        </references>
      </pivotArea>
    </chartFormat>
    <chartFormat chart="10" format="53">
      <pivotArea type="data" outline="0" fieldPosition="0">
        <references count="2">
          <reference field="4294967294" count="1" selected="0">
            <x v="0"/>
          </reference>
          <reference field="27" count="1" selected="0">
            <x v="4"/>
          </reference>
        </references>
      </pivotArea>
    </chartFormat>
    <chartFormat chart="10" format="54">
      <pivotArea type="data" outline="0" fieldPosition="0">
        <references count="2">
          <reference field="4294967294" count="1" selected="0">
            <x v="0"/>
          </reference>
          <reference field="27" count="1" selected="0">
            <x v="5"/>
          </reference>
        </references>
      </pivotArea>
    </chartFormat>
    <chartFormat chart="10" format="55">
      <pivotArea type="data" outline="0" fieldPosition="0">
        <references count="2">
          <reference field="4294967294" count="1" selected="0">
            <x v="0"/>
          </reference>
          <reference field="27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4000000}" name="Tabela dinâmica2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M69:AN95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Page" multipleItemSelectionAllowed="1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axis="axisRow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/>
    </i>
    <i>
      <x v="4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1">
    <pageField fld="24" hier="-1"/>
  </pageFields>
  <dataFields count="1">
    <dataField name="Soma de Vlr Devolução" fld="21" baseField="0" baseItem="0" numFmtId="44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A000000}" name="Tabela dinâmica1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3:S14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de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dataField="1" numFmtId="4" showAll="0"/>
    <pivotField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name="Rede" axis="axisPage" multipleItemSelectionAllowed="1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11">
    <i>
      <x v="16"/>
    </i>
    <i>
      <x v="12"/>
    </i>
    <i>
      <x v="5"/>
    </i>
    <i>
      <x v="15"/>
    </i>
    <i>
      <x v="21"/>
    </i>
    <i>
      <x v="20"/>
    </i>
    <i>
      <x v="18"/>
    </i>
    <i>
      <x/>
    </i>
    <i>
      <x v="39"/>
    </i>
    <i>
      <x v="33"/>
    </i>
    <i t="grand">
      <x/>
    </i>
  </rowItems>
  <colItems count="1">
    <i/>
  </colItems>
  <pageFields count="1">
    <pageField fld="27" hier="-1"/>
  </pageFields>
  <dataFields count="1">
    <dataField name="Soma de Qtd Devolvida Kg" fld="20" baseField="0" baseItem="0" numFmtId="164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1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1000000}" name="Tabela dinâmica29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62:S78" firstHeaderRow="1" firstDataRow="1" firstDataCol="1" rowPageCount="1" colPageCount="1"/>
  <pivotFields count="34">
    <pivotField showAll="0"/>
    <pivotField showAll="0"/>
    <pivotField showAll="0"/>
    <pivotField axis="axisPage" multipleItemSelectionAllowed="1" showAll="0">
      <items count="19">
        <item m="1" x="13"/>
        <item m="1" x="16"/>
        <item m="1" x="17"/>
        <item m="1" x="15"/>
        <item m="1" x="12"/>
        <item m="1" x="14"/>
        <item x="0"/>
        <item x="1"/>
        <item x="3"/>
        <item x="4"/>
        <item x="2"/>
        <item x="5"/>
        <item x="8"/>
        <item x="6"/>
        <item x="7"/>
        <item x="11"/>
        <item x="10"/>
        <item x="9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Row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3" hier="-1"/>
  </pageFields>
  <dataFields count="1">
    <dataField name="Soma de Vlr Devolução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5000000}" name="Tabela dinâmica30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92:S108" firstHeaderRow="1" firstDataRow="1" firstDataCol="1" rowPageCount="1" colPageCount="1"/>
  <pivotFields count="34">
    <pivotField showAll="0"/>
    <pivotField showAll="0"/>
    <pivotField showAll="0"/>
    <pivotField axis="axisPage" multipleItemSelectionAllowed="1" showAll="0">
      <items count="19">
        <item m="1" x="13"/>
        <item m="1" x="16"/>
        <item m="1" x="17"/>
        <item m="1" x="15"/>
        <item m="1" x="12"/>
        <item m="1" x="14"/>
        <item x="0"/>
        <item x="1"/>
        <item x="3"/>
        <item x="4"/>
        <item x="2"/>
        <item x="5"/>
        <item x="8"/>
        <item x="6"/>
        <item x="7"/>
        <item x="11"/>
        <item x="10"/>
        <item x="9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Row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3" hier="-1"/>
  </pageFields>
  <dataFields count="1">
    <dataField name="Soma de Vlr Devolução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A000000}" name="Tabela dinâmica1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17:O33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dataField="1" numFmtId="4" showAll="0"/>
    <pivotField numFmtId="4" showAll="0"/>
    <pivotField showAll="0"/>
    <pivotField showAll="0"/>
    <pivotField axis="axisRow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oma de Qtd Devolvida Kg" fld="20" baseField="0" baseItem="0" numFmtId="164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6000000}" name="Tabela dinâmica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1:C67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dataField="1" numFmtId="4" showAll="0"/>
    <pivotField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axis="axisRow" showAll="0" sortType="descending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 v="10"/>
    </i>
    <i>
      <x v="7"/>
    </i>
    <i>
      <x/>
    </i>
    <i>
      <x v="19"/>
    </i>
    <i>
      <x v="6"/>
    </i>
    <i>
      <x v="16"/>
    </i>
    <i>
      <x v="15"/>
    </i>
    <i>
      <x v="11"/>
    </i>
    <i>
      <x v="24"/>
    </i>
    <i>
      <x v="18"/>
    </i>
    <i>
      <x v="4"/>
    </i>
    <i>
      <x v="20"/>
    </i>
    <i>
      <x v="22"/>
    </i>
    <i>
      <x v="14"/>
    </i>
    <i>
      <x v="12"/>
    </i>
    <i>
      <x v="30"/>
    </i>
    <i>
      <x v="23"/>
    </i>
    <i>
      <x v="21"/>
    </i>
    <i>
      <x v="17"/>
    </i>
    <i>
      <x v="31"/>
    </i>
    <i>
      <x v="29"/>
    </i>
    <i>
      <x v="28"/>
    </i>
    <i>
      <x v="27"/>
    </i>
    <i>
      <x v="25"/>
    </i>
    <i>
      <x v="26"/>
    </i>
    <i t="grand">
      <x/>
    </i>
  </rowItems>
  <colItems count="1">
    <i/>
  </colItems>
  <dataFields count="1">
    <dataField name="Soma de Qtd Devolvida Kg" fld="20" baseField="0" baseItem="0" numFmtId="164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D000000}" name="Tabela dinâmica1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X4:Y8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de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name="MATEUS" axis="axisPage" multipleItemSelectionAllowed="1" showAll="0">
      <items count="209">
        <item h="1" m="1" x="184"/>
        <item h="1" m="1" x="158"/>
        <item h="1" m="1" x="146"/>
        <item h="1" m="1" x="185"/>
        <item h="1" m="1" x="141"/>
        <item h="1" m="1" x="197"/>
        <item h="1" m="1" x="198"/>
        <item h="1" m="1" x="122"/>
        <item h="1" m="1" x="155"/>
        <item h="1" m="1" x="132"/>
        <item h="1" m="1" x="205"/>
        <item h="1" m="1" x="149"/>
        <item h="1" m="1" x="179"/>
        <item h="1" m="1" x="136"/>
        <item m="1" x="121"/>
        <item m="1" x="162"/>
        <item m="1" x="195"/>
        <item m="1" x="127"/>
        <item m="1" x="153"/>
        <item m="1" x="178"/>
        <item m="1" x="180"/>
        <item m="1" x="173"/>
        <item h="1" m="1" x="151"/>
        <item h="1" m="1" x="188"/>
        <item h="1" m="1" x="117"/>
        <item h="1" m="1" x="183"/>
        <item h="1" m="1" x="150"/>
        <item h="1" m="1" x="161"/>
        <item h="1" m="1" x="137"/>
        <item h="1" m="1" x="130"/>
        <item h="1" m="1" x="126"/>
        <item h="1" m="1" x="118"/>
        <item h="1" m="1" x="206"/>
        <item h="1" m="1" x="129"/>
        <item h="1" m="1" x="169"/>
        <item h="1" m="1" x="145"/>
        <item h="1" m="1" x="112"/>
        <item h="1" m="1" x="207"/>
        <item h="1" m="1" x="116"/>
        <item h="1" m="1" x="171"/>
        <item h="1" m="1" x="142"/>
        <item h="1" m="1" x="176"/>
        <item h="1" m="1" x="190"/>
        <item h="1" m="1" x="165"/>
        <item h="1" m="1" x="134"/>
        <item h="1" m="1" x="182"/>
        <item h="1" m="1" x="131"/>
        <item h="1" m="1" x="139"/>
        <item h="1" m="1" x="147"/>
        <item h="1" m="1" x="200"/>
        <item h="1" m="1" x="181"/>
        <item h="1" m="1" x="115"/>
        <item h="1" m="1" x="177"/>
        <item h="1" m="1" x="175"/>
        <item h="1" m="1" x="201"/>
        <item h="1" m="1" x="168"/>
        <item h="1" m="1" x="157"/>
        <item h="1" m="1" x="125"/>
        <item h="1" m="1" x="166"/>
        <item h="1" m="1" x="119"/>
        <item h="1" m="1" x="144"/>
        <item h="1" m="1" x="135"/>
        <item h="1" m="1" x="203"/>
        <item h="1" m="1" x="159"/>
        <item h="1" m="1" x="194"/>
        <item h="1" m="1" x="172"/>
        <item h="1" m="1" x="114"/>
        <item h="1" m="1" x="133"/>
        <item h="1" m="1" x="113"/>
        <item h="1" m="1" x="148"/>
        <item h="1" m="1" x="128"/>
        <item h="1" m="1" x="186"/>
        <item h="1" x="85"/>
        <item h="1" m="1" x="154"/>
        <item h="1" m="1" x="189"/>
        <item h="1" m="1" x="111"/>
        <item h="1" m="1" x="143"/>
        <item h="1" m="1" x="192"/>
        <item h="1" m="1" x="124"/>
        <item m="1" x="164"/>
        <item h="1" m="1" x="156"/>
        <item h="1" m="1" x="199"/>
        <item m="1" x="204"/>
        <item h="1" m="1" x="170"/>
        <item h="1" m="1" x="138"/>
        <item h="1" m="1" x="160"/>
        <item h="1" m="1" x="191"/>
        <item h="1" m="1" x="202"/>
        <item h="1" m="1" x="196"/>
        <item h="1" m="1" x="167"/>
        <item h="1" m="1" x="193"/>
        <item h="1" m="1" x="187"/>
        <item h="1" m="1" x="163"/>
        <item h="1" m="1" x="123"/>
        <item h="1" m="1" x="152"/>
        <item h="1" m="1" x="140"/>
        <item h="1" m="1" x="174"/>
        <item h="1" m="1" x="120"/>
        <item h="1" x="0"/>
        <item h="1" x="2"/>
        <item h="1" x="42"/>
        <item h="1" x="74"/>
        <item h="1" x="18"/>
        <item x="37"/>
        <item h="1" x="19"/>
        <item h="1" x="14"/>
        <item h="1" x="8"/>
        <item h="1" x="17"/>
        <item h="1" x="71"/>
        <item h="1" x="52"/>
        <item h="1" x="32"/>
        <item h="1" x="4"/>
        <item h="1" x="31"/>
        <item h="1" x="15"/>
        <item h="1" x="9"/>
        <item h="1" x="11"/>
        <item h="1" x="5"/>
        <item h="1" x="3"/>
        <item h="1" x="24"/>
        <item h="1" x="53"/>
        <item h="1" x="22"/>
        <item h="1" x="28"/>
        <item h="1" x="29"/>
        <item h="1" x="91"/>
        <item h="1" x="7"/>
        <item h="1" x="13"/>
        <item h="1" x="10"/>
        <item h="1" x="23"/>
        <item h="1" x="1"/>
        <item h="1" x="66"/>
        <item h="1" x="67"/>
        <item h="1" x="65"/>
        <item h="1" x="27"/>
        <item h="1" x="25"/>
        <item h="1" x="92"/>
        <item h="1" x="93"/>
        <item h="1" x="35"/>
        <item x="94"/>
        <item h="1" x="95"/>
        <item h="1" x="72"/>
        <item x="96"/>
        <item x="6"/>
        <item h="1" x="16"/>
        <item x="41"/>
        <item x="80"/>
        <item x="57"/>
        <item x="50"/>
        <item x="40"/>
        <item x="97"/>
        <item x="63"/>
        <item x="64"/>
        <item h="1" x="58"/>
        <item x="59"/>
        <item h="1" x="73"/>
        <item h="1" x="55"/>
        <item h="1" x="87"/>
        <item h="1" x="68"/>
        <item h="1" x="99"/>
        <item x="86"/>
        <item h="1" x="54"/>
        <item h="1" x="60"/>
        <item h="1" x="33"/>
        <item h="1" x="83"/>
        <item h="1" x="51"/>
        <item h="1" x="70"/>
        <item h="1" x="21"/>
        <item x="39"/>
        <item h="1" x="78"/>
        <item h="1" x="30"/>
        <item h="1" x="90"/>
        <item h="1" x="34"/>
        <item h="1" x="76"/>
        <item h="1" x="56"/>
        <item x="82"/>
        <item x="101"/>
        <item x="62"/>
        <item h="1" x="26"/>
        <item h="1" x="106"/>
        <item h="1" x="12"/>
        <item h="1" x="38"/>
        <item h="1" x="20"/>
        <item x="110"/>
        <item h="1" x="108"/>
        <item h="1" x="61"/>
        <item h="1" x="69"/>
        <item h="1" x="75"/>
        <item h="1" x="79"/>
        <item h="1" x="84"/>
        <item h="1" x="89"/>
        <item h="1" x="88"/>
        <item h="1" x="98"/>
        <item h="1" x="102"/>
        <item h="1" x="103"/>
        <item h="1" x="104"/>
        <item h="1" x="105"/>
        <item h="1" x="109"/>
        <item h="1" x="36"/>
        <item h="1" x="43"/>
        <item h="1" x="44"/>
        <item h="1" x="45"/>
        <item h="1" x="46"/>
        <item h="1" x="47"/>
        <item h="1" x="48"/>
        <item h="1" x="49"/>
        <item h="1" x="77"/>
        <item h="1" x="81"/>
        <item h="1" x="100"/>
        <item h="1" x="107"/>
        <item t="default"/>
      </items>
    </pivotField>
    <pivotField name="Rede" multipleItemSelectionAllowed="1"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4">
    <i>
      <x v="12"/>
    </i>
    <i>
      <x v="16"/>
    </i>
    <i>
      <x v="18"/>
    </i>
    <i t="grand">
      <x/>
    </i>
  </rowItems>
  <colItems count="1">
    <i/>
  </colItems>
  <pageFields count="1">
    <pageField fld="26" hier="-1"/>
  </pageFields>
  <dataFields count="1">
    <dataField name="Soma de Vlr Devolução" fld="21" baseField="0" baseItem="0" numFmtId="44"/>
  </dataFields>
  <formats count="1">
    <format dxfId="18">
      <pivotArea outline="0" collapsedLevelsAreSubtotals="1" fieldPosition="0"/>
    </format>
  </formats>
  <chartFormats count="7">
    <chartFormat chart="2" format="1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7">
      <pivotArea type="data" outline="0" fieldPosition="0">
        <references count="2">
          <reference field="4294967294" count="1" selected="0">
            <x v="0"/>
          </reference>
          <reference field="11" count="1" selected="0">
            <x v="15"/>
          </reference>
        </references>
      </pivotArea>
    </chartFormat>
    <chartFormat chart="2" format="128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2" format="129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2" format="130">
      <pivotArea type="data" outline="0" fieldPosition="0">
        <references count="2">
          <reference field="4294967294" count="1" selected="0">
            <x v="0"/>
          </reference>
          <reference field="11" count="1" selected="0">
            <x v="20"/>
          </reference>
        </references>
      </pivotArea>
    </chartFormat>
    <chartFormat chart="2" format="13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2" format="13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5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B000000}" name="Tabela dinâmica3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J2:BK18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Row" showAll="0" sortType="descending">
      <items count="18">
        <item x="0"/>
        <item x="3"/>
        <item x="10"/>
        <item m="1" x="15"/>
        <item x="6"/>
        <item x="9"/>
        <item x="13"/>
        <item x="11"/>
        <item x="7"/>
        <item x="2"/>
        <item x="4"/>
        <item x="5"/>
        <item m="1" x="16"/>
        <item x="1"/>
        <item x="14"/>
        <item x="12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numFmtId="2" showAll="0"/>
    <pivotField showAll="0"/>
    <pivotField showAll="0"/>
    <pivotField showAll="0"/>
    <pivotField showAll="0"/>
  </pivotFields>
  <rowFields count="1">
    <field x="24"/>
  </rowFields>
  <rowItems count="16">
    <i>
      <x/>
    </i>
    <i>
      <x v="10"/>
    </i>
    <i>
      <x v="4"/>
    </i>
    <i>
      <x v="9"/>
    </i>
    <i>
      <x v="1"/>
    </i>
    <i>
      <x v="13"/>
    </i>
    <i>
      <x v="11"/>
    </i>
    <i>
      <x v="2"/>
    </i>
    <i>
      <x v="8"/>
    </i>
    <i>
      <x v="5"/>
    </i>
    <i>
      <x v="14"/>
    </i>
    <i>
      <x v="6"/>
    </i>
    <i>
      <x v="15"/>
    </i>
    <i>
      <x v="7"/>
    </i>
    <i>
      <x v="16"/>
    </i>
    <i t="grand">
      <x/>
    </i>
  </rowItems>
  <colItems count="1">
    <i/>
  </colItems>
  <dataFields count="1">
    <dataField name="Soma de Vlr Devolução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3000000}" name="Tabela dinâmica2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P35:AQ61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Page" multipleItemSelectionAllowed="1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axis="axisRow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/>
    </i>
    <i>
      <x v="4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1">
    <pageField fld="24" hier="-1"/>
  </pageFields>
  <dataFields count="1">
    <dataField name="Soma de Vlr Devolução" fld="21" baseField="0" baseItem="0" numFmtId="44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E000000}" name="Tabela dinâmica1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7">
  <location ref="N2:O10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Row" showAll="0" measureFilter="1" sortType="ascending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4"/>
  </rowFields>
  <rowItems count="8">
    <i>
      <x v="11"/>
    </i>
    <i>
      <x v="13"/>
    </i>
    <i>
      <x v="6"/>
    </i>
    <i>
      <x v="5"/>
    </i>
    <i>
      <x v="7"/>
    </i>
    <i>
      <x v="9"/>
    </i>
    <i>
      <x v="10"/>
    </i>
    <i t="grand">
      <x/>
    </i>
  </rowItems>
  <colItems count="1">
    <i/>
  </colItems>
  <dataFields count="1">
    <dataField name="Soma de Vlr Devolução" fld="21" baseField="0" baseItem="0" numFmtId="44"/>
  </dataFields>
  <formats count="1">
    <format dxfId="20">
      <pivotArea outline="0" collapsedLevelsAreSubtotals="1" fieldPosition="0"/>
    </format>
  </formats>
  <chartFormats count="16">
    <chartFormat chart="6" format="8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86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  <chartFormat chart="6" format="87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6" format="88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6" format="89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6" format="90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6" format="9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6" format="92">
      <pivotArea type="data" outline="0" fieldPosition="0">
        <references count="2">
          <reference field="4294967294" count="1" selected="0">
            <x v="0"/>
          </reference>
          <reference field="24" count="1" selected="0">
            <x v="9"/>
          </reference>
        </references>
      </pivotArea>
    </chartFormat>
    <chartFormat chart="6" format="93">
      <pivotArea type="data" outline="0" fieldPosition="0">
        <references count="2">
          <reference field="4294967294" count="1" selected="0">
            <x v="0"/>
          </reference>
          <reference field="24" count="1" selected="0">
            <x v="6"/>
          </reference>
        </references>
      </pivotArea>
    </chartFormat>
    <chartFormat chart="6" format="94">
      <pivotArea type="data" outline="0" fieldPosition="0">
        <references count="2">
          <reference field="4294967294" count="1" selected="0">
            <x v="0"/>
          </reference>
          <reference field="24" count="1" selected="0">
            <x v="7"/>
          </reference>
        </references>
      </pivotArea>
    </chartFormat>
    <chartFormat chart="6" format="95">
      <pivotArea type="data" outline="0" fieldPosition="0">
        <references count="2">
          <reference field="4294967294" count="1" selected="0">
            <x v="0"/>
          </reference>
          <reference field="24" count="1" selected="0">
            <x v="10"/>
          </reference>
        </references>
      </pivotArea>
    </chartFormat>
    <chartFormat chart="6" format="96">
      <pivotArea type="data" outline="0" fieldPosition="0">
        <references count="2">
          <reference field="4294967294" count="1" selected="0">
            <x v="0"/>
          </reference>
          <reference field="24" count="1" selected="0">
            <x v="8"/>
          </reference>
        </references>
      </pivotArea>
    </chartFormat>
    <chartFormat chart="6" format="97">
      <pivotArea type="data" outline="0" fieldPosition="0">
        <references count="2">
          <reference field="4294967294" count="1" selected="0">
            <x v="0"/>
          </reference>
          <reference field="24" count="1" selected="0">
            <x v="11"/>
          </reference>
        </references>
      </pivotArea>
    </chartFormat>
    <chartFormat chart="6" format="98">
      <pivotArea type="data" outline="0" fieldPosition="0">
        <references count="2">
          <reference field="4294967294" count="1" selected="0">
            <x v="0"/>
          </reference>
          <reference field="24" count="1" selected="0">
            <x v="12"/>
          </reference>
        </references>
      </pivotArea>
    </chartFormat>
    <chartFormat chart="6" format="99">
      <pivotArea type="data" outline="0" fieldPosition="0">
        <references count="2">
          <reference field="4294967294" count="1" selected="0">
            <x v="0"/>
          </reference>
          <reference field="24" count="1" selected="0">
            <x v="13"/>
          </reference>
        </references>
      </pivotArea>
    </chartFormat>
    <chartFormat chart="6" format="100">
      <pivotArea type="data" outline="0" fieldPosition="0">
        <references count="2">
          <reference field="4294967294" count="1" selected="0">
            <x v="0"/>
          </reference>
          <reference field="24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4" type="count" evalOrder="-1" id="3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1000000}" name="Tabela dinâmica1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U4:V8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de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name="ASSAI" axis="axisPage" multipleItemSelectionAllowed="1" showAll="0">
      <items count="209">
        <item m="1" x="184"/>
        <item m="1" x="158"/>
        <item m="1" x="146"/>
        <item m="1" x="185"/>
        <item m="1" x="141"/>
        <item m="1" x="197"/>
        <item m="1" x="198"/>
        <item m="1" x="122"/>
        <item m="1" x="155"/>
        <item m="1" x="132"/>
        <item m="1" x="205"/>
        <item m="1" x="149"/>
        <item m="1" x="179"/>
        <item h="1" m="1" x="136"/>
        <item h="1" m="1" x="121"/>
        <item h="1" m="1" x="162"/>
        <item h="1" m="1" x="195"/>
        <item h="1" m="1" x="127"/>
        <item h="1" m="1" x="153"/>
        <item h="1" m="1" x="178"/>
        <item h="1" m="1" x="180"/>
        <item h="1" m="1" x="173"/>
        <item h="1" m="1" x="151"/>
        <item h="1" m="1" x="188"/>
        <item h="1" m="1" x="117"/>
        <item h="1" m="1" x="183"/>
        <item h="1" m="1" x="150"/>
        <item h="1" m="1" x="161"/>
        <item h="1" m="1" x="137"/>
        <item h="1" m="1" x="130"/>
        <item h="1" m="1" x="126"/>
        <item h="1" m="1" x="118"/>
        <item h="1" m="1" x="206"/>
        <item h="1" m="1" x="129"/>
        <item h="1" m="1" x="169"/>
        <item h="1" m="1" x="145"/>
        <item h="1" m="1" x="112"/>
        <item h="1" m="1" x="207"/>
        <item h="1" m="1" x="116"/>
        <item h="1" m="1" x="171"/>
        <item h="1" m="1" x="142"/>
        <item h="1" m="1" x="176"/>
        <item h="1" m="1" x="190"/>
        <item h="1" m="1" x="165"/>
        <item h="1" m="1" x="134"/>
        <item h="1" m="1" x="182"/>
        <item h="1" m="1" x="131"/>
        <item h="1" m="1" x="139"/>
        <item h="1" m="1" x="147"/>
        <item h="1" m="1" x="200"/>
        <item h="1" m="1" x="181"/>
        <item h="1" m="1" x="115"/>
        <item h="1" m="1" x="177"/>
        <item h="1" m="1" x="175"/>
        <item h="1" m="1" x="201"/>
        <item h="1" m="1" x="168"/>
        <item h="1" m="1" x="157"/>
        <item h="1" m="1" x="125"/>
        <item h="1" m="1" x="166"/>
        <item h="1" m="1" x="119"/>
        <item h="1" m="1" x="144"/>
        <item h="1" m="1" x="135"/>
        <item h="1" m="1" x="203"/>
        <item h="1" m="1" x="159"/>
        <item h="1" m="1" x="194"/>
        <item m="1" x="172"/>
        <item h="1" m="1" x="114"/>
        <item h="1" m="1" x="133"/>
        <item h="1" m="1" x="113"/>
        <item h="1" m="1" x="148"/>
        <item m="1" x="128"/>
        <item h="1" m="1" x="186"/>
        <item h="1" x="85"/>
        <item h="1" m="1" x="154"/>
        <item h="1" m="1" x="189"/>
        <item m="1" x="111"/>
        <item h="1" m="1" x="143"/>
        <item h="1" m="1" x="192"/>
        <item h="1" m="1" x="124"/>
        <item h="1" m="1" x="164"/>
        <item h="1" m="1" x="156"/>
        <item h="1" m="1" x="199"/>
        <item h="1" m="1" x="204"/>
        <item h="1" m="1" x="170"/>
        <item h="1" m="1" x="138"/>
        <item h="1" m="1" x="160"/>
        <item h="1" m="1" x="191"/>
        <item h="1" m="1" x="202"/>
        <item h="1" m="1" x="196"/>
        <item h="1" m="1" x="167"/>
        <item h="1" m="1" x="193"/>
        <item h="1" m="1" x="187"/>
        <item h="1" m="1" x="163"/>
        <item h="1" m="1" x="123"/>
        <item h="1" m="1" x="152"/>
        <item h="1" m="1" x="140"/>
        <item h="1" m="1" x="174"/>
        <item h="1" m="1" x="120"/>
        <item h="1" x="0"/>
        <item x="2"/>
        <item h="1" x="42"/>
        <item h="1" x="74"/>
        <item x="18"/>
        <item h="1" x="37"/>
        <item x="19"/>
        <item h="1" x="14"/>
        <item x="8"/>
        <item x="17"/>
        <item h="1" x="71"/>
        <item x="52"/>
        <item x="32"/>
        <item x="4"/>
        <item h="1" x="31"/>
        <item h="1" x="15"/>
        <item h="1" x="9"/>
        <item x="11"/>
        <item x="5"/>
        <item h="1" x="3"/>
        <item h="1" x="24"/>
        <item x="53"/>
        <item h="1" x="22"/>
        <item x="28"/>
        <item x="29"/>
        <item h="1" x="91"/>
        <item h="1" x="7"/>
        <item h="1" x="13"/>
        <item h="1" x="10"/>
        <item h="1" x="23"/>
        <item x="1"/>
        <item x="66"/>
        <item x="67"/>
        <item h="1" x="65"/>
        <item h="1" x="27"/>
        <item h="1" x="25"/>
        <item h="1" x="92"/>
        <item h="1" x="93"/>
        <item h="1" x="35"/>
        <item h="1" x="94"/>
        <item h="1" x="95"/>
        <item h="1" x="72"/>
        <item h="1" x="96"/>
        <item h="1" x="6"/>
        <item h="1" x="16"/>
        <item h="1" x="41"/>
        <item h="1" x="80"/>
        <item h="1" x="57"/>
        <item h="1" x="50"/>
        <item h="1" x="40"/>
        <item h="1" x="97"/>
        <item h="1" x="63"/>
        <item h="1" x="64"/>
        <item h="1" x="58"/>
        <item h="1" x="59"/>
        <item h="1" x="73"/>
        <item h="1" x="55"/>
        <item h="1" x="87"/>
        <item x="68"/>
        <item h="1" x="99"/>
        <item h="1" x="86"/>
        <item x="54"/>
        <item h="1" x="60"/>
        <item h="1" x="33"/>
        <item h="1" x="83"/>
        <item h="1" x="51"/>
        <item h="1" x="70"/>
        <item h="1" x="21"/>
        <item h="1" x="39"/>
        <item h="1" x="78"/>
        <item h="1" x="30"/>
        <item h="1" x="90"/>
        <item h="1" x="34"/>
        <item h="1" x="76"/>
        <item x="56"/>
        <item h="1" x="82"/>
        <item h="1" x="101"/>
        <item h="1" x="62"/>
        <item h="1" x="26"/>
        <item h="1" x="106"/>
        <item x="12"/>
        <item h="1" x="38"/>
        <item x="20"/>
        <item h="1" x="110"/>
        <item h="1" x="108"/>
        <item h="1" x="61"/>
        <item h="1" x="69"/>
        <item h="1" x="75"/>
        <item h="1" x="79"/>
        <item h="1" x="84"/>
        <item h="1" x="89"/>
        <item h="1" x="88"/>
        <item h="1" x="98"/>
        <item h="1" x="102"/>
        <item h="1" x="103"/>
        <item h="1" x="104"/>
        <item h="1" x="105"/>
        <item h="1" x="109"/>
        <item h="1" x="36"/>
        <item h="1" x="43"/>
        <item h="1" x="44"/>
        <item h="1" x="45"/>
        <item h="1" x="46"/>
        <item h="1" x="47"/>
        <item h="1" x="48"/>
        <item h="1" x="49"/>
        <item h="1" x="77"/>
        <item h="1" x="81"/>
        <item h="1" x="100"/>
        <item h="1" x="107"/>
        <item t="default"/>
      </items>
    </pivotField>
    <pivotField name="Rede" multipleItemSelectionAllowed="1"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4">
    <i>
      <x v="16"/>
    </i>
    <i>
      <x v="40"/>
    </i>
    <i>
      <x v="15"/>
    </i>
    <i t="grand">
      <x/>
    </i>
  </rowItems>
  <colItems count="1">
    <i/>
  </colItems>
  <pageFields count="1">
    <pageField fld="26" hier="-1"/>
  </pageFields>
  <dataFields count="1">
    <dataField name="Soma de Vlr Devolução" fld="21" baseField="0" baseItem="0" numFmtId="44"/>
  </dataFields>
  <formats count="1">
    <format dxfId="21">
      <pivotArea outline="0" collapsedLevelsAreSubtotals="1" fieldPosition="0"/>
    </format>
  </formats>
  <chartFormats count="10">
    <chartFormat chart="3" format="1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27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128">
      <pivotArea type="data" outline="0" fieldPosition="0">
        <references count="2">
          <reference field="4294967294" count="1" selected="0">
            <x v="0"/>
          </reference>
          <reference field="11" count="1" selected="0">
            <x v="15"/>
          </reference>
        </references>
      </pivotArea>
    </chartFormat>
    <chartFormat chart="3" format="129">
      <pivotArea type="data" outline="0" fieldPosition="0">
        <references count="2">
          <reference field="4294967294" count="1" selected="0">
            <x v="0"/>
          </reference>
          <reference field="11" count="1" selected="0">
            <x v="24"/>
          </reference>
        </references>
      </pivotArea>
    </chartFormat>
    <chartFormat chart="3" format="130">
      <pivotArea type="data" outline="0" fieldPosition="0">
        <references count="2">
          <reference field="4294967294" count="1" selected="0">
            <x v="0"/>
          </reference>
          <reference field="11" count="1" selected="0">
            <x v="33"/>
          </reference>
        </references>
      </pivotArea>
    </chartFormat>
    <chartFormat chart="3" format="13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1"/>
          </reference>
        </references>
      </pivotArea>
    </chartFormat>
    <chartFormat chart="3" format="13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3" format="134">
      <pivotArea type="data" outline="0" fieldPosition="0">
        <references count="2">
          <reference field="4294967294" count="1" selected="0">
            <x v="0"/>
          </reference>
          <reference field="11" count="1" selected="0">
            <x v="40"/>
          </reference>
        </references>
      </pivotArea>
    </chartFormat>
    <chartFormat chart="3" format="135">
      <pivotArea type="data" outline="0" fieldPosition="0">
        <references count="2">
          <reference field="4294967294" count="1" selected="0">
            <x v="0"/>
          </reference>
          <reference field="11" count="1" selected="0">
            <x v="37"/>
          </reference>
        </references>
      </pivotArea>
    </chartFormat>
    <chartFormat chart="3" format="13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7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2000000}" name="Tabela dinâmica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J2:L8" firstHeaderRow="0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dataField="1"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axis="axisRow" showAll="0" measureFilter="1" sortType="ascending">
      <items count="33">
        <item x="1"/>
        <item m="1" x="25"/>
        <item m="1" x="28"/>
        <item m="1" x="27"/>
        <item m="1" x="31"/>
        <item x="2"/>
        <item x="13"/>
        <item m="1" x="30"/>
        <item m="1" x="26"/>
        <item x="11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6">
    <i>
      <x v="19"/>
    </i>
    <i>
      <x v="9"/>
    </i>
    <i>
      <x v="5"/>
    </i>
    <i>
      <x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td Devolvida Kg" fld="20" baseField="0" baseItem="0" numFmtId="164"/>
    <dataField name="Soma de Vlr Devolução" fld="21" baseField="0" baseItem="0" numFmtId="44"/>
  </dataFields>
  <formats count="2">
    <format dxfId="23">
      <pivotArea outline="0" collapsedLevelsAreSubtotals="1" fieldPosition="0"/>
    </format>
    <format dxfId="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7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8000000}" name="Tabela dinâmica3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11:C37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axis="axisRow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/>
    </i>
    <i>
      <x v="4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Soma de Vlr Devolução" fld="21" baseField="0" baseItem="0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6000000}" name="Tabela dinâmica9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77:H88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42">
        <item x="47"/>
        <item x="103"/>
        <item x="30"/>
        <item x="13"/>
        <item x="40"/>
        <item x="59"/>
        <item x="6"/>
        <item x="38"/>
        <item x="71"/>
        <item m="1" x="137"/>
        <item m="1" x="140"/>
        <item x="24"/>
        <item x="28"/>
        <item m="1" x="129"/>
        <item x="11"/>
        <item x="5"/>
        <item x="32"/>
        <item x="3"/>
        <item x="19"/>
        <item m="1" x="123"/>
        <item x="18"/>
        <item m="1" x="132"/>
        <item m="1" x="134"/>
        <item m="1" x="135"/>
        <item x="26"/>
        <item m="1" x="128"/>
        <item x="17"/>
        <item x="50"/>
        <item x="8"/>
        <item x="65"/>
        <item x="42"/>
        <item x="14"/>
        <item m="1" x="138"/>
        <item x="102"/>
        <item m="1" x="118"/>
        <item x="9"/>
        <item x="115"/>
        <item m="1" x="131"/>
        <item x="57"/>
        <item x="87"/>
        <item x="90"/>
        <item x="85"/>
        <item x="31"/>
        <item m="1" x="130"/>
        <item x="43"/>
        <item m="1" x="133"/>
        <item x="2"/>
        <item m="1" x="126"/>
        <item x="67"/>
        <item x="110"/>
        <item x="112"/>
        <item x="113"/>
        <item m="1" x="119"/>
        <item m="1" x="139"/>
        <item x="88"/>
        <item x="86"/>
        <item m="1" x="122"/>
        <item m="1" x="120"/>
        <item x="52"/>
        <item m="1" x="136"/>
        <item m="1" x="121"/>
        <item m="1" x="127"/>
        <item x="10"/>
        <item x="64"/>
        <item x="48"/>
        <item x="21"/>
        <item x="25"/>
        <item x="35"/>
        <item x="95"/>
        <item x="7"/>
        <item x="1"/>
        <item m="1" x="117"/>
        <item x="109"/>
        <item x="29"/>
        <item x="41"/>
        <item x="74"/>
        <item x="27"/>
        <item x="55"/>
        <item x="114"/>
        <item x="105"/>
        <item x="39"/>
        <item m="1" x="124"/>
        <item x="53"/>
        <item x="15"/>
        <item x="107"/>
        <item x="34"/>
        <item m="1" x="116"/>
        <item m="1" x="125"/>
        <item x="0"/>
        <item x="37"/>
        <item x="56"/>
        <item x="61"/>
        <item x="16"/>
        <item x="60"/>
        <item x="54"/>
        <item x="51"/>
        <item x="12"/>
        <item x="58"/>
        <item x="62"/>
        <item x="63"/>
        <item x="66"/>
        <item x="4"/>
        <item x="68"/>
        <item x="70"/>
        <item x="23"/>
        <item x="33"/>
        <item x="72"/>
        <item x="73"/>
        <item x="76"/>
        <item x="77"/>
        <item x="78"/>
        <item x="79"/>
        <item x="80"/>
        <item x="81"/>
        <item x="44"/>
        <item x="75"/>
        <item x="84"/>
        <item x="89"/>
        <item x="91"/>
        <item x="93"/>
        <item x="94"/>
        <item x="100"/>
        <item x="97"/>
        <item x="99"/>
        <item x="104"/>
        <item x="101"/>
        <item x="98"/>
        <item x="108"/>
        <item x="96"/>
        <item x="111"/>
        <item x="20"/>
        <item x="36"/>
        <item x="49"/>
        <item x="45"/>
        <item x="46"/>
        <item x="69"/>
        <item x="82"/>
        <item x="92"/>
        <item x="106"/>
        <item x="22"/>
        <item x="8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" showAll="0"/>
    <pivotField dataField="1" numFmtId="4" showAll="0"/>
    <pivotField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7"/>
  </rowFields>
  <rowItems count="11">
    <i>
      <x v="33"/>
    </i>
    <i>
      <x v="7"/>
    </i>
    <i>
      <x v="123"/>
    </i>
    <i>
      <x v="68"/>
    </i>
    <i>
      <x v="90"/>
    </i>
    <i>
      <x v="36"/>
    </i>
    <i>
      <x v="29"/>
    </i>
    <i>
      <x v="126"/>
    </i>
    <i>
      <x v="121"/>
    </i>
    <i>
      <x v="125"/>
    </i>
    <i t="grand">
      <x/>
    </i>
  </rowItems>
  <colItems count="1">
    <i/>
  </colItems>
  <dataFields count="1">
    <dataField name="Soma de Qtd Devolvida Kg" fld="20" baseField="0" baseItem="0" numFmtId="164"/>
  </dataFields>
  <formats count="1"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7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7000000}" name="Tabela dinâ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:C5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3"/>
    </i>
    <i>
      <x v="4"/>
    </i>
    <i>
      <x v="5"/>
    </i>
    <i t="grand">
      <x/>
    </i>
  </rowItems>
  <colItems count="1">
    <i/>
  </colItems>
  <dataFields count="1">
    <dataField name="Soma de Vlr Devolução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D000000}" name="Tabela dinâmica19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G4:AH8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name="ATACADAO" axis="axisPage" multipleItemSelectionAllowed="1" showAll="0">
      <items count="209">
        <item h="1" m="1" x="184"/>
        <item h="1" m="1" x="158"/>
        <item h="1" m="1" x="146"/>
        <item h="1" m="1" x="185"/>
        <item h="1" m="1" x="141"/>
        <item h="1" m="1" x="197"/>
        <item h="1" m="1" x="198"/>
        <item h="1" m="1" x="122"/>
        <item h="1" m="1" x="155"/>
        <item h="1" m="1" x="132"/>
        <item h="1" m="1" x="205"/>
        <item h="1" m="1" x="149"/>
        <item h="1" m="1" x="179"/>
        <item m="1" x="136"/>
        <item h="1" m="1" x="121"/>
        <item h="1" m="1" x="162"/>
        <item h="1" m="1" x="195"/>
        <item h="1" m="1" x="127"/>
        <item h="1" m="1" x="153"/>
        <item h="1" m="1" x="178"/>
        <item h="1" m="1" x="180"/>
        <item h="1" m="1" x="173"/>
        <item m="1" x="151"/>
        <item h="1" m="1" x="188"/>
        <item h="1" m="1" x="117"/>
        <item h="1" m="1" x="183"/>
        <item h="1" m="1" x="150"/>
        <item h="1" m="1" x="161"/>
        <item h="1" m="1" x="137"/>
        <item h="1" m="1" x="130"/>
        <item h="1" m="1" x="126"/>
        <item h="1" m="1" x="118"/>
        <item h="1" m="1" x="206"/>
        <item m="1" x="129"/>
        <item m="1" x="169"/>
        <item m="1" x="145"/>
        <item m="1" x="112"/>
        <item m="1" x="207"/>
        <item m="1" x="116"/>
        <item m="1" x="171"/>
        <item h="1" m="1" x="142"/>
        <item m="1" x="176"/>
        <item h="1" m="1" x="190"/>
        <item m="1" x="165"/>
        <item m="1" x="134"/>
        <item m="1" x="182"/>
        <item m="1" x="131"/>
        <item m="1" x="139"/>
        <item m="1" x="147"/>
        <item m="1" x="200"/>
        <item m="1" x="181"/>
        <item m="1" x="115"/>
        <item m="1" x="177"/>
        <item m="1" x="175"/>
        <item m="1" x="201"/>
        <item h="1" m="1" x="168"/>
        <item h="1" m="1" x="157"/>
        <item h="1" m="1" x="125"/>
        <item h="1" m="1" x="166"/>
        <item m="1" x="119"/>
        <item h="1" m="1" x="144"/>
        <item m="1" x="135"/>
        <item h="1" m="1" x="203"/>
        <item h="1" m="1" x="159"/>
        <item h="1" m="1" x="194"/>
        <item h="1" m="1" x="172"/>
        <item h="1" m="1" x="114"/>
        <item m="1" x="133"/>
        <item h="1" m="1" x="113"/>
        <item h="1" m="1" x="148"/>
        <item h="1" m="1" x="128"/>
        <item h="1" m="1" x="186"/>
        <item h="1" x="85"/>
        <item h="1" m="1" x="154"/>
        <item h="1" m="1" x="189"/>
        <item h="1" m="1" x="111"/>
        <item h="1" m="1" x="143"/>
        <item h="1" m="1" x="192"/>
        <item h="1" m="1" x="124"/>
        <item h="1" m="1" x="164"/>
        <item h="1" m="1" x="156"/>
        <item h="1" m="1" x="199"/>
        <item h="1" m="1" x="204"/>
        <item h="1" m="1" x="170"/>
        <item h="1" m="1" x="138"/>
        <item h="1" m="1" x="160"/>
        <item h="1" m="1" x="191"/>
        <item h="1" m="1" x="202"/>
        <item m="1" x="196"/>
        <item h="1" m="1" x="167"/>
        <item h="1" m="1" x="193"/>
        <item h="1" m="1" x="187"/>
        <item h="1" m="1" x="163"/>
        <item h="1" m="1" x="123"/>
        <item h="1" m="1" x="152"/>
        <item h="1" m="1" x="140"/>
        <item h="1" m="1" x="174"/>
        <item h="1" m="1" x="120"/>
        <item x="0"/>
        <item h="1" x="2"/>
        <item h="1" x="42"/>
        <item h="1" x="74"/>
        <item h="1" x="18"/>
        <item h="1" x="37"/>
        <item h="1" x="19"/>
        <item h="1" x="14"/>
        <item h="1" x="8"/>
        <item h="1" x="17"/>
        <item h="1" x="71"/>
        <item h="1" x="52"/>
        <item h="1" x="32"/>
        <item h="1" x="4"/>
        <item x="31"/>
        <item h="1" x="15"/>
        <item h="1" x="9"/>
        <item h="1" x="11"/>
        <item h="1" x="5"/>
        <item x="3"/>
        <item x="24"/>
        <item h="1" x="53"/>
        <item x="22"/>
        <item h="1" x="28"/>
        <item h="1" x="29"/>
        <item h="1" x="91"/>
        <item h="1" x="7"/>
        <item h="1" x="13"/>
        <item x="10"/>
        <item x="23"/>
        <item h="1" x="1"/>
        <item h="1" x="66"/>
        <item h="1" x="67"/>
        <item h="1" x="65"/>
        <item x="27"/>
        <item x="25"/>
        <item h="1" x="92"/>
        <item h="1" x="93"/>
        <item x="35"/>
        <item h="1" x="94"/>
        <item h="1" x="95"/>
        <item h="1" x="72"/>
        <item h="1" x="96"/>
        <item h="1" x="6"/>
        <item h="1" x="16"/>
        <item h="1" x="41"/>
        <item h="1" x="80"/>
        <item h="1" x="57"/>
        <item h="1" x="50"/>
        <item h="1" x="40"/>
        <item h="1" x="97"/>
        <item h="1" x="63"/>
        <item h="1" x="64"/>
        <item h="1" x="58"/>
        <item h="1" x="59"/>
        <item h="1" x="73"/>
        <item x="55"/>
        <item h="1" x="87"/>
        <item h="1" x="68"/>
        <item h="1" x="99"/>
        <item h="1" x="86"/>
        <item h="1" x="54"/>
        <item x="60"/>
        <item x="33"/>
        <item x="83"/>
        <item x="51"/>
        <item h="1" x="70"/>
        <item h="1" x="21"/>
        <item h="1" x="39"/>
        <item h="1" x="78"/>
        <item x="30"/>
        <item x="90"/>
        <item x="34"/>
        <item h="1" x="76"/>
        <item h="1" x="56"/>
        <item h="1" x="82"/>
        <item h="1" x="101"/>
        <item h="1" x="62"/>
        <item h="1" x="26"/>
        <item h="1" x="106"/>
        <item h="1" x="12"/>
        <item h="1" x="38"/>
        <item h="1" x="20"/>
        <item h="1" x="110"/>
        <item x="108"/>
        <item h="1" x="61"/>
        <item h="1" x="69"/>
        <item h="1" x="75"/>
        <item h="1" x="79"/>
        <item h="1" x="84"/>
        <item h="1" x="89"/>
        <item h="1" x="88"/>
        <item h="1" x="98"/>
        <item h="1" x="102"/>
        <item h="1" x="103"/>
        <item h="1" x="104"/>
        <item h="1" x="105"/>
        <item h="1" x="109"/>
        <item h="1" x="36"/>
        <item h="1" x="43"/>
        <item h="1" x="44"/>
        <item h="1" x="45"/>
        <item h="1" x="46"/>
        <item h="1" x="47"/>
        <item h="1" x="48"/>
        <item h="1" x="49"/>
        <item h="1" x="77"/>
        <item h="1" x="81"/>
        <item h="1" x="100"/>
        <item h="1" x="107"/>
        <item t="default"/>
      </items>
    </pivotField>
    <pivotField name="Rede" multipleItemSelectionAllowed="1"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4">
    <i>
      <x v="5"/>
    </i>
    <i>
      <x v="12"/>
    </i>
    <i>
      <x v="16"/>
    </i>
    <i t="grand">
      <x/>
    </i>
  </rowItems>
  <colItems count="1">
    <i/>
  </colItems>
  <pageFields count="1">
    <pageField fld="26" hier="-1"/>
  </pageFields>
  <dataFields count="1">
    <dataField name="Soma de Vlr Devolução" fld="21" baseField="0" baseItem="0" numFmtId="44"/>
  </dataFields>
  <formats count="2">
    <format dxfId="27">
      <pivotArea outline="0" collapsedLevelsAreSubtotals="1" fieldPosition="0"/>
    </format>
    <format dxfId="26">
      <pivotArea outline="0" collapsedLevelsAreSubtotals="1" fieldPosition="0"/>
    </format>
  </formats>
  <chartFormats count="9">
    <chartFormat chart="5" format="1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5" format="13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5" format="13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  <chartFormat chart="7" format="1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9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7" format="14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7" format="14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  <chartFormat chart="7" format="14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7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F000000}" name="Tabela dinâmica2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92:O108" firstHeaderRow="1" firstDataRow="1" firstDataCol="1" rowPageCount="1" colPageCount="1"/>
  <pivotFields count="34">
    <pivotField showAll="0"/>
    <pivotField showAll="0"/>
    <pivotField showAll="0"/>
    <pivotField axis="axisPage" multipleItemSelectionAllowed="1" showAll="0">
      <items count="19">
        <item m="1" x="13"/>
        <item m="1" x="16"/>
        <item m="1" x="17"/>
        <item m="1" x="15"/>
        <item m="1" x="12"/>
        <item m="1" x="14"/>
        <item x="0"/>
        <item x="1"/>
        <item x="3"/>
        <item x="4"/>
        <item x="2"/>
        <item x="5"/>
        <item x="8"/>
        <item x="6"/>
        <item x="7"/>
        <item x="11"/>
        <item x="10"/>
        <item x="9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Row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3" hier="-1"/>
  </pageFields>
  <dataFields count="1">
    <dataField name="Soma de Vlr Devolução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9000000}" name="Tabela dinâ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G2:H8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axis="axisRow" showAll="0" measureFilter="1" sortType="ascending">
      <items count="209">
        <item m="1" x="184"/>
        <item m="1" x="158"/>
        <item m="1" x="146"/>
        <item m="1" x="185"/>
        <item m="1" x="141"/>
        <item m="1" x="197"/>
        <item m="1" x="198"/>
        <item m="1" x="122"/>
        <item m="1" x="155"/>
        <item m="1" x="132"/>
        <item m="1" x="205"/>
        <item m="1" x="149"/>
        <item m="1" x="179"/>
        <item m="1" x="136"/>
        <item m="1" x="121"/>
        <item m="1" x="162"/>
        <item m="1" x="195"/>
        <item m="1" x="127"/>
        <item m="1" x="153"/>
        <item m="1" x="178"/>
        <item m="1" x="180"/>
        <item m="1" x="173"/>
        <item m="1" x="151"/>
        <item m="1" x="188"/>
        <item m="1" x="117"/>
        <item m="1" x="183"/>
        <item m="1" x="150"/>
        <item m="1" x="161"/>
        <item m="1" x="137"/>
        <item m="1" x="130"/>
        <item m="1" x="126"/>
        <item m="1" x="118"/>
        <item m="1" x="206"/>
        <item m="1" x="129"/>
        <item m="1" x="169"/>
        <item m="1" x="145"/>
        <item m="1" x="112"/>
        <item m="1" x="207"/>
        <item m="1" x="116"/>
        <item m="1" x="171"/>
        <item m="1" x="142"/>
        <item m="1" x="176"/>
        <item m="1" x="190"/>
        <item m="1" x="165"/>
        <item m="1" x="134"/>
        <item m="1" x="182"/>
        <item m="1" x="131"/>
        <item m="1" x="139"/>
        <item m="1" x="147"/>
        <item m="1" x="200"/>
        <item m="1" x="181"/>
        <item m="1" x="115"/>
        <item m="1" x="177"/>
        <item m="1" x="175"/>
        <item m="1" x="201"/>
        <item m="1" x="168"/>
        <item m="1" x="157"/>
        <item m="1" x="125"/>
        <item m="1" x="166"/>
        <item m="1" x="119"/>
        <item m="1" x="144"/>
        <item m="1" x="135"/>
        <item m="1" x="203"/>
        <item m="1" x="159"/>
        <item m="1" x="194"/>
        <item m="1" x="172"/>
        <item m="1" x="114"/>
        <item m="1" x="133"/>
        <item m="1" x="113"/>
        <item m="1" x="148"/>
        <item m="1" x="128"/>
        <item m="1" x="186"/>
        <item x="85"/>
        <item m="1" x="154"/>
        <item m="1" x="189"/>
        <item m="1" x="111"/>
        <item m="1" x="143"/>
        <item m="1" x="192"/>
        <item m="1" x="124"/>
        <item m="1" x="164"/>
        <item m="1" x="156"/>
        <item m="1" x="199"/>
        <item m="1" x="204"/>
        <item m="1" x="170"/>
        <item m="1" x="138"/>
        <item m="1" x="160"/>
        <item m="1" x="191"/>
        <item m="1" x="202"/>
        <item m="1" x="196"/>
        <item m="1" x="167"/>
        <item m="1" x="193"/>
        <item m="1" x="187"/>
        <item m="1" x="163"/>
        <item m="1" x="123"/>
        <item m="1" x="152"/>
        <item m="1" x="140"/>
        <item m="1" x="174"/>
        <item m="1" x="120"/>
        <item x="0"/>
        <item x="2"/>
        <item x="42"/>
        <item x="74"/>
        <item x="18"/>
        <item x="37"/>
        <item x="19"/>
        <item x="14"/>
        <item x="8"/>
        <item x="17"/>
        <item x="71"/>
        <item x="52"/>
        <item x="32"/>
        <item x="4"/>
        <item x="31"/>
        <item x="15"/>
        <item x="9"/>
        <item x="11"/>
        <item x="5"/>
        <item x="3"/>
        <item x="24"/>
        <item x="53"/>
        <item x="22"/>
        <item x="28"/>
        <item x="29"/>
        <item x="91"/>
        <item x="7"/>
        <item x="13"/>
        <item x="10"/>
        <item x="23"/>
        <item x="1"/>
        <item x="66"/>
        <item x="67"/>
        <item x="65"/>
        <item x="27"/>
        <item x="25"/>
        <item x="92"/>
        <item x="93"/>
        <item x="35"/>
        <item x="94"/>
        <item x="95"/>
        <item x="72"/>
        <item x="96"/>
        <item x="6"/>
        <item x="16"/>
        <item x="41"/>
        <item x="80"/>
        <item x="57"/>
        <item x="50"/>
        <item x="40"/>
        <item x="97"/>
        <item x="63"/>
        <item x="64"/>
        <item x="58"/>
        <item x="59"/>
        <item x="73"/>
        <item x="55"/>
        <item x="87"/>
        <item x="68"/>
        <item x="99"/>
        <item x="86"/>
        <item x="54"/>
        <item x="60"/>
        <item x="33"/>
        <item x="83"/>
        <item x="51"/>
        <item x="70"/>
        <item x="21"/>
        <item x="39"/>
        <item x="78"/>
        <item x="30"/>
        <item x="90"/>
        <item x="34"/>
        <item x="76"/>
        <item x="56"/>
        <item x="82"/>
        <item x="101"/>
        <item x="62"/>
        <item x="26"/>
        <item x="106"/>
        <item x="12"/>
        <item x="38"/>
        <item x="20"/>
        <item x="110"/>
        <item x="108"/>
        <item x="61"/>
        <item x="69"/>
        <item x="75"/>
        <item x="79"/>
        <item x="84"/>
        <item x="89"/>
        <item x="88"/>
        <item x="98"/>
        <item x="102"/>
        <item x="103"/>
        <item x="104"/>
        <item x="105"/>
        <item x="109"/>
        <item x="36"/>
        <item x="43"/>
        <item x="44"/>
        <item x="45"/>
        <item x="46"/>
        <item x="47"/>
        <item x="48"/>
        <item x="49"/>
        <item x="77"/>
        <item x="81"/>
        <item x="100"/>
        <item x="10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6"/>
  </rowFields>
  <rowItems count="6">
    <i>
      <x v="129"/>
    </i>
    <i>
      <x v="163"/>
    </i>
    <i>
      <x v="114"/>
    </i>
    <i>
      <x v="103"/>
    </i>
    <i>
      <x v="127"/>
    </i>
    <i t="grand">
      <x/>
    </i>
  </rowItems>
  <colItems count="1">
    <i/>
  </colItems>
  <dataFields count="1">
    <dataField name="Soma de Vlr Devolução" fld="21" baseField="0" baseItem="0" numFmtId="166"/>
  </dataFields>
  <formats count="1">
    <format dxfId="28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6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E000000}" name="Tabela dinâmica3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>
  <location ref="AS1:AT27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axis="axisRow" showAll="0" sortType="descending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 v="10"/>
    </i>
    <i>
      <x/>
    </i>
    <i>
      <x v="7"/>
    </i>
    <i>
      <x v="16"/>
    </i>
    <i>
      <x v="6"/>
    </i>
    <i>
      <x v="19"/>
    </i>
    <i>
      <x v="15"/>
    </i>
    <i>
      <x v="24"/>
    </i>
    <i>
      <x v="11"/>
    </i>
    <i>
      <x v="18"/>
    </i>
    <i>
      <x v="4"/>
    </i>
    <i>
      <x v="22"/>
    </i>
    <i>
      <x v="20"/>
    </i>
    <i>
      <x v="14"/>
    </i>
    <i>
      <x v="12"/>
    </i>
    <i>
      <x v="30"/>
    </i>
    <i>
      <x v="23"/>
    </i>
    <i>
      <x v="17"/>
    </i>
    <i>
      <x v="31"/>
    </i>
    <i>
      <x v="21"/>
    </i>
    <i>
      <x v="28"/>
    </i>
    <i>
      <x v="29"/>
    </i>
    <i>
      <x v="27"/>
    </i>
    <i>
      <x v="26"/>
    </i>
    <i>
      <x v="25"/>
    </i>
    <i t="grand">
      <x/>
    </i>
  </rowItems>
  <colItems count="1">
    <i/>
  </colItems>
  <dataFields count="1">
    <dataField name="Soma de %" fld="28" baseField="0" baseItem="0" numFmtId="9"/>
  </dataFields>
  <formats count="2">
    <format dxfId="30">
      <pivotArea outline="0" collapsedLevelsAreSubtotals="1" fieldPosition="0"/>
    </format>
    <format dxfId="29">
      <pivotArea dataOnly="0" labelOnly="1" outline="0" axis="axisValues" fieldPosition="0"/>
    </format>
  </formats>
  <chartFormats count="8"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27" count="1" selected="0">
            <x v="2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27" count="1" selected="0">
            <x v="3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27" count="1" selected="0">
            <x v="4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27" count="1" selected="0">
            <x v="5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27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F000000}" name="Tabela dinâmica1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A4:AB8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de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name="SAMS" axis="axisPage" multipleItemSelectionAllowed="1" showAll="0">
      <items count="209">
        <item h="1" m="1" x="184"/>
        <item h="1" m="1" x="158"/>
        <item h="1" m="1" x="146"/>
        <item h="1" m="1" x="185"/>
        <item h="1" m="1" x="141"/>
        <item h="1" m="1" x="197"/>
        <item h="1" m="1" x="198"/>
        <item h="1" m="1" x="122"/>
        <item h="1" m="1" x="155"/>
        <item h="1" m="1" x="132"/>
        <item h="1" m="1" x="205"/>
        <item h="1" m="1" x="149"/>
        <item h="1" m="1" x="179"/>
        <item h="1" m="1" x="136"/>
        <item h="1" m="1" x="121"/>
        <item h="1" m="1" x="162"/>
        <item h="1" m="1" x="195"/>
        <item h="1" m="1" x="127"/>
        <item h="1" m="1" x="153"/>
        <item h="1" m="1" x="178"/>
        <item h="1" m="1" x="180"/>
        <item h="1" m="1" x="173"/>
        <item h="1" m="1" x="151"/>
        <item m="1" x="188"/>
        <item m="1" x="117"/>
        <item h="1" m="1" x="183"/>
        <item h="1" m="1" x="150"/>
        <item h="1" m="1" x="161"/>
        <item h="1" m="1" x="137"/>
        <item h="1" m="1" x="130"/>
        <item h="1" m="1" x="126"/>
        <item h="1" m="1" x="118"/>
        <item h="1" m="1" x="206"/>
        <item h="1" m="1" x="129"/>
        <item h="1" m="1" x="169"/>
        <item h="1" m="1" x="145"/>
        <item h="1" m="1" x="112"/>
        <item h="1" m="1" x="207"/>
        <item h="1" m="1" x="116"/>
        <item h="1" m="1" x="171"/>
        <item h="1" m="1" x="142"/>
        <item h="1" m="1" x="176"/>
        <item h="1" m="1" x="190"/>
        <item h="1" m="1" x="165"/>
        <item h="1" m="1" x="134"/>
        <item h="1" m="1" x="182"/>
        <item h="1" m="1" x="131"/>
        <item h="1" m="1" x="139"/>
        <item h="1" m="1" x="147"/>
        <item h="1" m="1" x="200"/>
        <item h="1" m="1" x="181"/>
        <item h="1" m="1" x="115"/>
        <item h="1" m="1" x="177"/>
        <item m="1" x="175"/>
        <item h="1" m="1" x="201"/>
        <item m="1" x="168"/>
        <item h="1" m="1" x="157"/>
        <item h="1" m="1" x="125"/>
        <item m="1" x="166"/>
        <item h="1" m="1" x="119"/>
        <item h="1" m="1" x="144"/>
        <item h="1" m="1" x="135"/>
        <item h="1" m="1" x="203"/>
        <item h="1" m="1" x="159"/>
        <item h="1" m="1" x="194"/>
        <item h="1" m="1" x="172"/>
        <item h="1" m="1" x="114"/>
        <item m="1" x="133"/>
        <item h="1" m="1" x="113"/>
        <item h="1" m="1" x="148"/>
        <item h="1" m="1" x="128"/>
        <item h="1" m="1" x="186"/>
        <item h="1" x="85"/>
        <item h="1" m="1" x="154"/>
        <item h="1" m="1" x="189"/>
        <item h="1" m="1" x="111"/>
        <item h="1" m="1" x="143"/>
        <item h="1" m="1" x="192"/>
        <item h="1" m="1" x="124"/>
        <item h="1" m="1" x="164"/>
        <item h="1" m="1" x="156"/>
        <item h="1" m="1" x="199"/>
        <item h="1" m="1" x="204"/>
        <item h="1" m="1" x="170"/>
        <item h="1" m="1" x="138"/>
        <item h="1" m="1" x="160"/>
        <item h="1" m="1" x="191"/>
        <item h="1" m="1" x="202"/>
        <item m="1" x="196"/>
        <item h="1" m="1" x="167"/>
        <item h="1" m="1" x="193"/>
        <item h="1" m="1" x="187"/>
        <item h="1" m="1" x="163"/>
        <item h="1" m="1" x="123"/>
        <item h="1" m="1" x="152"/>
        <item h="1" m="1" x="140"/>
        <item h="1" m="1" x="174"/>
        <item h="1" m="1" x="120"/>
        <item h="1" x="0"/>
        <item h="1" x="2"/>
        <item h="1" x="42"/>
        <item h="1" x="74"/>
        <item h="1" x="18"/>
        <item h="1" x="37"/>
        <item h="1" x="19"/>
        <item h="1" x="14"/>
        <item h="1" x="8"/>
        <item h="1" x="17"/>
        <item h="1" x="71"/>
        <item h="1" x="52"/>
        <item h="1" x="32"/>
        <item h="1" x="4"/>
        <item h="1" x="31"/>
        <item h="1" x="15"/>
        <item h="1" x="9"/>
        <item h="1" x="11"/>
        <item h="1" x="5"/>
        <item h="1" x="3"/>
        <item h="1" x="24"/>
        <item h="1" x="53"/>
        <item h="1" x="22"/>
        <item h="1" x="28"/>
        <item h="1" x="29"/>
        <item h="1" x="91"/>
        <item h="1" x="7"/>
        <item h="1" x="13"/>
        <item h="1" x="10"/>
        <item h="1" x="23"/>
        <item h="1" x="1"/>
        <item h="1" x="66"/>
        <item h="1" x="67"/>
        <item h="1" x="65"/>
        <item h="1" x="27"/>
        <item h="1" x="25"/>
        <item h="1" x="92"/>
        <item h="1" x="93"/>
        <item h="1" x="35"/>
        <item h="1" x="94"/>
        <item h="1" x="95"/>
        <item h="1" x="72"/>
        <item h="1" x="96"/>
        <item h="1" x="6"/>
        <item h="1" x="16"/>
        <item h="1" x="41"/>
        <item h="1" x="80"/>
        <item h="1" x="57"/>
        <item h="1" x="50"/>
        <item h="1" x="40"/>
        <item h="1" x="97"/>
        <item h="1" x="63"/>
        <item h="1" x="64"/>
        <item h="1" x="58"/>
        <item h="1" x="59"/>
        <item h="1" x="73"/>
        <item h="1" x="55"/>
        <item h="1" x="87"/>
        <item h="1" x="68"/>
        <item h="1" x="99"/>
        <item h="1" x="86"/>
        <item h="1" x="54"/>
        <item h="1" x="60"/>
        <item h="1" x="33"/>
        <item h="1" x="83"/>
        <item h="1" x="51"/>
        <item h="1" x="70"/>
        <item h="1" x="21"/>
        <item h="1" x="39"/>
        <item h="1" x="78"/>
        <item h="1" x="30"/>
        <item h="1" x="90"/>
        <item h="1" x="34"/>
        <item x="76"/>
        <item h="1" x="56"/>
        <item h="1" x="82"/>
        <item h="1" x="101"/>
        <item h="1" x="62"/>
        <item h="1" x="26"/>
        <item h="1" x="106"/>
        <item h="1" x="12"/>
        <item x="38"/>
        <item h="1" x="20"/>
        <item h="1" x="110"/>
        <item h="1" x="108"/>
        <item h="1" x="61"/>
        <item h="1" x="69"/>
        <item h="1" x="75"/>
        <item h="1" x="79"/>
        <item h="1" x="84"/>
        <item h="1" x="89"/>
        <item h="1" x="88"/>
        <item h="1" x="98"/>
        <item h="1" x="102"/>
        <item h="1" x="103"/>
        <item h="1" x="104"/>
        <item h="1" x="105"/>
        <item h="1" x="109"/>
        <item h="1" x="36"/>
        <item h="1" x="43"/>
        <item h="1" x="44"/>
        <item h="1" x="45"/>
        <item h="1" x="46"/>
        <item h="1" x="47"/>
        <item h="1" x="48"/>
        <item h="1" x="49"/>
        <item h="1" x="77"/>
        <item h="1" x="81"/>
        <item h="1" x="100"/>
        <item h="1" x="107"/>
        <item t="default"/>
      </items>
    </pivotField>
    <pivotField name="Rede" multipleItemSelectionAllowed="1"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4">
    <i>
      <x v="33"/>
    </i>
    <i>
      <x/>
    </i>
    <i>
      <x v="16"/>
    </i>
    <i t="grand">
      <x/>
    </i>
  </rowItems>
  <colItems count="1">
    <i/>
  </colItems>
  <pageFields count="1">
    <pageField fld="26" hier="-1"/>
  </pageFields>
  <dataFields count="1">
    <dataField name="Soma de Vlr Devolução" fld="21" baseField="0" baseItem="0" numFmtId="44"/>
  </dataFields>
  <formats count="1">
    <format dxfId="31">
      <pivotArea outline="0" collapsedLevelsAreSubtotals="1" fieldPosition="0"/>
    </format>
  </formats>
  <chartFormats count="9">
    <chartFormat chart="8" format="1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3"/>
          </reference>
        </references>
      </pivotArea>
    </chartFormat>
    <chartFormat chart="8" format="13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8" format="13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3"/>
          </reference>
        </references>
      </pivotArea>
    </chartFormat>
    <chartFormat chart="11" format="1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39">
      <pivotArea type="data" outline="0" fieldPosition="0">
        <references count="2">
          <reference field="4294967294" count="1" selected="0">
            <x v="0"/>
          </reference>
          <reference field="11" count="1" selected="0">
            <x v="33"/>
          </reference>
        </references>
      </pivotArea>
    </chartFormat>
    <chartFormat chart="11" format="14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11" format="14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3"/>
          </reference>
        </references>
      </pivotArea>
    </chartFormat>
    <chartFormat chart="11" format="142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6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C000000}" name="Tabela dinâmica3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Z1:BB2" firstHeaderRow="0" firstDataRow="1" firstDataCol="0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numFmtId="4" showAll="0"/>
    <pivotField dataField="1"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oma de Vlr Devolução" fld="21" baseField="0" baseItem="0" numFmtId="44"/>
    <dataField name="Soma de Qtd Devolvida Kg" fld="20" baseField="0" baseItem="0"/>
    <dataField name="Contagem de Nota Entrada" fld="15" subtotal="count" baseField="0" baseItem="0"/>
  </dataFields>
  <formats count="1"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F000000}" name="Tabela dinâmica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84:D90" firstHeaderRow="0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a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dataField="1"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6">
    <i>
      <x v="15"/>
    </i>
    <i>
      <x v="21"/>
    </i>
    <i>
      <x v="12"/>
    </i>
    <i>
      <x v="5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td Devolvida Kg" fld="20" baseField="0" baseItem="0" numFmtId="164"/>
    <dataField name="Soma de Vlr Devolução" fld="21" baseField="0" baseItem="0" numFmtId="44"/>
  </dataFields>
  <formats count="2">
    <format dxfId="34">
      <pivotArea outline="0" collapsedLevelsAreSubtotals="1" fieldPosition="0"/>
    </format>
    <format dxfId="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3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C000000}" name="Tabela dinâmica3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P1:BQ4" firstHeaderRow="1" firstDataRow="1" firstDataCol="1"/>
  <pivotFields count="34">
    <pivotField showAll="0"/>
    <pivotField axis="axisRow" showAll="0">
      <items count="4">
        <item m="1" x="2"/>
        <item x="0"/>
        <item x="1"/>
        <item t="default"/>
      </items>
    </pivotField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numFmtId="2" showAll="0"/>
    <pivotField showAll="0"/>
    <pivotField numFmtId="44" showAll="0"/>
    <pivotField numFmtId="44" showAll="0"/>
    <pivotField dataField="1" numFmtId="9" showAll="0"/>
  </pivotFields>
  <rowFields count="1">
    <field x="1"/>
  </rowFields>
  <rowItems count="3">
    <i>
      <x v="1"/>
    </i>
    <i>
      <x v="2"/>
    </i>
    <i t="grand">
      <x/>
    </i>
  </rowItems>
  <colItems count="1">
    <i/>
  </colItems>
  <dataFields count="1">
    <dataField name="Média de % Dev" fld="33" subtotal="average" baseField="1" baseItem="0" numFmtId="10"/>
  </dataFields>
  <formats count="1"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5000000}" name="Tabela dinâmica10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77:K88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de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11">
    <i>
      <x v="16"/>
    </i>
    <i>
      <x v="5"/>
    </i>
    <i>
      <x v="12"/>
    </i>
    <i>
      <x v="33"/>
    </i>
    <i>
      <x v="21"/>
    </i>
    <i>
      <x/>
    </i>
    <i>
      <x v="18"/>
    </i>
    <i>
      <x v="40"/>
    </i>
    <i>
      <x v="15"/>
    </i>
    <i>
      <x v="8"/>
    </i>
    <i t="grand">
      <x/>
    </i>
  </rowItems>
  <colItems count="1">
    <i/>
  </colItems>
  <dataFields count="1">
    <dataField name="Soma de Vlr Devolução" fld="21" baseField="0" baseItem="0" numFmtId="44"/>
  </dataFields>
  <formats count="1">
    <format dxfId="3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3000000}" name="Tabela dinâ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68:C74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axis="axisRow"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8"/>
  </rowFields>
  <rowItems count="6"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lr Devolução" fld="21" baseField="0" baseItem="0" numFmtId="44"/>
  </dataFields>
  <formats count="1">
    <format dxfId="3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4000000}" name="Tabela dinâmica2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P69:AQ95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Page" multipleItemSelectionAllowed="1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axis="axisRow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/>
    </i>
    <i>
      <x v="4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1">
    <pageField fld="24" hier="-1"/>
  </pageFields>
  <dataFields count="1">
    <dataField name="Soma de Vlr Devolução" fld="21" baseField="0" baseItem="0" numFmtId="44"/>
  </dataFields>
  <formats count="1"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E000000}" name="Tabela dinâmica3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M1:BN7" firstHeaderRow="1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axis="axisRow" showAll="0">
      <items count="6">
        <item x="2"/>
        <item x="1"/>
        <item x="3"/>
        <item x="0"/>
        <item x="4"/>
        <item t="default"/>
      </items>
    </pivotField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numFmtId="2"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lr Devolução" fld="21" baseField="0" baseItem="0" numFmtId="44"/>
  </dataFields>
  <formats count="1">
    <format dxfId="39">
      <pivotArea outline="0" collapsedLevelsAreSubtotals="1" fieldPosition="0"/>
    </format>
  </formats>
  <chartFormats count="2"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0000000}" name="Tabela dinâmica2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62:O78" firstHeaderRow="1" firstDataRow="1" firstDataCol="1" rowPageCount="1" colPageCount="1"/>
  <pivotFields count="34">
    <pivotField showAll="0"/>
    <pivotField showAll="0"/>
    <pivotField showAll="0"/>
    <pivotField axis="axisPage" multipleItemSelectionAllowed="1" showAll="0">
      <items count="19">
        <item m="1" x="13"/>
        <item m="1" x="16"/>
        <item m="1" x="17"/>
        <item m="1" x="15"/>
        <item m="1" x="12"/>
        <item m="1" x="14"/>
        <item x="0"/>
        <item x="1"/>
        <item x="3"/>
        <item x="4"/>
        <item x="2"/>
        <item x="5"/>
        <item x="8"/>
        <item x="6"/>
        <item x="7"/>
        <item x="11"/>
        <item x="10"/>
        <item x="9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Row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3" hier="-1"/>
  </pageFields>
  <dataFields count="1">
    <dataField name="Soma de Vlr Devolução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8000000}" name="Tabela dinâmica2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P3:AQ29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Page" multipleItemSelectionAllowed="1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axis="axisRow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/>
    </i>
    <i>
      <x v="4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1">
    <pageField fld="24" hier="-1"/>
  </pageFields>
  <dataFields count="1">
    <dataField name="Soma de Vlr Devolução" fld="21" baseField="0" baseItem="0" numFmtId="44"/>
  </dataFields>
  <formats count="1"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0000000}" name="Tabela dinâmica2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M35:AN61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axis="axisPage" multipleItemSelectionAllowed="1" showAll="0">
      <items count="18">
        <item x="10"/>
        <item x="9"/>
        <item x="13"/>
        <item x="11"/>
        <item x="7"/>
        <item x="2"/>
        <item x="3"/>
        <item x="6"/>
        <item m="1" x="15"/>
        <item x="4"/>
        <item x="0"/>
        <item x="5"/>
        <item m="1" x="16"/>
        <item x="1"/>
        <item x="14"/>
        <item x="12"/>
        <item x="8"/>
        <item t="default"/>
      </items>
    </pivotField>
    <pivotField showAll="0"/>
    <pivotField showAll="0"/>
    <pivotField axis="axisRow" showAll="0">
      <items count="33">
        <item x="1"/>
        <item m="1" x="25"/>
        <item m="1" x="28"/>
        <item m="1" x="27"/>
        <item x="13"/>
        <item m="1" x="26"/>
        <item x="11"/>
        <item x="2"/>
        <item m="1" x="31"/>
        <item m="1" x="30"/>
        <item x="0"/>
        <item x="5"/>
        <item x="17"/>
        <item m="1" x="29"/>
        <item x="6"/>
        <item x="7"/>
        <item x="4"/>
        <item x="22"/>
        <item x="3"/>
        <item x="15"/>
        <item x="8"/>
        <item x="20"/>
        <item x="14"/>
        <item x="19"/>
        <item x="9"/>
        <item x="24"/>
        <item x="16"/>
        <item x="18"/>
        <item x="21"/>
        <item x="23"/>
        <item x="10"/>
        <item x="12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27"/>
  </rowFields>
  <rowItems count="26">
    <i>
      <x/>
    </i>
    <i>
      <x v="4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1">
    <pageField fld="24" hier="-1"/>
  </pageFields>
  <dataFields count="1">
    <dataField name="Soma de Vlr Devolução" fld="21" baseField="0" baseItem="0" numFmtId="44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B000000}" name="Tabela dinâmica1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N43:P49" firstHeaderRow="0" firstDataRow="1" firstDataCol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axis="axisRow" showAll="0" sortType="descending">
      <items count="10">
        <item x="3"/>
        <item x="1"/>
        <item x="2"/>
        <item x="0"/>
        <item x="4"/>
        <item m="1" x="7"/>
        <item m="1" x="5"/>
        <item m="1" x="8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dataField="1"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lr Devolução" fld="21" baseField="0" baseItem="0" numFmtId="44"/>
    <dataField name="Soma de Qtd Devolvida Kg" fld="20" baseField="0" baseItem="0" numFmtId="164"/>
  </dataFields>
  <formats count="2">
    <format dxfId="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8">
    <chartFormat chart="2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32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33">
      <pivotArea type="data" outline="0" fieldPosition="0">
        <references count="2">
          <reference field="4294967294" count="1" selected="0">
            <x v="1"/>
          </reference>
          <reference field="8" count="1" selected="0">
            <x v="2"/>
          </reference>
        </references>
      </pivotArea>
    </chartFormat>
    <chartFormat chart="2" format="134">
      <pivotArea type="data" outline="0" fieldPosition="0">
        <references count="2">
          <reference field="4294967294" count="1" selected="0">
            <x v="1"/>
          </reference>
          <reference field="8" count="1" selected="0">
            <x v="3"/>
          </reference>
        </references>
      </pivotArea>
    </chartFormat>
    <chartFormat chart="2" format="135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36">
      <pivotArea type="data" outline="0" fieldPosition="0">
        <references count="2">
          <reference field="4294967294" count="1" selected="0">
            <x v="1"/>
          </reference>
          <reference field="8" count="1" selected="0">
            <x v="4"/>
          </reference>
        </references>
      </pivotArea>
    </chartFormat>
    <chartFormat chart="2" format="137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32000000}" name="Tabela dinâmica20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J4:AK8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de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name="OUTROS" axis="axisPage" multipleItemSelectionAllowed="1" showAll="0">
      <items count="209">
        <item h="1" m="1" x="184"/>
        <item h="1" m="1" x="158"/>
        <item m="1" x="146"/>
        <item m="1" x="185"/>
        <item h="1" m="1" x="141"/>
        <item m="1" x="197"/>
        <item h="1" m="1" x="198"/>
        <item h="1" m="1" x="122"/>
        <item h="1" m="1" x="155"/>
        <item h="1" m="1" x="132"/>
        <item h="1" m="1" x="205"/>
        <item h="1" m="1" x="149"/>
        <item h="1" m="1" x="179"/>
        <item m="1" x="136"/>
        <item m="1" x="121"/>
        <item m="1" x="162"/>
        <item m="1" x="195"/>
        <item m="1" x="127"/>
        <item m="1" x="153"/>
        <item m="1" x="178"/>
        <item h="1" m="1" x="180"/>
        <item m="1" x="173"/>
        <item m="1" x="151"/>
        <item m="1" x="188"/>
        <item m="1" x="117"/>
        <item h="1" m="1" x="183"/>
        <item m="1" x="150"/>
        <item m="1" x="161"/>
        <item h="1" m="1" x="137"/>
        <item m="1" x="130"/>
        <item h="1" m="1" x="126"/>
        <item m="1" x="118"/>
        <item m="1" x="206"/>
        <item m="1" x="129"/>
        <item m="1" x="169"/>
        <item m="1" x="145"/>
        <item m="1" x="112"/>
        <item m="1" x="207"/>
        <item m="1" x="116"/>
        <item m="1" x="171"/>
        <item m="1" x="142"/>
        <item m="1" x="176"/>
        <item h="1" m="1" x="190"/>
        <item m="1" x="165"/>
        <item m="1" x="134"/>
        <item m="1" x="182"/>
        <item m="1" x="131"/>
        <item m="1" x="139"/>
        <item m="1" x="147"/>
        <item m="1" x="200"/>
        <item m="1" x="181"/>
        <item m="1" x="115"/>
        <item m="1" x="177"/>
        <item m="1" x="175"/>
        <item m="1" x="201"/>
        <item m="1" x="168"/>
        <item m="1" x="157"/>
        <item m="1" x="125"/>
        <item m="1" x="166"/>
        <item m="1" x="119"/>
        <item m="1" x="144"/>
        <item m="1" x="135"/>
        <item m="1" x="203"/>
        <item m="1" x="159"/>
        <item m="1" x="194"/>
        <item m="1" x="172"/>
        <item m="1" x="114"/>
        <item m="1" x="133"/>
        <item m="1" x="113"/>
        <item m="1" x="148"/>
        <item h="1" m="1" x="128"/>
        <item m="1" x="186"/>
        <item x="85"/>
        <item m="1" x="154"/>
        <item m="1" x="189"/>
        <item h="1" m="1" x="111"/>
        <item h="1" m="1" x="143"/>
        <item m="1" x="192"/>
        <item m="1" x="124"/>
        <item h="1" m="1" x="164"/>
        <item h="1" m="1" x="156"/>
        <item h="1" m="1" x="199"/>
        <item h="1" m="1" x="204"/>
        <item h="1" m="1" x="170"/>
        <item m="1" x="138"/>
        <item m="1" x="160"/>
        <item m="1" x="191"/>
        <item m="1" x="202"/>
        <item m="1" x="196"/>
        <item m="1" x="167"/>
        <item h="1" m="1" x="193"/>
        <item m="1" x="187"/>
        <item m="1" x="163"/>
        <item m="1" x="123"/>
        <item m="1" x="152"/>
        <item h="1" m="1" x="140"/>
        <item h="1" m="1" x="174"/>
        <item m="1" x="120"/>
        <item h="1" x="0"/>
        <item h="1" x="2"/>
        <item x="42"/>
        <item x="74"/>
        <item h="1" x="18"/>
        <item h="1" x="37"/>
        <item h="1" x="19"/>
        <item x="14"/>
        <item h="1" x="8"/>
        <item h="1" x="17"/>
        <item x="71"/>
        <item h="1" x="52"/>
        <item h="1" x="32"/>
        <item h="1" x="4"/>
        <item h="1" x="31"/>
        <item x="15"/>
        <item x="9"/>
        <item h="1" x="11"/>
        <item h="1" x="5"/>
        <item h="1" x="3"/>
        <item h="1" x="24"/>
        <item h="1" x="53"/>
        <item h="1" x="22"/>
        <item h="1" x="28"/>
        <item h="1" x="29"/>
        <item x="91"/>
        <item x="7"/>
        <item x="13"/>
        <item h="1" x="10"/>
        <item h="1" x="23"/>
        <item h="1" x="1"/>
        <item h="1" x="66"/>
        <item h="1" x="67"/>
        <item x="65"/>
        <item h="1" x="27"/>
        <item h="1" x="25"/>
        <item x="92"/>
        <item x="93"/>
        <item h="1" x="35"/>
        <item h="1" x="94"/>
        <item x="95"/>
        <item x="72"/>
        <item h="1" x="96"/>
        <item h="1" x="6"/>
        <item x="16"/>
        <item h="1" x="41"/>
        <item h="1" x="80"/>
        <item h="1" x="57"/>
        <item h="1" x="50"/>
        <item h="1" x="40"/>
        <item h="1" x="97"/>
        <item h="1" x="63"/>
        <item h="1" x="64"/>
        <item x="58"/>
        <item h="1" x="59"/>
        <item x="73"/>
        <item h="1" x="55"/>
        <item x="87"/>
        <item h="1" x="68"/>
        <item x="99"/>
        <item h="1" x="86"/>
        <item h="1" x="54"/>
        <item h="1" x="60"/>
        <item h="1" x="33"/>
        <item h="1" x="83"/>
        <item h="1" x="51"/>
        <item x="70"/>
        <item h="1" x="21"/>
        <item h="1" x="39"/>
        <item x="78"/>
        <item h="1" x="30"/>
        <item h="1" x="90"/>
        <item h="1" x="34"/>
        <item h="1" x="76"/>
        <item h="1" x="56"/>
        <item h="1" x="82"/>
        <item h="1" x="101"/>
        <item h="1" x="62"/>
        <item x="26"/>
        <item x="106"/>
        <item h="1" x="12"/>
        <item h="1" x="38"/>
        <item h="1" x="20"/>
        <item h="1" x="110"/>
        <item h="1" x="108"/>
        <item h="1" x="61"/>
        <item h="1" x="69"/>
        <item h="1" x="75"/>
        <item h="1" x="79"/>
        <item h="1" x="84"/>
        <item h="1" x="89"/>
        <item h="1" x="88"/>
        <item h="1" x="98"/>
        <item h="1" x="102"/>
        <item h="1" x="103"/>
        <item h="1" x="104"/>
        <item h="1" x="105"/>
        <item h="1" x="109"/>
        <item h="1" x="36"/>
        <item h="1" x="43"/>
        <item h="1" x="44"/>
        <item h="1" x="45"/>
        <item h="1" x="46"/>
        <item h="1" x="47"/>
        <item h="1" x="48"/>
        <item h="1" x="49"/>
        <item h="1" x="77"/>
        <item h="1" x="81"/>
        <item h="1" x="100"/>
        <item h="1" x="107"/>
        <item t="default"/>
      </items>
    </pivotField>
    <pivotField name="Rede" multipleItemSelectionAllowed="1"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4">
    <i>
      <x v="33"/>
    </i>
    <i>
      <x v="13"/>
    </i>
    <i>
      <x v="32"/>
    </i>
    <i t="grand">
      <x/>
    </i>
  </rowItems>
  <colItems count="1">
    <i/>
  </colItems>
  <pageFields count="1">
    <pageField fld="26" hier="-1"/>
  </pageFields>
  <dataFields count="1">
    <dataField name="Soma de Vlr Devolução" fld="21" baseField="0" baseItem="0" numFmtId="44"/>
  </dataFields>
  <formats count="1">
    <format dxfId="44">
      <pivotArea outline="0" collapsedLevelsAreSubtotals="1" fieldPosition="0"/>
    </format>
  </formats>
  <chartFormats count="14">
    <chartFormat chart="7" format="1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7" format="13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3"/>
          </reference>
        </references>
      </pivotArea>
    </chartFormat>
    <chartFormat chart="7" format="133">
      <pivotArea type="data" outline="0" fieldPosition="0">
        <references count="2">
          <reference field="4294967294" count="1" selected="0">
            <x v="0"/>
          </reference>
          <reference field="11" count="1" selected="0">
            <x v="56"/>
          </reference>
        </references>
      </pivotArea>
    </chartFormat>
    <chartFormat chart="8" format="1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8" format="13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3"/>
          </reference>
        </references>
      </pivotArea>
    </chartFormat>
    <chartFormat chart="8" format="137">
      <pivotArea type="data" outline="0" fieldPosition="0">
        <references count="2">
          <reference field="4294967294" count="1" selected="0">
            <x v="0"/>
          </reference>
          <reference field="11" count="1" selected="0">
            <x v="56"/>
          </reference>
        </references>
      </pivotArea>
    </chartFormat>
    <chartFormat chart="9" format="1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9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9" format="14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3"/>
          </reference>
        </references>
      </pivotArea>
    </chartFormat>
    <chartFormat chart="9" format="14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6"/>
          </reference>
        </references>
      </pivotArea>
    </chartFormat>
    <chartFormat chart="9" format="142">
      <pivotArea type="data" outline="0" fieldPosition="0">
        <references count="2">
          <reference field="4294967294" count="1" selected="0">
            <x v="0"/>
          </reference>
          <reference field="11" count="1" selected="0">
            <x v="33"/>
          </reference>
        </references>
      </pivotArea>
    </chartFormat>
    <chartFormat chart="9" format="143">
      <pivotArea type="data" outline="0" fieldPosition="0">
        <references count="2">
          <reference field="4294967294" count="1" selected="0">
            <x v="0"/>
          </reference>
          <reference field="11" count="1" selected="0">
            <x v="3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5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D000000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BT1:BU14" firstHeaderRow="1" firstDataRow="1" firstDataCol="1"/>
  <pivotFields count="34">
    <pivotField showAll="0"/>
    <pivotField showAll="0"/>
    <pivotField showAll="0"/>
    <pivotField axis="axisRow" showAll="0" sortType="ascending">
      <items count="19">
        <item m="1" x="13"/>
        <item m="1" x="16"/>
        <item m="1" x="17"/>
        <item m="1" x="15"/>
        <item m="1" x="12"/>
        <item m="1" x="14"/>
        <item x="0"/>
        <item x="1"/>
        <item x="3"/>
        <item x="4"/>
        <item x="2"/>
        <item x="5"/>
        <item x="8"/>
        <item x="6"/>
        <item x="7"/>
        <item x="11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showAll="0"/>
    <pivotField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 v="16"/>
    </i>
    <i>
      <x v="15"/>
    </i>
    <i>
      <x v="17"/>
    </i>
    <i>
      <x v="14"/>
    </i>
    <i>
      <x v="8"/>
    </i>
    <i>
      <x v="7"/>
    </i>
    <i>
      <x v="11"/>
    </i>
    <i>
      <x v="12"/>
    </i>
    <i>
      <x v="9"/>
    </i>
    <i>
      <x v="13"/>
    </i>
    <i>
      <x v="6"/>
    </i>
    <i>
      <x v="10"/>
    </i>
    <i t="grand">
      <x/>
    </i>
  </rowItems>
  <colItems count="1">
    <i/>
  </colItems>
  <dataFields count="1">
    <dataField name="Soma de Vlr Devolução" fld="21" baseField="0" baseItem="0" numFmtId="44"/>
  </dataFields>
  <formats count="1">
    <format dxfId="45">
      <pivotArea outline="0" collapsedLevelsAreSubtotals="1" fieldPosition="0"/>
    </format>
  </formats>
  <chartFormats count="16">
    <chartFormat chart="3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4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49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50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5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3" format="52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3" format="53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54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3" format="55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3" format="56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57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3" format="5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3" format="59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3" format="60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3" format="6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29000000}" name="Tabela dinâmica1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D4:AE5" firstHeaderRow="1" firstDataRow="1" firstDataCol="1" rowPageCount="1" colPageCount="1"/>
  <pivotFields count="34">
    <pivotField showAll="0"/>
    <pivotField showAll="0"/>
    <pivotField showAll="0"/>
    <pivotField showAll="0">
      <items count="19">
        <item x="11"/>
        <item x="8"/>
        <item x="1"/>
        <item m="1" x="13"/>
        <item x="0"/>
        <item m="1" x="14"/>
        <item x="9"/>
        <item x="3"/>
        <item x="5"/>
        <item x="10"/>
        <item x="2"/>
        <item m="1" x="16"/>
        <item x="4"/>
        <item m="1" x="17"/>
        <item m="1" x="12"/>
        <item x="7"/>
        <item m="1" x="15"/>
        <item x="6"/>
        <item t="default"/>
      </items>
    </pivotField>
    <pivotField showAll="0"/>
    <pivotField showAll="0"/>
    <pivotField showAll="0"/>
    <pivotField numFmtId="14" showAll="0"/>
    <pivotField showAll="0">
      <items count="10">
        <item m="1" x="6"/>
        <item m="1" x="8"/>
        <item m="1" x="5"/>
        <item m="1" x="7"/>
        <item x="4"/>
        <item x="0"/>
        <item x="2"/>
        <item x="1"/>
        <item x="3"/>
        <item t="default"/>
      </items>
    </pivotField>
    <pivotField showAll="0"/>
    <pivotField showAll="0"/>
    <pivotField axis="axisRow" showAll="0" measureFilter="1" sortType="descending">
      <items count="58">
        <item x="28"/>
        <item x="22"/>
        <item x="12"/>
        <item x="25"/>
        <item x="6"/>
        <item x="18"/>
        <item x="19"/>
        <item x="21"/>
        <item x="5"/>
        <item x="3"/>
        <item x="16"/>
        <item m="1" x="55"/>
        <item x="13"/>
        <item x="15"/>
        <item x="8"/>
        <item x="29"/>
        <item x="38"/>
        <item x="9"/>
        <item x="53"/>
        <item x="34"/>
        <item x="33"/>
        <item x="11"/>
        <item x="26"/>
        <item x="32"/>
        <item x="2"/>
        <item x="52"/>
        <item m="1" x="56"/>
        <item x="49"/>
        <item x="48"/>
        <item x="47"/>
        <item x="30"/>
        <item m="1" x="54"/>
        <item x="36"/>
        <item x="10"/>
        <item x="14"/>
        <item x="17"/>
        <item x="20"/>
        <item x="7"/>
        <item x="1"/>
        <item x="51"/>
        <item x="4"/>
        <item x="39"/>
        <item x="0"/>
        <item x="31"/>
        <item x="35"/>
        <item x="24"/>
        <item x="37"/>
        <item x="23"/>
        <item x="41"/>
        <item x="42"/>
        <item x="43"/>
        <item x="44"/>
        <item x="45"/>
        <item x="27"/>
        <item x="40"/>
        <item x="50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dataField="1" numFmtId="4" showAll="0"/>
    <pivotField showAll="0"/>
    <pivotField showAll="0"/>
    <pivotField showAll="0">
      <items count="18">
        <item x="0"/>
        <item x="3"/>
        <item x="12"/>
        <item x="14"/>
        <item x="10"/>
        <item m="1" x="15"/>
        <item x="6"/>
        <item x="9"/>
        <item x="8"/>
        <item x="5"/>
        <item x="13"/>
        <item x="11"/>
        <item x="7"/>
        <item x="2"/>
        <item m="1" x="16"/>
        <item x="4"/>
        <item x="1"/>
        <item t="default"/>
      </items>
    </pivotField>
    <pivotField showAll="0"/>
    <pivotField name="CENCOSUD" axis="axisPage" multipleItemSelectionAllowed="1" showAll="0">
      <items count="209">
        <item h="1" m="1" x="184"/>
        <item h="1" m="1" x="158"/>
        <item h="1" m="1" x="146"/>
        <item h="1" m="1" x="185"/>
        <item h="1" m="1" x="141"/>
        <item h="1" m="1" x="197"/>
        <item h="1" m="1" x="198"/>
        <item h="1" m="1" x="122"/>
        <item h="1" m="1" x="155"/>
        <item h="1" m="1" x="132"/>
        <item h="1" m="1" x="205"/>
        <item h="1" m="1" x="149"/>
        <item h="1" m="1" x="179"/>
        <item h="1" m="1" x="136"/>
        <item h="1" m="1" x="121"/>
        <item h="1" m="1" x="162"/>
        <item h="1" m="1" x="195"/>
        <item h="1" m="1" x="127"/>
        <item h="1" m="1" x="153"/>
        <item h="1" m="1" x="178"/>
        <item h="1" m="1" x="180"/>
        <item h="1" m="1" x="173"/>
        <item h="1" m="1" x="151"/>
        <item h="1" m="1" x="188"/>
        <item h="1" m="1" x="117"/>
        <item m="1" x="183"/>
        <item m="1" x="150"/>
        <item m="1" x="161"/>
        <item m="1" x="137"/>
        <item m="1" x="130"/>
        <item m="1" x="126"/>
        <item m="1" x="118"/>
        <item m="1" x="206"/>
        <item h="1" m="1" x="129"/>
        <item h="1" m="1" x="169"/>
        <item h="1" m="1" x="145"/>
        <item h="1" m="1" x="112"/>
        <item h="1" m="1" x="207"/>
        <item h="1" m="1" x="116"/>
        <item h="1" m="1" x="171"/>
        <item h="1" m="1" x="142"/>
        <item h="1" m="1" x="176"/>
        <item m="1" x="190"/>
        <item h="1" m="1" x="165"/>
        <item h="1" m="1" x="134"/>
        <item h="1" m="1" x="182"/>
        <item h="1" m="1" x="131"/>
        <item h="1" m="1" x="139"/>
        <item h="1" m="1" x="147"/>
        <item h="1" m="1" x="200"/>
        <item h="1" m="1" x="181"/>
        <item h="1" m="1" x="115"/>
        <item h="1" m="1" x="177"/>
        <item h="1" m="1" x="175"/>
        <item h="1" m="1" x="201"/>
        <item h="1" m="1" x="168"/>
        <item m="1" x="157"/>
        <item m="1" x="125"/>
        <item h="1" m="1" x="166"/>
        <item h="1" m="1" x="119"/>
        <item h="1" m="1" x="144"/>
        <item h="1" m="1" x="135"/>
        <item h="1" m="1" x="203"/>
        <item m="1" x="159"/>
        <item m="1" x="194"/>
        <item h="1" m="1" x="172"/>
        <item m="1" x="114"/>
        <item h="1" m="1" x="133"/>
        <item h="1" m="1" x="113"/>
        <item h="1" m="1" x="148"/>
        <item h="1" m="1" x="128"/>
        <item h="1" m="1" x="186"/>
        <item h="1" x="85"/>
        <item h="1" m="1" x="154"/>
        <item h="1" m="1" x="189"/>
        <item h="1" m="1" x="111"/>
        <item m="1" x="143"/>
        <item h="1" m="1" x="192"/>
        <item h="1" m="1" x="124"/>
        <item h="1" m="1" x="164"/>
        <item m="1" x="156"/>
        <item m="1" x="199"/>
        <item h="1" m="1" x="204"/>
        <item m="1" x="170"/>
        <item h="1" m="1" x="138"/>
        <item h="1" m="1" x="160"/>
        <item h="1" m="1" x="191"/>
        <item h="1" m="1" x="202"/>
        <item h="1" m="1" x="196"/>
        <item h="1" m="1" x="167"/>
        <item h="1" m="1" x="193"/>
        <item h="1" m="1" x="187"/>
        <item h="1" m="1" x="163"/>
        <item h="1" m="1" x="123"/>
        <item h="1" m="1" x="152"/>
        <item h="1" m="1" x="140"/>
        <item h="1" m="1" x="174"/>
        <item h="1" m="1" x="120"/>
        <item h="1" x="0"/>
        <item h="1" x="2"/>
        <item h="1" x="42"/>
        <item h="1" x="74"/>
        <item h="1" x="18"/>
        <item h="1" x="37"/>
        <item h="1" x="19"/>
        <item h="1" x="14"/>
        <item h="1" x="8"/>
        <item h="1" x="17"/>
        <item h="1" x="71"/>
        <item h="1" x="52"/>
        <item h="1" x="32"/>
        <item h="1" x="4"/>
        <item h="1" x="31"/>
        <item h="1" x="15"/>
        <item h="1" x="9"/>
        <item h="1" x="11"/>
        <item h="1" x="5"/>
        <item h="1" x="3"/>
        <item h="1" x="24"/>
        <item h="1" x="53"/>
        <item h="1" x="22"/>
        <item h="1" x="28"/>
        <item h="1" x="29"/>
        <item h="1" x="91"/>
        <item h="1" x="7"/>
        <item h="1" x="13"/>
        <item h="1" x="10"/>
        <item h="1" x="23"/>
        <item h="1" x="1"/>
        <item h="1" x="66"/>
        <item h="1" x="67"/>
        <item h="1" x="65"/>
        <item h="1" x="27"/>
        <item h="1" x="25"/>
        <item h="1" x="92"/>
        <item h="1" x="93"/>
        <item h="1" x="35"/>
        <item h="1" x="94"/>
        <item h="1" x="95"/>
        <item h="1" x="72"/>
        <item h="1" x="96"/>
        <item h="1" x="6"/>
        <item h="1" x="16"/>
        <item h="1" x="41"/>
        <item h="1" x="80"/>
        <item h="1" x="57"/>
        <item h="1" x="50"/>
        <item h="1" x="40"/>
        <item h="1" x="97"/>
        <item h="1" x="63"/>
        <item h="1" x="64"/>
        <item h="1" x="58"/>
        <item h="1" x="59"/>
        <item h="1" x="73"/>
        <item h="1" x="55"/>
        <item h="1" x="87"/>
        <item h="1" x="68"/>
        <item h="1" x="99"/>
        <item h="1" x="86"/>
        <item h="1" x="54"/>
        <item h="1" x="60"/>
        <item h="1" x="33"/>
        <item h="1" x="83"/>
        <item h="1" x="51"/>
        <item h="1" x="70"/>
        <item h="1" x="21"/>
        <item h="1" x="39"/>
        <item h="1" x="78"/>
        <item h="1" x="30"/>
        <item h="1" x="90"/>
        <item h="1" x="34"/>
        <item h="1" x="76"/>
        <item h="1" x="56"/>
        <item h="1" x="82"/>
        <item h="1" x="101"/>
        <item h="1" x="62"/>
        <item h="1" x="26"/>
        <item h="1" x="106"/>
        <item h="1" x="12"/>
        <item h="1" x="38"/>
        <item h="1" x="20"/>
        <item h="1" x="110"/>
        <item h="1" x="108"/>
        <item h="1" x="61"/>
        <item h="1" x="69"/>
        <item h="1" x="75"/>
        <item h="1" x="79"/>
        <item h="1" x="84"/>
        <item h="1" x="89"/>
        <item h="1" x="88"/>
        <item h="1" x="98"/>
        <item h="1" x="102"/>
        <item h="1" x="103"/>
        <item h="1" x="104"/>
        <item h="1" x="105"/>
        <item h="1" x="109"/>
        <item h="1" x="36"/>
        <item h="1" x="43"/>
        <item h="1" x="44"/>
        <item h="1" x="45"/>
        <item h="1" x="46"/>
        <item h="1" x="47"/>
        <item h="1" x="48"/>
        <item h="1" x="49"/>
        <item h="1" x="77"/>
        <item h="1" x="81"/>
        <item h="1" x="100"/>
        <item h="1" x="107"/>
        <item t="default"/>
      </items>
    </pivotField>
    <pivotField name="Rede" multipleItemSelectionAllowed="1" showAll="0">
      <items count="33">
        <item x="1"/>
        <item x="0"/>
        <item m="1" x="25"/>
        <item x="8"/>
        <item x="23"/>
        <item x="17"/>
        <item m="1" x="28"/>
        <item x="3"/>
        <item x="16"/>
        <item x="10"/>
        <item m="1" x="27"/>
        <item x="24"/>
        <item x="22"/>
        <item x="20"/>
        <item x="5"/>
        <item m="1" x="31"/>
        <item x="4"/>
        <item x="2"/>
        <item m="1" x="29"/>
        <item x="13"/>
        <item x="9"/>
        <item x="19"/>
        <item m="1" x="30"/>
        <item m="1" x="26"/>
        <item x="11"/>
        <item x="7"/>
        <item x="14"/>
        <item x="12"/>
        <item x="18"/>
        <item x="6"/>
        <item x="21"/>
        <item x="15"/>
        <item t="default"/>
      </items>
    </pivotField>
    <pivotField numFmtId="10" showAll="0"/>
    <pivotField showAll="0"/>
    <pivotField showAll="0"/>
    <pivotField showAll="0"/>
    <pivotField showAll="0"/>
    <pivotField showAll="0"/>
  </pivotFields>
  <rowFields count="1">
    <field x="11"/>
  </rowFields>
  <rowItems count="1">
    <i t="grand">
      <x/>
    </i>
  </rowItems>
  <colItems count="1">
    <i/>
  </colItems>
  <pageFields count="1">
    <pageField fld="26" hier="-1"/>
  </pageFields>
  <dataFields count="1">
    <dataField name="Soma de Vlr Devolução" fld="21" baseField="0" baseItem="0" numFmtId="44"/>
  </dataFields>
  <formats count="1">
    <format dxfId="4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1" type="count" evalOrder="-1" id="5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mana" xr10:uid="{00000000-0013-0000-FFFF-FFFF01000000}" sourceName="Semana">
  <pivotTables>
    <pivotTable tabId="2" name="Tabela dinâmica4"/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15"/>
    <pivotTable tabId="2" name="Tabela dinâmica16"/>
    <pivotTable tabId="2" name="Tabela dinâmica17"/>
    <pivotTable tabId="2" name="Tabela dinâmica18"/>
    <pivotTable tabId="2" name="Tabela dinâmica19"/>
    <pivotTable tabId="2" name="Tabela dinâmica2"/>
    <pivotTable tabId="2" name="Tabela dinâmica20"/>
    <pivotTable tabId="2" name="Tabela dinâmica3"/>
    <pivotTable tabId="2" name="Tabela dinâmica5"/>
    <pivotTable tabId="2" name="Tabela dinâmica7"/>
    <pivotTable tabId="2" name="Tabela dinâmica8"/>
    <pivotTable tabId="2" name="Tabela dinâmica9"/>
  </pivotTables>
  <data>
    <tabular pivotCacheId="1964588466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de" xr10:uid="{00000000-0013-0000-FFFF-FFFF02000000}" sourceName="Rede">
  <pivotTables>
    <pivotTable tabId="2" name="Tabela dinâmica3"/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15"/>
    <pivotTable tabId="2" name="Tabela dinâmica16"/>
    <pivotTable tabId="2" name="Tabela dinâmica17"/>
    <pivotTable tabId="2" name="Tabela dinâmica18"/>
    <pivotTable tabId="2" name="Tabela dinâmica19"/>
    <pivotTable tabId="2" name="Tabela dinâmica2"/>
    <pivotTable tabId="2" name="Tabela dinâmica20"/>
    <pivotTable tabId="2" name="Tabela dinâmica4"/>
    <pivotTable tabId="2" name="Tabela dinâmica5"/>
    <pivotTable tabId="2" name="Tabela dinâmica7"/>
    <pivotTable tabId="2" name="Tabela dinâmica8"/>
    <pivotTable tabId="2" name="Tabela dinâmica9"/>
  </pivotTables>
  <data>
    <tabular pivotCacheId="1964588466">
      <items count="7">
        <i x="0" s="1"/>
        <i x="5" s="1"/>
        <i x="1" s="1"/>
        <i x="2" s="1"/>
        <i x="4" s="1"/>
        <i x="6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" xr10:uid="{00000000-0013-0000-FFFF-FFFF03000000}" sourceName="Vendedor">
  <pivotTables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15"/>
    <pivotTable tabId="2" name="Tabela dinâmica16"/>
    <pivotTable tabId="2" name="Tabela dinâmica17"/>
    <pivotTable tabId="2" name="Tabela dinâmica18"/>
    <pivotTable tabId="2" name="Tabela dinâmica19"/>
    <pivotTable tabId="2" name="Tabela dinâmica2"/>
    <pivotTable tabId="2" name="Tabela dinâmica20"/>
    <pivotTable tabId="2" name="Tabela dinâmica3"/>
    <pivotTable tabId="2" name="Tabela dinâmica4"/>
    <pivotTable tabId="2" name="Tabela dinâmica5"/>
    <pivotTable tabId="2" name="Tabela dinâmica7"/>
    <pivotTable tabId="2" name="Tabela dinâmica8"/>
    <pivotTable tabId="2" name="Tabela dinâmica9"/>
  </pivotTables>
  <data>
    <tabular pivotCacheId="1964588466">
      <items count="5">
        <i x="3" s="1"/>
        <i x="0" s="1"/>
        <i x="2" s="1"/>
        <i x="1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1" xr10:uid="{00000000-0013-0000-FFFF-FFFF04000000}" sourceName="Vendedor">
  <pivotTables>
    <pivotTable tabId="7" name="Tabela dinâmica6"/>
    <pivotTable tabId="7" name="Tabela dinâmica1"/>
    <pivotTable tabId="7" name="Tabela dinâmica10"/>
    <pivotTable tabId="7" name="Tabela dinâmica11"/>
    <pivotTable tabId="7" name="Tabela dinâmica12"/>
    <pivotTable tabId="7" name="Tabela dinâmica13"/>
    <pivotTable tabId="7" name="Tabela dinâmica14"/>
    <pivotTable tabId="7" name="Tabela dinâmica15"/>
    <pivotTable tabId="7" name="Tabela dinâmica16"/>
    <pivotTable tabId="7" name="Tabela dinâmica17"/>
    <pivotTable tabId="7" name="Tabela dinâmica18"/>
    <pivotTable tabId="7" name="Tabela dinâmica19"/>
    <pivotTable tabId="7" name="Tabela dinâmica2"/>
    <pivotTable tabId="7" name="Tabela dinâmica20"/>
    <pivotTable tabId="7" name="Tabela dinâmica21"/>
    <pivotTable tabId="7" name="Tabela dinâmica22"/>
    <pivotTable tabId="7" name="Tabela dinâmica23"/>
    <pivotTable tabId="7" name="Tabela dinâmica24"/>
    <pivotTable tabId="7" name="Tabela dinâmica25"/>
    <pivotTable tabId="7" name="Tabela dinâmica26"/>
    <pivotTable tabId="7" name="Tabela dinâmica27"/>
    <pivotTable tabId="7" name="Tabela dinâmica28"/>
    <pivotTable tabId="7" name="Tabela dinâmica29"/>
    <pivotTable tabId="7" name="Tabela dinâmica30"/>
    <pivotTable tabId="7" name="Tabela dinâmica4"/>
    <pivotTable tabId="7" name="Tabela dinâmica5"/>
    <pivotTable tabId="7" name="Tabela dinâmica7"/>
    <pivotTable tabId="7" name="Tabela dinâmica8"/>
    <pivotTable tabId="7" name="Tabela dinâmica9"/>
    <pivotTable tabId="7" name="Tabela dinâmica31"/>
    <pivotTable tabId="7" name="Tabela dinâmica38"/>
    <pivotTable tabId="7" name="Tabela dinâmica36"/>
    <pivotTable tabId="7" name="Tabela dinâmica32"/>
    <pivotTable tabId="7" name="Tabela dinâmica33"/>
    <pivotTable tabId="7" name="Tabela dinâmica35"/>
    <pivotTable tabId="7" name="Tabela dinâmica37"/>
  </pivotTables>
  <data>
    <tabular pivotCacheId="1775835827">
      <items count="18">
        <i x="11" s="1"/>
        <i x="8" s="1"/>
        <i x="1" s="1"/>
        <i x="0" s="1"/>
        <i x="9" s="1"/>
        <i x="3" s="1"/>
        <i x="5" s="1"/>
        <i x="10" s="1"/>
        <i x="2" s="1"/>
        <i x="4" s="1"/>
        <i x="7" s="1"/>
        <i x="6" s="1"/>
        <i x="13" s="1" nd="1"/>
        <i x="14" s="1" nd="1"/>
        <i x="16" s="1" nd="1"/>
        <i x="17" s="1" nd="1"/>
        <i x="12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mana1" xr10:uid="{00000000-0013-0000-FFFF-FFFF05000000}" sourceName="Semana">
  <pivotTables>
    <pivotTable tabId="7" name="Tabela dinâmica4"/>
    <pivotTable tabId="7" name="Tabela dinâmica1"/>
    <pivotTable tabId="7" name="Tabela dinâmica10"/>
    <pivotTable tabId="7" name="Tabela dinâmica11"/>
    <pivotTable tabId="7" name="Tabela dinâmica12"/>
    <pivotTable tabId="7" name="Tabela dinâmica13"/>
    <pivotTable tabId="7" name="Tabela dinâmica14"/>
    <pivotTable tabId="7" name="Tabela dinâmica15"/>
    <pivotTable tabId="7" name="Tabela dinâmica16"/>
    <pivotTable tabId="7" name="Tabela dinâmica17"/>
    <pivotTable tabId="7" name="Tabela dinâmica18"/>
    <pivotTable tabId="7" name="Tabela dinâmica19"/>
    <pivotTable tabId="7" name="Tabela dinâmica2"/>
    <pivotTable tabId="7" name="Tabela dinâmica20"/>
    <pivotTable tabId="7" name="Tabela dinâmica21"/>
    <pivotTable tabId="7" name="Tabela dinâmica22"/>
    <pivotTable tabId="7" name="Tabela dinâmica23"/>
    <pivotTable tabId="7" name="Tabela dinâmica24"/>
    <pivotTable tabId="7" name="Tabela dinâmica25"/>
    <pivotTable tabId="7" name="Tabela dinâmica26"/>
    <pivotTable tabId="7" name="Tabela dinâmica27"/>
    <pivotTable tabId="7" name="Tabela dinâmica28"/>
    <pivotTable tabId="7" name="Tabela dinâmica29"/>
    <pivotTable tabId="7" name="Tabela dinâmica30"/>
    <pivotTable tabId="7" name="Tabela dinâmica5"/>
    <pivotTable tabId="7" name="Tabela dinâmica6"/>
    <pivotTable tabId="7" name="Tabela dinâmica7"/>
    <pivotTable tabId="7" name="Tabela dinâmica8"/>
    <pivotTable tabId="7" name="Tabela dinâmica9"/>
    <pivotTable tabId="7" name="Tabela dinâmica31"/>
    <pivotTable tabId="7" name="Tabela dinâmica38"/>
    <pivotTable tabId="7" name="Tabela dinâmica36"/>
    <pivotTable tabId="7" name="Tabela dinâmica32"/>
    <pivotTable tabId="7" name="Tabela dinâmica35"/>
    <pivotTable tabId="7" name="Tabela dinâmica33"/>
    <pivotTable tabId="7" name="Tabela dinâmica37"/>
  </pivotTables>
  <data>
    <tabular pivotCacheId="1775835827">
      <items count="9">
        <i x="4" s="1"/>
        <i x="0" s="1"/>
        <i x="2" s="1"/>
        <i x="1" s="1"/>
        <i x="3" s="1"/>
        <i x="6" s="1" nd="1"/>
        <i x="8" s="1" nd="1"/>
        <i x="5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de1" xr10:uid="{00000000-0013-0000-FFFF-FFFF06000000}" sourceName="Rede">
  <pivotTables>
    <pivotTable tabId="7" name="Tabela dinâmica6"/>
    <pivotTable tabId="7" name="Tabela dinâmica1"/>
    <pivotTable tabId="7" name="Tabela dinâmica10"/>
    <pivotTable tabId="7" name="Tabela dinâmica11"/>
    <pivotTable tabId="7" name="Tabela dinâmica12"/>
    <pivotTable tabId="7" name="Tabela dinâmica13"/>
    <pivotTable tabId="7" name="Tabela dinâmica14"/>
    <pivotTable tabId="7" name="Tabela dinâmica15"/>
    <pivotTable tabId="7" name="Tabela dinâmica16"/>
    <pivotTable tabId="7" name="Tabela dinâmica17"/>
    <pivotTable tabId="7" name="Tabela dinâmica18"/>
    <pivotTable tabId="7" name="Tabela dinâmica19"/>
    <pivotTable tabId="7" name="Tabela dinâmica2"/>
    <pivotTable tabId="7" name="Tabela dinâmica20"/>
    <pivotTable tabId="7" name="Tabela dinâmica21"/>
    <pivotTable tabId="7" name="Tabela dinâmica22"/>
    <pivotTable tabId="7" name="Tabela dinâmica23"/>
    <pivotTable tabId="7" name="Tabela dinâmica24"/>
    <pivotTable tabId="7" name="Tabela dinâmica25"/>
    <pivotTable tabId="7" name="Tabela dinâmica26"/>
    <pivotTable tabId="7" name="Tabela dinâmica27"/>
    <pivotTable tabId="7" name="Tabela dinâmica28"/>
    <pivotTable tabId="7" name="Tabela dinâmica29"/>
    <pivotTable tabId="7" name="Tabela dinâmica30"/>
    <pivotTable tabId="7" name="Tabela dinâmica4"/>
    <pivotTable tabId="7" name="Tabela dinâmica5"/>
    <pivotTable tabId="7" name="Tabela dinâmica8"/>
    <pivotTable tabId="7" name="Tabela dinâmica9"/>
    <pivotTable tabId="7" name="Tabela dinâmica31"/>
    <pivotTable tabId="7" name="Tabela dinâmica38"/>
    <pivotTable tabId="7" name="Tabela dinâmica36"/>
    <pivotTable tabId="7" name="Tabela dinâmica32"/>
    <pivotTable tabId="7" name="Tabela dinâmica33"/>
    <pivotTable tabId="7" name="Tabela dinâmica35"/>
    <pivotTable tabId="7" name="Tabela dinâmica37"/>
  </pivotTables>
  <data>
    <tabular pivotCacheId="1775835827">
      <items count="32">
        <i x="1" s="1"/>
        <i x="0" s="1"/>
        <i x="8" s="1"/>
        <i x="23" s="1"/>
        <i x="17" s="1"/>
        <i x="3" s="1"/>
        <i x="16" s="1"/>
        <i x="10" s="1"/>
        <i x="24" s="1"/>
        <i x="22" s="1"/>
        <i x="20" s="1"/>
        <i x="5" s="1"/>
        <i x="4" s="1"/>
        <i x="2" s="1"/>
        <i x="13" s="1"/>
        <i x="9" s="1"/>
        <i x="19" s="1"/>
        <i x="11" s="1"/>
        <i x="7" s="1"/>
        <i x="14" s="1"/>
        <i x="12" s="1"/>
        <i x="18" s="1"/>
        <i x="6" s="1"/>
        <i x="21" s="1"/>
        <i x="15" s="1"/>
        <i x="25" s="1" nd="1"/>
        <i x="28" s="1" nd="1"/>
        <i x="27" s="1" nd="1"/>
        <i x="31" s="1" nd="1"/>
        <i x="29" s="1" nd="1"/>
        <i x="30" s="1" nd="1"/>
        <i x="2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tivo_Devoluçao" xr10:uid="{00000000-0013-0000-FFFF-FFFF07000000}" sourceName="Motivo Devoluçao">
  <pivotTables>
    <pivotTable tabId="7" name="Tabela dinâmica1"/>
    <pivotTable tabId="7" name="Tabela dinâmica10"/>
    <pivotTable tabId="7" name="Tabela dinâmica12"/>
    <pivotTable tabId="7" name="Tabela dinâmica13"/>
    <pivotTable tabId="7" name="Tabela dinâmica14"/>
    <pivotTable tabId="7" name="Tabela dinâmica15"/>
    <pivotTable tabId="7" name="Tabela dinâmica16"/>
    <pivotTable tabId="7" name="Tabela dinâmica17"/>
    <pivotTable tabId="7" name="Tabela dinâmica18"/>
    <pivotTable tabId="7" name="Tabela dinâmica19"/>
    <pivotTable tabId="7" name="Tabela dinâmica2"/>
    <pivotTable tabId="7" name="Tabela dinâmica20"/>
    <pivotTable tabId="7" name="Tabela dinâmica21"/>
    <pivotTable tabId="7" name="Tabela dinâmica22"/>
    <pivotTable tabId="7" name="Tabela dinâmica23"/>
    <pivotTable tabId="7" name="Tabela dinâmica24"/>
    <pivotTable tabId="7" name="Tabela dinâmica25"/>
    <pivotTable tabId="7" name="Tabela dinâmica26"/>
    <pivotTable tabId="7" name="Tabela dinâmica27"/>
    <pivotTable tabId="7" name="Tabela dinâmica28"/>
    <pivotTable tabId="7" name="Tabela dinâmica29"/>
    <pivotTable tabId="7" name="Tabela dinâmica30"/>
    <pivotTable tabId="7" name="Tabela dinâmica31"/>
    <pivotTable tabId="7" name="Tabela dinâmica36"/>
    <pivotTable tabId="7" name="Tabela dinâmica38"/>
    <pivotTable tabId="7" name="Tabela dinâmica4"/>
    <pivotTable tabId="7" name="Tabela dinâmica5"/>
    <pivotTable tabId="7" name="Tabela dinâmica6"/>
    <pivotTable tabId="7" name="Tabela dinâmica7"/>
    <pivotTable tabId="7" name="Tabela dinâmica8"/>
    <pivotTable tabId="7" name="Tabela dinâmica9"/>
    <pivotTable tabId="7" name="Tabela dinâmica32"/>
    <pivotTable tabId="7" name="Tabela dinâmica33"/>
    <pivotTable tabId="7" name="Tabela dinâmica35"/>
    <pivotTable tabId="7" name="Tabela dinâmica37"/>
  </pivotTables>
  <data>
    <tabular pivotCacheId="1775835827">
      <items count="17">
        <i x="0" s="1"/>
        <i x="3" s="1"/>
        <i x="12" s="1"/>
        <i x="14" s="1"/>
        <i x="10" s="1"/>
        <i x="6" s="1"/>
        <i x="9" s="1"/>
        <i x="8" s="1"/>
        <i x="5" s="1"/>
        <i x="13" s="1"/>
        <i x="11" s="1"/>
        <i x="7" s="1"/>
        <i x="2" s="1"/>
        <i x="4" s="1"/>
        <i x="1" s="1"/>
        <i x="15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manas" xr10:uid="{00000000-0014-0000-FFFF-FFFF01000000}" cache="SegmentaçãodeDados_Semana" caption="Semanas" startItem="1" style="SlicerStyleDark1 2 3 2" lockedPosition="1" rowHeight="225425"/>
  <slicer name="Redes" xr10:uid="{00000000-0014-0000-FFFF-FFFF02000000}" cache="SegmentaçãodeDados_Rede" caption="Rede dos Clientes" columnCount="2" style="SlicerStyleDark1 2 3 2" lockedPosition="1" rowHeight="225425"/>
  <slicer name="Vendedor" xr10:uid="{00000000-0014-0000-FFFF-FFFF03000000}" cache="SegmentaçãodeDados_Vendedor" caption="Vendedor" columnCount="4" style="SlicerStyleDark1 2 3 2" lockedPosition="1" rowHeight="22013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 2" xr10:uid="{00000000-0014-0000-FFFF-FFFF04000000}" cache="SegmentaçãodeDados_Vendedor1" caption="Vendedor" columnCount="4" style="SlicerStyleDark1 2 3 2" lockedPosition="1" rowHeight="225425"/>
  <slicer name="Semana" xr10:uid="{00000000-0014-0000-FFFF-FFFF05000000}" cache="SegmentaçãodeDados_Semana1" caption="Semanas" style="SlicerStyleDark1 2 3 2" lockedPosition="1" rowHeight="225425"/>
  <slicer name="Rede" xr10:uid="{00000000-0014-0000-FFFF-FFFF06000000}" cache="SegmentaçãodeDados_Rede1" caption="Rede dos Clientes" columnCount="2" style="SlicerStyleDark1 2 3 2" lockedPosition="1" rowHeight="225425"/>
  <slicer name="Motivo Devoluçao" xr10:uid="{00000000-0014-0000-FFFF-FFFF07000000}" cache="SegmentaçãodeDados_Motivo_Devoluçao" caption="Motivo Devoluçao" columnCount="3" style="SlicerStyleDark1 2 3 2" lockedPosition="1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O508" totalsRowShown="0" headerRowDxfId="341" dataDxfId="340">
  <autoFilter ref="A1:O508" xr:uid="{00000000-0009-0000-0100-000001000000}"/>
  <sortState xmlns:xlrd2="http://schemas.microsoft.com/office/spreadsheetml/2017/richdata2" ref="A2:O477">
    <sortCondition ref="F1:F477"/>
  </sortState>
  <tableColumns count="15">
    <tableColumn id="3" xr3:uid="{00000000-0010-0000-0000-000003000000}" name="Vendedor" dataDxfId="339"/>
    <tableColumn id="4" xr3:uid="{00000000-0010-0000-0000-000004000000}" name="UF Cliente" dataDxfId="338"/>
    <tableColumn id="5" xr3:uid="{00000000-0010-0000-0000-000005000000}" name="Rede" dataDxfId="337"/>
    <tableColumn id="6" xr3:uid="{00000000-0010-0000-0000-000006000000}" name="Cliente" dataDxfId="336"/>
    <tableColumn id="26" xr3:uid="{00000000-0010-0000-0000-00001A000000}" name="Fantasia" dataDxfId="335"/>
    <tableColumn id="7" xr3:uid="{00000000-0010-0000-0000-000007000000}" name="Data" dataDxfId="334"/>
    <tableColumn id="8" xr3:uid="{00000000-0010-0000-0000-000008000000}" name="Semana" dataDxfId="333"/>
    <tableColumn id="10" xr3:uid="{00000000-0010-0000-0000-00000A000000}" name="Grupo Produto" dataDxfId="332"/>
    <tableColumn id="12" xr3:uid="{00000000-0010-0000-0000-00000C000000}" name="Categoria" dataDxfId="331"/>
    <tableColumn id="17" xr3:uid="{00000000-0010-0000-0000-000011000000}" name="Produto" dataDxfId="330"/>
    <tableColumn id="18" xr3:uid="{00000000-0010-0000-0000-000012000000}" name="UM" dataDxfId="329"/>
    <tableColumn id="19" xr3:uid="{00000000-0010-0000-0000-000013000000}" name="Qtd Nota" dataDxfId="328"/>
    <tableColumn id="20" xr3:uid="{00000000-0010-0000-0000-000014000000}" name="Qtd Devolvida Kg" dataDxfId="327"/>
    <tableColumn id="21" xr3:uid="{00000000-0010-0000-0000-000015000000}" name="Vlr Devolução" dataDxfId="326"/>
    <tableColumn id="24" xr3:uid="{00000000-0010-0000-0000-000018000000}" name="Motivo Devoluçao" dataDxfId="3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ela7" displayName="Tabela7" ref="A1:G209" totalsRowShown="0" headerRowDxfId="120" dataDxfId="119">
  <autoFilter ref="A1:G209" xr:uid="{00000000-0009-0000-0100-000007000000}"/>
  <tableColumns count="7">
    <tableColumn id="8" xr3:uid="{00000000-0010-0000-0100-000008000000}" name="Coluna2" dataDxfId="118"/>
    <tableColumn id="6" xr3:uid="{00000000-0010-0000-0100-000006000000}" name="Cliente" dataDxfId="117"/>
    <tableColumn id="2" xr3:uid="{00000000-0010-0000-0100-000002000000}" name="Rede" dataDxfId="116"/>
    <tableColumn id="3" xr3:uid="{00000000-0010-0000-0100-000003000000}" name="Fantasia" dataDxfId="115"/>
    <tableColumn id="4" xr3:uid="{00000000-0010-0000-0100-000004000000}" name="Cidade" dataDxfId="114"/>
    <tableColumn id="7" xr3:uid="{00000000-0010-0000-0100-000007000000}" name="Coluna1" dataDxfId="113">
      <calculatedColumnFormula>RIGHT(Tabela7[[#This Row],[Cliente]],10)</calculatedColumnFormula>
    </tableColumn>
    <tableColumn id="9" xr3:uid="{00000000-0010-0000-0100-000009000000}" name="Vendedor Cliente" dataDxfId="1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AH1909" totalsRowShown="0">
  <autoFilter ref="A1:AH1909" xr:uid="{00000000-0009-0000-0100-000003000000}"/>
  <sortState xmlns:xlrd2="http://schemas.microsoft.com/office/spreadsheetml/2017/richdata2" ref="A2:AD93">
    <sortCondition ref="G1:G524"/>
  </sortState>
  <tableColumns count="34">
    <tableColumn id="1" xr3:uid="{00000000-0010-0000-0200-000001000000}" name="RetornCodigo" dataDxfId="109">
      <calculatedColumnFormula>IFERROR(Tabela3[[#This Row],[direita]],"formula")</calculatedColumnFormula>
    </tableColumn>
    <tableColumn id="27" xr3:uid="{00000000-0010-0000-0200-00001B000000}" name="Filial" dataDxfId="108"/>
    <tableColumn id="2" xr3:uid="{00000000-0010-0000-0200-000002000000}" name="Supervisor" dataDxfId="107"/>
    <tableColumn id="3" xr3:uid="{00000000-0010-0000-0200-000003000000}" name="Vendedor" dataDxfId="106"/>
    <tableColumn id="4" xr3:uid="{00000000-0010-0000-0200-000004000000}" name="UF Cliente" dataDxfId="105"/>
    <tableColumn id="5" xr3:uid="{00000000-0010-0000-0200-000005000000}" name="Cidade Cliente" dataDxfId="104"/>
    <tableColumn id="6" xr3:uid="{00000000-0010-0000-0200-000006000000}" name="Cliente" dataDxfId="103"/>
    <tableColumn id="7" xr3:uid="{00000000-0010-0000-0200-000007000000}" name="Data" dataDxfId="102"/>
    <tableColumn id="8" xr3:uid="{00000000-0010-0000-0200-000008000000}" name="Semana" dataDxfId="101"/>
    <tableColumn id="9" xr3:uid="{00000000-0010-0000-0200-000009000000}" name="Tipo Produto" dataDxfId="100"/>
    <tableColumn id="10" xr3:uid="{00000000-0010-0000-0200-00000A000000}" name="Grupo Produto" dataDxfId="99"/>
    <tableColumn id="11" xr3:uid="{00000000-0010-0000-0200-00000B000000}" name="Família" dataDxfId="98"/>
    <tableColumn id="12" xr3:uid="{00000000-0010-0000-0200-00000C000000}" name="Categoria" dataDxfId="97"/>
    <tableColumn id="13" xr3:uid="{00000000-0010-0000-0200-00000D000000}" name="Marca" dataDxfId="96"/>
    <tableColumn id="14" xr3:uid="{00000000-0010-0000-0200-00000E000000}" name="Fabricante" dataDxfId="95"/>
    <tableColumn id="15" xr3:uid="{00000000-0010-0000-0200-00000F000000}" name="Nota Entrada" dataDxfId="94"/>
    <tableColumn id="16" xr3:uid="{00000000-0010-0000-0200-000010000000}" name="Item" dataDxfId="93"/>
    <tableColumn id="17" xr3:uid="{00000000-0010-0000-0200-000011000000}" name="Produto" dataDxfId="92"/>
    <tableColumn id="18" xr3:uid="{00000000-0010-0000-0200-000012000000}" name="UM" dataDxfId="91"/>
    <tableColumn id="19" xr3:uid="{00000000-0010-0000-0200-000013000000}" name="Qtd Nota" dataDxfId="90"/>
    <tableColumn id="20" xr3:uid="{00000000-0010-0000-0200-000014000000}" name="Qtd Devolvida Kg" dataDxfId="89"/>
    <tableColumn id="21" xr3:uid="{00000000-0010-0000-0200-000015000000}" name="Vlr Devolução" dataDxfId="88"/>
    <tableColumn id="22" xr3:uid="{00000000-0010-0000-0200-000016000000}" name="Armazém" dataDxfId="87"/>
    <tableColumn id="23" xr3:uid="{00000000-0010-0000-0200-000017000000}" name="Tipo Motivo Devoluçao" dataDxfId="86"/>
    <tableColumn id="24" xr3:uid="{00000000-0010-0000-0200-000018000000}" name="Motivo Devoluçao" dataDxfId="85"/>
    <tableColumn id="25" xr3:uid="{00000000-0010-0000-0200-000019000000}" name="Nota Origem" dataDxfId="84"/>
    <tableColumn id="28" xr3:uid="{00000000-0010-0000-0200-00001C000000}" name="Fantasia" dataDxfId="83">
      <calculatedColumnFormula>IFERROR(VLOOKUP(Tabela3[[#This Row],[RetornCodigo]],Tabela7[],4,0),"formula")</calculatedColumnFormula>
    </tableColumn>
    <tableColumn id="29" xr3:uid="{00000000-0010-0000-0200-00001D000000}" name="Rede" dataDxfId="82">
      <calculatedColumnFormula>IFERROR(VLOOKUP(Tabela3[[#This Row],[RetornCodigo]],Tabela7[],3,0),"formula")</calculatedColumnFormula>
    </tableColumn>
    <tableColumn id="30" xr3:uid="{00000000-0010-0000-0200-00001E000000}" name="%" dataDxfId="81">
      <calculatedColumnFormula>IFERROR(Tabela3[[#This Row],[Vlr Devolução]]/$AK$1,"formula")</calculatedColumnFormula>
    </tableColumn>
    <tableColumn id="31" xr3:uid="{00000000-0010-0000-0200-00001F000000}" name="% KG" dataDxfId="80" dataCellStyle="Porcentagem">
      <calculatedColumnFormula>IFERROR(Tabela3[[#This Row],[Qtd Devolvida Kg]]/$AL$1,"formula")</calculatedColumnFormula>
    </tableColumn>
    <tableColumn id="26" xr3:uid="{00000000-0010-0000-0200-00001A000000}" name="direita" dataDxfId="79" dataCellStyle="Porcentagem">
      <calculatedColumnFormula>IFERROR(RIGHT(Tabela3[[#This Row],[Cliente]],10),"formula")</calculatedColumnFormula>
    </tableColumn>
    <tableColumn id="36" xr3:uid="{00000000-0010-0000-0200-000024000000}" name="Total Venda" dataDxfId="78" dataCellStyle="Porcentagem">
      <calculatedColumnFormula>IFERROR(VLOOKUP(Tabela3[[#This Row],[Fantasia]],'BASE VENDAS'!#REF!,2,0),0)</calculatedColumnFormula>
    </tableColumn>
    <tableColumn id="37" xr3:uid="{00000000-0010-0000-0200-000025000000}" name="Total Devolução" dataDxfId="77" dataCellStyle="Porcentagem">
      <calculatedColumnFormula>IFERROR(VLOOKUP(Tabela3[[#This Row],[Fantasia]],'BASE VENDAS'!#REF!,3,0),0)</calculatedColumnFormula>
    </tableColumn>
    <tableColumn id="38" xr3:uid="{00000000-0010-0000-0200-000026000000}" name="% Dev" dataDxfId="76" dataCellStyle="Porcentagem">
      <calculatedColumnFormula>$AJ$1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ela9" displayName="Tabela9" ref="A25:J42" totalsRowShown="0">
  <autoFilter ref="A25:J42" xr:uid="{00000000-0009-0000-0100-000009000000}"/>
  <tableColumns count="10">
    <tableColumn id="1" xr3:uid="{00000000-0010-0000-0300-000001000000}" name="Filial Contabil" dataDxfId="67"/>
    <tableColumn id="2" xr3:uid="{00000000-0010-0000-0300-000002000000}" name="Vendedor" dataDxfId="66"/>
    <tableColumn id="3" xr3:uid="{00000000-0010-0000-0300-000003000000}" name="Vlr Devolução" dataDxfId="65"/>
    <tableColumn id="4" xr3:uid="{00000000-0010-0000-0300-000004000000}" name="%Vlr Total" dataDxfId="64"/>
    <tableColumn id="5" xr3:uid="{00000000-0010-0000-0300-000005000000}" name="%Vlr Venda" dataDxfId="63"/>
    <tableColumn id="6" xr3:uid="{00000000-0010-0000-0300-000006000000}" name="Devolução Kg" dataDxfId="62"/>
    <tableColumn id="7" xr3:uid="{00000000-0010-0000-0300-000007000000}" name="%Total Kg" dataDxfId="61"/>
    <tableColumn id="8" xr3:uid="{00000000-0010-0000-0300-000008000000}" name="%Venda Kg" dataDxfId="60"/>
    <tableColumn id="9" xr3:uid="{00000000-0010-0000-0300-000009000000}" name="Média Entrada" dataDxfId="59"/>
    <tableColumn id="10" xr3:uid="{00000000-0010-0000-0300-00000A000000}" name="Média Emissão" dataDxfId="5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J17" totalsRowShown="0" dataDxfId="57">
  <autoFilter ref="A1:J17" xr:uid="{00000000-0009-0000-0100-000005000000}"/>
  <tableColumns count="10">
    <tableColumn id="1" xr3:uid="{00000000-0010-0000-0400-000001000000}" name="Tipo Motivo Devoluçao" dataDxfId="56"/>
    <tableColumn id="2" xr3:uid="{00000000-0010-0000-0400-000002000000}" name="Motivo Devoluçao" dataDxfId="55"/>
    <tableColumn id="3" xr3:uid="{00000000-0010-0000-0400-000003000000}" name="Vlr Devolução" dataDxfId="54"/>
    <tableColumn id="4" xr3:uid="{00000000-0010-0000-0400-000004000000}" name="%Vlr Total" dataDxfId="53"/>
    <tableColumn id="5" xr3:uid="{00000000-0010-0000-0400-000005000000}" name="%Vlr Venda" dataDxfId="52"/>
    <tableColumn id="6" xr3:uid="{00000000-0010-0000-0400-000006000000}" name="Devolução Kg" dataDxfId="51"/>
    <tableColumn id="7" xr3:uid="{00000000-0010-0000-0400-000007000000}" name="%Total Kg" dataDxfId="50"/>
    <tableColumn id="8" xr3:uid="{00000000-0010-0000-0400-000008000000}" name="%Venda Kg" dataDxfId="49"/>
    <tableColumn id="9" xr3:uid="{00000000-0010-0000-0400-000009000000}" name="Média Entrada" dataDxfId="48"/>
    <tableColumn id="10" xr3:uid="{00000000-0010-0000-0400-00000A000000}" name="Média Emissão" dataDxfId="4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ela2" displayName="Tabela2" ref="A1:J8" totalsRowShown="0" dataDxfId="10">
  <autoFilter ref="A1:J8" xr:uid="{00000000-0009-0000-0100-000002000000}"/>
  <tableColumns count="10">
    <tableColumn id="1" xr3:uid="{00000000-0010-0000-0500-000001000000}" name="Filial" dataDxfId="9"/>
    <tableColumn id="2" xr3:uid="{00000000-0010-0000-0500-000002000000}" name="Vendedor" dataDxfId="8"/>
    <tableColumn id="3" xr3:uid="{00000000-0010-0000-0500-000003000000}" name="Vlr Venda Bruta" dataDxfId="7"/>
    <tableColumn id="4" xr3:uid="{00000000-0010-0000-0500-000004000000}" name="Vlr Devolução" dataDxfId="6"/>
    <tableColumn id="5" xr3:uid="{00000000-0010-0000-0500-000005000000}" name="%Vlr Devolução" dataDxfId="5"/>
    <tableColumn id="6" xr3:uid="{00000000-0010-0000-0500-000006000000}" name="%Vlr Total" dataDxfId="4"/>
    <tableColumn id="7" xr3:uid="{00000000-0010-0000-0500-000007000000}" name="Venda Bruta Kg" dataDxfId="3"/>
    <tableColumn id="8" xr3:uid="{00000000-0010-0000-0500-000008000000}" name="Devolução Kg" dataDxfId="2"/>
    <tableColumn id="9" xr3:uid="{00000000-0010-0000-0500-000009000000}" name="%Devolução Kg" dataDxfId="1"/>
    <tableColumn id="10" xr3:uid="{00000000-0010-0000-0500-00000A000000}" name="%Total K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8.xml"/><Relationship Id="rId3" Type="http://schemas.openxmlformats.org/officeDocument/2006/relationships/pivotTable" Target="../pivotTables/pivotTable23.xml"/><Relationship Id="rId7" Type="http://schemas.openxmlformats.org/officeDocument/2006/relationships/pivotTable" Target="../pivotTables/pivotTable27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pivotTable" Target="../pivotTables/pivotTable26.xml"/><Relationship Id="rId5" Type="http://schemas.openxmlformats.org/officeDocument/2006/relationships/pivotTable" Target="../pivotTables/pivotTable25.xml"/><Relationship Id="rId10" Type="http://schemas.openxmlformats.org/officeDocument/2006/relationships/table" Target="../tables/table5.xml"/><Relationship Id="rId4" Type="http://schemas.openxmlformats.org/officeDocument/2006/relationships/pivotTable" Target="../pivotTables/pivotTable24.xml"/><Relationship Id="rId9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pivotTable" Target="../pivotTables/pivotTable41.xml"/><Relationship Id="rId18" Type="http://schemas.openxmlformats.org/officeDocument/2006/relationships/pivotTable" Target="../pivotTables/pivotTable46.xml"/><Relationship Id="rId26" Type="http://schemas.openxmlformats.org/officeDocument/2006/relationships/pivotTable" Target="../pivotTables/pivotTable54.xml"/><Relationship Id="rId21" Type="http://schemas.openxmlformats.org/officeDocument/2006/relationships/pivotTable" Target="../pivotTables/pivotTable49.xml"/><Relationship Id="rId34" Type="http://schemas.openxmlformats.org/officeDocument/2006/relationships/pivotTable" Target="../pivotTables/pivotTable62.xml"/><Relationship Id="rId7" Type="http://schemas.openxmlformats.org/officeDocument/2006/relationships/pivotTable" Target="../pivotTables/pivotTable35.xml"/><Relationship Id="rId12" Type="http://schemas.openxmlformats.org/officeDocument/2006/relationships/pivotTable" Target="../pivotTables/pivotTable40.xml"/><Relationship Id="rId17" Type="http://schemas.openxmlformats.org/officeDocument/2006/relationships/pivotTable" Target="../pivotTables/pivotTable45.xml"/><Relationship Id="rId25" Type="http://schemas.openxmlformats.org/officeDocument/2006/relationships/pivotTable" Target="../pivotTables/pivotTable53.xml"/><Relationship Id="rId33" Type="http://schemas.openxmlformats.org/officeDocument/2006/relationships/pivotTable" Target="../pivotTables/pivotTable61.xml"/><Relationship Id="rId2" Type="http://schemas.openxmlformats.org/officeDocument/2006/relationships/pivotTable" Target="../pivotTables/pivotTable30.xml"/><Relationship Id="rId16" Type="http://schemas.openxmlformats.org/officeDocument/2006/relationships/pivotTable" Target="../pivotTables/pivotTable44.xml"/><Relationship Id="rId20" Type="http://schemas.openxmlformats.org/officeDocument/2006/relationships/pivotTable" Target="../pivotTables/pivotTable48.xml"/><Relationship Id="rId29" Type="http://schemas.openxmlformats.org/officeDocument/2006/relationships/pivotTable" Target="../pivotTables/pivotTable57.xml"/><Relationship Id="rId1" Type="http://schemas.openxmlformats.org/officeDocument/2006/relationships/pivotTable" Target="../pivotTables/pivotTable29.xml"/><Relationship Id="rId6" Type="http://schemas.openxmlformats.org/officeDocument/2006/relationships/pivotTable" Target="../pivotTables/pivotTable34.xml"/><Relationship Id="rId11" Type="http://schemas.openxmlformats.org/officeDocument/2006/relationships/pivotTable" Target="../pivotTables/pivotTable39.xml"/><Relationship Id="rId24" Type="http://schemas.openxmlformats.org/officeDocument/2006/relationships/pivotTable" Target="../pivotTables/pivotTable52.xml"/><Relationship Id="rId32" Type="http://schemas.openxmlformats.org/officeDocument/2006/relationships/pivotTable" Target="../pivotTables/pivotTable60.xml"/><Relationship Id="rId37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33.xml"/><Relationship Id="rId15" Type="http://schemas.openxmlformats.org/officeDocument/2006/relationships/pivotTable" Target="../pivotTables/pivotTable43.xml"/><Relationship Id="rId23" Type="http://schemas.openxmlformats.org/officeDocument/2006/relationships/pivotTable" Target="../pivotTables/pivotTable51.xml"/><Relationship Id="rId28" Type="http://schemas.openxmlformats.org/officeDocument/2006/relationships/pivotTable" Target="../pivotTables/pivotTable56.xml"/><Relationship Id="rId36" Type="http://schemas.openxmlformats.org/officeDocument/2006/relationships/pivotTable" Target="../pivotTables/pivotTable64.xml"/><Relationship Id="rId10" Type="http://schemas.openxmlformats.org/officeDocument/2006/relationships/pivotTable" Target="../pivotTables/pivotTable38.xml"/><Relationship Id="rId19" Type="http://schemas.openxmlformats.org/officeDocument/2006/relationships/pivotTable" Target="../pivotTables/pivotTable47.xml"/><Relationship Id="rId31" Type="http://schemas.openxmlformats.org/officeDocument/2006/relationships/pivotTable" Target="../pivotTables/pivotTable59.xml"/><Relationship Id="rId4" Type="http://schemas.openxmlformats.org/officeDocument/2006/relationships/pivotTable" Target="../pivotTables/pivotTable32.xml"/><Relationship Id="rId9" Type="http://schemas.openxmlformats.org/officeDocument/2006/relationships/pivotTable" Target="../pivotTables/pivotTable37.xml"/><Relationship Id="rId14" Type="http://schemas.openxmlformats.org/officeDocument/2006/relationships/pivotTable" Target="../pivotTables/pivotTable42.xml"/><Relationship Id="rId22" Type="http://schemas.openxmlformats.org/officeDocument/2006/relationships/pivotTable" Target="../pivotTables/pivotTable50.xml"/><Relationship Id="rId27" Type="http://schemas.openxmlformats.org/officeDocument/2006/relationships/pivotTable" Target="../pivotTables/pivotTable55.xml"/><Relationship Id="rId30" Type="http://schemas.openxmlformats.org/officeDocument/2006/relationships/pivotTable" Target="../pivotTables/pivotTable58.xml"/><Relationship Id="rId35" Type="http://schemas.openxmlformats.org/officeDocument/2006/relationships/pivotTable" Target="../pivotTables/pivotTable63.xml"/><Relationship Id="rId8" Type="http://schemas.openxmlformats.org/officeDocument/2006/relationships/pivotTable" Target="../pivotTables/pivotTable36.xml"/><Relationship Id="rId3" Type="http://schemas.openxmlformats.org/officeDocument/2006/relationships/pivotTable" Target="../pivotTables/pivotTable3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FF00"/>
  </sheetPr>
  <dimension ref="A1:O508"/>
  <sheetViews>
    <sheetView topLeftCell="A13" zoomScale="80" zoomScaleNormal="80" workbookViewId="0">
      <selection activeCell="G249" sqref="G249:G317"/>
    </sheetView>
  </sheetViews>
  <sheetFormatPr defaultColWidth="9.28515625" defaultRowHeight="12.75" x14ac:dyDescent="0.2"/>
  <cols>
    <col min="1" max="1" width="12.7109375" style="3" bestFit="1" customWidth="1"/>
    <col min="2" max="2" width="11.28515625" style="3" bestFit="1" customWidth="1"/>
    <col min="3" max="3" width="17.7109375" style="3" bestFit="1" customWidth="1"/>
    <col min="4" max="4" width="52.5703125" style="3" bestFit="1" customWidth="1"/>
    <col min="5" max="5" width="19.7109375" style="3" bestFit="1" customWidth="1"/>
    <col min="6" max="6" width="11.28515625" style="3" bestFit="1" customWidth="1"/>
    <col min="7" max="7" width="9.42578125" style="3" bestFit="1" customWidth="1"/>
    <col min="8" max="8" width="15.5703125" style="3" bestFit="1" customWidth="1"/>
    <col min="9" max="9" width="28" style="3" bestFit="1" customWidth="1"/>
    <col min="10" max="10" width="55" style="3" bestFit="1" customWidth="1"/>
    <col min="11" max="11" width="6" style="3" bestFit="1" customWidth="1"/>
    <col min="12" max="12" width="10.5703125" style="3" bestFit="1" customWidth="1"/>
    <col min="13" max="13" width="16.7109375" style="3" bestFit="1" customWidth="1"/>
    <col min="14" max="14" width="14" style="3" bestFit="1" customWidth="1"/>
    <col min="15" max="15" width="17.42578125" style="3" bestFit="1" customWidth="1"/>
    <col min="16" max="16384" width="9.28515625" style="3"/>
  </cols>
  <sheetData>
    <row r="1" spans="1:15" x14ac:dyDescent="0.2">
      <c r="A1" s="3" t="s">
        <v>0</v>
      </c>
      <c r="B1" s="3" t="s">
        <v>1</v>
      </c>
      <c r="C1" s="3" t="s">
        <v>258</v>
      </c>
      <c r="D1" s="3" t="s">
        <v>2</v>
      </c>
      <c r="E1" s="3" t="s">
        <v>183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</row>
    <row r="2" spans="1:15" x14ac:dyDescent="0.2">
      <c r="A2" s="3" t="s">
        <v>25</v>
      </c>
      <c r="B2" s="3" t="s">
        <v>14</v>
      </c>
      <c r="C2" s="3" t="s">
        <v>251</v>
      </c>
      <c r="D2" s="3" t="s">
        <v>61</v>
      </c>
      <c r="E2" s="3" t="s">
        <v>212</v>
      </c>
      <c r="F2" s="4">
        <v>45659</v>
      </c>
      <c r="G2" s="3" t="s">
        <v>139</v>
      </c>
      <c r="H2" s="3" t="s">
        <v>53</v>
      </c>
      <c r="I2" s="3" t="s">
        <v>55</v>
      </c>
      <c r="J2" s="3" t="s">
        <v>104</v>
      </c>
      <c r="K2" s="3" t="s">
        <v>20</v>
      </c>
      <c r="L2" s="5">
        <v>3.3300000000000003E-2</v>
      </c>
      <c r="M2" s="5">
        <v>0.4995</v>
      </c>
      <c r="N2" s="5">
        <v>6</v>
      </c>
      <c r="O2" s="3" t="s">
        <v>21</v>
      </c>
    </row>
    <row r="3" spans="1:15" x14ac:dyDescent="0.2">
      <c r="A3" s="3" t="s">
        <v>13</v>
      </c>
      <c r="B3" s="3" t="s">
        <v>78</v>
      </c>
      <c r="C3" s="3" t="s">
        <v>253</v>
      </c>
      <c r="D3" s="3" t="s">
        <v>144</v>
      </c>
      <c r="E3" s="3" t="s">
        <v>195</v>
      </c>
      <c r="F3" s="4">
        <v>45660</v>
      </c>
      <c r="G3" s="3" t="s">
        <v>139</v>
      </c>
      <c r="H3" s="3" t="s">
        <v>62</v>
      </c>
      <c r="I3" s="3" t="s">
        <v>63</v>
      </c>
      <c r="J3" s="3" t="s">
        <v>64</v>
      </c>
      <c r="K3" s="3" t="s">
        <v>20</v>
      </c>
      <c r="L3" s="5">
        <v>0.25330000000000003</v>
      </c>
      <c r="M3" s="5">
        <v>3.7995000000000001</v>
      </c>
      <c r="N3" s="5">
        <v>57</v>
      </c>
      <c r="O3" s="3" t="s">
        <v>21</v>
      </c>
    </row>
    <row r="4" spans="1:15" x14ac:dyDescent="0.2">
      <c r="A4" s="3" t="s">
        <v>13</v>
      </c>
      <c r="B4" s="3" t="s">
        <v>14</v>
      </c>
      <c r="C4" s="3" t="s">
        <v>253</v>
      </c>
      <c r="D4" s="3" t="s">
        <v>131</v>
      </c>
      <c r="E4" s="3" t="s">
        <v>192</v>
      </c>
      <c r="F4" s="4">
        <v>45660</v>
      </c>
      <c r="G4" s="3" t="s">
        <v>139</v>
      </c>
      <c r="H4" s="3" t="s">
        <v>27</v>
      </c>
      <c r="I4" s="3" t="s">
        <v>84</v>
      </c>
      <c r="J4" s="3" t="s">
        <v>140</v>
      </c>
      <c r="K4" s="3" t="s">
        <v>20</v>
      </c>
      <c r="L4" s="5">
        <v>5.5599999999999997E-2</v>
      </c>
      <c r="M4" s="5">
        <v>1.0007999999999999</v>
      </c>
      <c r="N4" s="5">
        <v>225</v>
      </c>
      <c r="O4" s="3" t="s">
        <v>21</v>
      </c>
    </row>
    <row r="5" spans="1:15" x14ac:dyDescent="0.2">
      <c r="A5" s="3" t="s">
        <v>259</v>
      </c>
      <c r="B5" s="3" t="s">
        <v>14</v>
      </c>
      <c r="C5" s="3" t="s">
        <v>255</v>
      </c>
      <c r="D5" s="3" t="s">
        <v>83</v>
      </c>
      <c r="E5" s="3" t="s">
        <v>205</v>
      </c>
      <c r="F5" s="4">
        <v>45660</v>
      </c>
      <c r="G5" s="3" t="s">
        <v>139</v>
      </c>
      <c r="H5" s="3" t="s">
        <v>17</v>
      </c>
      <c r="I5" s="3" t="s">
        <v>18</v>
      </c>
      <c r="J5" s="3" t="s">
        <v>19</v>
      </c>
      <c r="K5" s="3" t="s">
        <v>20</v>
      </c>
      <c r="L5" s="5">
        <v>0.5</v>
      </c>
      <c r="M5" s="5">
        <v>9</v>
      </c>
      <c r="N5" s="5">
        <v>24.3</v>
      </c>
      <c r="O5" s="3" t="s">
        <v>21</v>
      </c>
    </row>
    <row r="6" spans="1:15" x14ac:dyDescent="0.2">
      <c r="A6" s="3" t="s">
        <v>259</v>
      </c>
      <c r="B6" s="3" t="s">
        <v>14</v>
      </c>
      <c r="C6" s="3" t="s">
        <v>255</v>
      </c>
      <c r="D6" s="3" t="s">
        <v>83</v>
      </c>
      <c r="E6" s="3" t="s">
        <v>205</v>
      </c>
      <c r="F6" s="4">
        <v>45660</v>
      </c>
      <c r="G6" s="3" t="s">
        <v>139</v>
      </c>
      <c r="H6" s="3" t="s">
        <v>62</v>
      </c>
      <c r="I6" s="3" t="s">
        <v>63</v>
      </c>
      <c r="J6" s="3" t="s">
        <v>64</v>
      </c>
      <c r="K6" s="3" t="s">
        <v>20</v>
      </c>
      <c r="L6" s="5">
        <v>0.4667</v>
      </c>
      <c r="M6" s="5">
        <v>7.0004999999999997</v>
      </c>
      <c r="N6" s="5">
        <v>90.3</v>
      </c>
      <c r="O6" s="3" t="s">
        <v>21</v>
      </c>
    </row>
    <row r="7" spans="1:15" x14ac:dyDescent="0.2">
      <c r="A7" s="3" t="s">
        <v>259</v>
      </c>
      <c r="B7" s="3" t="s">
        <v>14</v>
      </c>
      <c r="C7" s="3" t="s">
        <v>255</v>
      </c>
      <c r="D7" s="3" t="s">
        <v>83</v>
      </c>
      <c r="E7" s="3" t="s">
        <v>205</v>
      </c>
      <c r="F7" s="4">
        <v>45660</v>
      </c>
      <c r="G7" s="3" t="s">
        <v>139</v>
      </c>
      <c r="H7" s="3" t="s">
        <v>65</v>
      </c>
      <c r="I7" s="3" t="s">
        <v>66</v>
      </c>
      <c r="J7" s="3" t="s">
        <v>141</v>
      </c>
      <c r="K7" s="3" t="s">
        <v>20</v>
      </c>
      <c r="L7" s="5">
        <v>0.66669999999999996</v>
      </c>
      <c r="M7" s="5">
        <v>12.0006</v>
      </c>
      <c r="N7" s="5">
        <v>105.6</v>
      </c>
      <c r="O7" s="3" t="s">
        <v>21</v>
      </c>
    </row>
    <row r="8" spans="1:15" x14ac:dyDescent="0.2">
      <c r="A8" s="3" t="s">
        <v>259</v>
      </c>
      <c r="B8" s="3" t="s">
        <v>14</v>
      </c>
      <c r="C8" s="3" t="s">
        <v>255</v>
      </c>
      <c r="D8" s="3" t="s">
        <v>83</v>
      </c>
      <c r="E8" s="3" t="s">
        <v>205</v>
      </c>
      <c r="F8" s="4">
        <v>45660</v>
      </c>
      <c r="G8" s="3" t="s">
        <v>139</v>
      </c>
      <c r="H8" s="3" t="s">
        <v>159</v>
      </c>
      <c r="I8" s="3" t="s">
        <v>162</v>
      </c>
      <c r="J8" s="3" t="s">
        <v>163</v>
      </c>
      <c r="K8" s="3" t="s">
        <v>20</v>
      </c>
      <c r="L8" s="5">
        <v>0.6</v>
      </c>
      <c r="M8" s="5">
        <v>6</v>
      </c>
      <c r="N8" s="5">
        <v>22.8</v>
      </c>
      <c r="O8" s="3" t="s">
        <v>21</v>
      </c>
    </row>
    <row r="9" spans="1:15" x14ac:dyDescent="0.2">
      <c r="A9" s="3" t="s">
        <v>25</v>
      </c>
      <c r="B9" s="3" t="s">
        <v>14</v>
      </c>
      <c r="C9" s="3" t="s">
        <v>251</v>
      </c>
      <c r="D9" s="3" t="s">
        <v>33</v>
      </c>
      <c r="E9" s="3" t="s">
        <v>216</v>
      </c>
      <c r="F9" s="4">
        <v>45660</v>
      </c>
      <c r="G9" s="3" t="s">
        <v>139</v>
      </c>
      <c r="H9" s="3" t="s">
        <v>27</v>
      </c>
      <c r="I9" s="3" t="s">
        <v>28</v>
      </c>
      <c r="J9" s="3" t="s">
        <v>29</v>
      </c>
      <c r="K9" s="3" t="s">
        <v>20</v>
      </c>
      <c r="L9" s="5">
        <v>0.27779999999999999</v>
      </c>
      <c r="M9" s="5">
        <v>5.0004</v>
      </c>
      <c r="N9" s="5">
        <v>68.25</v>
      </c>
      <c r="O9" s="3" t="s">
        <v>21</v>
      </c>
    </row>
    <row r="10" spans="1:15" x14ac:dyDescent="0.2">
      <c r="A10" s="3" t="s">
        <v>25</v>
      </c>
      <c r="B10" s="3" t="s">
        <v>14</v>
      </c>
      <c r="C10" s="3" t="s">
        <v>251</v>
      </c>
      <c r="D10" s="3" t="s">
        <v>33</v>
      </c>
      <c r="E10" s="3" t="s">
        <v>216</v>
      </c>
      <c r="F10" s="4">
        <v>45660</v>
      </c>
      <c r="G10" s="3" t="s">
        <v>139</v>
      </c>
      <c r="H10" s="3" t="s">
        <v>65</v>
      </c>
      <c r="I10" s="3" t="s">
        <v>66</v>
      </c>
      <c r="J10" s="3" t="s">
        <v>67</v>
      </c>
      <c r="K10" s="3" t="s">
        <v>20</v>
      </c>
      <c r="L10" s="5">
        <v>2.7799999999999998E-2</v>
      </c>
      <c r="M10" s="5">
        <v>0.50039999999999996</v>
      </c>
      <c r="N10" s="5">
        <v>4.75</v>
      </c>
      <c r="O10" s="3" t="s">
        <v>21</v>
      </c>
    </row>
    <row r="11" spans="1:15" x14ac:dyDescent="0.2">
      <c r="A11" s="3" t="s">
        <v>25</v>
      </c>
      <c r="B11" s="3" t="s">
        <v>14</v>
      </c>
      <c r="C11" s="3" t="s">
        <v>251</v>
      </c>
      <c r="D11" s="3" t="s">
        <v>33</v>
      </c>
      <c r="E11" s="3" t="s">
        <v>216</v>
      </c>
      <c r="F11" s="4">
        <v>45660</v>
      </c>
      <c r="G11" s="3" t="s">
        <v>139</v>
      </c>
      <c r="H11" s="3" t="s">
        <v>159</v>
      </c>
      <c r="I11" s="3" t="s">
        <v>162</v>
      </c>
      <c r="J11" s="3" t="s">
        <v>163</v>
      </c>
      <c r="K11" s="3" t="s">
        <v>20</v>
      </c>
      <c r="L11" s="5">
        <v>0.2</v>
      </c>
      <c r="M11" s="5">
        <v>2</v>
      </c>
      <c r="N11" s="5">
        <v>8</v>
      </c>
      <c r="O11" s="3" t="s">
        <v>21</v>
      </c>
    </row>
    <row r="12" spans="1:15" x14ac:dyDescent="0.2">
      <c r="A12" s="3" t="s">
        <v>25</v>
      </c>
      <c r="B12" s="3" t="s">
        <v>14</v>
      </c>
      <c r="C12" s="3" t="s">
        <v>251</v>
      </c>
      <c r="D12" s="3" t="s">
        <v>60</v>
      </c>
      <c r="E12" s="3" t="s">
        <v>217</v>
      </c>
      <c r="F12" s="4">
        <v>45660</v>
      </c>
      <c r="G12" s="3" t="s">
        <v>139</v>
      </c>
      <c r="H12" s="3" t="s">
        <v>41</v>
      </c>
      <c r="I12" s="3" t="s">
        <v>42</v>
      </c>
      <c r="J12" s="3" t="s">
        <v>43</v>
      </c>
      <c r="K12" s="3" t="s">
        <v>20</v>
      </c>
      <c r="L12" s="5">
        <v>0.1111</v>
      </c>
      <c r="M12" s="5">
        <v>0.99990000000000001</v>
      </c>
      <c r="N12" s="5">
        <v>24.5</v>
      </c>
      <c r="O12" s="3" t="s">
        <v>21</v>
      </c>
    </row>
    <row r="13" spans="1:15" x14ac:dyDescent="0.2">
      <c r="A13" s="3" t="s">
        <v>25</v>
      </c>
      <c r="B13" s="3" t="s">
        <v>14</v>
      </c>
      <c r="C13" s="3" t="s">
        <v>251</v>
      </c>
      <c r="D13" s="3" t="s">
        <v>60</v>
      </c>
      <c r="E13" s="3" t="s">
        <v>217</v>
      </c>
      <c r="F13" s="4">
        <v>45660</v>
      </c>
      <c r="G13" s="3" t="s">
        <v>139</v>
      </c>
      <c r="H13" s="3" t="s">
        <v>159</v>
      </c>
      <c r="I13" s="3" t="s">
        <v>160</v>
      </c>
      <c r="J13" s="3" t="s">
        <v>161</v>
      </c>
      <c r="K13" s="3" t="s">
        <v>20</v>
      </c>
      <c r="L13" s="5">
        <v>0.14580000000000001</v>
      </c>
      <c r="M13" s="5">
        <v>1.7496</v>
      </c>
      <c r="N13" s="5">
        <v>10.5</v>
      </c>
      <c r="O13" s="3" t="s">
        <v>21</v>
      </c>
    </row>
    <row r="14" spans="1:15" x14ac:dyDescent="0.2">
      <c r="A14" s="3" t="s">
        <v>25</v>
      </c>
      <c r="B14" s="3" t="s">
        <v>14</v>
      </c>
      <c r="C14" s="3" t="s">
        <v>251</v>
      </c>
      <c r="D14" s="3" t="s">
        <v>51</v>
      </c>
      <c r="E14" s="3" t="s">
        <v>218</v>
      </c>
      <c r="F14" s="4">
        <v>45660</v>
      </c>
      <c r="G14" s="3" t="s">
        <v>139</v>
      </c>
      <c r="H14" s="3" t="s">
        <v>57</v>
      </c>
      <c r="I14" s="3" t="s">
        <v>57</v>
      </c>
      <c r="J14" s="3" t="s">
        <v>143</v>
      </c>
      <c r="K14" s="3" t="s">
        <v>20</v>
      </c>
      <c r="L14" s="5">
        <v>8.9099999999999999E-2</v>
      </c>
      <c r="M14" s="5">
        <v>0.80189999999999995</v>
      </c>
      <c r="N14" s="5">
        <v>11.23</v>
      </c>
      <c r="O14" s="3" t="s">
        <v>21</v>
      </c>
    </row>
    <row r="15" spans="1:15" x14ac:dyDescent="0.2">
      <c r="A15" s="3" t="s">
        <v>13</v>
      </c>
      <c r="B15" s="3" t="s">
        <v>14</v>
      </c>
      <c r="C15" s="3" t="s">
        <v>257</v>
      </c>
      <c r="D15" s="3" t="s">
        <v>120</v>
      </c>
      <c r="E15" s="3" t="s">
        <v>228</v>
      </c>
      <c r="F15" s="4">
        <v>45660</v>
      </c>
      <c r="G15" s="3" t="s">
        <v>139</v>
      </c>
      <c r="H15" s="3" t="s">
        <v>17</v>
      </c>
      <c r="I15" s="3" t="s">
        <v>18</v>
      </c>
      <c r="J15" s="3" t="s">
        <v>30</v>
      </c>
      <c r="K15" s="3" t="s">
        <v>20</v>
      </c>
      <c r="L15" s="5">
        <v>5.5599999999999997E-2</v>
      </c>
      <c r="M15" s="5">
        <v>1.0007999999999999</v>
      </c>
      <c r="N15" s="5">
        <v>4</v>
      </c>
      <c r="O15" s="3" t="s">
        <v>21</v>
      </c>
    </row>
    <row r="16" spans="1:15" x14ac:dyDescent="0.2">
      <c r="A16" s="3" t="s">
        <v>13</v>
      </c>
      <c r="B16" s="3" t="s">
        <v>14</v>
      </c>
      <c r="C16" s="3" t="s">
        <v>257</v>
      </c>
      <c r="D16" s="3" t="s">
        <v>120</v>
      </c>
      <c r="E16" s="3" t="s">
        <v>228</v>
      </c>
      <c r="F16" s="4">
        <v>45660</v>
      </c>
      <c r="G16" s="3" t="s">
        <v>139</v>
      </c>
      <c r="H16" s="3" t="s">
        <v>17</v>
      </c>
      <c r="I16" s="3" t="s">
        <v>23</v>
      </c>
      <c r="J16" s="3" t="s">
        <v>24</v>
      </c>
      <c r="K16" s="3" t="s">
        <v>20</v>
      </c>
      <c r="L16" s="5">
        <v>5.5599999999999997E-2</v>
      </c>
      <c r="M16" s="5">
        <v>1.0007999999999999</v>
      </c>
      <c r="N16" s="5">
        <v>3</v>
      </c>
      <c r="O16" s="3" t="s">
        <v>21</v>
      </c>
    </row>
    <row r="17" spans="1:15" x14ac:dyDescent="0.2">
      <c r="A17" s="3" t="s">
        <v>13</v>
      </c>
      <c r="B17" s="3" t="s">
        <v>14</v>
      </c>
      <c r="C17" s="3" t="s">
        <v>257</v>
      </c>
      <c r="D17" s="3" t="s">
        <v>120</v>
      </c>
      <c r="E17" s="3" t="s">
        <v>228</v>
      </c>
      <c r="F17" s="4">
        <v>45660</v>
      </c>
      <c r="G17" s="3" t="s">
        <v>139</v>
      </c>
      <c r="H17" s="3" t="s">
        <v>17</v>
      </c>
      <c r="I17" s="3" t="s">
        <v>180</v>
      </c>
      <c r="J17" s="3" t="s">
        <v>181</v>
      </c>
      <c r="K17" s="3" t="s">
        <v>20</v>
      </c>
      <c r="L17" s="5">
        <v>5.5599999999999997E-2</v>
      </c>
      <c r="M17" s="5">
        <v>1.0007999999999999</v>
      </c>
      <c r="N17" s="5">
        <v>6.3</v>
      </c>
      <c r="O17" s="3" t="s">
        <v>21</v>
      </c>
    </row>
    <row r="18" spans="1:15" x14ac:dyDescent="0.2">
      <c r="A18" s="3" t="s">
        <v>259</v>
      </c>
      <c r="B18" s="3" t="s">
        <v>14</v>
      </c>
      <c r="C18" s="3" t="s">
        <v>254</v>
      </c>
      <c r="D18" s="3" t="s">
        <v>121</v>
      </c>
      <c r="E18" s="3" t="s">
        <v>198</v>
      </c>
      <c r="F18" s="4">
        <v>45661</v>
      </c>
      <c r="G18" s="3" t="s">
        <v>139</v>
      </c>
      <c r="H18" s="3" t="s">
        <v>53</v>
      </c>
      <c r="I18" s="3" t="s">
        <v>55</v>
      </c>
      <c r="J18" s="3" t="s">
        <v>104</v>
      </c>
      <c r="K18" s="3" t="s">
        <v>20</v>
      </c>
      <c r="L18" s="5">
        <v>6.6699999999999995E-2</v>
      </c>
      <c r="M18" s="5">
        <v>1.0004999999999999</v>
      </c>
      <c r="N18" s="5">
        <v>12.2</v>
      </c>
      <c r="O18" s="3" t="s">
        <v>21</v>
      </c>
    </row>
    <row r="19" spans="1:15" x14ac:dyDescent="0.2">
      <c r="A19" s="3" t="s">
        <v>259</v>
      </c>
      <c r="B19" s="3" t="s">
        <v>14</v>
      </c>
      <c r="C19" s="3" t="s">
        <v>254</v>
      </c>
      <c r="D19" s="3" t="s">
        <v>179</v>
      </c>
      <c r="E19" s="3" t="s">
        <v>202</v>
      </c>
      <c r="F19" s="4">
        <v>45661</v>
      </c>
      <c r="G19" s="3" t="s">
        <v>139</v>
      </c>
      <c r="H19" s="3" t="s">
        <v>176</v>
      </c>
      <c r="I19" s="3" t="s">
        <v>177</v>
      </c>
      <c r="J19" s="3" t="s">
        <v>178</v>
      </c>
      <c r="K19" s="3" t="s">
        <v>20</v>
      </c>
      <c r="L19" s="5">
        <v>1.2500000000000001E-2</v>
      </c>
      <c r="M19" s="5">
        <v>0.05</v>
      </c>
      <c r="N19" s="5">
        <v>6.6</v>
      </c>
      <c r="O19" s="3" t="s">
        <v>21</v>
      </c>
    </row>
    <row r="20" spans="1:15" x14ac:dyDescent="0.2">
      <c r="A20" s="3" t="s">
        <v>25</v>
      </c>
      <c r="B20" s="3" t="s">
        <v>14</v>
      </c>
      <c r="C20" s="3" t="s">
        <v>251</v>
      </c>
      <c r="D20" s="3" t="s">
        <v>61</v>
      </c>
      <c r="E20" s="3" t="s">
        <v>212</v>
      </c>
      <c r="F20" s="4">
        <v>45661</v>
      </c>
      <c r="G20" s="3" t="s">
        <v>139</v>
      </c>
      <c r="H20" s="3" t="s">
        <v>41</v>
      </c>
      <c r="I20" s="3" t="s">
        <v>42</v>
      </c>
      <c r="J20" s="3" t="s">
        <v>43</v>
      </c>
      <c r="K20" s="3" t="s">
        <v>20</v>
      </c>
      <c r="L20" s="5">
        <v>0.72</v>
      </c>
      <c r="M20" s="5">
        <v>6.48</v>
      </c>
      <c r="N20" s="5">
        <v>17.64</v>
      </c>
      <c r="O20" s="3" t="s">
        <v>21</v>
      </c>
    </row>
    <row r="21" spans="1:15" x14ac:dyDescent="0.2">
      <c r="A21" s="3" t="s">
        <v>25</v>
      </c>
      <c r="B21" s="3" t="s">
        <v>14</v>
      </c>
      <c r="C21" s="3" t="s">
        <v>251</v>
      </c>
      <c r="D21" s="3" t="s">
        <v>61</v>
      </c>
      <c r="E21" s="3" t="s">
        <v>212</v>
      </c>
      <c r="F21" s="4">
        <v>45661</v>
      </c>
      <c r="G21" s="3" t="s">
        <v>139</v>
      </c>
      <c r="H21" s="3" t="s">
        <v>27</v>
      </c>
      <c r="I21" s="3" t="s">
        <v>28</v>
      </c>
      <c r="J21" s="3" t="s">
        <v>29</v>
      </c>
      <c r="K21" s="3" t="s">
        <v>20</v>
      </c>
      <c r="L21" s="5">
        <v>8.3299999999999999E-2</v>
      </c>
      <c r="M21" s="5">
        <v>1.4994000000000001</v>
      </c>
      <c r="N21" s="5">
        <v>20.48</v>
      </c>
      <c r="O21" s="3" t="s">
        <v>21</v>
      </c>
    </row>
    <row r="22" spans="1:15" x14ac:dyDescent="0.2">
      <c r="A22" s="3" t="s">
        <v>25</v>
      </c>
      <c r="B22" s="3" t="s">
        <v>14</v>
      </c>
      <c r="C22" s="3" t="s">
        <v>251</v>
      </c>
      <c r="D22" s="3" t="s">
        <v>61</v>
      </c>
      <c r="E22" s="3" t="s">
        <v>212</v>
      </c>
      <c r="F22" s="4">
        <v>45661</v>
      </c>
      <c r="G22" s="3" t="s">
        <v>139</v>
      </c>
      <c r="H22" s="3" t="s">
        <v>31</v>
      </c>
      <c r="I22" s="3" t="s">
        <v>31</v>
      </c>
      <c r="J22" s="3" t="s">
        <v>32</v>
      </c>
      <c r="K22" s="3" t="s">
        <v>20</v>
      </c>
      <c r="L22" s="5">
        <v>2.5000000000000001E-2</v>
      </c>
      <c r="M22" s="5">
        <v>0.1</v>
      </c>
      <c r="N22" s="5">
        <v>2.65</v>
      </c>
      <c r="O22" s="3" t="s">
        <v>21</v>
      </c>
    </row>
    <row r="23" spans="1:15" x14ac:dyDescent="0.2">
      <c r="A23" s="3" t="s">
        <v>25</v>
      </c>
      <c r="B23" s="3" t="s">
        <v>14</v>
      </c>
      <c r="C23" s="3" t="s">
        <v>251</v>
      </c>
      <c r="D23" s="3" t="s">
        <v>61</v>
      </c>
      <c r="E23" s="3" t="s">
        <v>212</v>
      </c>
      <c r="F23" s="4">
        <v>45661</v>
      </c>
      <c r="G23" s="3" t="s">
        <v>139</v>
      </c>
      <c r="H23" s="3" t="s">
        <v>159</v>
      </c>
      <c r="I23" s="3" t="s">
        <v>160</v>
      </c>
      <c r="J23" s="3" t="s">
        <v>161</v>
      </c>
      <c r="K23" s="3" t="s">
        <v>20</v>
      </c>
      <c r="L23" s="5">
        <v>0.85419999999999996</v>
      </c>
      <c r="M23" s="5">
        <v>10.250400000000001</v>
      </c>
      <c r="N23" s="5">
        <v>61.5</v>
      </c>
      <c r="O23" s="3" t="s">
        <v>21</v>
      </c>
    </row>
    <row r="24" spans="1:15" x14ac:dyDescent="0.2">
      <c r="A24" s="3" t="s">
        <v>25</v>
      </c>
      <c r="B24" s="3" t="s">
        <v>14</v>
      </c>
      <c r="C24" s="3" t="s">
        <v>251</v>
      </c>
      <c r="D24" s="3" t="s">
        <v>61</v>
      </c>
      <c r="E24" s="3" t="s">
        <v>212</v>
      </c>
      <c r="F24" s="4">
        <v>45661</v>
      </c>
      <c r="G24" s="3" t="s">
        <v>139</v>
      </c>
      <c r="H24" s="3" t="s">
        <v>65</v>
      </c>
      <c r="I24" s="3" t="s">
        <v>169</v>
      </c>
      <c r="J24" s="3" t="s">
        <v>170</v>
      </c>
      <c r="K24" s="3" t="s">
        <v>20</v>
      </c>
      <c r="L24" s="5">
        <v>2.4E-2</v>
      </c>
      <c r="M24" s="5">
        <v>0.24</v>
      </c>
      <c r="N24" s="5">
        <v>4.8</v>
      </c>
      <c r="O24" s="3" t="s">
        <v>21</v>
      </c>
    </row>
    <row r="25" spans="1:15" x14ac:dyDescent="0.2">
      <c r="A25" s="3" t="s">
        <v>25</v>
      </c>
      <c r="B25" s="3" t="s">
        <v>14</v>
      </c>
      <c r="C25" s="3" t="s">
        <v>251</v>
      </c>
      <c r="D25" s="3" t="s">
        <v>77</v>
      </c>
      <c r="E25" s="3" t="s">
        <v>215</v>
      </c>
      <c r="F25" s="4">
        <v>45661</v>
      </c>
      <c r="G25" s="3" t="s">
        <v>139</v>
      </c>
      <c r="H25" s="3" t="s">
        <v>62</v>
      </c>
      <c r="I25" s="3" t="s">
        <v>63</v>
      </c>
      <c r="J25" s="3" t="s">
        <v>64</v>
      </c>
      <c r="K25" s="3" t="s">
        <v>20</v>
      </c>
      <c r="L25" s="5">
        <v>9.3299999999999994E-2</v>
      </c>
      <c r="M25" s="5">
        <v>1.3995</v>
      </c>
      <c r="N25" s="5">
        <v>19.600000000000001</v>
      </c>
      <c r="O25" s="3" t="s">
        <v>21</v>
      </c>
    </row>
    <row r="26" spans="1:15" x14ac:dyDescent="0.2">
      <c r="A26" s="3" t="s">
        <v>25</v>
      </c>
      <c r="B26" s="3" t="s">
        <v>14</v>
      </c>
      <c r="C26" s="3" t="s">
        <v>251</v>
      </c>
      <c r="D26" s="3" t="s">
        <v>33</v>
      </c>
      <c r="E26" s="3" t="s">
        <v>216</v>
      </c>
      <c r="F26" s="4">
        <v>45661</v>
      </c>
      <c r="G26" s="3" t="s">
        <v>139</v>
      </c>
      <c r="H26" s="3" t="s">
        <v>57</v>
      </c>
      <c r="I26" s="3" t="s">
        <v>57</v>
      </c>
      <c r="J26" s="3" t="s">
        <v>143</v>
      </c>
      <c r="K26" s="3" t="s">
        <v>20</v>
      </c>
      <c r="L26" s="5">
        <v>0.33329999999999999</v>
      </c>
      <c r="M26" s="5">
        <v>2.9996999999999998</v>
      </c>
      <c r="N26" s="5">
        <v>42</v>
      </c>
      <c r="O26" s="3" t="s">
        <v>21</v>
      </c>
    </row>
    <row r="27" spans="1:15" x14ac:dyDescent="0.2">
      <c r="A27" s="3" t="s">
        <v>25</v>
      </c>
      <c r="B27" s="3" t="s">
        <v>14</v>
      </c>
      <c r="C27" s="3" t="s">
        <v>251</v>
      </c>
      <c r="D27" s="3" t="s">
        <v>37</v>
      </c>
      <c r="E27" s="3" t="s">
        <v>219</v>
      </c>
      <c r="F27" s="4">
        <v>45661</v>
      </c>
      <c r="G27" s="3" t="s">
        <v>139</v>
      </c>
      <c r="H27" s="3" t="s">
        <v>41</v>
      </c>
      <c r="I27" s="3" t="s">
        <v>42</v>
      </c>
      <c r="J27" s="3" t="s">
        <v>43</v>
      </c>
      <c r="K27" s="3" t="s">
        <v>20</v>
      </c>
      <c r="L27" s="5">
        <v>6.93E-2</v>
      </c>
      <c r="M27" s="5">
        <v>0.62370000000000003</v>
      </c>
      <c r="N27" s="5">
        <v>15.29</v>
      </c>
      <c r="O27" s="3" t="s">
        <v>21</v>
      </c>
    </row>
    <row r="28" spans="1:15" x14ac:dyDescent="0.2">
      <c r="A28" s="3" t="s">
        <v>25</v>
      </c>
      <c r="B28" s="3" t="s">
        <v>14</v>
      </c>
      <c r="C28" s="3" t="s">
        <v>251</v>
      </c>
      <c r="D28" s="3" t="s">
        <v>37</v>
      </c>
      <c r="E28" s="3" t="s">
        <v>219</v>
      </c>
      <c r="F28" s="4">
        <v>45661</v>
      </c>
      <c r="G28" s="3" t="s">
        <v>139</v>
      </c>
      <c r="H28" s="3" t="s">
        <v>62</v>
      </c>
      <c r="I28" s="3" t="s">
        <v>63</v>
      </c>
      <c r="J28" s="3" t="s">
        <v>64</v>
      </c>
      <c r="K28" s="3" t="s">
        <v>20</v>
      </c>
      <c r="L28" s="5">
        <v>5.3100000000000001E-2</v>
      </c>
      <c r="M28" s="5">
        <v>0.79649999999999999</v>
      </c>
      <c r="N28" s="5">
        <v>11.14</v>
      </c>
      <c r="O28" s="3" t="s">
        <v>21</v>
      </c>
    </row>
    <row r="29" spans="1:15" x14ac:dyDescent="0.2">
      <c r="A29" s="3" t="s">
        <v>25</v>
      </c>
      <c r="B29" s="3" t="s">
        <v>14</v>
      </c>
      <c r="C29" s="3" t="s">
        <v>251</v>
      </c>
      <c r="D29" s="3" t="s">
        <v>37</v>
      </c>
      <c r="E29" s="3" t="s">
        <v>219</v>
      </c>
      <c r="F29" s="4">
        <v>45661</v>
      </c>
      <c r="G29" s="3" t="s">
        <v>139</v>
      </c>
      <c r="H29" s="3" t="s">
        <v>159</v>
      </c>
      <c r="I29" s="3" t="s">
        <v>160</v>
      </c>
      <c r="J29" s="3" t="s">
        <v>161</v>
      </c>
      <c r="K29" s="3" t="s">
        <v>20</v>
      </c>
      <c r="L29" s="5">
        <v>0.60499999999999998</v>
      </c>
      <c r="M29" s="5">
        <v>7.26</v>
      </c>
      <c r="N29" s="5">
        <v>43.56</v>
      </c>
      <c r="O29" s="3" t="s">
        <v>21</v>
      </c>
    </row>
    <row r="30" spans="1:15" x14ac:dyDescent="0.2">
      <c r="A30" s="3" t="s">
        <v>25</v>
      </c>
      <c r="B30" s="3" t="s">
        <v>14</v>
      </c>
      <c r="C30" s="3" t="s">
        <v>251</v>
      </c>
      <c r="D30" s="3" t="s">
        <v>37</v>
      </c>
      <c r="E30" s="3" t="s">
        <v>219</v>
      </c>
      <c r="F30" s="4">
        <v>45661</v>
      </c>
      <c r="G30" s="3" t="s">
        <v>139</v>
      </c>
      <c r="H30" s="3" t="s">
        <v>17</v>
      </c>
      <c r="I30" s="3" t="s">
        <v>180</v>
      </c>
      <c r="J30" s="3" t="s">
        <v>181</v>
      </c>
      <c r="K30" s="3" t="s">
        <v>20</v>
      </c>
      <c r="L30" s="5">
        <v>7.22E-2</v>
      </c>
      <c r="M30" s="5">
        <v>1.2996000000000001</v>
      </c>
      <c r="N30" s="5">
        <v>8.19</v>
      </c>
      <c r="O30" s="3" t="s">
        <v>21</v>
      </c>
    </row>
    <row r="31" spans="1:15" x14ac:dyDescent="0.2">
      <c r="A31" s="3" t="s">
        <v>25</v>
      </c>
      <c r="B31" s="3" t="s">
        <v>14</v>
      </c>
      <c r="C31" s="3" t="s">
        <v>254</v>
      </c>
      <c r="D31" s="3" t="s">
        <v>142</v>
      </c>
      <c r="E31" s="3" t="s">
        <v>226</v>
      </c>
      <c r="F31" s="4">
        <v>45661</v>
      </c>
      <c r="G31" s="3" t="s">
        <v>139</v>
      </c>
      <c r="H31" s="3" t="s">
        <v>27</v>
      </c>
      <c r="I31" s="3" t="s">
        <v>84</v>
      </c>
      <c r="J31" s="3" t="s">
        <v>85</v>
      </c>
      <c r="K31" s="3" t="s">
        <v>20</v>
      </c>
      <c r="L31" s="5">
        <v>0.16669999999999999</v>
      </c>
      <c r="M31" s="5">
        <v>3.0005999999999999</v>
      </c>
      <c r="N31" s="5">
        <v>37.5</v>
      </c>
      <c r="O31" s="3" t="s">
        <v>21</v>
      </c>
    </row>
    <row r="32" spans="1:15" x14ac:dyDescent="0.2">
      <c r="A32" s="3" t="s">
        <v>25</v>
      </c>
      <c r="B32" s="3" t="s">
        <v>14</v>
      </c>
      <c r="C32" s="3" t="s">
        <v>251</v>
      </c>
      <c r="D32" s="3" t="s">
        <v>60</v>
      </c>
      <c r="E32" s="3" t="s">
        <v>217</v>
      </c>
      <c r="F32" s="4">
        <v>45663</v>
      </c>
      <c r="G32" s="3" t="s">
        <v>115</v>
      </c>
      <c r="H32" s="3" t="s">
        <v>45</v>
      </c>
      <c r="I32" s="3" t="s">
        <v>46</v>
      </c>
      <c r="J32" s="3" t="s">
        <v>47</v>
      </c>
      <c r="K32" s="3" t="s">
        <v>20</v>
      </c>
      <c r="L32" s="5">
        <v>0.58330000000000004</v>
      </c>
      <c r="M32" s="5">
        <v>8.7494999999999994</v>
      </c>
      <c r="N32" s="5">
        <v>21</v>
      </c>
      <c r="O32" s="3" t="s">
        <v>21</v>
      </c>
    </row>
    <row r="33" spans="1:15" x14ac:dyDescent="0.2">
      <c r="A33" s="3" t="s">
        <v>25</v>
      </c>
      <c r="B33" s="3" t="s">
        <v>14</v>
      </c>
      <c r="C33" s="3" t="s">
        <v>251</v>
      </c>
      <c r="D33" s="3" t="s">
        <v>60</v>
      </c>
      <c r="E33" s="3" t="s">
        <v>217</v>
      </c>
      <c r="F33" s="4">
        <v>45663</v>
      </c>
      <c r="G33" s="3" t="s">
        <v>115</v>
      </c>
      <c r="H33" s="3" t="s">
        <v>159</v>
      </c>
      <c r="I33" s="3" t="s">
        <v>162</v>
      </c>
      <c r="J33" s="3" t="s">
        <v>163</v>
      </c>
      <c r="K33" s="3" t="s">
        <v>20</v>
      </c>
      <c r="L33" s="5">
        <v>0.9</v>
      </c>
      <c r="M33" s="5">
        <v>9</v>
      </c>
      <c r="N33" s="5">
        <v>36</v>
      </c>
      <c r="O33" s="3" t="s">
        <v>21</v>
      </c>
    </row>
    <row r="34" spans="1:15" x14ac:dyDescent="0.2">
      <c r="A34" s="3" t="s">
        <v>25</v>
      </c>
      <c r="B34" s="3" t="s">
        <v>14</v>
      </c>
      <c r="C34" s="3" t="s">
        <v>251</v>
      </c>
      <c r="D34" s="3" t="s">
        <v>51</v>
      </c>
      <c r="E34" s="3" t="s">
        <v>218</v>
      </c>
      <c r="F34" s="4">
        <v>45663</v>
      </c>
      <c r="G34" s="3" t="s">
        <v>115</v>
      </c>
      <c r="H34" s="3" t="s">
        <v>17</v>
      </c>
      <c r="I34" s="3" t="s">
        <v>18</v>
      </c>
      <c r="J34" s="3" t="s">
        <v>19</v>
      </c>
      <c r="K34" s="3" t="s">
        <v>20</v>
      </c>
      <c r="L34" s="5">
        <v>0.7389</v>
      </c>
      <c r="M34" s="5">
        <v>13.3002</v>
      </c>
      <c r="N34" s="5">
        <v>39.9</v>
      </c>
      <c r="O34" s="3" t="s">
        <v>21</v>
      </c>
    </row>
    <row r="35" spans="1:15" x14ac:dyDescent="0.2">
      <c r="A35" s="3" t="s">
        <v>25</v>
      </c>
      <c r="B35" s="3" t="s">
        <v>14</v>
      </c>
      <c r="C35" s="3" t="s">
        <v>251</v>
      </c>
      <c r="D35" s="3" t="s">
        <v>51</v>
      </c>
      <c r="E35" s="3" t="s">
        <v>218</v>
      </c>
      <c r="F35" s="4">
        <v>45663</v>
      </c>
      <c r="G35" s="3" t="s">
        <v>115</v>
      </c>
      <c r="H35" s="3" t="s">
        <v>31</v>
      </c>
      <c r="I35" s="3" t="s">
        <v>31</v>
      </c>
      <c r="J35" s="3" t="s">
        <v>32</v>
      </c>
      <c r="K35" s="3" t="s">
        <v>20</v>
      </c>
      <c r="L35" s="5">
        <v>0.25</v>
      </c>
      <c r="M35" s="5">
        <v>1</v>
      </c>
      <c r="N35" s="5">
        <v>26.5</v>
      </c>
      <c r="O35" s="3" t="s">
        <v>21</v>
      </c>
    </row>
    <row r="36" spans="1:15" x14ac:dyDescent="0.2">
      <c r="A36" s="3" t="s">
        <v>25</v>
      </c>
      <c r="B36" s="3" t="s">
        <v>14</v>
      </c>
      <c r="C36" s="3" t="s">
        <v>251</v>
      </c>
      <c r="D36" s="3" t="s">
        <v>51</v>
      </c>
      <c r="E36" s="3" t="s">
        <v>218</v>
      </c>
      <c r="F36" s="4">
        <v>45663</v>
      </c>
      <c r="G36" s="3" t="s">
        <v>115</v>
      </c>
      <c r="H36" s="3" t="s">
        <v>159</v>
      </c>
      <c r="I36" s="3" t="s">
        <v>162</v>
      </c>
      <c r="J36" s="3" t="s">
        <v>163</v>
      </c>
      <c r="K36" s="3" t="s">
        <v>20</v>
      </c>
      <c r="L36" s="5">
        <v>0.85</v>
      </c>
      <c r="M36" s="5">
        <v>8.5</v>
      </c>
      <c r="N36" s="5">
        <v>34</v>
      </c>
      <c r="O36" s="3" t="s">
        <v>21</v>
      </c>
    </row>
    <row r="37" spans="1:15" x14ac:dyDescent="0.2">
      <c r="A37" s="3" t="s">
        <v>25</v>
      </c>
      <c r="B37" s="3" t="s">
        <v>14</v>
      </c>
      <c r="C37" s="3" t="s">
        <v>251</v>
      </c>
      <c r="D37" s="3" t="s">
        <v>51</v>
      </c>
      <c r="E37" s="3" t="s">
        <v>218</v>
      </c>
      <c r="F37" s="4">
        <v>45663</v>
      </c>
      <c r="G37" s="3" t="s">
        <v>115</v>
      </c>
      <c r="H37" s="3" t="s">
        <v>176</v>
      </c>
      <c r="I37" s="3" t="s">
        <v>177</v>
      </c>
      <c r="J37" s="3" t="s">
        <v>178</v>
      </c>
      <c r="K37" s="3" t="s">
        <v>20</v>
      </c>
      <c r="L37" s="5">
        <v>5.5E-2</v>
      </c>
      <c r="M37" s="5">
        <v>0.22</v>
      </c>
      <c r="N37" s="5">
        <v>6.88</v>
      </c>
      <c r="O37" s="3" t="s">
        <v>21</v>
      </c>
    </row>
    <row r="38" spans="1:15" x14ac:dyDescent="0.2">
      <c r="A38" s="3" t="s">
        <v>25</v>
      </c>
      <c r="B38" s="3" t="s">
        <v>14</v>
      </c>
      <c r="C38" s="3" t="s">
        <v>251</v>
      </c>
      <c r="D38" s="3" t="s">
        <v>37</v>
      </c>
      <c r="E38" s="3" t="s">
        <v>219</v>
      </c>
      <c r="F38" s="4">
        <v>45663</v>
      </c>
      <c r="G38" s="3" t="s">
        <v>115</v>
      </c>
      <c r="H38" s="3" t="s">
        <v>150</v>
      </c>
      <c r="I38" s="3" t="s">
        <v>155</v>
      </c>
      <c r="J38" s="3" t="s">
        <v>156</v>
      </c>
      <c r="K38" s="3" t="s">
        <v>20</v>
      </c>
      <c r="L38" s="5">
        <v>3.3300000000000003E-2</v>
      </c>
      <c r="M38" s="5">
        <v>0.18315000000000001</v>
      </c>
      <c r="N38" s="5">
        <v>4.28</v>
      </c>
      <c r="O38" s="3" t="s">
        <v>21</v>
      </c>
    </row>
    <row r="39" spans="1:15" x14ac:dyDescent="0.2">
      <c r="A39" s="3" t="s">
        <v>25</v>
      </c>
      <c r="B39" s="3" t="s">
        <v>14</v>
      </c>
      <c r="C39" s="3" t="s">
        <v>251</v>
      </c>
      <c r="D39" s="3" t="s">
        <v>37</v>
      </c>
      <c r="E39" s="3" t="s">
        <v>219</v>
      </c>
      <c r="F39" s="4">
        <v>45663</v>
      </c>
      <c r="G39" s="3" t="s">
        <v>115</v>
      </c>
      <c r="H39" s="3" t="s">
        <v>150</v>
      </c>
      <c r="I39" s="3" t="s">
        <v>151</v>
      </c>
      <c r="J39" s="3" t="s">
        <v>152</v>
      </c>
      <c r="K39" s="3" t="s">
        <v>20</v>
      </c>
      <c r="L39" s="5">
        <v>3.3300000000000003E-2</v>
      </c>
      <c r="M39" s="5">
        <v>0.18315000000000001</v>
      </c>
      <c r="N39" s="5">
        <v>4.28</v>
      </c>
      <c r="O39" s="3" t="s">
        <v>21</v>
      </c>
    </row>
    <row r="40" spans="1:15" x14ac:dyDescent="0.2">
      <c r="A40" s="3" t="s">
        <v>25</v>
      </c>
      <c r="B40" s="3" t="s">
        <v>14</v>
      </c>
      <c r="C40" s="3" t="s">
        <v>251</v>
      </c>
      <c r="D40" s="3" t="s">
        <v>37</v>
      </c>
      <c r="E40" s="3" t="s">
        <v>219</v>
      </c>
      <c r="F40" s="4">
        <v>45663</v>
      </c>
      <c r="G40" s="3" t="s">
        <v>115</v>
      </c>
      <c r="H40" s="3" t="s">
        <v>159</v>
      </c>
      <c r="I40" s="3" t="s">
        <v>162</v>
      </c>
      <c r="J40" s="3" t="s">
        <v>163</v>
      </c>
      <c r="K40" s="3" t="s">
        <v>20</v>
      </c>
      <c r="L40" s="5">
        <v>6.65</v>
      </c>
      <c r="M40" s="5">
        <v>66.5</v>
      </c>
      <c r="N40" s="5">
        <v>266</v>
      </c>
      <c r="O40" s="3" t="s">
        <v>21</v>
      </c>
    </row>
    <row r="41" spans="1:15" x14ac:dyDescent="0.2">
      <c r="A41" s="3" t="s">
        <v>25</v>
      </c>
      <c r="B41" s="3" t="s">
        <v>14</v>
      </c>
      <c r="C41" s="3" t="s">
        <v>251</v>
      </c>
      <c r="D41" s="3" t="s">
        <v>26</v>
      </c>
      <c r="E41" s="3" t="s">
        <v>221</v>
      </c>
      <c r="F41" s="4">
        <v>45663</v>
      </c>
      <c r="G41" s="3" t="s">
        <v>115</v>
      </c>
      <c r="H41" s="3" t="s">
        <v>75</v>
      </c>
      <c r="I41" s="3" t="s">
        <v>75</v>
      </c>
      <c r="J41" s="3" t="s">
        <v>76</v>
      </c>
      <c r="K41" s="3" t="s">
        <v>20</v>
      </c>
      <c r="L41" s="5">
        <v>0.6</v>
      </c>
      <c r="M41" s="5">
        <v>3.6</v>
      </c>
      <c r="N41" s="5">
        <v>50.4</v>
      </c>
      <c r="O41" s="3" t="s">
        <v>21</v>
      </c>
    </row>
    <row r="42" spans="1:15" x14ac:dyDescent="0.2">
      <c r="A42" s="3" t="s">
        <v>25</v>
      </c>
      <c r="B42" s="3" t="s">
        <v>14</v>
      </c>
      <c r="C42" s="3" t="s">
        <v>251</v>
      </c>
      <c r="D42" s="3" t="s">
        <v>26</v>
      </c>
      <c r="E42" s="3" t="s">
        <v>221</v>
      </c>
      <c r="F42" s="4">
        <v>45663</v>
      </c>
      <c r="G42" s="3" t="s">
        <v>115</v>
      </c>
      <c r="H42" s="3" t="s">
        <v>129</v>
      </c>
      <c r="I42" s="3" t="s">
        <v>129</v>
      </c>
      <c r="J42" s="3" t="s">
        <v>133</v>
      </c>
      <c r="K42" s="3" t="s">
        <v>20</v>
      </c>
      <c r="L42" s="5">
        <v>0.1</v>
      </c>
      <c r="M42" s="5">
        <v>0.6</v>
      </c>
      <c r="N42" s="5">
        <v>6.9</v>
      </c>
      <c r="O42" s="3" t="s">
        <v>21</v>
      </c>
    </row>
    <row r="43" spans="1:15" x14ac:dyDescent="0.2">
      <c r="A43" s="3" t="s">
        <v>25</v>
      </c>
      <c r="B43" s="3" t="s">
        <v>14</v>
      </c>
      <c r="C43" s="3" t="s">
        <v>251</v>
      </c>
      <c r="D43" s="3" t="s">
        <v>26</v>
      </c>
      <c r="E43" s="3" t="s">
        <v>221</v>
      </c>
      <c r="F43" s="4">
        <v>45663</v>
      </c>
      <c r="G43" s="3" t="s">
        <v>115</v>
      </c>
      <c r="H43" s="3" t="s">
        <v>93</v>
      </c>
      <c r="I43" s="3" t="s">
        <v>94</v>
      </c>
      <c r="J43" s="3" t="s">
        <v>95</v>
      </c>
      <c r="K43" s="3" t="s">
        <v>96</v>
      </c>
      <c r="L43" s="5">
        <v>8.3299999999999999E-2</v>
      </c>
      <c r="M43" s="5">
        <v>2.50733E-2</v>
      </c>
      <c r="N43" s="5">
        <v>19</v>
      </c>
      <c r="O43" s="3" t="s">
        <v>21</v>
      </c>
    </row>
    <row r="44" spans="1:15" x14ac:dyDescent="0.2">
      <c r="A44" s="3" t="s">
        <v>25</v>
      </c>
      <c r="B44" s="3" t="s">
        <v>14</v>
      </c>
      <c r="C44" s="3" t="s">
        <v>251</v>
      </c>
      <c r="D44" s="3" t="s">
        <v>26</v>
      </c>
      <c r="E44" s="3" t="s">
        <v>221</v>
      </c>
      <c r="F44" s="4">
        <v>45663</v>
      </c>
      <c r="G44" s="3" t="s">
        <v>115</v>
      </c>
      <c r="H44" s="3" t="s">
        <v>159</v>
      </c>
      <c r="I44" s="3" t="s">
        <v>162</v>
      </c>
      <c r="J44" s="3" t="s">
        <v>163</v>
      </c>
      <c r="K44" s="3" t="s">
        <v>20</v>
      </c>
      <c r="L44" s="5">
        <v>3.4</v>
      </c>
      <c r="M44" s="5">
        <v>34</v>
      </c>
      <c r="N44" s="5">
        <v>136</v>
      </c>
      <c r="O44" s="3" t="s">
        <v>21</v>
      </c>
    </row>
    <row r="45" spans="1:15" x14ac:dyDescent="0.2">
      <c r="A45" s="3" t="s">
        <v>25</v>
      </c>
      <c r="B45" s="3" t="s">
        <v>14</v>
      </c>
      <c r="C45" s="3" t="s">
        <v>251</v>
      </c>
      <c r="D45" s="3" t="s">
        <v>26</v>
      </c>
      <c r="E45" s="3" t="s">
        <v>221</v>
      </c>
      <c r="F45" s="4">
        <v>45663</v>
      </c>
      <c r="G45" s="3" t="s">
        <v>115</v>
      </c>
      <c r="H45" s="3" t="s">
        <v>159</v>
      </c>
      <c r="I45" s="3" t="s">
        <v>162</v>
      </c>
      <c r="J45" s="3" t="s">
        <v>163</v>
      </c>
      <c r="K45" s="3" t="s">
        <v>20</v>
      </c>
      <c r="L45" s="5">
        <v>1.0900000000000001</v>
      </c>
      <c r="M45" s="5">
        <v>10.9</v>
      </c>
      <c r="N45" s="5">
        <v>43.6</v>
      </c>
      <c r="O45" s="3" t="s">
        <v>21</v>
      </c>
    </row>
    <row r="46" spans="1:15" x14ac:dyDescent="0.2">
      <c r="A46" s="3" t="s">
        <v>25</v>
      </c>
      <c r="B46" s="3" t="s">
        <v>14</v>
      </c>
      <c r="C46" s="3" t="s">
        <v>251</v>
      </c>
      <c r="D46" s="3" t="s">
        <v>26</v>
      </c>
      <c r="E46" s="3" t="s">
        <v>221</v>
      </c>
      <c r="F46" s="4">
        <v>45663</v>
      </c>
      <c r="G46" s="3" t="s">
        <v>115</v>
      </c>
      <c r="H46" s="3" t="s">
        <v>176</v>
      </c>
      <c r="I46" s="3" t="s">
        <v>177</v>
      </c>
      <c r="J46" s="3" t="s">
        <v>178</v>
      </c>
      <c r="K46" s="3" t="s">
        <v>20</v>
      </c>
      <c r="L46" s="5">
        <v>0.75</v>
      </c>
      <c r="M46" s="5">
        <v>3</v>
      </c>
      <c r="N46" s="5">
        <v>93.75</v>
      </c>
      <c r="O46" s="3" t="s">
        <v>21</v>
      </c>
    </row>
    <row r="47" spans="1:15" x14ac:dyDescent="0.2">
      <c r="A47" s="3" t="s">
        <v>25</v>
      </c>
      <c r="B47" s="3" t="s">
        <v>14</v>
      </c>
      <c r="C47" s="3" t="s">
        <v>251</v>
      </c>
      <c r="D47" s="3" t="s">
        <v>26</v>
      </c>
      <c r="E47" s="3" t="s">
        <v>221</v>
      </c>
      <c r="F47" s="4">
        <v>45663</v>
      </c>
      <c r="G47" s="3" t="s">
        <v>115</v>
      </c>
      <c r="H47" s="3" t="s">
        <v>17</v>
      </c>
      <c r="I47" s="3" t="s">
        <v>180</v>
      </c>
      <c r="J47" s="3" t="s">
        <v>181</v>
      </c>
      <c r="K47" s="3" t="s">
        <v>20</v>
      </c>
      <c r="L47" s="5">
        <v>0.05</v>
      </c>
      <c r="M47" s="5">
        <v>0.9</v>
      </c>
      <c r="N47" s="5">
        <v>5.67</v>
      </c>
      <c r="O47" s="3" t="s">
        <v>21</v>
      </c>
    </row>
    <row r="48" spans="1:15" x14ac:dyDescent="0.2">
      <c r="A48" s="3" t="s">
        <v>68</v>
      </c>
      <c r="B48" s="3" t="s">
        <v>14</v>
      </c>
      <c r="C48" s="3" t="s">
        <v>251</v>
      </c>
      <c r="D48" s="3" t="s">
        <v>69</v>
      </c>
      <c r="E48" s="3" t="s">
        <v>223</v>
      </c>
      <c r="F48" s="4">
        <v>45663</v>
      </c>
      <c r="G48" s="3" t="s">
        <v>115</v>
      </c>
      <c r="H48" s="3" t="s">
        <v>41</v>
      </c>
      <c r="I48" s="3" t="s">
        <v>42</v>
      </c>
      <c r="J48" s="3" t="s">
        <v>43</v>
      </c>
      <c r="K48" s="3" t="s">
        <v>20</v>
      </c>
      <c r="L48" s="5">
        <v>9.3299999999999994E-2</v>
      </c>
      <c r="M48" s="5">
        <v>0.8397</v>
      </c>
      <c r="N48" s="5">
        <v>20.58</v>
      </c>
      <c r="O48" s="3" t="s">
        <v>21</v>
      </c>
    </row>
    <row r="49" spans="1:15" x14ac:dyDescent="0.2">
      <c r="A49" s="3" t="s">
        <v>68</v>
      </c>
      <c r="B49" s="3" t="s">
        <v>14</v>
      </c>
      <c r="C49" s="3" t="s">
        <v>251</v>
      </c>
      <c r="D49" s="3" t="s">
        <v>69</v>
      </c>
      <c r="E49" s="3" t="s">
        <v>223</v>
      </c>
      <c r="F49" s="4">
        <v>45663</v>
      </c>
      <c r="G49" s="3" t="s">
        <v>115</v>
      </c>
      <c r="H49" s="3" t="s">
        <v>62</v>
      </c>
      <c r="I49" s="3" t="s">
        <v>63</v>
      </c>
      <c r="J49" s="3" t="s">
        <v>64</v>
      </c>
      <c r="K49" s="3" t="s">
        <v>20</v>
      </c>
      <c r="L49" s="5">
        <v>7.0699999999999999E-2</v>
      </c>
      <c r="M49" s="5">
        <v>1.0605</v>
      </c>
      <c r="N49" s="5">
        <v>14.84</v>
      </c>
      <c r="O49" s="3" t="s">
        <v>21</v>
      </c>
    </row>
    <row r="50" spans="1:15" x14ac:dyDescent="0.2">
      <c r="A50" s="3" t="s">
        <v>68</v>
      </c>
      <c r="B50" s="3" t="s">
        <v>14</v>
      </c>
      <c r="C50" s="3" t="s">
        <v>251</v>
      </c>
      <c r="D50" s="3" t="s">
        <v>69</v>
      </c>
      <c r="E50" s="3" t="s">
        <v>223</v>
      </c>
      <c r="F50" s="4">
        <v>45663</v>
      </c>
      <c r="G50" s="3" t="s">
        <v>115</v>
      </c>
      <c r="H50" s="3" t="s">
        <v>53</v>
      </c>
      <c r="I50" s="3" t="s">
        <v>87</v>
      </c>
      <c r="J50" s="3" t="s">
        <v>88</v>
      </c>
      <c r="K50" s="3" t="s">
        <v>20</v>
      </c>
      <c r="L50" s="5">
        <v>0.54330000000000001</v>
      </c>
      <c r="M50" s="5">
        <v>7.6062000000000003</v>
      </c>
      <c r="N50" s="5">
        <v>24.34</v>
      </c>
      <c r="O50" s="3" t="s">
        <v>21</v>
      </c>
    </row>
    <row r="51" spans="1:15" x14ac:dyDescent="0.2">
      <c r="A51" s="3" t="s">
        <v>68</v>
      </c>
      <c r="B51" s="3" t="s">
        <v>14</v>
      </c>
      <c r="C51" s="3" t="s">
        <v>251</v>
      </c>
      <c r="D51" s="3" t="s">
        <v>69</v>
      </c>
      <c r="E51" s="3" t="s">
        <v>223</v>
      </c>
      <c r="F51" s="4">
        <v>45663</v>
      </c>
      <c r="G51" s="3" t="s">
        <v>115</v>
      </c>
      <c r="H51" s="3" t="s">
        <v>27</v>
      </c>
      <c r="I51" s="3" t="s">
        <v>84</v>
      </c>
      <c r="J51" s="3" t="s">
        <v>85</v>
      </c>
      <c r="K51" s="3" t="s">
        <v>20</v>
      </c>
      <c r="L51" s="5">
        <v>0.28239999999999998</v>
      </c>
      <c r="M51" s="5">
        <v>5.0831999999999997</v>
      </c>
      <c r="N51" s="5">
        <v>63.55</v>
      </c>
      <c r="O51" s="3" t="s">
        <v>21</v>
      </c>
    </row>
    <row r="52" spans="1:15" x14ac:dyDescent="0.2">
      <c r="A52" s="3" t="s">
        <v>68</v>
      </c>
      <c r="B52" s="3" t="s">
        <v>14</v>
      </c>
      <c r="C52" s="3" t="s">
        <v>251</v>
      </c>
      <c r="D52" s="3" t="s">
        <v>71</v>
      </c>
      <c r="E52" s="3" t="s">
        <v>224</v>
      </c>
      <c r="F52" s="4">
        <v>45663</v>
      </c>
      <c r="G52" s="3" t="s">
        <v>115</v>
      </c>
      <c r="H52" s="3" t="s">
        <v>41</v>
      </c>
      <c r="I52" s="3" t="s">
        <v>42</v>
      </c>
      <c r="J52" s="3" t="s">
        <v>43</v>
      </c>
      <c r="K52" s="3" t="s">
        <v>20</v>
      </c>
      <c r="L52" s="5">
        <v>0.33329999999999999</v>
      </c>
      <c r="M52" s="5">
        <v>2.9996999999999998</v>
      </c>
      <c r="N52" s="5">
        <v>73.5</v>
      </c>
      <c r="O52" s="3" t="s">
        <v>21</v>
      </c>
    </row>
    <row r="53" spans="1:15" x14ac:dyDescent="0.2">
      <c r="A53" s="3" t="s">
        <v>68</v>
      </c>
      <c r="B53" s="3" t="s">
        <v>14</v>
      </c>
      <c r="C53" s="3" t="s">
        <v>251</v>
      </c>
      <c r="D53" s="3" t="s">
        <v>71</v>
      </c>
      <c r="E53" s="3" t="s">
        <v>224</v>
      </c>
      <c r="F53" s="4">
        <v>45663</v>
      </c>
      <c r="G53" s="3" t="s">
        <v>115</v>
      </c>
      <c r="H53" s="3" t="s">
        <v>62</v>
      </c>
      <c r="I53" s="3" t="s">
        <v>63</v>
      </c>
      <c r="J53" s="3" t="s">
        <v>64</v>
      </c>
      <c r="K53" s="3" t="s">
        <v>20</v>
      </c>
      <c r="L53" s="5">
        <v>0.2</v>
      </c>
      <c r="M53" s="5">
        <v>3</v>
      </c>
      <c r="N53" s="5">
        <v>42</v>
      </c>
      <c r="O53" s="3" t="s">
        <v>21</v>
      </c>
    </row>
    <row r="54" spans="1:15" x14ac:dyDescent="0.2">
      <c r="A54" s="3" t="s">
        <v>68</v>
      </c>
      <c r="B54" s="3" t="s">
        <v>14</v>
      </c>
      <c r="C54" s="3" t="s">
        <v>251</v>
      </c>
      <c r="D54" s="3" t="s">
        <v>71</v>
      </c>
      <c r="E54" s="3" t="s">
        <v>224</v>
      </c>
      <c r="F54" s="4">
        <v>45663</v>
      </c>
      <c r="G54" s="3" t="s">
        <v>115</v>
      </c>
      <c r="H54" s="3" t="s">
        <v>27</v>
      </c>
      <c r="I54" s="3" t="s">
        <v>28</v>
      </c>
      <c r="J54" s="3" t="s">
        <v>29</v>
      </c>
      <c r="K54" s="3" t="s">
        <v>20</v>
      </c>
      <c r="L54" s="5">
        <v>0.1111</v>
      </c>
      <c r="M54" s="5">
        <v>1.9998</v>
      </c>
      <c r="N54" s="5">
        <v>27.3</v>
      </c>
      <c r="O54" s="3" t="s">
        <v>21</v>
      </c>
    </row>
    <row r="55" spans="1:15" x14ac:dyDescent="0.2">
      <c r="A55" s="3" t="s">
        <v>68</v>
      </c>
      <c r="B55" s="3" t="s">
        <v>14</v>
      </c>
      <c r="C55" s="3" t="s">
        <v>251</v>
      </c>
      <c r="D55" s="3" t="s">
        <v>71</v>
      </c>
      <c r="E55" s="3" t="s">
        <v>224</v>
      </c>
      <c r="F55" s="4">
        <v>45663</v>
      </c>
      <c r="G55" s="3" t="s">
        <v>115</v>
      </c>
      <c r="H55" s="3" t="s">
        <v>27</v>
      </c>
      <c r="I55" s="3" t="s">
        <v>72</v>
      </c>
      <c r="J55" s="3" t="s">
        <v>73</v>
      </c>
      <c r="K55" s="3" t="s">
        <v>20</v>
      </c>
      <c r="L55" s="5">
        <v>0.1053</v>
      </c>
      <c r="M55" s="5">
        <v>2.0007000000000001</v>
      </c>
      <c r="N55" s="5">
        <v>29.6</v>
      </c>
      <c r="O55" s="3" t="s">
        <v>21</v>
      </c>
    </row>
    <row r="56" spans="1:15" x14ac:dyDescent="0.2">
      <c r="A56" s="3" t="s">
        <v>68</v>
      </c>
      <c r="B56" s="3" t="s">
        <v>14</v>
      </c>
      <c r="C56" s="3" t="s">
        <v>251</v>
      </c>
      <c r="D56" s="3" t="s">
        <v>71</v>
      </c>
      <c r="E56" s="3" t="s">
        <v>224</v>
      </c>
      <c r="F56" s="4">
        <v>45663</v>
      </c>
      <c r="G56" s="3" t="s">
        <v>115</v>
      </c>
      <c r="H56" s="3" t="s">
        <v>65</v>
      </c>
      <c r="I56" s="3" t="s">
        <v>169</v>
      </c>
      <c r="J56" s="3" t="s">
        <v>170</v>
      </c>
      <c r="K56" s="3" t="s">
        <v>20</v>
      </c>
      <c r="L56" s="5">
        <v>0.1</v>
      </c>
      <c r="M56" s="5">
        <v>1</v>
      </c>
      <c r="N56" s="5">
        <v>20</v>
      </c>
      <c r="O56" s="3" t="s">
        <v>21</v>
      </c>
    </row>
    <row r="57" spans="1:15" x14ac:dyDescent="0.2">
      <c r="A57" s="3" t="s">
        <v>259</v>
      </c>
      <c r="B57" s="3" t="s">
        <v>14</v>
      </c>
      <c r="C57" s="3" t="s">
        <v>252</v>
      </c>
      <c r="D57" s="3" t="s">
        <v>74</v>
      </c>
      <c r="E57" s="3" t="s">
        <v>191</v>
      </c>
      <c r="F57" s="4">
        <v>45664</v>
      </c>
      <c r="G57" s="3" t="s">
        <v>115</v>
      </c>
      <c r="H57" s="3" t="s">
        <v>62</v>
      </c>
      <c r="I57" s="3" t="s">
        <v>63</v>
      </c>
      <c r="J57" s="3" t="s">
        <v>64</v>
      </c>
      <c r="K57" s="3" t="s">
        <v>20</v>
      </c>
      <c r="L57" s="5">
        <v>6.6699999999999995E-2</v>
      </c>
      <c r="M57" s="5">
        <v>1.0004999999999999</v>
      </c>
      <c r="N57" s="5">
        <v>13</v>
      </c>
      <c r="O57" s="3" t="s">
        <v>21</v>
      </c>
    </row>
    <row r="58" spans="1:15" x14ac:dyDescent="0.2">
      <c r="A58" s="3" t="s">
        <v>259</v>
      </c>
      <c r="B58" s="3" t="s">
        <v>14</v>
      </c>
      <c r="C58" s="3" t="s">
        <v>252</v>
      </c>
      <c r="D58" s="3" t="s">
        <v>138</v>
      </c>
      <c r="E58" s="3" t="s">
        <v>190</v>
      </c>
      <c r="F58" s="4">
        <v>45664</v>
      </c>
      <c r="G58" s="3" t="s">
        <v>115</v>
      </c>
      <c r="H58" s="3" t="s">
        <v>62</v>
      </c>
      <c r="I58" s="3" t="s">
        <v>63</v>
      </c>
      <c r="J58" s="3" t="s">
        <v>64</v>
      </c>
      <c r="K58" s="3" t="s">
        <v>20</v>
      </c>
      <c r="L58" s="5">
        <v>0.1333</v>
      </c>
      <c r="M58" s="5">
        <v>1.9995000000000001</v>
      </c>
      <c r="N58" s="5">
        <v>26</v>
      </c>
      <c r="O58" s="3" t="s">
        <v>21</v>
      </c>
    </row>
    <row r="59" spans="1:15" x14ac:dyDescent="0.2">
      <c r="A59" s="3" t="s">
        <v>25</v>
      </c>
      <c r="B59" s="3" t="s">
        <v>14</v>
      </c>
      <c r="C59" s="3" t="s">
        <v>251</v>
      </c>
      <c r="D59" s="3" t="s">
        <v>77</v>
      </c>
      <c r="E59" s="3" t="s">
        <v>215</v>
      </c>
      <c r="F59" s="4">
        <v>45664</v>
      </c>
      <c r="G59" s="3" t="s">
        <v>115</v>
      </c>
      <c r="H59" s="3" t="s">
        <v>38</v>
      </c>
      <c r="I59" s="3" t="s">
        <v>39</v>
      </c>
      <c r="J59" s="3" t="s">
        <v>40</v>
      </c>
      <c r="K59" s="3" t="s">
        <v>20</v>
      </c>
      <c r="L59" s="5">
        <v>7.1400000000000005E-2</v>
      </c>
      <c r="M59" s="5">
        <v>0.99960000000000004</v>
      </c>
      <c r="N59" s="5">
        <v>13.3</v>
      </c>
      <c r="O59" s="3" t="s">
        <v>21</v>
      </c>
    </row>
    <row r="60" spans="1:15" x14ac:dyDescent="0.2">
      <c r="A60" s="3" t="s">
        <v>25</v>
      </c>
      <c r="B60" s="3" t="s">
        <v>14</v>
      </c>
      <c r="C60" s="3" t="s">
        <v>251</v>
      </c>
      <c r="D60" s="3" t="s">
        <v>77</v>
      </c>
      <c r="E60" s="3" t="s">
        <v>215</v>
      </c>
      <c r="F60" s="4">
        <v>45664</v>
      </c>
      <c r="G60" s="3" t="s">
        <v>115</v>
      </c>
      <c r="H60" s="3" t="s">
        <v>159</v>
      </c>
      <c r="I60" s="3" t="s">
        <v>162</v>
      </c>
      <c r="J60" s="3" t="s">
        <v>163</v>
      </c>
      <c r="K60" s="3" t="s">
        <v>20</v>
      </c>
      <c r="L60" s="5">
        <v>0.03</v>
      </c>
      <c r="M60" s="5">
        <v>0.3</v>
      </c>
      <c r="N60" s="5">
        <v>1.2</v>
      </c>
      <c r="O60" s="3" t="s">
        <v>21</v>
      </c>
    </row>
    <row r="61" spans="1:15" x14ac:dyDescent="0.2">
      <c r="A61" s="3" t="s">
        <v>25</v>
      </c>
      <c r="B61" s="3" t="s">
        <v>14</v>
      </c>
      <c r="C61" s="3" t="s">
        <v>251</v>
      </c>
      <c r="D61" s="3" t="s">
        <v>60</v>
      </c>
      <c r="E61" s="3" t="s">
        <v>217</v>
      </c>
      <c r="F61" s="4">
        <v>45664</v>
      </c>
      <c r="G61" s="3" t="s">
        <v>115</v>
      </c>
      <c r="H61" s="3" t="s">
        <v>38</v>
      </c>
      <c r="I61" s="3" t="s">
        <v>39</v>
      </c>
      <c r="J61" s="3" t="s">
        <v>40</v>
      </c>
      <c r="K61" s="3" t="s">
        <v>20</v>
      </c>
      <c r="L61" s="5">
        <v>7.1400000000000005E-2</v>
      </c>
      <c r="M61" s="5">
        <v>0.99960000000000004</v>
      </c>
      <c r="N61" s="5">
        <v>13.3</v>
      </c>
      <c r="O61" s="3" t="s">
        <v>21</v>
      </c>
    </row>
    <row r="62" spans="1:15" x14ac:dyDescent="0.2">
      <c r="A62" s="3" t="s">
        <v>25</v>
      </c>
      <c r="B62" s="3" t="s">
        <v>14</v>
      </c>
      <c r="C62" s="3" t="s">
        <v>251</v>
      </c>
      <c r="D62" s="3" t="s">
        <v>60</v>
      </c>
      <c r="E62" s="3" t="s">
        <v>217</v>
      </c>
      <c r="F62" s="4">
        <v>45664</v>
      </c>
      <c r="G62" s="3" t="s">
        <v>115</v>
      </c>
      <c r="H62" s="3" t="s">
        <v>17</v>
      </c>
      <c r="I62" s="3" t="s">
        <v>18</v>
      </c>
      <c r="J62" s="3" t="s">
        <v>30</v>
      </c>
      <c r="K62" s="3" t="s">
        <v>20</v>
      </c>
      <c r="L62" s="5">
        <v>0.27779999999999999</v>
      </c>
      <c r="M62" s="5">
        <v>5.0004</v>
      </c>
      <c r="N62" s="5">
        <v>15</v>
      </c>
      <c r="O62" s="3" t="s">
        <v>21</v>
      </c>
    </row>
    <row r="63" spans="1:15" x14ac:dyDescent="0.2">
      <c r="A63" s="3" t="s">
        <v>25</v>
      </c>
      <c r="B63" s="3" t="s">
        <v>14</v>
      </c>
      <c r="C63" s="3" t="s">
        <v>251</v>
      </c>
      <c r="D63" s="3" t="s">
        <v>60</v>
      </c>
      <c r="E63" s="3" t="s">
        <v>217</v>
      </c>
      <c r="F63" s="4">
        <v>45664</v>
      </c>
      <c r="G63" s="3" t="s">
        <v>115</v>
      </c>
      <c r="H63" s="3" t="s">
        <v>17</v>
      </c>
      <c r="I63" s="3" t="s">
        <v>180</v>
      </c>
      <c r="J63" s="3" t="s">
        <v>181</v>
      </c>
      <c r="K63" s="3" t="s">
        <v>20</v>
      </c>
      <c r="L63" s="5">
        <v>5.5599999999999997E-2</v>
      </c>
      <c r="M63" s="5">
        <v>1.0007999999999999</v>
      </c>
      <c r="N63" s="5">
        <v>6.3</v>
      </c>
      <c r="O63" s="3" t="s">
        <v>21</v>
      </c>
    </row>
    <row r="64" spans="1:15" x14ac:dyDescent="0.2">
      <c r="A64" s="3" t="s">
        <v>25</v>
      </c>
      <c r="B64" s="3" t="s">
        <v>14</v>
      </c>
      <c r="C64" s="3" t="s">
        <v>251</v>
      </c>
      <c r="D64" s="3" t="s">
        <v>37</v>
      </c>
      <c r="E64" s="3" t="s">
        <v>219</v>
      </c>
      <c r="F64" s="4">
        <v>45664</v>
      </c>
      <c r="G64" s="3" t="s">
        <v>115</v>
      </c>
      <c r="H64" s="3" t="s">
        <v>34</v>
      </c>
      <c r="I64" s="3" t="s">
        <v>34</v>
      </c>
      <c r="J64" s="3" t="s">
        <v>137</v>
      </c>
      <c r="K64" s="3" t="s">
        <v>20</v>
      </c>
      <c r="L64" s="5">
        <v>0.41930000000000001</v>
      </c>
      <c r="M64" s="5">
        <v>6.2895000000000003</v>
      </c>
      <c r="N64" s="5">
        <v>94.35</v>
      </c>
      <c r="O64" s="3" t="s">
        <v>21</v>
      </c>
    </row>
    <row r="65" spans="1:15" x14ac:dyDescent="0.2">
      <c r="A65" s="3" t="s">
        <v>25</v>
      </c>
      <c r="B65" s="3" t="s">
        <v>14</v>
      </c>
      <c r="C65" s="3" t="s">
        <v>251</v>
      </c>
      <c r="D65" s="3" t="s">
        <v>37</v>
      </c>
      <c r="E65" s="3" t="s">
        <v>219</v>
      </c>
      <c r="F65" s="4">
        <v>45664</v>
      </c>
      <c r="G65" s="3" t="s">
        <v>115</v>
      </c>
      <c r="H65" s="3" t="s">
        <v>38</v>
      </c>
      <c r="I65" s="3" t="s">
        <v>39</v>
      </c>
      <c r="J65" s="3" t="s">
        <v>40</v>
      </c>
      <c r="K65" s="3" t="s">
        <v>20</v>
      </c>
      <c r="L65" s="5">
        <v>0.42859999999999998</v>
      </c>
      <c r="M65" s="5">
        <v>6.0004</v>
      </c>
      <c r="N65" s="5">
        <v>79.8</v>
      </c>
      <c r="O65" s="3" t="s">
        <v>21</v>
      </c>
    </row>
    <row r="66" spans="1:15" x14ac:dyDescent="0.2">
      <c r="A66" s="3" t="s">
        <v>25</v>
      </c>
      <c r="B66" s="3" t="s">
        <v>14</v>
      </c>
      <c r="C66" s="3" t="s">
        <v>251</v>
      </c>
      <c r="D66" s="3" t="s">
        <v>37</v>
      </c>
      <c r="E66" s="3" t="s">
        <v>219</v>
      </c>
      <c r="F66" s="4">
        <v>45664</v>
      </c>
      <c r="G66" s="3" t="s">
        <v>115</v>
      </c>
      <c r="H66" s="3" t="s">
        <v>62</v>
      </c>
      <c r="I66" s="3" t="s">
        <v>63</v>
      </c>
      <c r="J66" s="3" t="s">
        <v>135</v>
      </c>
      <c r="K66" s="3" t="s">
        <v>20</v>
      </c>
      <c r="L66" s="5">
        <v>4.1700000000000001E-2</v>
      </c>
      <c r="M66" s="5">
        <v>0.58379999999999999</v>
      </c>
      <c r="N66" s="5">
        <v>8.18</v>
      </c>
      <c r="O66" s="3" t="s">
        <v>21</v>
      </c>
    </row>
    <row r="67" spans="1:15" x14ac:dyDescent="0.2">
      <c r="A67" s="3" t="s">
        <v>25</v>
      </c>
      <c r="B67" s="3" t="s">
        <v>14</v>
      </c>
      <c r="C67" s="3" t="s">
        <v>251</v>
      </c>
      <c r="D67" s="3" t="s">
        <v>37</v>
      </c>
      <c r="E67" s="3" t="s">
        <v>219</v>
      </c>
      <c r="F67" s="4">
        <v>45664</v>
      </c>
      <c r="G67" s="3" t="s">
        <v>115</v>
      </c>
      <c r="H67" s="3" t="s">
        <v>57</v>
      </c>
      <c r="I67" s="3" t="s">
        <v>57</v>
      </c>
      <c r="J67" s="3" t="s">
        <v>58</v>
      </c>
      <c r="K67" s="3" t="s">
        <v>20</v>
      </c>
      <c r="L67" s="5">
        <v>1.1333</v>
      </c>
      <c r="M67" s="5">
        <v>6.7998000000000003</v>
      </c>
      <c r="N67" s="5">
        <v>112.2</v>
      </c>
      <c r="O67" s="3" t="s">
        <v>21</v>
      </c>
    </row>
    <row r="68" spans="1:15" x14ac:dyDescent="0.2">
      <c r="A68" s="3" t="s">
        <v>25</v>
      </c>
      <c r="B68" s="3" t="s">
        <v>14</v>
      </c>
      <c r="C68" s="3" t="s">
        <v>251</v>
      </c>
      <c r="D68" s="3" t="s">
        <v>37</v>
      </c>
      <c r="E68" s="3" t="s">
        <v>219</v>
      </c>
      <c r="F68" s="4">
        <v>45664</v>
      </c>
      <c r="G68" s="3" t="s">
        <v>115</v>
      </c>
      <c r="H68" s="3" t="s">
        <v>53</v>
      </c>
      <c r="I68" s="3" t="s">
        <v>55</v>
      </c>
      <c r="J68" s="3" t="s">
        <v>56</v>
      </c>
      <c r="K68" s="3" t="s">
        <v>20</v>
      </c>
      <c r="L68" s="5">
        <v>0.48670000000000002</v>
      </c>
      <c r="M68" s="5">
        <v>7.3005000000000004</v>
      </c>
      <c r="N68" s="5">
        <v>80.3</v>
      </c>
      <c r="O68" s="3" t="s">
        <v>21</v>
      </c>
    </row>
    <row r="69" spans="1:15" x14ac:dyDescent="0.2">
      <c r="A69" s="3" t="s">
        <v>25</v>
      </c>
      <c r="B69" s="3" t="s">
        <v>14</v>
      </c>
      <c r="C69" s="3" t="s">
        <v>251</v>
      </c>
      <c r="D69" s="3" t="s">
        <v>37</v>
      </c>
      <c r="E69" s="3" t="s">
        <v>219</v>
      </c>
      <c r="F69" s="4">
        <v>45664</v>
      </c>
      <c r="G69" s="3" t="s">
        <v>115</v>
      </c>
      <c r="H69" s="3" t="s">
        <v>17</v>
      </c>
      <c r="I69" s="3" t="s">
        <v>18</v>
      </c>
      <c r="J69" s="3" t="s">
        <v>30</v>
      </c>
      <c r="K69" s="3" t="s">
        <v>20</v>
      </c>
      <c r="L69" s="5">
        <v>1.4833000000000001</v>
      </c>
      <c r="M69" s="5">
        <v>26.699400000000001</v>
      </c>
      <c r="N69" s="5">
        <v>80.099999999999994</v>
      </c>
      <c r="O69" s="3" t="s">
        <v>21</v>
      </c>
    </row>
    <row r="70" spans="1:15" x14ac:dyDescent="0.2">
      <c r="A70" s="3" t="s">
        <v>25</v>
      </c>
      <c r="B70" s="3" t="s">
        <v>14</v>
      </c>
      <c r="C70" s="3" t="s">
        <v>251</v>
      </c>
      <c r="D70" s="3" t="s">
        <v>37</v>
      </c>
      <c r="E70" s="3" t="s">
        <v>219</v>
      </c>
      <c r="F70" s="4">
        <v>45664</v>
      </c>
      <c r="G70" s="3" t="s">
        <v>115</v>
      </c>
      <c r="H70" s="3" t="s">
        <v>31</v>
      </c>
      <c r="I70" s="3" t="s">
        <v>31</v>
      </c>
      <c r="J70" s="3" t="s">
        <v>32</v>
      </c>
      <c r="K70" s="3" t="s">
        <v>20</v>
      </c>
      <c r="L70" s="5">
        <v>5</v>
      </c>
      <c r="M70" s="5">
        <v>20</v>
      </c>
      <c r="N70" s="5">
        <v>90</v>
      </c>
      <c r="O70" s="3" t="s">
        <v>21</v>
      </c>
    </row>
    <row r="71" spans="1:15" x14ac:dyDescent="0.2">
      <c r="A71" s="3" t="s">
        <v>25</v>
      </c>
      <c r="B71" s="3" t="s">
        <v>14</v>
      </c>
      <c r="C71" s="3" t="s">
        <v>251</v>
      </c>
      <c r="D71" s="3" t="s">
        <v>37</v>
      </c>
      <c r="E71" s="3" t="s">
        <v>219</v>
      </c>
      <c r="F71" s="4">
        <v>45664</v>
      </c>
      <c r="G71" s="3" t="s">
        <v>115</v>
      </c>
      <c r="H71" s="3" t="s">
        <v>31</v>
      </c>
      <c r="I71" s="3" t="s">
        <v>31</v>
      </c>
      <c r="J71" s="3" t="s">
        <v>32</v>
      </c>
      <c r="K71" s="3" t="s">
        <v>20</v>
      </c>
      <c r="L71" s="5">
        <v>18.5</v>
      </c>
      <c r="M71" s="5">
        <v>74</v>
      </c>
      <c r="N71" s="5">
        <v>333</v>
      </c>
      <c r="O71" s="3" t="s">
        <v>21</v>
      </c>
    </row>
    <row r="72" spans="1:15" x14ac:dyDescent="0.2">
      <c r="A72" s="3" t="s">
        <v>25</v>
      </c>
      <c r="B72" s="3" t="s">
        <v>14</v>
      </c>
      <c r="C72" s="3" t="s">
        <v>251</v>
      </c>
      <c r="D72" s="3" t="s">
        <v>37</v>
      </c>
      <c r="E72" s="3" t="s">
        <v>219</v>
      </c>
      <c r="F72" s="4">
        <v>45664</v>
      </c>
      <c r="G72" s="3" t="s">
        <v>115</v>
      </c>
      <c r="H72" s="3" t="s">
        <v>159</v>
      </c>
      <c r="I72" s="3" t="s">
        <v>160</v>
      </c>
      <c r="J72" s="3" t="s">
        <v>161</v>
      </c>
      <c r="K72" s="3" t="s">
        <v>20</v>
      </c>
      <c r="L72" s="5">
        <v>0.27079999999999999</v>
      </c>
      <c r="M72" s="5">
        <v>3.2496</v>
      </c>
      <c r="N72" s="5">
        <v>21.13</v>
      </c>
      <c r="O72" s="3" t="s">
        <v>21</v>
      </c>
    </row>
    <row r="73" spans="1:15" x14ac:dyDescent="0.2">
      <c r="A73" s="3" t="s">
        <v>25</v>
      </c>
      <c r="B73" s="3" t="s">
        <v>14</v>
      </c>
      <c r="C73" s="3" t="s">
        <v>251</v>
      </c>
      <c r="D73" s="3" t="s">
        <v>37</v>
      </c>
      <c r="E73" s="3" t="s">
        <v>219</v>
      </c>
      <c r="F73" s="4">
        <v>45664</v>
      </c>
      <c r="G73" s="3" t="s">
        <v>115</v>
      </c>
      <c r="H73" s="3" t="s">
        <v>17</v>
      </c>
      <c r="I73" s="3" t="s">
        <v>180</v>
      </c>
      <c r="J73" s="3" t="s">
        <v>181</v>
      </c>
      <c r="K73" s="3" t="s">
        <v>20</v>
      </c>
      <c r="L73" s="5">
        <v>0.05</v>
      </c>
      <c r="M73" s="5">
        <v>0.9</v>
      </c>
      <c r="N73" s="5">
        <v>5.67</v>
      </c>
      <c r="O73" s="3" t="s">
        <v>21</v>
      </c>
    </row>
    <row r="74" spans="1:15" x14ac:dyDescent="0.2">
      <c r="A74" s="3" t="s">
        <v>25</v>
      </c>
      <c r="B74" s="3" t="s">
        <v>14</v>
      </c>
      <c r="C74" s="3" t="s">
        <v>251</v>
      </c>
      <c r="D74" s="3" t="s">
        <v>26</v>
      </c>
      <c r="E74" s="3" t="s">
        <v>221</v>
      </c>
      <c r="F74" s="4">
        <v>45664</v>
      </c>
      <c r="G74" s="3" t="s">
        <v>115</v>
      </c>
      <c r="H74" s="3" t="s">
        <v>27</v>
      </c>
      <c r="I74" s="3" t="s">
        <v>28</v>
      </c>
      <c r="J74" s="3" t="s">
        <v>29</v>
      </c>
      <c r="K74" s="3" t="s">
        <v>20</v>
      </c>
      <c r="L74" s="5">
        <v>5.5599999999999997E-2</v>
      </c>
      <c r="M74" s="5">
        <v>1.0007999999999999</v>
      </c>
      <c r="N74" s="5">
        <v>13.65</v>
      </c>
      <c r="O74" s="3" t="s">
        <v>21</v>
      </c>
    </row>
    <row r="75" spans="1:15" x14ac:dyDescent="0.2">
      <c r="A75" s="3" t="s">
        <v>25</v>
      </c>
      <c r="B75" s="3" t="s">
        <v>14</v>
      </c>
      <c r="C75" s="3" t="s">
        <v>251</v>
      </c>
      <c r="D75" s="3" t="s">
        <v>26</v>
      </c>
      <c r="E75" s="3" t="s">
        <v>221</v>
      </c>
      <c r="F75" s="4">
        <v>45664</v>
      </c>
      <c r="G75" s="3" t="s">
        <v>115</v>
      </c>
      <c r="H75" s="3" t="s">
        <v>65</v>
      </c>
      <c r="I75" s="3" t="s">
        <v>66</v>
      </c>
      <c r="J75" s="3" t="s">
        <v>67</v>
      </c>
      <c r="K75" s="3" t="s">
        <v>20</v>
      </c>
      <c r="L75" s="5">
        <v>0.1111</v>
      </c>
      <c r="M75" s="5">
        <v>1.9998</v>
      </c>
      <c r="N75" s="5">
        <v>19</v>
      </c>
      <c r="O75" s="3" t="s">
        <v>21</v>
      </c>
    </row>
    <row r="76" spans="1:15" x14ac:dyDescent="0.2">
      <c r="A76" s="3" t="s">
        <v>25</v>
      </c>
      <c r="B76" s="3" t="s">
        <v>14</v>
      </c>
      <c r="C76" s="3" t="s">
        <v>251</v>
      </c>
      <c r="D76" s="3" t="s">
        <v>26</v>
      </c>
      <c r="E76" s="3" t="s">
        <v>221</v>
      </c>
      <c r="F76" s="4">
        <v>45664</v>
      </c>
      <c r="G76" s="3" t="s">
        <v>115</v>
      </c>
      <c r="H76" s="3" t="s">
        <v>53</v>
      </c>
      <c r="I76" s="3" t="s">
        <v>55</v>
      </c>
      <c r="J76" s="3" t="s">
        <v>104</v>
      </c>
      <c r="K76" s="3" t="s">
        <v>20</v>
      </c>
      <c r="L76" s="5">
        <v>1</v>
      </c>
      <c r="M76" s="5">
        <v>15</v>
      </c>
      <c r="N76" s="5">
        <v>12.7</v>
      </c>
      <c r="O76" s="3" t="s">
        <v>21</v>
      </c>
    </row>
    <row r="77" spans="1:15" x14ac:dyDescent="0.2">
      <c r="A77" s="3" t="s">
        <v>25</v>
      </c>
      <c r="B77" s="3" t="s">
        <v>14</v>
      </c>
      <c r="C77" s="3" t="s">
        <v>251</v>
      </c>
      <c r="D77" s="3" t="s">
        <v>26</v>
      </c>
      <c r="E77" s="3" t="s">
        <v>221</v>
      </c>
      <c r="F77" s="4">
        <v>45664</v>
      </c>
      <c r="G77" s="3" t="s">
        <v>115</v>
      </c>
      <c r="H77" s="3" t="s">
        <v>27</v>
      </c>
      <c r="I77" s="3" t="s">
        <v>72</v>
      </c>
      <c r="J77" s="3" t="s">
        <v>73</v>
      </c>
      <c r="K77" s="3" t="s">
        <v>20</v>
      </c>
      <c r="L77" s="5">
        <v>0.28949999999999998</v>
      </c>
      <c r="M77" s="5">
        <v>5.5004999999999997</v>
      </c>
      <c r="N77" s="5">
        <v>81.400000000000006</v>
      </c>
      <c r="O77" s="3" t="s">
        <v>21</v>
      </c>
    </row>
    <row r="78" spans="1:15" x14ac:dyDescent="0.2">
      <c r="A78" s="3" t="s">
        <v>68</v>
      </c>
      <c r="B78" s="3" t="s">
        <v>125</v>
      </c>
      <c r="C78" s="3" t="s">
        <v>251</v>
      </c>
      <c r="D78" s="3" t="s">
        <v>126</v>
      </c>
      <c r="E78" s="3" t="s">
        <v>222</v>
      </c>
      <c r="F78" s="4">
        <v>45664</v>
      </c>
      <c r="G78" s="3" t="s">
        <v>115</v>
      </c>
      <c r="H78" s="3" t="s">
        <v>34</v>
      </c>
      <c r="I78" s="3" t="s">
        <v>34</v>
      </c>
      <c r="J78" s="3" t="s">
        <v>137</v>
      </c>
      <c r="K78" s="3" t="s">
        <v>20</v>
      </c>
      <c r="L78" s="5">
        <v>0.92589999999999995</v>
      </c>
      <c r="M78" s="5">
        <v>13.888500000000001</v>
      </c>
      <c r="N78" s="5">
        <v>208.34</v>
      </c>
      <c r="O78" s="3" t="s">
        <v>21</v>
      </c>
    </row>
    <row r="79" spans="1:15" x14ac:dyDescent="0.2">
      <c r="A79" s="3" t="s">
        <v>68</v>
      </c>
      <c r="B79" s="3" t="s">
        <v>125</v>
      </c>
      <c r="C79" s="3" t="s">
        <v>251</v>
      </c>
      <c r="D79" s="3" t="s">
        <v>126</v>
      </c>
      <c r="E79" s="3" t="s">
        <v>222</v>
      </c>
      <c r="F79" s="4">
        <v>45664</v>
      </c>
      <c r="G79" s="3" t="s">
        <v>115</v>
      </c>
      <c r="H79" s="3" t="s">
        <v>62</v>
      </c>
      <c r="I79" s="3" t="s">
        <v>63</v>
      </c>
      <c r="J79" s="3" t="s">
        <v>135</v>
      </c>
      <c r="K79" s="3" t="s">
        <v>20</v>
      </c>
      <c r="L79" s="5">
        <v>4.3400000000000001E-2</v>
      </c>
      <c r="M79" s="5">
        <v>0.60760000000000003</v>
      </c>
      <c r="N79" s="5">
        <v>8.51</v>
      </c>
      <c r="O79" s="3" t="s">
        <v>21</v>
      </c>
    </row>
    <row r="80" spans="1:15" x14ac:dyDescent="0.2">
      <c r="A80" s="3" t="s">
        <v>68</v>
      </c>
      <c r="B80" s="3" t="s">
        <v>14</v>
      </c>
      <c r="C80" s="3" t="s">
        <v>251</v>
      </c>
      <c r="D80" s="3" t="s">
        <v>71</v>
      </c>
      <c r="E80" s="3" t="s">
        <v>224</v>
      </c>
      <c r="F80" s="4">
        <v>45664</v>
      </c>
      <c r="G80" s="3" t="s">
        <v>115</v>
      </c>
      <c r="H80" s="3" t="s">
        <v>27</v>
      </c>
      <c r="I80" s="3" t="s">
        <v>28</v>
      </c>
      <c r="J80" s="3" t="s">
        <v>29</v>
      </c>
      <c r="K80" s="3" t="s">
        <v>20</v>
      </c>
      <c r="L80" s="5">
        <v>0.33329999999999999</v>
      </c>
      <c r="M80" s="5">
        <v>5.9993999999999996</v>
      </c>
      <c r="N80" s="5">
        <v>81.900000000000006</v>
      </c>
      <c r="O80" s="3" t="s">
        <v>21</v>
      </c>
    </row>
    <row r="81" spans="1:15" x14ac:dyDescent="0.2">
      <c r="A81" s="3" t="s">
        <v>68</v>
      </c>
      <c r="B81" s="3" t="s">
        <v>14</v>
      </c>
      <c r="C81" s="3" t="s">
        <v>251</v>
      </c>
      <c r="D81" s="3" t="s">
        <v>71</v>
      </c>
      <c r="E81" s="3" t="s">
        <v>224</v>
      </c>
      <c r="F81" s="4">
        <v>45664</v>
      </c>
      <c r="G81" s="3" t="s">
        <v>115</v>
      </c>
      <c r="H81" s="3" t="s">
        <v>65</v>
      </c>
      <c r="I81" s="3" t="s">
        <v>169</v>
      </c>
      <c r="J81" s="3" t="s">
        <v>170</v>
      </c>
      <c r="K81" s="3" t="s">
        <v>20</v>
      </c>
      <c r="L81" s="5">
        <v>0.5</v>
      </c>
      <c r="M81" s="5">
        <v>5</v>
      </c>
      <c r="N81" s="5">
        <v>100</v>
      </c>
      <c r="O81" s="3" t="s">
        <v>21</v>
      </c>
    </row>
    <row r="82" spans="1:15" x14ac:dyDescent="0.2">
      <c r="A82" s="3" t="s">
        <v>13</v>
      </c>
      <c r="B82" s="3" t="s">
        <v>14</v>
      </c>
      <c r="C82" s="3" t="s">
        <v>257</v>
      </c>
      <c r="D82" s="3" t="s">
        <v>82</v>
      </c>
      <c r="E82" s="3" t="s">
        <v>225</v>
      </c>
      <c r="F82" s="4">
        <v>45664</v>
      </c>
      <c r="G82" s="3" t="s">
        <v>115</v>
      </c>
      <c r="H82" s="3" t="s">
        <v>17</v>
      </c>
      <c r="I82" s="3" t="s">
        <v>18</v>
      </c>
      <c r="J82" s="3" t="s">
        <v>19</v>
      </c>
      <c r="K82" s="3" t="s">
        <v>20</v>
      </c>
      <c r="L82" s="5">
        <v>0.25559999999999999</v>
      </c>
      <c r="M82" s="5">
        <v>4.6007999999999996</v>
      </c>
      <c r="N82" s="5">
        <v>17.48</v>
      </c>
      <c r="O82" s="3" t="s">
        <v>21</v>
      </c>
    </row>
    <row r="83" spans="1:15" x14ac:dyDescent="0.2">
      <c r="A83" s="3" t="s">
        <v>13</v>
      </c>
      <c r="B83" s="3" t="s">
        <v>14</v>
      </c>
      <c r="C83" s="3" t="s">
        <v>257</v>
      </c>
      <c r="D83" s="3" t="s">
        <v>82</v>
      </c>
      <c r="E83" s="3" t="s">
        <v>225</v>
      </c>
      <c r="F83" s="4">
        <v>45664</v>
      </c>
      <c r="G83" s="3" t="s">
        <v>115</v>
      </c>
      <c r="H83" s="3" t="s">
        <v>17</v>
      </c>
      <c r="I83" s="3" t="s">
        <v>23</v>
      </c>
      <c r="J83" s="3" t="s">
        <v>136</v>
      </c>
      <c r="K83" s="3" t="s">
        <v>20</v>
      </c>
      <c r="L83" s="5">
        <v>0.1111</v>
      </c>
      <c r="M83" s="5">
        <v>1.9998</v>
      </c>
      <c r="N83" s="5">
        <v>6.8</v>
      </c>
      <c r="O83" s="3" t="s">
        <v>21</v>
      </c>
    </row>
    <row r="84" spans="1:15" x14ac:dyDescent="0.2">
      <c r="A84" s="3" t="s">
        <v>13</v>
      </c>
      <c r="B84" s="3" t="s">
        <v>14</v>
      </c>
      <c r="C84" s="3" t="s">
        <v>257</v>
      </c>
      <c r="D84" s="3" t="s">
        <v>82</v>
      </c>
      <c r="E84" s="3" t="s">
        <v>225</v>
      </c>
      <c r="F84" s="4">
        <v>45664</v>
      </c>
      <c r="G84" s="3" t="s">
        <v>115</v>
      </c>
      <c r="H84" s="3" t="s">
        <v>17</v>
      </c>
      <c r="I84" s="3" t="s">
        <v>18</v>
      </c>
      <c r="J84" s="3" t="s">
        <v>19</v>
      </c>
      <c r="K84" s="3" t="s">
        <v>20</v>
      </c>
      <c r="L84" s="5">
        <v>0.34439999999999998</v>
      </c>
      <c r="M84" s="5">
        <v>6.1992000000000003</v>
      </c>
      <c r="N84" s="5">
        <v>23.56</v>
      </c>
      <c r="O84" s="3" t="s">
        <v>21</v>
      </c>
    </row>
    <row r="85" spans="1:15" x14ac:dyDescent="0.2">
      <c r="A85" s="3" t="s">
        <v>13</v>
      </c>
      <c r="B85" s="3" t="s">
        <v>14</v>
      </c>
      <c r="C85" s="3" t="s">
        <v>257</v>
      </c>
      <c r="D85" s="3" t="s">
        <v>82</v>
      </c>
      <c r="E85" s="3" t="s">
        <v>225</v>
      </c>
      <c r="F85" s="4">
        <v>45664</v>
      </c>
      <c r="G85" s="3" t="s">
        <v>115</v>
      </c>
      <c r="H85" s="3" t="s">
        <v>62</v>
      </c>
      <c r="I85" s="3" t="s">
        <v>63</v>
      </c>
      <c r="J85" s="3" t="s">
        <v>64</v>
      </c>
      <c r="K85" s="3" t="s">
        <v>20</v>
      </c>
      <c r="L85" s="5">
        <v>0.82669999999999999</v>
      </c>
      <c r="M85" s="5">
        <v>12.400499999999999</v>
      </c>
      <c r="N85" s="5">
        <v>157.11000000000001</v>
      </c>
      <c r="O85" s="3" t="s">
        <v>21</v>
      </c>
    </row>
    <row r="86" spans="1:15" x14ac:dyDescent="0.2">
      <c r="A86" s="3" t="s">
        <v>13</v>
      </c>
      <c r="B86" s="3" t="s">
        <v>14</v>
      </c>
      <c r="C86" s="3" t="s">
        <v>257</v>
      </c>
      <c r="D86" s="3" t="s">
        <v>120</v>
      </c>
      <c r="E86" s="3" t="s">
        <v>228</v>
      </c>
      <c r="F86" s="4">
        <v>45664</v>
      </c>
      <c r="G86" s="3" t="s">
        <v>115</v>
      </c>
      <c r="H86" s="3" t="s">
        <v>62</v>
      </c>
      <c r="I86" s="3" t="s">
        <v>63</v>
      </c>
      <c r="J86" s="3" t="s">
        <v>64</v>
      </c>
      <c r="K86" s="3" t="s">
        <v>20</v>
      </c>
      <c r="L86" s="5">
        <v>6.6699999999999995E-2</v>
      </c>
      <c r="M86" s="5">
        <v>1.0004999999999999</v>
      </c>
      <c r="N86" s="5">
        <v>12.67</v>
      </c>
      <c r="O86" s="3" t="s">
        <v>21</v>
      </c>
    </row>
    <row r="87" spans="1:15" x14ac:dyDescent="0.2">
      <c r="A87" s="3" t="s">
        <v>13</v>
      </c>
      <c r="B87" s="3" t="s">
        <v>14</v>
      </c>
      <c r="C87" s="3" t="s">
        <v>257</v>
      </c>
      <c r="D87" s="3" t="s">
        <v>120</v>
      </c>
      <c r="E87" s="3" t="s">
        <v>228</v>
      </c>
      <c r="F87" s="4">
        <v>45664</v>
      </c>
      <c r="G87" s="3" t="s">
        <v>115</v>
      </c>
      <c r="H87" s="3" t="s">
        <v>17</v>
      </c>
      <c r="I87" s="3" t="s">
        <v>23</v>
      </c>
      <c r="J87" s="3" t="s">
        <v>24</v>
      </c>
      <c r="K87" s="3" t="s">
        <v>20</v>
      </c>
      <c r="L87" s="5">
        <v>5.5599999999999997E-2</v>
      </c>
      <c r="M87" s="5">
        <v>1.0007999999999999</v>
      </c>
      <c r="N87" s="5">
        <v>3</v>
      </c>
      <c r="O87" s="3" t="s">
        <v>21</v>
      </c>
    </row>
    <row r="88" spans="1:15" x14ac:dyDescent="0.2">
      <c r="A88" s="3" t="s">
        <v>13</v>
      </c>
      <c r="B88" s="3" t="s">
        <v>14</v>
      </c>
      <c r="C88" s="3" t="s">
        <v>257</v>
      </c>
      <c r="D88" s="3" t="s">
        <v>107</v>
      </c>
      <c r="E88" s="3" t="s">
        <v>227</v>
      </c>
      <c r="F88" s="4">
        <v>45664</v>
      </c>
      <c r="G88" s="3" t="s">
        <v>115</v>
      </c>
      <c r="H88" s="3" t="s">
        <v>17</v>
      </c>
      <c r="I88" s="3" t="s">
        <v>18</v>
      </c>
      <c r="J88" s="3" t="s">
        <v>19</v>
      </c>
      <c r="K88" s="3" t="s">
        <v>20</v>
      </c>
      <c r="L88" s="5">
        <v>0.38890000000000002</v>
      </c>
      <c r="M88" s="5">
        <v>7.0002000000000004</v>
      </c>
      <c r="N88" s="5">
        <v>26.6</v>
      </c>
      <c r="O88" s="3" t="s">
        <v>21</v>
      </c>
    </row>
    <row r="89" spans="1:15" x14ac:dyDescent="0.2">
      <c r="A89" s="3" t="s">
        <v>13</v>
      </c>
      <c r="B89" s="3" t="s">
        <v>14</v>
      </c>
      <c r="C89" s="3" t="s">
        <v>257</v>
      </c>
      <c r="D89" s="3" t="s">
        <v>107</v>
      </c>
      <c r="E89" s="3" t="s">
        <v>227</v>
      </c>
      <c r="F89" s="4">
        <v>45664</v>
      </c>
      <c r="G89" s="3" t="s">
        <v>115</v>
      </c>
      <c r="H89" s="3" t="s">
        <v>62</v>
      </c>
      <c r="I89" s="3" t="s">
        <v>63</v>
      </c>
      <c r="J89" s="3" t="s">
        <v>64</v>
      </c>
      <c r="K89" s="3" t="s">
        <v>20</v>
      </c>
      <c r="L89" s="5">
        <v>0.2</v>
      </c>
      <c r="M89" s="5">
        <v>3</v>
      </c>
      <c r="N89" s="5">
        <v>38.01</v>
      </c>
      <c r="O89" s="3" t="s">
        <v>21</v>
      </c>
    </row>
    <row r="90" spans="1:15" x14ac:dyDescent="0.2">
      <c r="A90" s="3" t="s">
        <v>259</v>
      </c>
      <c r="B90" s="3" t="s">
        <v>14</v>
      </c>
      <c r="C90" s="3" t="s">
        <v>252</v>
      </c>
      <c r="D90" s="3" t="s">
        <v>59</v>
      </c>
      <c r="E90" s="3" t="s">
        <v>184</v>
      </c>
      <c r="F90" s="4">
        <v>45665</v>
      </c>
      <c r="G90" s="3" t="s">
        <v>115</v>
      </c>
      <c r="H90" s="3" t="s">
        <v>53</v>
      </c>
      <c r="I90" s="3" t="s">
        <v>87</v>
      </c>
      <c r="J90" s="3" t="s">
        <v>88</v>
      </c>
      <c r="K90" s="3" t="s">
        <v>20</v>
      </c>
      <c r="L90" s="5">
        <v>0.64290000000000003</v>
      </c>
      <c r="M90" s="5">
        <v>9.0006000000000004</v>
      </c>
      <c r="N90" s="5">
        <v>18</v>
      </c>
      <c r="O90" s="3" t="s">
        <v>21</v>
      </c>
    </row>
    <row r="91" spans="1:15" x14ac:dyDescent="0.2">
      <c r="A91" s="3" t="s">
        <v>259</v>
      </c>
      <c r="B91" s="3" t="s">
        <v>14</v>
      </c>
      <c r="C91" s="3" t="s">
        <v>252</v>
      </c>
      <c r="D91" s="3" t="s">
        <v>74</v>
      </c>
      <c r="E91" s="3" t="s">
        <v>191</v>
      </c>
      <c r="F91" s="4">
        <v>45665</v>
      </c>
      <c r="G91" s="3" t="s">
        <v>115</v>
      </c>
      <c r="H91" s="3" t="s">
        <v>129</v>
      </c>
      <c r="I91" s="3" t="s">
        <v>129</v>
      </c>
      <c r="J91" s="3" t="s">
        <v>133</v>
      </c>
      <c r="K91" s="3" t="s">
        <v>20</v>
      </c>
      <c r="L91" s="5">
        <v>0.1</v>
      </c>
      <c r="M91" s="5">
        <v>0.6</v>
      </c>
      <c r="N91" s="5">
        <v>6</v>
      </c>
      <c r="O91" s="3" t="s">
        <v>21</v>
      </c>
    </row>
    <row r="92" spans="1:15" x14ac:dyDescent="0.2">
      <c r="A92" s="3" t="s">
        <v>259</v>
      </c>
      <c r="B92" s="3" t="s">
        <v>14</v>
      </c>
      <c r="C92" s="3" t="s">
        <v>252</v>
      </c>
      <c r="D92" s="3" t="s">
        <v>74</v>
      </c>
      <c r="E92" s="3" t="s">
        <v>191</v>
      </c>
      <c r="F92" s="4">
        <v>45665</v>
      </c>
      <c r="G92" s="3" t="s">
        <v>115</v>
      </c>
      <c r="H92" s="3" t="s">
        <v>17</v>
      </c>
      <c r="I92" s="3" t="s">
        <v>18</v>
      </c>
      <c r="J92" s="3" t="s">
        <v>19</v>
      </c>
      <c r="K92" s="3" t="s">
        <v>20</v>
      </c>
      <c r="L92" s="5">
        <v>1.4278</v>
      </c>
      <c r="M92" s="5">
        <v>25.700399999999998</v>
      </c>
      <c r="N92" s="5">
        <v>71.959999999999994</v>
      </c>
      <c r="O92" s="3" t="s">
        <v>21</v>
      </c>
    </row>
    <row r="93" spans="1:15" x14ac:dyDescent="0.2">
      <c r="A93" s="3" t="s">
        <v>259</v>
      </c>
      <c r="B93" s="3" t="s">
        <v>14</v>
      </c>
      <c r="C93" s="3" t="s">
        <v>252</v>
      </c>
      <c r="D93" s="3" t="s">
        <v>74</v>
      </c>
      <c r="E93" s="3" t="s">
        <v>191</v>
      </c>
      <c r="F93" s="4">
        <v>45665</v>
      </c>
      <c r="G93" s="3" t="s">
        <v>115</v>
      </c>
      <c r="H93" s="3" t="s">
        <v>31</v>
      </c>
      <c r="I93" s="3" t="s">
        <v>31</v>
      </c>
      <c r="J93" s="3" t="s">
        <v>108</v>
      </c>
      <c r="K93" s="3" t="s">
        <v>20</v>
      </c>
      <c r="L93" s="5">
        <v>8.8900000000000007E-2</v>
      </c>
      <c r="M93" s="5">
        <v>0.40010000000000001</v>
      </c>
      <c r="N93" s="5">
        <v>8.4</v>
      </c>
      <c r="O93" s="3" t="s">
        <v>21</v>
      </c>
    </row>
    <row r="94" spans="1:15" x14ac:dyDescent="0.2">
      <c r="A94" s="3" t="s">
        <v>259</v>
      </c>
      <c r="B94" s="3" t="s">
        <v>14</v>
      </c>
      <c r="C94" s="3" t="s">
        <v>252</v>
      </c>
      <c r="D94" s="3" t="s">
        <v>74</v>
      </c>
      <c r="E94" s="3" t="s">
        <v>191</v>
      </c>
      <c r="F94" s="4">
        <v>45665</v>
      </c>
      <c r="G94" s="3" t="s">
        <v>115</v>
      </c>
      <c r="H94" s="3" t="s">
        <v>75</v>
      </c>
      <c r="I94" s="3" t="s">
        <v>75</v>
      </c>
      <c r="J94" s="3" t="s">
        <v>76</v>
      </c>
      <c r="K94" s="3" t="s">
        <v>20</v>
      </c>
      <c r="L94" s="5">
        <v>0.66669999999999996</v>
      </c>
      <c r="M94" s="5">
        <v>4.0002000000000004</v>
      </c>
      <c r="N94" s="5">
        <v>51.6</v>
      </c>
      <c r="O94" s="3" t="s">
        <v>21</v>
      </c>
    </row>
    <row r="95" spans="1:15" x14ac:dyDescent="0.2">
      <c r="A95" s="3" t="s">
        <v>259</v>
      </c>
      <c r="B95" s="3" t="s">
        <v>14</v>
      </c>
      <c r="C95" s="3" t="s">
        <v>252</v>
      </c>
      <c r="D95" s="3" t="s">
        <v>74</v>
      </c>
      <c r="E95" s="3" t="s">
        <v>191</v>
      </c>
      <c r="F95" s="4">
        <v>45665</v>
      </c>
      <c r="G95" s="3" t="s">
        <v>115</v>
      </c>
      <c r="H95" s="3" t="s">
        <v>159</v>
      </c>
      <c r="I95" s="3" t="s">
        <v>162</v>
      </c>
      <c r="J95" s="3" t="s">
        <v>163</v>
      </c>
      <c r="K95" s="3" t="s">
        <v>20</v>
      </c>
      <c r="L95" s="5">
        <v>1.55</v>
      </c>
      <c r="M95" s="5">
        <v>15.5</v>
      </c>
      <c r="N95" s="5">
        <v>54.25</v>
      </c>
      <c r="O95" s="3" t="s">
        <v>21</v>
      </c>
    </row>
    <row r="96" spans="1:15" x14ac:dyDescent="0.2">
      <c r="A96" s="3" t="s">
        <v>259</v>
      </c>
      <c r="B96" s="3" t="s">
        <v>14</v>
      </c>
      <c r="C96" s="3" t="s">
        <v>252</v>
      </c>
      <c r="D96" s="3" t="s">
        <v>134</v>
      </c>
      <c r="E96" s="3" t="s">
        <v>187</v>
      </c>
      <c r="F96" s="4">
        <v>45665</v>
      </c>
      <c r="G96" s="3" t="s">
        <v>115</v>
      </c>
      <c r="H96" s="3" t="s">
        <v>17</v>
      </c>
      <c r="I96" s="3" t="s">
        <v>18</v>
      </c>
      <c r="J96" s="3" t="s">
        <v>19</v>
      </c>
      <c r="K96" s="3" t="s">
        <v>20</v>
      </c>
      <c r="L96" s="5">
        <v>1.2666999999999999</v>
      </c>
      <c r="M96" s="5">
        <v>22.800599999999999</v>
      </c>
      <c r="N96" s="5">
        <v>63.84</v>
      </c>
      <c r="O96" s="3" t="s">
        <v>21</v>
      </c>
    </row>
    <row r="97" spans="1:15" x14ac:dyDescent="0.2">
      <c r="A97" s="3" t="s">
        <v>259</v>
      </c>
      <c r="B97" s="3" t="s">
        <v>14</v>
      </c>
      <c r="C97" s="3" t="s">
        <v>252</v>
      </c>
      <c r="D97" s="3" t="s">
        <v>134</v>
      </c>
      <c r="E97" s="3" t="s">
        <v>187</v>
      </c>
      <c r="F97" s="4">
        <v>45665</v>
      </c>
      <c r="G97" s="3" t="s">
        <v>115</v>
      </c>
      <c r="H97" s="3" t="s">
        <v>31</v>
      </c>
      <c r="I97" s="3" t="s">
        <v>31</v>
      </c>
      <c r="J97" s="3" t="s">
        <v>108</v>
      </c>
      <c r="K97" s="3" t="s">
        <v>20</v>
      </c>
      <c r="L97" s="5">
        <v>0.24440000000000001</v>
      </c>
      <c r="M97" s="5">
        <v>1.0998000000000001</v>
      </c>
      <c r="N97" s="5">
        <v>23.1</v>
      </c>
      <c r="O97" s="3" t="s">
        <v>21</v>
      </c>
    </row>
    <row r="98" spans="1:15" x14ac:dyDescent="0.2">
      <c r="A98" s="3" t="s">
        <v>259</v>
      </c>
      <c r="B98" s="3" t="s">
        <v>14</v>
      </c>
      <c r="C98" s="3" t="s">
        <v>252</v>
      </c>
      <c r="D98" s="3" t="s">
        <v>134</v>
      </c>
      <c r="E98" s="3" t="s">
        <v>187</v>
      </c>
      <c r="F98" s="4">
        <v>45665</v>
      </c>
      <c r="G98" s="3" t="s">
        <v>115</v>
      </c>
      <c r="H98" s="3" t="s">
        <v>75</v>
      </c>
      <c r="I98" s="3" t="s">
        <v>75</v>
      </c>
      <c r="J98" s="3" t="s">
        <v>76</v>
      </c>
      <c r="K98" s="3" t="s">
        <v>20</v>
      </c>
      <c r="L98" s="5">
        <v>0.16669999999999999</v>
      </c>
      <c r="M98" s="5">
        <v>1.0002</v>
      </c>
      <c r="N98" s="5">
        <v>12.9</v>
      </c>
      <c r="O98" s="3" t="s">
        <v>21</v>
      </c>
    </row>
    <row r="99" spans="1:15" x14ac:dyDescent="0.2">
      <c r="A99" s="3" t="s">
        <v>25</v>
      </c>
      <c r="B99" s="3" t="s">
        <v>14</v>
      </c>
      <c r="C99" s="3" t="s">
        <v>251</v>
      </c>
      <c r="D99" s="3" t="s">
        <v>61</v>
      </c>
      <c r="E99" s="3" t="s">
        <v>212</v>
      </c>
      <c r="F99" s="4">
        <v>45665</v>
      </c>
      <c r="G99" s="3" t="s">
        <v>115</v>
      </c>
      <c r="H99" s="3" t="s">
        <v>31</v>
      </c>
      <c r="I99" s="3" t="s">
        <v>31</v>
      </c>
      <c r="J99" s="3" t="s">
        <v>108</v>
      </c>
      <c r="K99" s="3" t="s">
        <v>20</v>
      </c>
      <c r="L99" s="5">
        <v>0.1111</v>
      </c>
      <c r="M99" s="5">
        <v>0.5</v>
      </c>
      <c r="N99" s="5">
        <v>13.75</v>
      </c>
      <c r="O99" s="3" t="s">
        <v>21</v>
      </c>
    </row>
    <row r="100" spans="1:15" x14ac:dyDescent="0.2">
      <c r="A100" s="3" t="s">
        <v>25</v>
      </c>
      <c r="B100" s="3" t="s">
        <v>14</v>
      </c>
      <c r="C100" s="3" t="s">
        <v>251</v>
      </c>
      <c r="D100" s="3" t="s">
        <v>61</v>
      </c>
      <c r="E100" s="3" t="s">
        <v>212</v>
      </c>
      <c r="F100" s="4">
        <v>45665</v>
      </c>
      <c r="G100" s="3" t="s">
        <v>115</v>
      </c>
      <c r="H100" s="3" t="s">
        <v>27</v>
      </c>
      <c r="I100" s="3" t="s">
        <v>72</v>
      </c>
      <c r="J100" s="3" t="s">
        <v>132</v>
      </c>
      <c r="K100" s="3" t="s">
        <v>20</v>
      </c>
      <c r="L100" s="5">
        <v>0.1111</v>
      </c>
      <c r="M100" s="5">
        <v>1.9998</v>
      </c>
      <c r="N100" s="5">
        <v>29.6</v>
      </c>
      <c r="O100" s="3" t="s">
        <v>21</v>
      </c>
    </row>
    <row r="101" spans="1:15" x14ac:dyDescent="0.2">
      <c r="A101" s="3" t="s">
        <v>25</v>
      </c>
      <c r="B101" s="3" t="s">
        <v>14</v>
      </c>
      <c r="C101" s="3" t="s">
        <v>251</v>
      </c>
      <c r="D101" s="3" t="s">
        <v>168</v>
      </c>
      <c r="E101" s="3" t="s">
        <v>214</v>
      </c>
      <c r="F101" s="4">
        <v>45665</v>
      </c>
      <c r="G101" s="3" t="s">
        <v>115</v>
      </c>
      <c r="H101" s="3" t="s">
        <v>159</v>
      </c>
      <c r="I101" s="3" t="s">
        <v>160</v>
      </c>
      <c r="J101" s="3" t="s">
        <v>161</v>
      </c>
      <c r="K101" s="3" t="s">
        <v>20</v>
      </c>
      <c r="L101" s="5">
        <v>8.3299999999999999E-2</v>
      </c>
      <c r="M101" s="5">
        <v>0.99960000000000004</v>
      </c>
      <c r="N101" s="5">
        <v>6.5</v>
      </c>
      <c r="O101" s="3" t="s">
        <v>21</v>
      </c>
    </row>
    <row r="102" spans="1:15" x14ac:dyDescent="0.2">
      <c r="A102" s="3" t="s">
        <v>25</v>
      </c>
      <c r="B102" s="3" t="s">
        <v>14</v>
      </c>
      <c r="C102" s="3" t="s">
        <v>251</v>
      </c>
      <c r="D102" s="3" t="s">
        <v>77</v>
      </c>
      <c r="E102" s="3" t="s">
        <v>215</v>
      </c>
      <c r="F102" s="4">
        <v>45665</v>
      </c>
      <c r="G102" s="3" t="s">
        <v>115</v>
      </c>
      <c r="H102" s="3" t="s">
        <v>93</v>
      </c>
      <c r="I102" s="3" t="s">
        <v>94</v>
      </c>
      <c r="J102" s="3" t="s">
        <v>146</v>
      </c>
      <c r="K102" s="3" t="s">
        <v>20</v>
      </c>
      <c r="L102" s="5">
        <v>4.1700000000000001E-2</v>
      </c>
      <c r="M102" s="5">
        <v>0.30024000000000001</v>
      </c>
      <c r="N102" s="5">
        <v>5.5</v>
      </c>
      <c r="O102" s="3" t="s">
        <v>21</v>
      </c>
    </row>
    <row r="103" spans="1:15" x14ac:dyDescent="0.2">
      <c r="A103" s="3" t="s">
        <v>25</v>
      </c>
      <c r="B103" s="3" t="s">
        <v>14</v>
      </c>
      <c r="C103" s="3" t="s">
        <v>251</v>
      </c>
      <c r="D103" s="3" t="s">
        <v>77</v>
      </c>
      <c r="E103" s="3" t="s">
        <v>215</v>
      </c>
      <c r="F103" s="4">
        <v>45665</v>
      </c>
      <c r="G103" s="3" t="s">
        <v>115</v>
      </c>
      <c r="H103" s="3" t="s">
        <v>53</v>
      </c>
      <c r="I103" s="3" t="s">
        <v>55</v>
      </c>
      <c r="J103" s="3" t="s">
        <v>56</v>
      </c>
      <c r="K103" s="3" t="s">
        <v>20</v>
      </c>
      <c r="L103" s="5">
        <v>0.1</v>
      </c>
      <c r="M103" s="5">
        <v>1.5</v>
      </c>
      <c r="N103" s="5">
        <v>16.5</v>
      </c>
      <c r="O103" s="3" t="s">
        <v>21</v>
      </c>
    </row>
    <row r="104" spans="1:15" x14ac:dyDescent="0.2">
      <c r="A104" s="3" t="s">
        <v>25</v>
      </c>
      <c r="B104" s="3" t="s">
        <v>14</v>
      </c>
      <c r="C104" s="3" t="s">
        <v>251</v>
      </c>
      <c r="D104" s="3" t="s">
        <v>77</v>
      </c>
      <c r="E104" s="3" t="s">
        <v>215</v>
      </c>
      <c r="F104" s="4">
        <v>45665</v>
      </c>
      <c r="G104" s="3" t="s">
        <v>115</v>
      </c>
      <c r="H104" s="3" t="s">
        <v>65</v>
      </c>
      <c r="I104" s="3" t="s">
        <v>66</v>
      </c>
      <c r="J104" s="3" t="s">
        <v>67</v>
      </c>
      <c r="K104" s="3" t="s">
        <v>20</v>
      </c>
      <c r="L104" s="5">
        <v>0.30559999999999998</v>
      </c>
      <c r="M104" s="5">
        <v>5.5007999999999999</v>
      </c>
      <c r="N104" s="5">
        <v>52.25</v>
      </c>
      <c r="O104" s="3" t="s">
        <v>21</v>
      </c>
    </row>
    <row r="105" spans="1:15" x14ac:dyDescent="0.2">
      <c r="A105" s="3" t="s">
        <v>25</v>
      </c>
      <c r="B105" s="3" t="s">
        <v>14</v>
      </c>
      <c r="C105" s="3" t="s">
        <v>251</v>
      </c>
      <c r="D105" s="3" t="s">
        <v>77</v>
      </c>
      <c r="E105" s="3" t="s">
        <v>215</v>
      </c>
      <c r="F105" s="4">
        <v>45665</v>
      </c>
      <c r="G105" s="3" t="s">
        <v>115</v>
      </c>
      <c r="H105" s="3" t="s">
        <v>159</v>
      </c>
      <c r="I105" s="3" t="s">
        <v>160</v>
      </c>
      <c r="J105" s="3" t="s">
        <v>161</v>
      </c>
      <c r="K105" s="3" t="s">
        <v>20</v>
      </c>
      <c r="L105" s="5">
        <v>8.3299999999999999E-2</v>
      </c>
      <c r="M105" s="5">
        <v>0.99960000000000004</v>
      </c>
      <c r="N105" s="5">
        <v>6.5</v>
      </c>
      <c r="O105" s="3" t="s">
        <v>21</v>
      </c>
    </row>
    <row r="106" spans="1:15" x14ac:dyDescent="0.2">
      <c r="A106" s="3" t="s">
        <v>25</v>
      </c>
      <c r="B106" s="3" t="s">
        <v>14</v>
      </c>
      <c r="C106" s="3" t="s">
        <v>251</v>
      </c>
      <c r="D106" s="3" t="s">
        <v>77</v>
      </c>
      <c r="E106" s="3" t="s">
        <v>215</v>
      </c>
      <c r="F106" s="4">
        <v>45665</v>
      </c>
      <c r="G106" s="3" t="s">
        <v>115</v>
      </c>
      <c r="H106" s="3" t="s">
        <v>176</v>
      </c>
      <c r="I106" s="3" t="s">
        <v>177</v>
      </c>
      <c r="J106" s="3" t="s">
        <v>178</v>
      </c>
      <c r="K106" s="3" t="s">
        <v>20</v>
      </c>
      <c r="L106" s="5">
        <v>0.05</v>
      </c>
      <c r="M106" s="5">
        <v>0.2</v>
      </c>
      <c r="N106" s="5">
        <v>6</v>
      </c>
      <c r="O106" s="3" t="s">
        <v>21</v>
      </c>
    </row>
    <row r="107" spans="1:15" x14ac:dyDescent="0.2">
      <c r="A107" s="3" t="s">
        <v>25</v>
      </c>
      <c r="B107" s="3" t="s">
        <v>14</v>
      </c>
      <c r="C107" s="3" t="s">
        <v>251</v>
      </c>
      <c r="D107" s="3" t="s">
        <v>33</v>
      </c>
      <c r="E107" s="3" t="s">
        <v>216</v>
      </c>
      <c r="F107" s="4">
        <v>45665</v>
      </c>
      <c r="G107" s="3" t="s">
        <v>115</v>
      </c>
      <c r="H107" s="3" t="s">
        <v>27</v>
      </c>
      <c r="I107" s="3" t="s">
        <v>72</v>
      </c>
      <c r="J107" s="3" t="s">
        <v>132</v>
      </c>
      <c r="K107" s="3" t="s">
        <v>20</v>
      </c>
      <c r="L107" s="5">
        <v>2.7799999999999998E-2</v>
      </c>
      <c r="M107" s="5">
        <v>0.50039999999999996</v>
      </c>
      <c r="N107" s="5">
        <v>7.4</v>
      </c>
      <c r="O107" s="3" t="s">
        <v>21</v>
      </c>
    </row>
    <row r="108" spans="1:15" x14ac:dyDescent="0.2">
      <c r="A108" s="3" t="s">
        <v>25</v>
      </c>
      <c r="B108" s="3" t="s">
        <v>14</v>
      </c>
      <c r="C108" s="3" t="s">
        <v>251</v>
      </c>
      <c r="D108" s="3" t="s">
        <v>33</v>
      </c>
      <c r="E108" s="3" t="s">
        <v>216</v>
      </c>
      <c r="F108" s="4">
        <v>45665</v>
      </c>
      <c r="G108" s="3" t="s">
        <v>115</v>
      </c>
      <c r="H108" s="3" t="s">
        <v>34</v>
      </c>
      <c r="I108" s="3" t="s">
        <v>34</v>
      </c>
      <c r="J108" s="3" t="s">
        <v>137</v>
      </c>
      <c r="K108" s="3" t="s">
        <v>20</v>
      </c>
      <c r="L108" s="5">
        <v>0.05</v>
      </c>
      <c r="M108" s="5">
        <v>0.75</v>
      </c>
      <c r="N108" s="5">
        <v>11.25</v>
      </c>
      <c r="O108" s="3" t="s">
        <v>21</v>
      </c>
    </row>
    <row r="109" spans="1:15" x14ac:dyDescent="0.2">
      <c r="A109" s="3" t="s">
        <v>25</v>
      </c>
      <c r="B109" s="3" t="s">
        <v>14</v>
      </c>
      <c r="C109" s="3" t="s">
        <v>251</v>
      </c>
      <c r="D109" s="3" t="s">
        <v>33</v>
      </c>
      <c r="E109" s="3" t="s">
        <v>216</v>
      </c>
      <c r="F109" s="4">
        <v>45665</v>
      </c>
      <c r="G109" s="3" t="s">
        <v>115</v>
      </c>
      <c r="H109" s="3" t="s">
        <v>38</v>
      </c>
      <c r="I109" s="3" t="s">
        <v>39</v>
      </c>
      <c r="J109" s="3" t="s">
        <v>40</v>
      </c>
      <c r="K109" s="3" t="s">
        <v>20</v>
      </c>
      <c r="L109" s="5">
        <v>7.1400000000000005E-2</v>
      </c>
      <c r="M109" s="5">
        <v>0.99960000000000004</v>
      </c>
      <c r="N109" s="5">
        <v>13.3</v>
      </c>
      <c r="O109" s="3" t="s">
        <v>21</v>
      </c>
    </row>
    <row r="110" spans="1:15" x14ac:dyDescent="0.2">
      <c r="A110" s="3" t="s">
        <v>25</v>
      </c>
      <c r="B110" s="3" t="s">
        <v>14</v>
      </c>
      <c r="C110" s="3" t="s">
        <v>251</v>
      </c>
      <c r="D110" s="3" t="s">
        <v>33</v>
      </c>
      <c r="E110" s="3" t="s">
        <v>216</v>
      </c>
      <c r="F110" s="4">
        <v>45665</v>
      </c>
      <c r="G110" s="3" t="s">
        <v>115</v>
      </c>
      <c r="H110" s="3" t="s">
        <v>65</v>
      </c>
      <c r="I110" s="3" t="s">
        <v>66</v>
      </c>
      <c r="J110" s="3" t="s">
        <v>67</v>
      </c>
      <c r="K110" s="3" t="s">
        <v>20</v>
      </c>
      <c r="L110" s="5">
        <v>0.25</v>
      </c>
      <c r="M110" s="5">
        <v>4.5</v>
      </c>
      <c r="N110" s="5">
        <v>42.75</v>
      </c>
      <c r="O110" s="3" t="s">
        <v>21</v>
      </c>
    </row>
    <row r="111" spans="1:15" x14ac:dyDescent="0.2">
      <c r="A111" s="3" t="s">
        <v>25</v>
      </c>
      <c r="B111" s="3" t="s">
        <v>14</v>
      </c>
      <c r="C111" s="3" t="s">
        <v>251</v>
      </c>
      <c r="D111" s="3" t="s">
        <v>33</v>
      </c>
      <c r="E111" s="3" t="s">
        <v>216</v>
      </c>
      <c r="F111" s="4">
        <v>45665</v>
      </c>
      <c r="G111" s="3" t="s">
        <v>115</v>
      </c>
      <c r="H111" s="3" t="s">
        <v>159</v>
      </c>
      <c r="I111" s="3" t="s">
        <v>162</v>
      </c>
      <c r="J111" s="3" t="s">
        <v>163</v>
      </c>
      <c r="K111" s="3" t="s">
        <v>20</v>
      </c>
      <c r="L111" s="5">
        <v>1.1000000000000001</v>
      </c>
      <c r="M111" s="5">
        <v>11</v>
      </c>
      <c r="N111" s="5">
        <v>39.6</v>
      </c>
      <c r="O111" s="3" t="s">
        <v>21</v>
      </c>
    </row>
    <row r="112" spans="1:15" x14ac:dyDescent="0.2">
      <c r="A112" s="3" t="s">
        <v>25</v>
      </c>
      <c r="B112" s="3" t="s">
        <v>14</v>
      </c>
      <c r="C112" s="3" t="s">
        <v>251</v>
      </c>
      <c r="D112" s="3" t="s">
        <v>33</v>
      </c>
      <c r="E112" s="3" t="s">
        <v>216</v>
      </c>
      <c r="F112" s="4">
        <v>45665</v>
      </c>
      <c r="G112" s="3" t="s">
        <v>115</v>
      </c>
      <c r="H112" s="3" t="s">
        <v>159</v>
      </c>
      <c r="I112" s="3" t="s">
        <v>162</v>
      </c>
      <c r="J112" s="3" t="s">
        <v>163</v>
      </c>
      <c r="K112" s="3" t="s">
        <v>20</v>
      </c>
      <c r="L112" s="5">
        <v>6.61</v>
      </c>
      <c r="M112" s="5">
        <v>66.099999999999994</v>
      </c>
      <c r="N112" s="5">
        <v>158.63999999999999</v>
      </c>
      <c r="O112" s="3" t="s">
        <v>21</v>
      </c>
    </row>
    <row r="113" spans="1:15" x14ac:dyDescent="0.2">
      <c r="A113" s="3" t="s">
        <v>25</v>
      </c>
      <c r="B113" s="3" t="s">
        <v>14</v>
      </c>
      <c r="C113" s="3" t="s">
        <v>251</v>
      </c>
      <c r="D113" s="3" t="s">
        <v>33</v>
      </c>
      <c r="E113" s="3" t="s">
        <v>216</v>
      </c>
      <c r="F113" s="4">
        <v>45665</v>
      </c>
      <c r="G113" s="3" t="s">
        <v>115</v>
      </c>
      <c r="H113" s="3" t="s">
        <v>65</v>
      </c>
      <c r="I113" s="3" t="s">
        <v>169</v>
      </c>
      <c r="J113" s="3" t="s">
        <v>170</v>
      </c>
      <c r="K113" s="3" t="s">
        <v>20</v>
      </c>
      <c r="L113" s="5">
        <v>0.24</v>
      </c>
      <c r="M113" s="5">
        <v>2.4</v>
      </c>
      <c r="N113" s="5">
        <v>48</v>
      </c>
      <c r="O113" s="3" t="s">
        <v>21</v>
      </c>
    </row>
    <row r="114" spans="1:15" x14ac:dyDescent="0.2">
      <c r="A114" s="3" t="s">
        <v>25</v>
      </c>
      <c r="B114" s="3" t="s">
        <v>14</v>
      </c>
      <c r="C114" s="3" t="s">
        <v>251</v>
      </c>
      <c r="D114" s="3" t="s">
        <v>51</v>
      </c>
      <c r="E114" s="3" t="s">
        <v>218</v>
      </c>
      <c r="F114" s="4">
        <v>45665</v>
      </c>
      <c r="G114" s="3" t="s">
        <v>115</v>
      </c>
      <c r="H114" s="3" t="s">
        <v>62</v>
      </c>
      <c r="I114" s="3" t="s">
        <v>63</v>
      </c>
      <c r="J114" s="3" t="s">
        <v>135</v>
      </c>
      <c r="K114" s="3" t="s">
        <v>20</v>
      </c>
      <c r="L114" s="5">
        <v>0.21429999999999999</v>
      </c>
      <c r="M114" s="5">
        <v>3.0002</v>
      </c>
      <c r="N114" s="5">
        <v>42</v>
      </c>
      <c r="O114" s="3" t="s">
        <v>21</v>
      </c>
    </row>
    <row r="115" spans="1:15" x14ac:dyDescent="0.2">
      <c r="A115" s="3" t="s">
        <v>259</v>
      </c>
      <c r="B115" s="3" t="s">
        <v>14</v>
      </c>
      <c r="C115" s="3" t="s">
        <v>252</v>
      </c>
      <c r="D115" s="3" t="s">
        <v>52</v>
      </c>
      <c r="E115" s="3" t="s">
        <v>185</v>
      </c>
      <c r="F115" s="4">
        <v>45666</v>
      </c>
      <c r="G115" s="3" t="s">
        <v>115</v>
      </c>
      <c r="H115" s="3" t="s">
        <v>53</v>
      </c>
      <c r="I115" s="3" t="s">
        <v>54</v>
      </c>
      <c r="J115" s="3" t="s">
        <v>119</v>
      </c>
      <c r="K115" s="3" t="s">
        <v>20</v>
      </c>
      <c r="L115" s="5">
        <v>0.1333</v>
      </c>
      <c r="M115" s="5">
        <v>1.9995000000000001</v>
      </c>
      <c r="N115" s="5">
        <v>24.6</v>
      </c>
      <c r="O115" s="3" t="s">
        <v>21</v>
      </c>
    </row>
    <row r="116" spans="1:15" x14ac:dyDescent="0.2">
      <c r="A116" s="3" t="s">
        <v>259</v>
      </c>
      <c r="B116" s="3" t="s">
        <v>14</v>
      </c>
      <c r="C116" s="3" t="s">
        <v>252</v>
      </c>
      <c r="D116" s="3" t="s">
        <v>52</v>
      </c>
      <c r="E116" s="3" t="s">
        <v>185</v>
      </c>
      <c r="F116" s="4">
        <v>45666</v>
      </c>
      <c r="G116" s="3" t="s">
        <v>115</v>
      </c>
      <c r="H116" s="3" t="s">
        <v>17</v>
      </c>
      <c r="I116" s="3" t="s">
        <v>18</v>
      </c>
      <c r="J116" s="3" t="s">
        <v>19</v>
      </c>
      <c r="K116" s="3" t="s">
        <v>20</v>
      </c>
      <c r="L116" s="5">
        <v>0.81110000000000004</v>
      </c>
      <c r="M116" s="5">
        <v>14.5998</v>
      </c>
      <c r="N116" s="5">
        <v>40.880000000000003</v>
      </c>
      <c r="O116" s="3" t="s">
        <v>21</v>
      </c>
    </row>
    <row r="117" spans="1:15" x14ac:dyDescent="0.2">
      <c r="A117" s="3" t="s">
        <v>259</v>
      </c>
      <c r="B117" s="3" t="s">
        <v>14</v>
      </c>
      <c r="C117" s="3" t="s">
        <v>252</v>
      </c>
      <c r="D117" s="3" t="s">
        <v>74</v>
      </c>
      <c r="E117" s="3" t="s">
        <v>191</v>
      </c>
      <c r="F117" s="4">
        <v>45666</v>
      </c>
      <c r="G117" s="3" t="s">
        <v>115</v>
      </c>
      <c r="H117" s="3" t="s">
        <v>53</v>
      </c>
      <c r="I117" s="3" t="s">
        <v>87</v>
      </c>
      <c r="J117" s="3" t="s">
        <v>88</v>
      </c>
      <c r="K117" s="3" t="s">
        <v>20</v>
      </c>
      <c r="L117" s="5">
        <v>0.60940000000000005</v>
      </c>
      <c r="M117" s="5">
        <v>8.5315999999999992</v>
      </c>
      <c r="N117" s="5">
        <v>17.059999999999999</v>
      </c>
      <c r="O117" s="3" t="s">
        <v>21</v>
      </c>
    </row>
    <row r="118" spans="1:15" x14ac:dyDescent="0.2">
      <c r="A118" s="3" t="s">
        <v>259</v>
      </c>
      <c r="B118" s="3" t="s">
        <v>14</v>
      </c>
      <c r="C118" s="3" t="s">
        <v>252</v>
      </c>
      <c r="D118" s="3" t="s">
        <v>44</v>
      </c>
      <c r="E118" s="3" t="s">
        <v>189</v>
      </c>
      <c r="F118" s="4">
        <v>45666</v>
      </c>
      <c r="G118" s="3" t="s">
        <v>115</v>
      </c>
      <c r="H118" s="3" t="s">
        <v>53</v>
      </c>
      <c r="I118" s="3" t="s">
        <v>87</v>
      </c>
      <c r="J118" s="3" t="s">
        <v>88</v>
      </c>
      <c r="K118" s="3" t="s">
        <v>20</v>
      </c>
      <c r="L118" s="5">
        <v>1.4277</v>
      </c>
      <c r="M118" s="5">
        <v>19.9878</v>
      </c>
      <c r="N118" s="5">
        <v>39.979999999999997</v>
      </c>
      <c r="O118" s="3" t="s">
        <v>21</v>
      </c>
    </row>
    <row r="119" spans="1:15" x14ac:dyDescent="0.2">
      <c r="A119" s="3" t="s">
        <v>13</v>
      </c>
      <c r="B119" s="3" t="s">
        <v>14</v>
      </c>
      <c r="C119" s="3" t="s">
        <v>253</v>
      </c>
      <c r="D119" s="3" t="s">
        <v>131</v>
      </c>
      <c r="E119" s="3" t="s">
        <v>192</v>
      </c>
      <c r="F119" s="4">
        <v>45666</v>
      </c>
      <c r="G119" s="3" t="s">
        <v>115</v>
      </c>
      <c r="H119" s="3" t="s">
        <v>45</v>
      </c>
      <c r="I119" s="3" t="s">
        <v>46</v>
      </c>
      <c r="J119" s="3" t="s">
        <v>47</v>
      </c>
      <c r="K119" s="3" t="s">
        <v>20</v>
      </c>
      <c r="L119" s="5">
        <v>0.76670000000000005</v>
      </c>
      <c r="M119" s="5">
        <v>11.500500000000001</v>
      </c>
      <c r="N119" s="5">
        <v>37.950000000000003</v>
      </c>
      <c r="O119" s="3" t="s">
        <v>21</v>
      </c>
    </row>
    <row r="120" spans="1:15" x14ac:dyDescent="0.2">
      <c r="A120" s="3" t="s">
        <v>13</v>
      </c>
      <c r="B120" s="3" t="s">
        <v>14</v>
      </c>
      <c r="C120" s="3" t="s">
        <v>253</v>
      </c>
      <c r="D120" s="3" t="s">
        <v>131</v>
      </c>
      <c r="E120" s="3" t="s">
        <v>192</v>
      </c>
      <c r="F120" s="4">
        <v>45666</v>
      </c>
      <c r="G120" s="3" t="s">
        <v>115</v>
      </c>
      <c r="H120" s="3" t="s">
        <v>176</v>
      </c>
      <c r="I120" s="3" t="s">
        <v>177</v>
      </c>
      <c r="J120" s="3" t="s">
        <v>178</v>
      </c>
      <c r="K120" s="3" t="s">
        <v>20</v>
      </c>
      <c r="L120" s="5">
        <v>7.4999999999999997E-2</v>
      </c>
      <c r="M120" s="5">
        <v>0.3</v>
      </c>
      <c r="N120" s="5">
        <v>9.3800000000000008</v>
      </c>
      <c r="O120" s="3" t="s">
        <v>21</v>
      </c>
    </row>
    <row r="121" spans="1:15" x14ac:dyDescent="0.2">
      <c r="A121" s="3" t="s">
        <v>259</v>
      </c>
      <c r="B121" s="3" t="s">
        <v>14</v>
      </c>
      <c r="C121" s="3" t="s">
        <v>254</v>
      </c>
      <c r="D121" s="3" t="s">
        <v>128</v>
      </c>
      <c r="E121" s="3" t="s">
        <v>199</v>
      </c>
      <c r="F121" s="4">
        <v>45666</v>
      </c>
      <c r="G121" s="3" t="s">
        <v>115</v>
      </c>
      <c r="H121" s="3" t="s">
        <v>129</v>
      </c>
      <c r="I121" s="3" t="s">
        <v>129</v>
      </c>
      <c r="J121" s="3" t="s">
        <v>130</v>
      </c>
      <c r="K121" s="3" t="s">
        <v>20</v>
      </c>
      <c r="L121" s="5">
        <v>0.16669999999999999</v>
      </c>
      <c r="M121" s="5">
        <v>1.0002</v>
      </c>
      <c r="N121" s="5">
        <v>9.1999999999999993</v>
      </c>
      <c r="O121" s="3" t="s">
        <v>21</v>
      </c>
    </row>
    <row r="122" spans="1:15" x14ac:dyDescent="0.2">
      <c r="A122" s="3" t="s">
        <v>13</v>
      </c>
      <c r="B122" s="3" t="s">
        <v>78</v>
      </c>
      <c r="C122" s="3" t="s">
        <v>254</v>
      </c>
      <c r="D122" s="3" t="s">
        <v>167</v>
      </c>
      <c r="E122" s="3" t="s">
        <v>203</v>
      </c>
      <c r="F122" s="4">
        <v>45666</v>
      </c>
      <c r="G122" s="3" t="s">
        <v>115</v>
      </c>
      <c r="H122" s="3" t="s">
        <v>159</v>
      </c>
      <c r="I122" s="3" t="s">
        <v>160</v>
      </c>
      <c r="J122" s="3" t="s">
        <v>161</v>
      </c>
      <c r="K122" s="3" t="s">
        <v>20</v>
      </c>
      <c r="L122" s="5">
        <v>0.16669999999999999</v>
      </c>
      <c r="M122" s="5">
        <v>2.0004</v>
      </c>
      <c r="N122" s="5">
        <v>12</v>
      </c>
      <c r="O122" s="3" t="s">
        <v>21</v>
      </c>
    </row>
    <row r="123" spans="1:15" x14ac:dyDescent="0.2">
      <c r="A123" s="3" t="s">
        <v>13</v>
      </c>
      <c r="B123" s="3" t="s">
        <v>78</v>
      </c>
      <c r="C123" s="3" t="s">
        <v>254</v>
      </c>
      <c r="D123" s="3" t="s">
        <v>167</v>
      </c>
      <c r="E123" s="3" t="s">
        <v>203</v>
      </c>
      <c r="F123" s="4">
        <v>45666</v>
      </c>
      <c r="G123" s="3" t="s">
        <v>115</v>
      </c>
      <c r="H123" s="3" t="s">
        <v>65</v>
      </c>
      <c r="I123" s="3" t="s">
        <v>169</v>
      </c>
      <c r="J123" s="3" t="s">
        <v>170</v>
      </c>
      <c r="K123" s="3" t="s">
        <v>20</v>
      </c>
      <c r="L123" s="5">
        <v>7.0000000000000007E-2</v>
      </c>
      <c r="M123" s="5">
        <v>0.7</v>
      </c>
      <c r="N123" s="5">
        <v>12.6</v>
      </c>
      <c r="O123" s="3" t="s">
        <v>21</v>
      </c>
    </row>
    <row r="124" spans="1:15" x14ac:dyDescent="0.2">
      <c r="A124" s="3" t="s">
        <v>13</v>
      </c>
      <c r="B124" s="3" t="s">
        <v>78</v>
      </c>
      <c r="C124" s="3" t="s">
        <v>254</v>
      </c>
      <c r="D124" s="3" t="s">
        <v>174</v>
      </c>
      <c r="E124" s="3" t="s">
        <v>204</v>
      </c>
      <c r="F124" s="4">
        <v>45666</v>
      </c>
      <c r="G124" s="3" t="s">
        <v>115</v>
      </c>
      <c r="H124" s="3" t="s">
        <v>65</v>
      </c>
      <c r="I124" s="3" t="s">
        <v>169</v>
      </c>
      <c r="J124" s="3" t="s">
        <v>170</v>
      </c>
      <c r="K124" s="3" t="s">
        <v>20</v>
      </c>
      <c r="L124" s="5">
        <v>0.14000000000000001</v>
      </c>
      <c r="M124" s="5">
        <v>1.4</v>
      </c>
      <c r="N124" s="5">
        <v>25.2</v>
      </c>
      <c r="O124" s="3" t="s">
        <v>21</v>
      </c>
    </row>
    <row r="125" spans="1:15" x14ac:dyDescent="0.2">
      <c r="A125" s="3" t="s">
        <v>259</v>
      </c>
      <c r="B125" s="3" t="s">
        <v>14</v>
      </c>
      <c r="C125" s="3" t="s">
        <v>255</v>
      </c>
      <c r="D125" s="3" t="s">
        <v>83</v>
      </c>
      <c r="E125" s="3" t="s">
        <v>205</v>
      </c>
      <c r="F125" s="4">
        <v>45666</v>
      </c>
      <c r="G125" s="3" t="s">
        <v>115</v>
      </c>
      <c r="H125" s="3" t="s">
        <v>176</v>
      </c>
      <c r="I125" s="3" t="s">
        <v>177</v>
      </c>
      <c r="J125" s="3" t="s">
        <v>178</v>
      </c>
      <c r="K125" s="3" t="s">
        <v>20</v>
      </c>
      <c r="L125" s="5">
        <v>0.75</v>
      </c>
      <c r="M125" s="5">
        <v>3</v>
      </c>
      <c r="N125" s="5">
        <v>57</v>
      </c>
      <c r="O125" s="3" t="s">
        <v>21</v>
      </c>
    </row>
    <row r="126" spans="1:15" x14ac:dyDescent="0.2">
      <c r="A126" s="3" t="s">
        <v>25</v>
      </c>
      <c r="B126" s="3" t="s">
        <v>14</v>
      </c>
      <c r="C126" s="3" t="s">
        <v>251</v>
      </c>
      <c r="D126" s="3" t="s">
        <v>113</v>
      </c>
      <c r="E126" s="3" t="s">
        <v>213</v>
      </c>
      <c r="F126" s="4">
        <v>45666</v>
      </c>
      <c r="G126" s="3" t="s">
        <v>115</v>
      </c>
      <c r="H126" s="3" t="s">
        <v>159</v>
      </c>
      <c r="I126" s="3" t="s">
        <v>160</v>
      </c>
      <c r="J126" s="3" t="s">
        <v>161</v>
      </c>
      <c r="K126" s="3" t="s">
        <v>20</v>
      </c>
      <c r="L126" s="5">
        <v>0.125</v>
      </c>
      <c r="M126" s="5">
        <v>1.5</v>
      </c>
      <c r="N126" s="5">
        <v>9.75</v>
      </c>
      <c r="O126" s="3" t="s">
        <v>21</v>
      </c>
    </row>
    <row r="127" spans="1:15" x14ac:dyDescent="0.2">
      <c r="A127" s="3" t="s">
        <v>25</v>
      </c>
      <c r="B127" s="3" t="s">
        <v>14</v>
      </c>
      <c r="C127" s="3" t="s">
        <v>251</v>
      </c>
      <c r="D127" s="3" t="s">
        <v>26</v>
      </c>
      <c r="E127" s="3" t="s">
        <v>221</v>
      </c>
      <c r="F127" s="4">
        <v>45666</v>
      </c>
      <c r="G127" s="3" t="s">
        <v>115</v>
      </c>
      <c r="H127" s="3" t="s">
        <v>17</v>
      </c>
      <c r="I127" s="3" t="s">
        <v>18</v>
      </c>
      <c r="J127" s="3" t="s">
        <v>30</v>
      </c>
      <c r="K127" s="3" t="s">
        <v>20</v>
      </c>
      <c r="L127" s="5">
        <v>0.7167</v>
      </c>
      <c r="M127" s="5">
        <v>12.900600000000001</v>
      </c>
      <c r="N127" s="5">
        <v>58.05</v>
      </c>
      <c r="O127" s="3" t="s">
        <v>21</v>
      </c>
    </row>
    <row r="128" spans="1:15" x14ac:dyDescent="0.2">
      <c r="A128" s="3" t="s">
        <v>25</v>
      </c>
      <c r="B128" s="3" t="s">
        <v>14</v>
      </c>
      <c r="C128" s="3" t="s">
        <v>251</v>
      </c>
      <c r="D128" s="3" t="s">
        <v>26</v>
      </c>
      <c r="E128" s="3" t="s">
        <v>221</v>
      </c>
      <c r="F128" s="4">
        <v>45666</v>
      </c>
      <c r="G128" s="3" t="s">
        <v>115</v>
      </c>
      <c r="H128" s="3" t="s">
        <v>159</v>
      </c>
      <c r="I128" s="3" t="s">
        <v>160</v>
      </c>
      <c r="J128" s="3" t="s">
        <v>161</v>
      </c>
      <c r="K128" s="3" t="s">
        <v>20</v>
      </c>
      <c r="L128" s="5">
        <v>1.425</v>
      </c>
      <c r="M128" s="5">
        <v>17.100000000000001</v>
      </c>
      <c r="N128" s="5">
        <v>111.15</v>
      </c>
      <c r="O128" s="3" t="s">
        <v>21</v>
      </c>
    </row>
    <row r="129" spans="1:15" x14ac:dyDescent="0.2">
      <c r="A129" s="3" t="s">
        <v>25</v>
      </c>
      <c r="B129" s="3" t="s">
        <v>14</v>
      </c>
      <c r="C129" s="3" t="s">
        <v>251</v>
      </c>
      <c r="D129" s="3" t="s">
        <v>26</v>
      </c>
      <c r="E129" s="3" t="s">
        <v>221</v>
      </c>
      <c r="F129" s="4">
        <v>45666</v>
      </c>
      <c r="G129" s="3" t="s">
        <v>115</v>
      </c>
      <c r="H129" s="3" t="s">
        <v>159</v>
      </c>
      <c r="I129" s="3" t="s">
        <v>162</v>
      </c>
      <c r="J129" s="3" t="s">
        <v>163</v>
      </c>
      <c r="K129" s="3" t="s">
        <v>20</v>
      </c>
      <c r="L129" s="5">
        <v>2.5</v>
      </c>
      <c r="M129" s="5">
        <v>25</v>
      </c>
      <c r="N129" s="5">
        <v>90</v>
      </c>
      <c r="O129" s="3" t="s">
        <v>21</v>
      </c>
    </row>
    <row r="130" spans="1:15" x14ac:dyDescent="0.2">
      <c r="A130" s="3" t="s">
        <v>25</v>
      </c>
      <c r="B130" s="3" t="s">
        <v>14</v>
      </c>
      <c r="C130" s="3" t="s">
        <v>251</v>
      </c>
      <c r="D130" s="3" t="s">
        <v>26</v>
      </c>
      <c r="E130" s="3" t="s">
        <v>221</v>
      </c>
      <c r="F130" s="4">
        <v>45666</v>
      </c>
      <c r="G130" s="3" t="s">
        <v>115</v>
      </c>
      <c r="H130" s="3" t="s">
        <v>65</v>
      </c>
      <c r="I130" s="3" t="s">
        <v>172</v>
      </c>
      <c r="J130" s="3" t="s">
        <v>173</v>
      </c>
      <c r="K130" s="3" t="s">
        <v>20</v>
      </c>
      <c r="L130" s="5">
        <v>0.1429</v>
      </c>
      <c r="M130" s="5">
        <v>2.2249530000000002</v>
      </c>
      <c r="N130" s="5">
        <v>28</v>
      </c>
      <c r="O130" s="3" t="s">
        <v>21</v>
      </c>
    </row>
    <row r="131" spans="1:15" x14ac:dyDescent="0.2">
      <c r="A131" s="3" t="s">
        <v>259</v>
      </c>
      <c r="B131" s="3" t="s">
        <v>14</v>
      </c>
      <c r="C131" s="3" t="s">
        <v>255</v>
      </c>
      <c r="D131" s="3" t="s">
        <v>83</v>
      </c>
      <c r="E131" s="3" t="s">
        <v>205</v>
      </c>
      <c r="F131" s="4">
        <v>45667</v>
      </c>
      <c r="G131" s="3" t="s">
        <v>115</v>
      </c>
      <c r="H131" s="3" t="s">
        <v>38</v>
      </c>
      <c r="I131" s="3" t="s">
        <v>39</v>
      </c>
      <c r="J131" s="3" t="s">
        <v>40</v>
      </c>
      <c r="K131" s="3" t="s">
        <v>20</v>
      </c>
      <c r="L131" s="5">
        <v>7.1400000000000005E-2</v>
      </c>
      <c r="M131" s="5">
        <v>0.99960000000000004</v>
      </c>
      <c r="N131" s="5">
        <v>12</v>
      </c>
      <c r="O131" s="3" t="s">
        <v>21</v>
      </c>
    </row>
    <row r="132" spans="1:15" x14ac:dyDescent="0.2">
      <c r="A132" s="3" t="s">
        <v>259</v>
      </c>
      <c r="B132" s="3" t="s">
        <v>14</v>
      </c>
      <c r="C132" s="3" t="s">
        <v>255</v>
      </c>
      <c r="D132" s="3" t="s">
        <v>83</v>
      </c>
      <c r="E132" s="3" t="s">
        <v>205</v>
      </c>
      <c r="F132" s="4">
        <v>45667</v>
      </c>
      <c r="G132" s="3" t="s">
        <v>115</v>
      </c>
      <c r="H132" s="3" t="s">
        <v>45</v>
      </c>
      <c r="I132" s="3" t="s">
        <v>46</v>
      </c>
      <c r="J132" s="3" t="s">
        <v>116</v>
      </c>
      <c r="K132" s="3" t="s">
        <v>20</v>
      </c>
      <c r="L132" s="5">
        <v>0.46150000000000002</v>
      </c>
      <c r="M132" s="5">
        <v>5.9995000000000003</v>
      </c>
      <c r="N132" s="5">
        <v>13.2</v>
      </c>
      <c r="O132" s="3" t="s">
        <v>21</v>
      </c>
    </row>
    <row r="133" spans="1:15" x14ac:dyDescent="0.2">
      <c r="A133" s="3" t="s">
        <v>259</v>
      </c>
      <c r="B133" s="3" t="s">
        <v>14</v>
      </c>
      <c r="C133" s="3" t="s">
        <v>253</v>
      </c>
      <c r="D133" s="3" t="s">
        <v>48</v>
      </c>
      <c r="E133" s="3" t="s">
        <v>207</v>
      </c>
      <c r="F133" s="4">
        <v>45668</v>
      </c>
      <c r="G133" s="3" t="s">
        <v>115</v>
      </c>
      <c r="H133" s="3" t="s">
        <v>53</v>
      </c>
      <c r="I133" s="3" t="s">
        <v>55</v>
      </c>
      <c r="J133" s="3" t="s">
        <v>104</v>
      </c>
      <c r="K133" s="3" t="s">
        <v>20</v>
      </c>
      <c r="L133" s="5">
        <v>1.3299999999999999E-2</v>
      </c>
      <c r="M133" s="5">
        <v>0.19950000000000001</v>
      </c>
      <c r="N133" s="5">
        <v>2.56</v>
      </c>
      <c r="O133" s="3" t="s">
        <v>21</v>
      </c>
    </row>
    <row r="134" spans="1:15" x14ac:dyDescent="0.2">
      <c r="A134" s="3" t="s">
        <v>259</v>
      </c>
      <c r="B134" s="3" t="s">
        <v>14</v>
      </c>
      <c r="C134" s="3" t="s">
        <v>253</v>
      </c>
      <c r="D134" s="3" t="s">
        <v>48</v>
      </c>
      <c r="E134" s="3" t="s">
        <v>207</v>
      </c>
      <c r="F134" s="4">
        <v>45668</v>
      </c>
      <c r="G134" s="3" t="s">
        <v>115</v>
      </c>
      <c r="H134" s="3" t="s">
        <v>17</v>
      </c>
      <c r="I134" s="3" t="s">
        <v>18</v>
      </c>
      <c r="J134" s="3" t="s">
        <v>30</v>
      </c>
      <c r="K134" s="3" t="s">
        <v>20</v>
      </c>
      <c r="L134" s="5">
        <v>1.11E-2</v>
      </c>
      <c r="M134" s="5">
        <v>0.19980000000000001</v>
      </c>
      <c r="N134" s="5">
        <v>0.86</v>
      </c>
      <c r="O134" s="3" t="s">
        <v>21</v>
      </c>
    </row>
    <row r="135" spans="1:15" x14ac:dyDescent="0.2">
      <c r="A135" s="3" t="s">
        <v>259</v>
      </c>
      <c r="B135" s="3" t="s">
        <v>14</v>
      </c>
      <c r="C135" s="3" t="s">
        <v>253</v>
      </c>
      <c r="D135" s="3" t="s">
        <v>48</v>
      </c>
      <c r="E135" s="3" t="s">
        <v>207</v>
      </c>
      <c r="F135" s="4">
        <v>45668</v>
      </c>
      <c r="G135" s="3" t="s">
        <v>115</v>
      </c>
      <c r="H135" s="3" t="s">
        <v>41</v>
      </c>
      <c r="I135" s="3" t="s">
        <v>42</v>
      </c>
      <c r="J135" s="3" t="s">
        <v>43</v>
      </c>
      <c r="K135" s="3" t="s">
        <v>20</v>
      </c>
      <c r="L135" s="5">
        <v>0.1111</v>
      </c>
      <c r="M135" s="5">
        <v>0.99990000000000001</v>
      </c>
      <c r="N135" s="5">
        <v>25.9</v>
      </c>
      <c r="O135" s="3" t="s">
        <v>21</v>
      </c>
    </row>
    <row r="136" spans="1:15" x14ac:dyDescent="0.2">
      <c r="A136" s="3" t="s">
        <v>259</v>
      </c>
      <c r="B136" s="3" t="s">
        <v>14</v>
      </c>
      <c r="C136" s="3" t="s">
        <v>253</v>
      </c>
      <c r="D136" s="3" t="s">
        <v>48</v>
      </c>
      <c r="E136" s="3" t="s">
        <v>207</v>
      </c>
      <c r="F136" s="4">
        <v>45668</v>
      </c>
      <c r="G136" s="3" t="s">
        <v>115</v>
      </c>
      <c r="H136" s="3" t="s">
        <v>159</v>
      </c>
      <c r="I136" s="3" t="s">
        <v>160</v>
      </c>
      <c r="J136" s="3" t="s">
        <v>161</v>
      </c>
      <c r="K136" s="3" t="s">
        <v>20</v>
      </c>
      <c r="L136" s="5">
        <v>0.15</v>
      </c>
      <c r="M136" s="5">
        <v>1.8</v>
      </c>
      <c r="N136" s="5">
        <v>11.34</v>
      </c>
      <c r="O136" s="3" t="s">
        <v>21</v>
      </c>
    </row>
    <row r="137" spans="1:15" x14ac:dyDescent="0.2">
      <c r="A137" s="3" t="s">
        <v>25</v>
      </c>
      <c r="B137" s="3" t="s">
        <v>14</v>
      </c>
      <c r="C137" s="3" t="s">
        <v>251</v>
      </c>
      <c r="D137" s="3" t="s">
        <v>77</v>
      </c>
      <c r="E137" s="3" t="s">
        <v>215</v>
      </c>
      <c r="F137" s="4">
        <v>45668</v>
      </c>
      <c r="G137" s="3" t="s">
        <v>115</v>
      </c>
      <c r="H137" s="3" t="s">
        <v>34</v>
      </c>
      <c r="I137" s="3" t="s">
        <v>34</v>
      </c>
      <c r="J137" s="3" t="s">
        <v>109</v>
      </c>
      <c r="K137" s="3" t="s">
        <v>20</v>
      </c>
      <c r="L137" s="5">
        <v>2.3666999999999998</v>
      </c>
      <c r="M137" s="5">
        <v>35.500500000000002</v>
      </c>
      <c r="N137" s="5">
        <v>532.5</v>
      </c>
      <c r="O137" s="3" t="s">
        <v>21</v>
      </c>
    </row>
    <row r="138" spans="1:15" x14ac:dyDescent="0.2">
      <c r="A138" s="3" t="s">
        <v>25</v>
      </c>
      <c r="B138" s="3" t="s">
        <v>14</v>
      </c>
      <c r="C138" s="3" t="s">
        <v>251</v>
      </c>
      <c r="D138" s="3" t="s">
        <v>77</v>
      </c>
      <c r="E138" s="3" t="s">
        <v>215</v>
      </c>
      <c r="F138" s="4">
        <v>45668</v>
      </c>
      <c r="G138" s="3" t="s">
        <v>115</v>
      </c>
      <c r="H138" s="3" t="s">
        <v>38</v>
      </c>
      <c r="I138" s="3" t="s">
        <v>39</v>
      </c>
      <c r="J138" s="3" t="s">
        <v>40</v>
      </c>
      <c r="K138" s="3" t="s">
        <v>20</v>
      </c>
      <c r="L138" s="5">
        <v>0.17860000000000001</v>
      </c>
      <c r="M138" s="5">
        <v>2.5004</v>
      </c>
      <c r="N138" s="5">
        <v>33.25</v>
      </c>
      <c r="O138" s="3" t="s">
        <v>21</v>
      </c>
    </row>
    <row r="139" spans="1:15" x14ac:dyDescent="0.2">
      <c r="A139" s="3" t="s">
        <v>25</v>
      </c>
      <c r="B139" s="3" t="s">
        <v>14</v>
      </c>
      <c r="C139" s="3" t="s">
        <v>251</v>
      </c>
      <c r="D139" s="3" t="s">
        <v>77</v>
      </c>
      <c r="E139" s="3" t="s">
        <v>215</v>
      </c>
      <c r="F139" s="4">
        <v>45668</v>
      </c>
      <c r="G139" s="3" t="s">
        <v>115</v>
      </c>
      <c r="H139" s="3" t="s">
        <v>31</v>
      </c>
      <c r="I139" s="3" t="s">
        <v>31</v>
      </c>
      <c r="J139" s="3" t="s">
        <v>108</v>
      </c>
      <c r="K139" s="3" t="s">
        <v>20</v>
      </c>
      <c r="L139" s="5">
        <v>0.75</v>
      </c>
      <c r="M139" s="5">
        <v>3.375</v>
      </c>
      <c r="N139" s="5">
        <v>20.63</v>
      </c>
      <c r="O139" s="3" t="s">
        <v>21</v>
      </c>
    </row>
    <row r="140" spans="1:15" x14ac:dyDescent="0.2">
      <c r="A140" s="3" t="s">
        <v>25</v>
      </c>
      <c r="B140" s="3" t="s">
        <v>14</v>
      </c>
      <c r="C140" s="3" t="s">
        <v>251</v>
      </c>
      <c r="D140" s="3" t="s">
        <v>77</v>
      </c>
      <c r="E140" s="3" t="s">
        <v>215</v>
      </c>
      <c r="F140" s="4">
        <v>45668</v>
      </c>
      <c r="G140" s="3" t="s">
        <v>115</v>
      </c>
      <c r="H140" s="3" t="s">
        <v>65</v>
      </c>
      <c r="I140" s="3" t="s">
        <v>169</v>
      </c>
      <c r="J140" s="3" t="s">
        <v>170</v>
      </c>
      <c r="K140" s="3" t="s">
        <v>20</v>
      </c>
      <c r="L140" s="5">
        <v>3.3000000000000002E-2</v>
      </c>
      <c r="M140" s="5">
        <v>0.33</v>
      </c>
      <c r="N140" s="5">
        <v>6.6</v>
      </c>
      <c r="O140" s="3" t="s">
        <v>21</v>
      </c>
    </row>
    <row r="141" spans="1:15" x14ac:dyDescent="0.2">
      <c r="A141" s="3" t="s">
        <v>25</v>
      </c>
      <c r="B141" s="3" t="s">
        <v>14</v>
      </c>
      <c r="C141" s="3" t="s">
        <v>251</v>
      </c>
      <c r="D141" s="3" t="s">
        <v>51</v>
      </c>
      <c r="E141" s="3" t="s">
        <v>218</v>
      </c>
      <c r="F141" s="4">
        <v>45668</v>
      </c>
      <c r="G141" s="3" t="s">
        <v>115</v>
      </c>
      <c r="H141" s="3" t="s">
        <v>31</v>
      </c>
      <c r="I141" s="3" t="s">
        <v>31</v>
      </c>
      <c r="J141" s="3" t="s">
        <v>108</v>
      </c>
      <c r="K141" s="3" t="s">
        <v>20</v>
      </c>
      <c r="L141" s="5">
        <v>0.33329999999999999</v>
      </c>
      <c r="M141" s="5">
        <v>1.4998</v>
      </c>
      <c r="N141" s="5">
        <v>41.25</v>
      </c>
      <c r="O141" s="3" t="s">
        <v>21</v>
      </c>
    </row>
    <row r="142" spans="1:15" x14ac:dyDescent="0.2">
      <c r="A142" s="3" t="s">
        <v>25</v>
      </c>
      <c r="B142" s="3" t="s">
        <v>14</v>
      </c>
      <c r="C142" s="3" t="s">
        <v>251</v>
      </c>
      <c r="D142" s="3" t="s">
        <v>51</v>
      </c>
      <c r="E142" s="3" t="s">
        <v>218</v>
      </c>
      <c r="F142" s="4">
        <v>45668</v>
      </c>
      <c r="G142" s="3" t="s">
        <v>115</v>
      </c>
      <c r="H142" s="3" t="s">
        <v>34</v>
      </c>
      <c r="I142" s="3" t="s">
        <v>34</v>
      </c>
      <c r="J142" s="3" t="s">
        <v>109</v>
      </c>
      <c r="K142" s="3" t="s">
        <v>20</v>
      </c>
      <c r="L142" s="5">
        <v>6.6699999999999995E-2</v>
      </c>
      <c r="M142" s="5">
        <v>1.0004999999999999</v>
      </c>
      <c r="N142" s="5">
        <v>15</v>
      </c>
      <c r="O142" s="3" t="s">
        <v>21</v>
      </c>
    </row>
    <row r="143" spans="1:15" x14ac:dyDescent="0.2">
      <c r="A143" s="3" t="s">
        <v>25</v>
      </c>
      <c r="B143" s="3" t="s">
        <v>14</v>
      </c>
      <c r="C143" s="3" t="s">
        <v>251</v>
      </c>
      <c r="D143" s="3" t="s">
        <v>37</v>
      </c>
      <c r="E143" s="3" t="s">
        <v>219</v>
      </c>
      <c r="F143" s="4">
        <v>45668</v>
      </c>
      <c r="G143" s="3" t="s">
        <v>115</v>
      </c>
      <c r="H143" s="3" t="s">
        <v>17</v>
      </c>
      <c r="I143" s="3" t="s">
        <v>18</v>
      </c>
      <c r="J143" s="3" t="s">
        <v>19</v>
      </c>
      <c r="K143" s="3" t="s">
        <v>20</v>
      </c>
      <c r="L143" s="5">
        <v>0.97219999999999995</v>
      </c>
      <c r="M143" s="5">
        <v>17.499600000000001</v>
      </c>
      <c r="N143" s="5">
        <v>78.75</v>
      </c>
      <c r="O143" s="3" t="s">
        <v>21</v>
      </c>
    </row>
    <row r="144" spans="1:15" x14ac:dyDescent="0.2">
      <c r="A144" s="3" t="s">
        <v>25</v>
      </c>
      <c r="B144" s="3" t="s">
        <v>14</v>
      </c>
      <c r="C144" s="3" t="s">
        <v>251</v>
      </c>
      <c r="D144" s="3" t="s">
        <v>37</v>
      </c>
      <c r="E144" s="3" t="s">
        <v>219</v>
      </c>
      <c r="F144" s="4">
        <v>45668</v>
      </c>
      <c r="G144" s="3" t="s">
        <v>115</v>
      </c>
      <c r="H144" s="3" t="s">
        <v>34</v>
      </c>
      <c r="I144" s="3" t="s">
        <v>34</v>
      </c>
      <c r="J144" s="3" t="s">
        <v>109</v>
      </c>
      <c r="K144" s="3" t="s">
        <v>20</v>
      </c>
      <c r="L144" s="5">
        <v>0.42399999999999999</v>
      </c>
      <c r="M144" s="5">
        <v>6.36</v>
      </c>
      <c r="N144" s="5">
        <v>95.4</v>
      </c>
      <c r="O144" s="3" t="s">
        <v>21</v>
      </c>
    </row>
    <row r="145" spans="1:15" x14ac:dyDescent="0.2">
      <c r="A145" s="3" t="s">
        <v>25</v>
      </c>
      <c r="B145" s="3" t="s">
        <v>14</v>
      </c>
      <c r="C145" s="3" t="s">
        <v>251</v>
      </c>
      <c r="D145" s="3" t="s">
        <v>37</v>
      </c>
      <c r="E145" s="3" t="s">
        <v>219</v>
      </c>
      <c r="F145" s="4">
        <v>45668</v>
      </c>
      <c r="G145" s="3" t="s">
        <v>115</v>
      </c>
      <c r="H145" s="3" t="s">
        <v>159</v>
      </c>
      <c r="I145" s="3" t="s">
        <v>162</v>
      </c>
      <c r="J145" s="3" t="s">
        <v>163</v>
      </c>
      <c r="K145" s="3" t="s">
        <v>20</v>
      </c>
      <c r="L145" s="5">
        <v>0.20499999999999999</v>
      </c>
      <c r="M145" s="5">
        <v>2.0499999999999998</v>
      </c>
      <c r="N145" s="5">
        <v>7.38</v>
      </c>
      <c r="O145" s="3" t="s">
        <v>21</v>
      </c>
    </row>
    <row r="146" spans="1:15" x14ac:dyDescent="0.2">
      <c r="A146" s="3" t="s">
        <v>25</v>
      </c>
      <c r="B146" s="3" t="s">
        <v>14</v>
      </c>
      <c r="C146" s="3" t="s">
        <v>251</v>
      </c>
      <c r="D146" s="3" t="s">
        <v>37</v>
      </c>
      <c r="E146" s="3" t="s">
        <v>219</v>
      </c>
      <c r="F146" s="4">
        <v>45668</v>
      </c>
      <c r="G146" s="3" t="s">
        <v>115</v>
      </c>
      <c r="H146" s="3" t="s">
        <v>176</v>
      </c>
      <c r="I146" s="3" t="s">
        <v>177</v>
      </c>
      <c r="J146" s="3" t="s">
        <v>178</v>
      </c>
      <c r="K146" s="3" t="s">
        <v>20</v>
      </c>
      <c r="L146" s="5">
        <v>0.22500000000000001</v>
      </c>
      <c r="M146" s="5">
        <v>0.9</v>
      </c>
      <c r="N146" s="5">
        <v>28.13</v>
      </c>
      <c r="O146" s="3" t="s">
        <v>21</v>
      </c>
    </row>
    <row r="147" spans="1:15" x14ac:dyDescent="0.2">
      <c r="A147" s="3" t="s">
        <v>259</v>
      </c>
      <c r="B147" s="3" t="s">
        <v>14</v>
      </c>
      <c r="C147" s="3" t="s">
        <v>252</v>
      </c>
      <c r="D147" s="3" t="s">
        <v>59</v>
      </c>
      <c r="E147" s="3" t="s">
        <v>184</v>
      </c>
      <c r="F147" s="4">
        <v>45670</v>
      </c>
      <c r="G147" s="3" t="s">
        <v>80</v>
      </c>
      <c r="H147" s="3" t="s">
        <v>53</v>
      </c>
      <c r="I147" s="3" t="s">
        <v>55</v>
      </c>
      <c r="J147" s="3" t="s">
        <v>56</v>
      </c>
      <c r="K147" s="3" t="s">
        <v>20</v>
      </c>
      <c r="L147" s="5">
        <v>5.33E-2</v>
      </c>
      <c r="M147" s="5">
        <v>0.79949999999999999</v>
      </c>
      <c r="N147" s="5">
        <v>9.84</v>
      </c>
      <c r="O147" s="3" t="s">
        <v>21</v>
      </c>
    </row>
    <row r="148" spans="1:15" x14ac:dyDescent="0.2">
      <c r="A148" s="3" t="s">
        <v>259</v>
      </c>
      <c r="B148" s="3" t="s">
        <v>14</v>
      </c>
      <c r="C148" s="3" t="s">
        <v>252</v>
      </c>
      <c r="D148" s="3" t="s">
        <v>59</v>
      </c>
      <c r="E148" s="3" t="s">
        <v>184</v>
      </c>
      <c r="F148" s="4">
        <v>45670</v>
      </c>
      <c r="G148" s="3" t="s">
        <v>80</v>
      </c>
      <c r="H148" s="3" t="s">
        <v>17</v>
      </c>
      <c r="I148" s="3" t="s">
        <v>18</v>
      </c>
      <c r="J148" s="3" t="s">
        <v>19</v>
      </c>
      <c r="K148" s="3" t="s">
        <v>20</v>
      </c>
      <c r="L148" s="5">
        <v>2.7799999999999998E-2</v>
      </c>
      <c r="M148" s="5">
        <v>0.50039999999999996</v>
      </c>
      <c r="N148" s="5">
        <v>1.4</v>
      </c>
      <c r="O148" s="3" t="s">
        <v>21</v>
      </c>
    </row>
    <row r="149" spans="1:15" x14ac:dyDescent="0.2">
      <c r="A149" s="3" t="s">
        <v>259</v>
      </c>
      <c r="B149" s="3" t="s">
        <v>14</v>
      </c>
      <c r="C149" s="3" t="s">
        <v>252</v>
      </c>
      <c r="D149" s="3" t="s">
        <v>59</v>
      </c>
      <c r="E149" s="3" t="s">
        <v>184</v>
      </c>
      <c r="F149" s="4">
        <v>45670</v>
      </c>
      <c r="G149" s="3" t="s">
        <v>80</v>
      </c>
      <c r="H149" s="3" t="s">
        <v>75</v>
      </c>
      <c r="I149" s="3" t="s">
        <v>75</v>
      </c>
      <c r="J149" s="3" t="s">
        <v>76</v>
      </c>
      <c r="K149" s="3" t="s">
        <v>20</v>
      </c>
      <c r="L149" s="5">
        <v>1.8332999999999999</v>
      </c>
      <c r="M149" s="5">
        <v>10.9998</v>
      </c>
      <c r="N149" s="5">
        <v>141.9</v>
      </c>
      <c r="O149" s="3" t="s">
        <v>21</v>
      </c>
    </row>
    <row r="150" spans="1:15" x14ac:dyDescent="0.2">
      <c r="A150" s="3" t="s">
        <v>13</v>
      </c>
      <c r="B150" s="3" t="s">
        <v>14</v>
      </c>
      <c r="C150" s="3" t="s">
        <v>256</v>
      </c>
      <c r="D150" s="3" t="s">
        <v>122</v>
      </c>
      <c r="E150" s="3" t="s">
        <v>208</v>
      </c>
      <c r="F150" s="4">
        <v>45670</v>
      </c>
      <c r="G150" s="3" t="s">
        <v>80</v>
      </c>
      <c r="H150" s="3" t="s">
        <v>89</v>
      </c>
      <c r="I150" s="3" t="s">
        <v>123</v>
      </c>
      <c r="J150" s="3" t="s">
        <v>124</v>
      </c>
      <c r="K150" s="3" t="s">
        <v>20</v>
      </c>
      <c r="L150" s="5">
        <v>9.0899999999999995E-2</v>
      </c>
      <c r="M150" s="5">
        <v>0.99990000000000001</v>
      </c>
      <c r="N150" s="5">
        <v>4.2</v>
      </c>
      <c r="O150" s="3" t="s">
        <v>21</v>
      </c>
    </row>
    <row r="151" spans="1:15" x14ac:dyDescent="0.2">
      <c r="A151" s="3" t="s">
        <v>25</v>
      </c>
      <c r="B151" s="3" t="s">
        <v>14</v>
      </c>
      <c r="C151" s="3" t="s">
        <v>251</v>
      </c>
      <c r="D151" s="3" t="s">
        <v>77</v>
      </c>
      <c r="E151" s="3" t="s">
        <v>215</v>
      </c>
      <c r="F151" s="4">
        <v>45670</v>
      </c>
      <c r="G151" s="3" t="s">
        <v>80</v>
      </c>
      <c r="H151" s="3" t="s">
        <v>159</v>
      </c>
      <c r="I151" s="3" t="s">
        <v>162</v>
      </c>
      <c r="J151" s="3" t="s">
        <v>163</v>
      </c>
      <c r="K151" s="3" t="s">
        <v>20</v>
      </c>
      <c r="L151" s="5">
        <v>0.56000000000000005</v>
      </c>
      <c r="M151" s="5">
        <v>5.6</v>
      </c>
      <c r="N151" s="5">
        <v>20.16</v>
      </c>
      <c r="O151" s="3" t="s">
        <v>21</v>
      </c>
    </row>
    <row r="152" spans="1:15" x14ac:dyDescent="0.2">
      <c r="A152" s="3" t="s">
        <v>25</v>
      </c>
      <c r="B152" s="3" t="s">
        <v>14</v>
      </c>
      <c r="C152" s="3" t="s">
        <v>251</v>
      </c>
      <c r="D152" s="3" t="s">
        <v>51</v>
      </c>
      <c r="E152" s="3" t="s">
        <v>218</v>
      </c>
      <c r="F152" s="4">
        <v>45670</v>
      </c>
      <c r="G152" s="3" t="s">
        <v>80</v>
      </c>
      <c r="H152" s="3" t="s">
        <v>57</v>
      </c>
      <c r="I152" s="3" t="s">
        <v>57</v>
      </c>
      <c r="J152" s="3" t="s">
        <v>58</v>
      </c>
      <c r="K152" s="3" t="s">
        <v>20</v>
      </c>
      <c r="L152" s="5">
        <v>0.30830000000000002</v>
      </c>
      <c r="M152" s="5">
        <v>1.8498000000000001</v>
      </c>
      <c r="N152" s="5">
        <v>30.53</v>
      </c>
      <c r="O152" s="3" t="s">
        <v>21</v>
      </c>
    </row>
    <row r="153" spans="1:15" x14ac:dyDescent="0.2">
      <c r="A153" s="3" t="s">
        <v>25</v>
      </c>
      <c r="B153" s="3" t="s">
        <v>14</v>
      </c>
      <c r="C153" s="3" t="s">
        <v>251</v>
      </c>
      <c r="D153" s="3" t="s">
        <v>37</v>
      </c>
      <c r="E153" s="3" t="s">
        <v>219</v>
      </c>
      <c r="F153" s="4">
        <v>45670</v>
      </c>
      <c r="G153" s="3" t="s">
        <v>80</v>
      </c>
      <c r="H153" s="3" t="s">
        <v>38</v>
      </c>
      <c r="I153" s="3" t="s">
        <v>39</v>
      </c>
      <c r="J153" s="3" t="s">
        <v>40</v>
      </c>
      <c r="K153" s="3" t="s">
        <v>20</v>
      </c>
      <c r="L153" s="5">
        <v>0.42859999999999998</v>
      </c>
      <c r="M153" s="5">
        <v>6.0004</v>
      </c>
      <c r="N153" s="5">
        <v>79.8</v>
      </c>
      <c r="O153" s="3" t="s">
        <v>21</v>
      </c>
    </row>
    <row r="154" spans="1:15" x14ac:dyDescent="0.2">
      <c r="A154" s="3" t="s">
        <v>68</v>
      </c>
      <c r="B154" s="3" t="s">
        <v>125</v>
      </c>
      <c r="C154" s="3" t="s">
        <v>251</v>
      </c>
      <c r="D154" s="3" t="s">
        <v>126</v>
      </c>
      <c r="E154" s="3" t="s">
        <v>222</v>
      </c>
      <c r="F154" s="4">
        <v>45670</v>
      </c>
      <c r="G154" s="3" t="s">
        <v>80</v>
      </c>
      <c r="H154" s="3" t="s">
        <v>34</v>
      </c>
      <c r="I154" s="3" t="s">
        <v>34</v>
      </c>
      <c r="J154" s="3" t="s">
        <v>109</v>
      </c>
      <c r="K154" s="3" t="s">
        <v>20</v>
      </c>
      <c r="L154" s="5">
        <v>0.34849999999999998</v>
      </c>
      <c r="M154" s="5">
        <v>5.2275</v>
      </c>
      <c r="N154" s="5">
        <v>78.42</v>
      </c>
      <c r="O154" s="3" t="s">
        <v>21</v>
      </c>
    </row>
    <row r="155" spans="1:15" x14ac:dyDescent="0.2">
      <c r="A155" s="3" t="s">
        <v>68</v>
      </c>
      <c r="B155" s="3" t="s">
        <v>125</v>
      </c>
      <c r="C155" s="3" t="s">
        <v>251</v>
      </c>
      <c r="D155" s="3" t="s">
        <v>126</v>
      </c>
      <c r="E155" s="3" t="s">
        <v>222</v>
      </c>
      <c r="F155" s="4">
        <v>45670</v>
      </c>
      <c r="G155" s="3" t="s">
        <v>80</v>
      </c>
      <c r="H155" s="3" t="s">
        <v>93</v>
      </c>
      <c r="I155" s="3" t="s">
        <v>94</v>
      </c>
      <c r="J155" s="3" t="s">
        <v>127</v>
      </c>
      <c r="K155" s="3" t="s">
        <v>20</v>
      </c>
      <c r="L155" s="5">
        <v>0.1333</v>
      </c>
      <c r="M155" s="5">
        <v>0.63983999999999996</v>
      </c>
      <c r="N155" s="5">
        <v>16.399999999999999</v>
      </c>
      <c r="O155" s="3" t="s">
        <v>21</v>
      </c>
    </row>
    <row r="156" spans="1:15" x14ac:dyDescent="0.2">
      <c r="A156" s="3" t="s">
        <v>68</v>
      </c>
      <c r="B156" s="3" t="s">
        <v>125</v>
      </c>
      <c r="C156" s="3" t="s">
        <v>251</v>
      </c>
      <c r="D156" s="3" t="s">
        <v>126</v>
      </c>
      <c r="E156" s="3" t="s">
        <v>222</v>
      </c>
      <c r="F156" s="4">
        <v>45670</v>
      </c>
      <c r="G156" s="3" t="s">
        <v>80</v>
      </c>
      <c r="H156" s="3" t="s">
        <v>31</v>
      </c>
      <c r="I156" s="3" t="s">
        <v>31</v>
      </c>
      <c r="J156" s="3" t="s">
        <v>108</v>
      </c>
      <c r="K156" s="3" t="s">
        <v>20</v>
      </c>
      <c r="L156" s="5">
        <v>0.93779999999999997</v>
      </c>
      <c r="M156" s="5">
        <v>4.2201000000000004</v>
      </c>
      <c r="N156" s="5">
        <v>116.05</v>
      </c>
      <c r="O156" s="3" t="s">
        <v>21</v>
      </c>
    </row>
    <row r="157" spans="1:15" x14ac:dyDescent="0.2">
      <c r="A157" s="3" t="s">
        <v>68</v>
      </c>
      <c r="B157" s="3" t="s">
        <v>125</v>
      </c>
      <c r="C157" s="3" t="s">
        <v>251</v>
      </c>
      <c r="D157" s="3" t="s">
        <v>126</v>
      </c>
      <c r="E157" s="3" t="s">
        <v>222</v>
      </c>
      <c r="F157" s="4">
        <v>45670</v>
      </c>
      <c r="G157" s="3" t="s">
        <v>80</v>
      </c>
      <c r="H157" s="3" t="s">
        <v>159</v>
      </c>
      <c r="I157" s="3" t="s">
        <v>160</v>
      </c>
      <c r="J157" s="3" t="s">
        <v>161</v>
      </c>
      <c r="K157" s="3" t="s">
        <v>20</v>
      </c>
      <c r="L157" s="5">
        <v>0.26829999999999998</v>
      </c>
      <c r="M157" s="5">
        <v>3.2195999999999998</v>
      </c>
      <c r="N157" s="5">
        <v>20.93</v>
      </c>
      <c r="O157" s="3" t="s">
        <v>21</v>
      </c>
    </row>
    <row r="158" spans="1:15" x14ac:dyDescent="0.2">
      <c r="A158" s="3" t="s">
        <v>68</v>
      </c>
      <c r="B158" s="3" t="s">
        <v>14</v>
      </c>
      <c r="C158" s="3" t="s">
        <v>251</v>
      </c>
      <c r="D158" s="3" t="s">
        <v>69</v>
      </c>
      <c r="E158" s="3" t="s">
        <v>223</v>
      </c>
      <c r="F158" s="4">
        <v>45670</v>
      </c>
      <c r="G158" s="3" t="s">
        <v>80</v>
      </c>
      <c r="H158" s="3" t="s">
        <v>41</v>
      </c>
      <c r="I158" s="3" t="s">
        <v>42</v>
      </c>
      <c r="J158" s="3" t="s">
        <v>43</v>
      </c>
      <c r="K158" s="3" t="s">
        <v>20</v>
      </c>
      <c r="L158" s="5">
        <v>0.13439999999999999</v>
      </c>
      <c r="M158" s="5">
        <v>1.2096</v>
      </c>
      <c r="N158" s="5">
        <v>29.65</v>
      </c>
      <c r="O158" s="3" t="s">
        <v>21</v>
      </c>
    </row>
    <row r="159" spans="1:15" x14ac:dyDescent="0.2">
      <c r="A159" s="3" t="s">
        <v>68</v>
      </c>
      <c r="B159" s="3" t="s">
        <v>14</v>
      </c>
      <c r="C159" s="3" t="s">
        <v>251</v>
      </c>
      <c r="D159" s="3" t="s">
        <v>69</v>
      </c>
      <c r="E159" s="3" t="s">
        <v>223</v>
      </c>
      <c r="F159" s="4">
        <v>45670</v>
      </c>
      <c r="G159" s="3" t="s">
        <v>80</v>
      </c>
      <c r="H159" s="3" t="s">
        <v>27</v>
      </c>
      <c r="I159" s="3" t="s">
        <v>84</v>
      </c>
      <c r="J159" s="3" t="s">
        <v>85</v>
      </c>
      <c r="K159" s="3" t="s">
        <v>20</v>
      </c>
      <c r="L159" s="5">
        <v>6.9800000000000001E-2</v>
      </c>
      <c r="M159" s="5">
        <v>1.2564</v>
      </c>
      <c r="N159" s="5">
        <v>15.7</v>
      </c>
      <c r="O159" s="3" t="s">
        <v>21</v>
      </c>
    </row>
    <row r="160" spans="1:15" x14ac:dyDescent="0.2">
      <c r="A160" s="3" t="s">
        <v>68</v>
      </c>
      <c r="B160" s="3" t="s">
        <v>14</v>
      </c>
      <c r="C160" s="3" t="s">
        <v>251</v>
      </c>
      <c r="D160" s="3" t="s">
        <v>69</v>
      </c>
      <c r="E160" s="3" t="s">
        <v>223</v>
      </c>
      <c r="F160" s="4">
        <v>45670</v>
      </c>
      <c r="G160" s="3" t="s">
        <v>80</v>
      </c>
      <c r="H160" s="3" t="s">
        <v>65</v>
      </c>
      <c r="I160" s="3" t="s">
        <v>169</v>
      </c>
      <c r="J160" s="3" t="s">
        <v>170</v>
      </c>
      <c r="K160" s="3" t="s">
        <v>20</v>
      </c>
      <c r="L160" s="5">
        <v>1.84E-2</v>
      </c>
      <c r="M160" s="5">
        <v>0.184</v>
      </c>
      <c r="N160" s="5">
        <v>3.68</v>
      </c>
      <c r="O160" s="3" t="s">
        <v>21</v>
      </c>
    </row>
    <row r="161" spans="1:15" x14ac:dyDescent="0.2">
      <c r="A161" s="3" t="s">
        <v>68</v>
      </c>
      <c r="B161" s="3" t="s">
        <v>14</v>
      </c>
      <c r="C161" s="3" t="s">
        <v>251</v>
      </c>
      <c r="D161" s="3" t="s">
        <v>71</v>
      </c>
      <c r="E161" s="3" t="s">
        <v>224</v>
      </c>
      <c r="F161" s="4">
        <v>45670</v>
      </c>
      <c r="G161" s="3" t="s">
        <v>80</v>
      </c>
      <c r="H161" s="3" t="s">
        <v>31</v>
      </c>
      <c r="I161" s="3" t="s">
        <v>31</v>
      </c>
      <c r="J161" s="3" t="s">
        <v>108</v>
      </c>
      <c r="K161" s="3" t="s">
        <v>20</v>
      </c>
      <c r="L161" s="5">
        <v>0.44440000000000002</v>
      </c>
      <c r="M161" s="5">
        <v>1.9998</v>
      </c>
      <c r="N161" s="5">
        <v>55</v>
      </c>
      <c r="O161" s="3" t="s">
        <v>21</v>
      </c>
    </row>
    <row r="162" spans="1:15" x14ac:dyDescent="0.2">
      <c r="A162" s="3" t="s">
        <v>68</v>
      </c>
      <c r="B162" s="3" t="s">
        <v>14</v>
      </c>
      <c r="C162" s="3" t="s">
        <v>251</v>
      </c>
      <c r="D162" s="3" t="s">
        <v>71</v>
      </c>
      <c r="E162" s="3" t="s">
        <v>224</v>
      </c>
      <c r="F162" s="4">
        <v>45670</v>
      </c>
      <c r="G162" s="3" t="s">
        <v>80</v>
      </c>
      <c r="H162" s="3" t="s">
        <v>34</v>
      </c>
      <c r="I162" s="3" t="s">
        <v>34</v>
      </c>
      <c r="J162" s="3" t="s">
        <v>109</v>
      </c>
      <c r="K162" s="3" t="s">
        <v>20</v>
      </c>
      <c r="L162" s="5">
        <v>0.33329999999999999</v>
      </c>
      <c r="M162" s="5">
        <v>4.9995000000000003</v>
      </c>
      <c r="N162" s="5">
        <v>75</v>
      </c>
      <c r="O162" s="3" t="s">
        <v>21</v>
      </c>
    </row>
    <row r="163" spans="1:15" x14ac:dyDescent="0.2">
      <c r="A163" s="3" t="s">
        <v>259</v>
      </c>
      <c r="B163" s="3" t="s">
        <v>14</v>
      </c>
      <c r="C163" s="3" t="s">
        <v>252</v>
      </c>
      <c r="D163" s="3" t="s">
        <v>112</v>
      </c>
      <c r="E163" s="3" t="s">
        <v>188</v>
      </c>
      <c r="F163" s="4">
        <v>45671</v>
      </c>
      <c r="G163" s="3" t="s">
        <v>80</v>
      </c>
      <c r="H163" s="3" t="s">
        <v>31</v>
      </c>
      <c r="I163" s="3" t="s">
        <v>31</v>
      </c>
      <c r="J163" s="3" t="s">
        <v>32</v>
      </c>
      <c r="K163" s="3" t="s">
        <v>20</v>
      </c>
      <c r="L163" s="5">
        <v>1</v>
      </c>
      <c r="M163" s="5">
        <v>4</v>
      </c>
      <c r="N163" s="5">
        <v>84</v>
      </c>
      <c r="O163" s="3" t="s">
        <v>21</v>
      </c>
    </row>
    <row r="164" spans="1:15" x14ac:dyDescent="0.2">
      <c r="A164" s="3" t="s">
        <v>259</v>
      </c>
      <c r="B164" s="3" t="s">
        <v>78</v>
      </c>
      <c r="C164" s="3" t="s">
        <v>252</v>
      </c>
      <c r="D164" s="3" t="s">
        <v>79</v>
      </c>
      <c r="E164" s="3" t="s">
        <v>186</v>
      </c>
      <c r="F164" s="4">
        <v>45671</v>
      </c>
      <c r="G164" s="3" t="s">
        <v>80</v>
      </c>
      <c r="H164" s="3" t="s">
        <v>31</v>
      </c>
      <c r="I164" s="3" t="s">
        <v>31</v>
      </c>
      <c r="J164" s="3" t="s">
        <v>108</v>
      </c>
      <c r="K164" s="3" t="s">
        <v>20</v>
      </c>
      <c r="L164" s="5">
        <v>0.51780000000000004</v>
      </c>
      <c r="M164" s="5">
        <v>2.3300999999999998</v>
      </c>
      <c r="N164" s="5">
        <v>48.93</v>
      </c>
      <c r="O164" s="3" t="s">
        <v>21</v>
      </c>
    </row>
    <row r="165" spans="1:15" x14ac:dyDescent="0.2">
      <c r="A165" s="3" t="s">
        <v>259</v>
      </c>
      <c r="B165" s="3" t="s">
        <v>78</v>
      </c>
      <c r="C165" s="3" t="s">
        <v>252</v>
      </c>
      <c r="D165" s="3" t="s">
        <v>79</v>
      </c>
      <c r="E165" s="3" t="s">
        <v>186</v>
      </c>
      <c r="F165" s="4">
        <v>45671</v>
      </c>
      <c r="G165" s="3" t="s">
        <v>80</v>
      </c>
      <c r="H165" s="3" t="s">
        <v>89</v>
      </c>
      <c r="I165" s="3" t="s">
        <v>117</v>
      </c>
      <c r="J165" s="3" t="s">
        <v>118</v>
      </c>
      <c r="K165" s="3" t="s">
        <v>92</v>
      </c>
      <c r="L165" s="5">
        <v>0.125</v>
      </c>
      <c r="M165" s="5">
        <v>2.5</v>
      </c>
      <c r="N165" s="5">
        <v>10</v>
      </c>
      <c r="O165" s="3" t="s">
        <v>21</v>
      </c>
    </row>
    <row r="166" spans="1:15" x14ac:dyDescent="0.2">
      <c r="A166" s="3" t="s">
        <v>13</v>
      </c>
      <c r="B166" s="3" t="s">
        <v>78</v>
      </c>
      <c r="C166" s="3" t="s">
        <v>253</v>
      </c>
      <c r="D166" s="3" t="s">
        <v>164</v>
      </c>
      <c r="E166" s="3" t="s">
        <v>197</v>
      </c>
      <c r="F166" s="4">
        <v>45671</v>
      </c>
      <c r="G166" s="3" t="s">
        <v>80</v>
      </c>
      <c r="H166" s="3" t="s">
        <v>98</v>
      </c>
      <c r="I166" s="3" t="s">
        <v>165</v>
      </c>
      <c r="J166" s="3" t="s">
        <v>166</v>
      </c>
      <c r="K166" s="3" t="s">
        <v>20</v>
      </c>
      <c r="L166" s="5">
        <v>0.28570000000000001</v>
      </c>
      <c r="M166" s="5">
        <v>3.071275</v>
      </c>
      <c r="N166" s="5">
        <v>23.8</v>
      </c>
      <c r="O166" s="3" t="s">
        <v>21</v>
      </c>
    </row>
    <row r="167" spans="1:15" x14ac:dyDescent="0.2">
      <c r="A167" s="3" t="s">
        <v>13</v>
      </c>
      <c r="B167" s="3" t="s">
        <v>14</v>
      </c>
      <c r="C167" s="3" t="s">
        <v>253</v>
      </c>
      <c r="D167" s="3" t="s">
        <v>145</v>
      </c>
      <c r="E167" s="3" t="s">
        <v>193</v>
      </c>
      <c r="F167" s="4">
        <v>45671</v>
      </c>
      <c r="G167" s="3" t="s">
        <v>80</v>
      </c>
      <c r="H167" s="3" t="s">
        <v>31</v>
      </c>
      <c r="I167" s="3" t="s">
        <v>31</v>
      </c>
      <c r="J167" s="3" t="s">
        <v>32</v>
      </c>
      <c r="K167" s="3" t="s">
        <v>20</v>
      </c>
      <c r="L167" s="5">
        <v>1</v>
      </c>
      <c r="M167" s="5">
        <v>4</v>
      </c>
      <c r="N167" s="5">
        <v>90</v>
      </c>
      <c r="O167" s="3" t="s">
        <v>21</v>
      </c>
    </row>
    <row r="168" spans="1:15" x14ac:dyDescent="0.2">
      <c r="A168" s="3" t="s">
        <v>13</v>
      </c>
      <c r="B168" s="3" t="s">
        <v>14</v>
      </c>
      <c r="C168" s="3" t="s">
        <v>253</v>
      </c>
      <c r="D168" s="3" t="s">
        <v>145</v>
      </c>
      <c r="E168" s="3" t="s">
        <v>193</v>
      </c>
      <c r="F168" s="4">
        <v>45671</v>
      </c>
      <c r="G168" s="3" t="s">
        <v>80</v>
      </c>
      <c r="H168" s="3" t="s">
        <v>176</v>
      </c>
      <c r="I168" s="3" t="s">
        <v>177</v>
      </c>
      <c r="J168" s="3" t="s">
        <v>178</v>
      </c>
      <c r="K168" s="3" t="s">
        <v>20</v>
      </c>
      <c r="L168" s="5">
        <v>0.27500000000000002</v>
      </c>
      <c r="M168" s="5">
        <v>1.1000000000000001</v>
      </c>
      <c r="N168" s="5">
        <v>33</v>
      </c>
      <c r="O168" s="3" t="s">
        <v>21</v>
      </c>
    </row>
    <row r="169" spans="1:15" x14ac:dyDescent="0.2">
      <c r="A169" s="3" t="s">
        <v>259</v>
      </c>
      <c r="B169" s="3" t="s">
        <v>14</v>
      </c>
      <c r="C169" s="3" t="s">
        <v>254</v>
      </c>
      <c r="D169" s="3" t="s">
        <v>106</v>
      </c>
      <c r="E169" s="3" t="s">
        <v>201</v>
      </c>
      <c r="F169" s="4">
        <v>45671</v>
      </c>
      <c r="G169" s="3" t="s">
        <v>80</v>
      </c>
      <c r="H169" s="3" t="s">
        <v>34</v>
      </c>
      <c r="I169" s="3" t="s">
        <v>35</v>
      </c>
      <c r="J169" s="3" t="s">
        <v>36</v>
      </c>
      <c r="K169" s="3" t="s">
        <v>20</v>
      </c>
      <c r="L169" s="5">
        <v>0.33329999999999999</v>
      </c>
      <c r="M169" s="5">
        <v>2.9996999999999998</v>
      </c>
      <c r="N169" s="5">
        <v>54.6</v>
      </c>
      <c r="O169" s="3" t="s">
        <v>21</v>
      </c>
    </row>
    <row r="170" spans="1:15" x14ac:dyDescent="0.2">
      <c r="A170" s="3" t="s">
        <v>259</v>
      </c>
      <c r="B170" s="3" t="s">
        <v>14</v>
      </c>
      <c r="C170" s="3" t="s">
        <v>254</v>
      </c>
      <c r="D170" s="3" t="s">
        <v>175</v>
      </c>
      <c r="E170" s="3" t="s">
        <v>200</v>
      </c>
      <c r="F170" s="4">
        <v>45671</v>
      </c>
      <c r="G170" s="3" t="s">
        <v>80</v>
      </c>
      <c r="H170" s="3" t="s">
        <v>176</v>
      </c>
      <c r="I170" s="3" t="s">
        <v>177</v>
      </c>
      <c r="J170" s="3" t="s">
        <v>178</v>
      </c>
      <c r="K170" s="3" t="s">
        <v>20</v>
      </c>
      <c r="L170" s="5">
        <v>3.1300000000000001E-2</v>
      </c>
      <c r="M170" s="5">
        <v>0.12520000000000001</v>
      </c>
      <c r="N170" s="5">
        <v>16.5</v>
      </c>
      <c r="O170" s="3" t="s">
        <v>21</v>
      </c>
    </row>
    <row r="171" spans="1:15" x14ac:dyDescent="0.2">
      <c r="A171" s="3" t="s">
        <v>25</v>
      </c>
      <c r="B171" s="3" t="s">
        <v>14</v>
      </c>
      <c r="C171" s="3" t="s">
        <v>251</v>
      </c>
      <c r="D171" s="3" t="s">
        <v>113</v>
      </c>
      <c r="E171" s="3" t="s">
        <v>213</v>
      </c>
      <c r="F171" s="4">
        <v>45671</v>
      </c>
      <c r="G171" s="3" t="s">
        <v>80</v>
      </c>
      <c r="H171" s="3" t="s">
        <v>31</v>
      </c>
      <c r="I171" s="3" t="s">
        <v>31</v>
      </c>
      <c r="J171" s="3" t="s">
        <v>108</v>
      </c>
      <c r="K171" s="3" t="s">
        <v>20</v>
      </c>
      <c r="L171" s="5">
        <v>0.21110000000000001</v>
      </c>
      <c r="M171" s="5">
        <v>0.95</v>
      </c>
      <c r="N171" s="5">
        <v>26.13</v>
      </c>
      <c r="O171" s="3" t="s">
        <v>21</v>
      </c>
    </row>
    <row r="172" spans="1:15" x14ac:dyDescent="0.2">
      <c r="A172" s="3" t="s">
        <v>25</v>
      </c>
      <c r="B172" s="3" t="s">
        <v>14</v>
      </c>
      <c r="C172" s="3" t="s">
        <v>251</v>
      </c>
      <c r="D172" s="3" t="s">
        <v>113</v>
      </c>
      <c r="E172" s="3" t="s">
        <v>213</v>
      </c>
      <c r="F172" s="4">
        <v>45671</v>
      </c>
      <c r="G172" s="3" t="s">
        <v>80</v>
      </c>
      <c r="H172" s="3" t="s">
        <v>159</v>
      </c>
      <c r="I172" s="3" t="s">
        <v>160</v>
      </c>
      <c r="J172" s="3" t="s">
        <v>161</v>
      </c>
      <c r="K172" s="3" t="s">
        <v>20</v>
      </c>
      <c r="L172" s="5">
        <v>0.625</v>
      </c>
      <c r="M172" s="5">
        <v>7.5</v>
      </c>
      <c r="N172" s="5">
        <v>48.75</v>
      </c>
      <c r="O172" s="3" t="s">
        <v>21</v>
      </c>
    </row>
    <row r="173" spans="1:15" x14ac:dyDescent="0.2">
      <c r="A173" s="3" t="s">
        <v>25</v>
      </c>
      <c r="B173" s="3" t="s">
        <v>14</v>
      </c>
      <c r="C173" s="3" t="s">
        <v>251</v>
      </c>
      <c r="D173" s="3" t="s">
        <v>61</v>
      </c>
      <c r="E173" s="3" t="s">
        <v>212</v>
      </c>
      <c r="F173" s="4">
        <v>45671</v>
      </c>
      <c r="G173" s="3" t="s">
        <v>80</v>
      </c>
      <c r="H173" s="3" t="s">
        <v>38</v>
      </c>
      <c r="I173" s="3" t="s">
        <v>39</v>
      </c>
      <c r="J173" s="3" t="s">
        <v>40</v>
      </c>
      <c r="K173" s="3" t="s">
        <v>20</v>
      </c>
      <c r="L173" s="5">
        <v>3.5700000000000003E-2</v>
      </c>
      <c r="M173" s="5">
        <v>0.49980000000000002</v>
      </c>
      <c r="N173" s="5">
        <v>6.65</v>
      </c>
      <c r="O173" s="3" t="s">
        <v>21</v>
      </c>
    </row>
    <row r="174" spans="1:15" x14ac:dyDescent="0.2">
      <c r="A174" s="3" t="s">
        <v>25</v>
      </c>
      <c r="B174" s="3" t="s">
        <v>14</v>
      </c>
      <c r="C174" s="3" t="s">
        <v>251</v>
      </c>
      <c r="D174" s="3" t="s">
        <v>61</v>
      </c>
      <c r="E174" s="3" t="s">
        <v>212</v>
      </c>
      <c r="F174" s="4">
        <v>45671</v>
      </c>
      <c r="G174" s="3" t="s">
        <v>80</v>
      </c>
      <c r="H174" s="3" t="s">
        <v>27</v>
      </c>
      <c r="I174" s="3" t="s">
        <v>28</v>
      </c>
      <c r="J174" s="3" t="s">
        <v>29</v>
      </c>
      <c r="K174" s="3" t="s">
        <v>20</v>
      </c>
      <c r="L174" s="5">
        <v>0.22220000000000001</v>
      </c>
      <c r="M174" s="5">
        <v>3.9996</v>
      </c>
      <c r="N174" s="5">
        <v>54</v>
      </c>
      <c r="O174" s="3" t="s">
        <v>21</v>
      </c>
    </row>
    <row r="175" spans="1:15" x14ac:dyDescent="0.2">
      <c r="A175" s="3" t="s">
        <v>25</v>
      </c>
      <c r="B175" s="3" t="s">
        <v>14</v>
      </c>
      <c r="C175" s="3" t="s">
        <v>251</v>
      </c>
      <c r="D175" s="3" t="s">
        <v>61</v>
      </c>
      <c r="E175" s="3" t="s">
        <v>212</v>
      </c>
      <c r="F175" s="4">
        <v>45671</v>
      </c>
      <c r="G175" s="3" t="s">
        <v>80</v>
      </c>
      <c r="H175" s="3" t="s">
        <v>45</v>
      </c>
      <c r="I175" s="3" t="s">
        <v>49</v>
      </c>
      <c r="J175" s="3" t="s">
        <v>50</v>
      </c>
      <c r="K175" s="3" t="s">
        <v>20</v>
      </c>
      <c r="L175" s="5">
        <v>1.8700000000000001E-2</v>
      </c>
      <c r="M175" s="5">
        <v>0.28050000000000003</v>
      </c>
      <c r="N175" s="5">
        <v>0.84</v>
      </c>
      <c r="O175" s="3" t="s">
        <v>21</v>
      </c>
    </row>
    <row r="176" spans="1:15" x14ac:dyDescent="0.2">
      <c r="A176" s="3" t="s">
        <v>25</v>
      </c>
      <c r="B176" s="3" t="s">
        <v>14</v>
      </c>
      <c r="C176" s="3" t="s">
        <v>251</v>
      </c>
      <c r="D176" s="3" t="s">
        <v>77</v>
      </c>
      <c r="E176" s="3" t="s">
        <v>215</v>
      </c>
      <c r="F176" s="4">
        <v>45671</v>
      </c>
      <c r="G176" s="3" t="s">
        <v>80</v>
      </c>
      <c r="H176" s="3" t="s">
        <v>41</v>
      </c>
      <c r="I176" s="3" t="s">
        <v>42</v>
      </c>
      <c r="J176" s="3" t="s">
        <v>105</v>
      </c>
      <c r="K176" s="3" t="s">
        <v>20</v>
      </c>
      <c r="L176" s="5">
        <v>1.6E-2</v>
      </c>
      <c r="M176" s="5">
        <v>0.16</v>
      </c>
      <c r="N176" s="5">
        <v>3.92</v>
      </c>
      <c r="O176" s="3" t="s">
        <v>21</v>
      </c>
    </row>
    <row r="177" spans="1:15" x14ac:dyDescent="0.2">
      <c r="A177" s="3" t="s">
        <v>25</v>
      </c>
      <c r="B177" s="3" t="s">
        <v>14</v>
      </c>
      <c r="C177" s="3" t="s">
        <v>251</v>
      </c>
      <c r="D177" s="3" t="s">
        <v>33</v>
      </c>
      <c r="E177" s="3" t="s">
        <v>216</v>
      </c>
      <c r="F177" s="4">
        <v>45671</v>
      </c>
      <c r="G177" s="3" t="s">
        <v>80</v>
      </c>
      <c r="H177" s="3" t="s">
        <v>57</v>
      </c>
      <c r="I177" s="3" t="s">
        <v>57</v>
      </c>
      <c r="J177" s="3" t="s">
        <v>58</v>
      </c>
      <c r="K177" s="3" t="s">
        <v>20</v>
      </c>
      <c r="L177" s="5">
        <v>0.16669999999999999</v>
      </c>
      <c r="M177" s="5">
        <v>1.0002</v>
      </c>
      <c r="N177" s="5">
        <v>16.5</v>
      </c>
      <c r="O177" s="3" t="s">
        <v>21</v>
      </c>
    </row>
    <row r="178" spans="1:15" x14ac:dyDescent="0.2">
      <c r="A178" s="3" t="s">
        <v>25</v>
      </c>
      <c r="B178" s="3" t="s">
        <v>14</v>
      </c>
      <c r="C178" s="3" t="s">
        <v>251</v>
      </c>
      <c r="D178" s="3" t="s">
        <v>33</v>
      </c>
      <c r="E178" s="3" t="s">
        <v>216</v>
      </c>
      <c r="F178" s="4">
        <v>45671</v>
      </c>
      <c r="G178" s="3" t="s">
        <v>80</v>
      </c>
      <c r="H178" s="3" t="s">
        <v>65</v>
      </c>
      <c r="I178" s="3" t="s">
        <v>169</v>
      </c>
      <c r="J178" s="3" t="s">
        <v>170</v>
      </c>
      <c r="K178" s="3" t="s">
        <v>20</v>
      </c>
      <c r="L178" s="5">
        <v>0.04</v>
      </c>
      <c r="M178" s="5">
        <v>0.4</v>
      </c>
      <c r="N178" s="5">
        <v>8</v>
      </c>
      <c r="O178" s="3" t="s">
        <v>21</v>
      </c>
    </row>
    <row r="179" spans="1:15" x14ac:dyDescent="0.2">
      <c r="A179" s="3" t="s">
        <v>25</v>
      </c>
      <c r="B179" s="3" t="s">
        <v>14</v>
      </c>
      <c r="C179" s="3" t="s">
        <v>251</v>
      </c>
      <c r="D179" s="3" t="s">
        <v>37</v>
      </c>
      <c r="E179" s="3" t="s">
        <v>219</v>
      </c>
      <c r="F179" s="4">
        <v>45671</v>
      </c>
      <c r="G179" s="3" t="s">
        <v>80</v>
      </c>
      <c r="H179" s="3" t="s">
        <v>53</v>
      </c>
      <c r="I179" s="3" t="s">
        <v>55</v>
      </c>
      <c r="J179" s="3" t="s">
        <v>56</v>
      </c>
      <c r="K179" s="3" t="s">
        <v>20</v>
      </c>
      <c r="L179" s="5">
        <v>0.16669999999999999</v>
      </c>
      <c r="M179" s="5">
        <v>2.5005000000000002</v>
      </c>
      <c r="N179" s="5">
        <v>31.75</v>
      </c>
      <c r="O179" s="3" t="s">
        <v>21</v>
      </c>
    </row>
    <row r="180" spans="1:15" x14ac:dyDescent="0.2">
      <c r="A180" s="3" t="s">
        <v>25</v>
      </c>
      <c r="B180" s="3" t="s">
        <v>14</v>
      </c>
      <c r="C180" s="3" t="s">
        <v>251</v>
      </c>
      <c r="D180" s="3" t="s">
        <v>37</v>
      </c>
      <c r="E180" s="3" t="s">
        <v>219</v>
      </c>
      <c r="F180" s="4">
        <v>45671</v>
      </c>
      <c r="G180" s="3" t="s">
        <v>80</v>
      </c>
      <c r="H180" s="3" t="s">
        <v>17</v>
      </c>
      <c r="I180" s="3" t="s">
        <v>18</v>
      </c>
      <c r="J180" s="3" t="s">
        <v>30</v>
      </c>
      <c r="K180" s="3" t="s">
        <v>20</v>
      </c>
      <c r="L180" s="5">
        <v>0.75560000000000005</v>
      </c>
      <c r="M180" s="5">
        <v>13.6008</v>
      </c>
      <c r="N180" s="5">
        <v>61.2</v>
      </c>
      <c r="O180" s="3" t="s">
        <v>21</v>
      </c>
    </row>
    <row r="181" spans="1:15" x14ac:dyDescent="0.2">
      <c r="A181" s="3" t="s">
        <v>25</v>
      </c>
      <c r="B181" s="3" t="s">
        <v>14</v>
      </c>
      <c r="C181" s="3" t="s">
        <v>251</v>
      </c>
      <c r="D181" s="3" t="s">
        <v>37</v>
      </c>
      <c r="E181" s="3" t="s">
        <v>219</v>
      </c>
      <c r="F181" s="4">
        <v>45671</v>
      </c>
      <c r="G181" s="3" t="s">
        <v>80</v>
      </c>
      <c r="H181" s="3" t="s">
        <v>31</v>
      </c>
      <c r="I181" s="3" t="s">
        <v>31</v>
      </c>
      <c r="J181" s="3" t="s">
        <v>108</v>
      </c>
      <c r="K181" s="3" t="s">
        <v>20</v>
      </c>
      <c r="L181" s="5">
        <v>0.15559999999999999</v>
      </c>
      <c r="M181" s="5">
        <v>0.70020000000000004</v>
      </c>
      <c r="N181" s="5">
        <v>19.25</v>
      </c>
      <c r="O181" s="3" t="s">
        <v>21</v>
      </c>
    </row>
    <row r="182" spans="1:15" x14ac:dyDescent="0.2">
      <c r="A182" s="3" t="s">
        <v>25</v>
      </c>
      <c r="B182" s="3" t="s">
        <v>14</v>
      </c>
      <c r="C182" s="3" t="s">
        <v>251</v>
      </c>
      <c r="D182" s="3" t="s">
        <v>37</v>
      </c>
      <c r="E182" s="3" t="s">
        <v>219</v>
      </c>
      <c r="F182" s="4">
        <v>45671</v>
      </c>
      <c r="G182" s="3" t="s">
        <v>80</v>
      </c>
      <c r="H182" s="3" t="s">
        <v>159</v>
      </c>
      <c r="I182" s="3" t="s">
        <v>162</v>
      </c>
      <c r="J182" s="3" t="s">
        <v>163</v>
      </c>
      <c r="K182" s="3" t="s">
        <v>20</v>
      </c>
      <c r="L182" s="5">
        <v>0.255</v>
      </c>
      <c r="M182" s="5">
        <v>2.5499999999999998</v>
      </c>
      <c r="N182" s="5">
        <v>9.18</v>
      </c>
      <c r="O182" s="3" t="s">
        <v>21</v>
      </c>
    </row>
    <row r="183" spans="1:15" x14ac:dyDescent="0.2">
      <c r="A183" s="3" t="s">
        <v>25</v>
      </c>
      <c r="B183" s="3" t="s">
        <v>14</v>
      </c>
      <c r="C183" s="3" t="s">
        <v>251</v>
      </c>
      <c r="D183" s="3" t="s">
        <v>37</v>
      </c>
      <c r="E183" s="3" t="s">
        <v>219</v>
      </c>
      <c r="F183" s="4">
        <v>45671</v>
      </c>
      <c r="G183" s="3" t="s">
        <v>80</v>
      </c>
      <c r="H183" s="3" t="s">
        <v>159</v>
      </c>
      <c r="I183" s="3" t="s">
        <v>160</v>
      </c>
      <c r="J183" s="3" t="s">
        <v>161</v>
      </c>
      <c r="K183" s="3" t="s">
        <v>20</v>
      </c>
      <c r="L183" s="5">
        <v>0.20830000000000001</v>
      </c>
      <c r="M183" s="5">
        <v>2.4996</v>
      </c>
      <c r="N183" s="5">
        <v>16.25</v>
      </c>
      <c r="O183" s="3" t="s">
        <v>21</v>
      </c>
    </row>
    <row r="184" spans="1:15" x14ac:dyDescent="0.2">
      <c r="A184" s="3" t="s">
        <v>25</v>
      </c>
      <c r="B184" s="3" t="s">
        <v>14</v>
      </c>
      <c r="C184" s="3" t="s">
        <v>251</v>
      </c>
      <c r="D184" s="3" t="s">
        <v>37</v>
      </c>
      <c r="E184" s="3" t="s">
        <v>219</v>
      </c>
      <c r="F184" s="4">
        <v>45671</v>
      </c>
      <c r="G184" s="3" t="s">
        <v>80</v>
      </c>
      <c r="H184" s="3" t="s">
        <v>176</v>
      </c>
      <c r="I184" s="3" t="s">
        <v>177</v>
      </c>
      <c r="J184" s="3" t="s">
        <v>178</v>
      </c>
      <c r="K184" s="3" t="s">
        <v>20</v>
      </c>
      <c r="L184" s="5">
        <v>0.375</v>
      </c>
      <c r="M184" s="5">
        <v>1.5</v>
      </c>
      <c r="N184" s="5">
        <v>46.88</v>
      </c>
      <c r="O184" s="3" t="s">
        <v>21</v>
      </c>
    </row>
    <row r="185" spans="1:15" x14ac:dyDescent="0.2">
      <c r="A185" s="3" t="s">
        <v>25</v>
      </c>
      <c r="B185" s="3" t="s">
        <v>14</v>
      </c>
      <c r="C185" s="3" t="s">
        <v>251</v>
      </c>
      <c r="D185" s="3" t="s">
        <v>26</v>
      </c>
      <c r="E185" s="3" t="s">
        <v>221</v>
      </c>
      <c r="F185" s="4">
        <v>45671</v>
      </c>
      <c r="G185" s="3" t="s">
        <v>80</v>
      </c>
      <c r="H185" s="3" t="s">
        <v>41</v>
      </c>
      <c r="I185" s="3" t="s">
        <v>42</v>
      </c>
      <c r="J185" s="3" t="s">
        <v>43</v>
      </c>
      <c r="K185" s="3" t="s">
        <v>20</v>
      </c>
      <c r="L185" s="5">
        <v>7.7799999999999994E-2</v>
      </c>
      <c r="M185" s="5">
        <v>0.70020000000000004</v>
      </c>
      <c r="N185" s="5">
        <v>17.149999999999999</v>
      </c>
      <c r="O185" s="3" t="s">
        <v>21</v>
      </c>
    </row>
    <row r="186" spans="1:15" x14ac:dyDescent="0.2">
      <c r="A186" s="3" t="s">
        <v>25</v>
      </c>
      <c r="B186" s="3" t="s">
        <v>14</v>
      </c>
      <c r="C186" s="3" t="s">
        <v>251</v>
      </c>
      <c r="D186" s="3" t="s">
        <v>26</v>
      </c>
      <c r="E186" s="3" t="s">
        <v>221</v>
      </c>
      <c r="F186" s="4">
        <v>45671</v>
      </c>
      <c r="G186" s="3" t="s">
        <v>80</v>
      </c>
      <c r="H186" s="3" t="s">
        <v>17</v>
      </c>
      <c r="I186" s="3" t="s">
        <v>18</v>
      </c>
      <c r="J186" s="3" t="s">
        <v>19</v>
      </c>
      <c r="K186" s="3" t="s">
        <v>20</v>
      </c>
      <c r="L186" s="5">
        <v>8.8900000000000007E-2</v>
      </c>
      <c r="M186" s="5">
        <v>1.6002000000000001</v>
      </c>
      <c r="N186" s="5">
        <v>7.2</v>
      </c>
      <c r="O186" s="3" t="s">
        <v>21</v>
      </c>
    </row>
    <row r="187" spans="1:15" x14ac:dyDescent="0.2">
      <c r="A187" s="3" t="s">
        <v>25</v>
      </c>
      <c r="B187" s="3" t="s">
        <v>14</v>
      </c>
      <c r="C187" s="3" t="s">
        <v>251</v>
      </c>
      <c r="D187" s="3" t="s">
        <v>26</v>
      </c>
      <c r="E187" s="3" t="s">
        <v>221</v>
      </c>
      <c r="F187" s="4">
        <v>45671</v>
      </c>
      <c r="G187" s="3" t="s">
        <v>80</v>
      </c>
      <c r="H187" s="3" t="s">
        <v>31</v>
      </c>
      <c r="I187" s="3" t="s">
        <v>31</v>
      </c>
      <c r="J187" s="3" t="s">
        <v>32</v>
      </c>
      <c r="K187" s="3" t="s">
        <v>20</v>
      </c>
      <c r="L187" s="5">
        <v>0.125</v>
      </c>
      <c r="M187" s="5">
        <v>0.5</v>
      </c>
      <c r="N187" s="5">
        <v>13.75</v>
      </c>
      <c r="O187" s="3" t="s">
        <v>21</v>
      </c>
    </row>
    <row r="188" spans="1:15" x14ac:dyDescent="0.2">
      <c r="A188" s="3" t="s">
        <v>25</v>
      </c>
      <c r="B188" s="3" t="s">
        <v>14</v>
      </c>
      <c r="C188" s="3" t="s">
        <v>251</v>
      </c>
      <c r="D188" s="3" t="s">
        <v>26</v>
      </c>
      <c r="E188" s="3" t="s">
        <v>221</v>
      </c>
      <c r="F188" s="4">
        <v>45671</v>
      </c>
      <c r="G188" s="3" t="s">
        <v>80</v>
      </c>
      <c r="H188" s="3" t="s">
        <v>57</v>
      </c>
      <c r="I188" s="3" t="s">
        <v>57</v>
      </c>
      <c r="J188" s="3" t="s">
        <v>58</v>
      </c>
      <c r="K188" s="3" t="s">
        <v>20</v>
      </c>
      <c r="L188" s="5">
        <v>0.58330000000000004</v>
      </c>
      <c r="M188" s="5">
        <v>3.4998</v>
      </c>
      <c r="N188" s="5">
        <v>57.75</v>
      </c>
      <c r="O188" s="3" t="s">
        <v>21</v>
      </c>
    </row>
    <row r="189" spans="1:15" x14ac:dyDescent="0.2">
      <c r="A189" s="3" t="s">
        <v>25</v>
      </c>
      <c r="B189" s="3" t="s">
        <v>14</v>
      </c>
      <c r="C189" s="3" t="s">
        <v>251</v>
      </c>
      <c r="D189" s="3" t="s">
        <v>26</v>
      </c>
      <c r="E189" s="3" t="s">
        <v>221</v>
      </c>
      <c r="F189" s="4">
        <v>45671</v>
      </c>
      <c r="G189" s="3" t="s">
        <v>80</v>
      </c>
      <c r="H189" s="3" t="s">
        <v>159</v>
      </c>
      <c r="I189" s="3" t="s">
        <v>162</v>
      </c>
      <c r="J189" s="3" t="s">
        <v>163</v>
      </c>
      <c r="K189" s="3" t="s">
        <v>20</v>
      </c>
      <c r="L189" s="5">
        <v>1</v>
      </c>
      <c r="M189" s="5">
        <v>10</v>
      </c>
      <c r="N189" s="5">
        <v>36</v>
      </c>
      <c r="O189" s="3" t="s">
        <v>21</v>
      </c>
    </row>
    <row r="190" spans="1:15" x14ac:dyDescent="0.2">
      <c r="A190" s="3" t="s">
        <v>25</v>
      </c>
      <c r="B190" s="3" t="s">
        <v>14</v>
      </c>
      <c r="C190" s="3" t="s">
        <v>251</v>
      </c>
      <c r="D190" s="3" t="s">
        <v>26</v>
      </c>
      <c r="E190" s="3" t="s">
        <v>221</v>
      </c>
      <c r="F190" s="4">
        <v>45671</v>
      </c>
      <c r="G190" s="3" t="s">
        <v>80</v>
      </c>
      <c r="H190" s="3" t="s">
        <v>65</v>
      </c>
      <c r="I190" s="3" t="s">
        <v>169</v>
      </c>
      <c r="J190" s="3" t="s">
        <v>170</v>
      </c>
      <c r="K190" s="3" t="s">
        <v>20</v>
      </c>
      <c r="L190" s="5">
        <v>0.32</v>
      </c>
      <c r="M190" s="5">
        <v>3.2</v>
      </c>
      <c r="N190" s="5">
        <v>64</v>
      </c>
      <c r="O190" s="3" t="s">
        <v>21</v>
      </c>
    </row>
    <row r="191" spans="1:15" x14ac:dyDescent="0.2">
      <c r="A191" s="3" t="s">
        <v>25</v>
      </c>
      <c r="B191" s="3" t="s">
        <v>14</v>
      </c>
      <c r="C191" s="3" t="s">
        <v>251</v>
      </c>
      <c r="D191" s="3" t="s">
        <v>26</v>
      </c>
      <c r="E191" s="3" t="s">
        <v>221</v>
      </c>
      <c r="F191" s="4">
        <v>45671</v>
      </c>
      <c r="G191" s="3" t="s">
        <v>80</v>
      </c>
      <c r="H191" s="3" t="s">
        <v>17</v>
      </c>
      <c r="I191" s="3" t="s">
        <v>180</v>
      </c>
      <c r="J191" s="3" t="s">
        <v>181</v>
      </c>
      <c r="K191" s="3" t="s">
        <v>20</v>
      </c>
      <c r="L191" s="5">
        <v>0.81110000000000004</v>
      </c>
      <c r="M191" s="5">
        <v>14.5998</v>
      </c>
      <c r="N191" s="5">
        <v>91.98</v>
      </c>
      <c r="O191" s="3" t="s">
        <v>21</v>
      </c>
    </row>
    <row r="192" spans="1:15" x14ac:dyDescent="0.2">
      <c r="A192" s="3" t="s">
        <v>68</v>
      </c>
      <c r="B192" s="3" t="s">
        <v>14</v>
      </c>
      <c r="C192" s="3" t="s">
        <v>251</v>
      </c>
      <c r="D192" s="3" t="s">
        <v>69</v>
      </c>
      <c r="E192" s="3" t="s">
        <v>223</v>
      </c>
      <c r="F192" s="4">
        <v>45671</v>
      </c>
      <c r="G192" s="3" t="s">
        <v>80</v>
      </c>
      <c r="H192" s="3" t="s">
        <v>38</v>
      </c>
      <c r="I192" s="3" t="s">
        <v>39</v>
      </c>
      <c r="J192" s="3" t="s">
        <v>40</v>
      </c>
      <c r="K192" s="3" t="s">
        <v>20</v>
      </c>
      <c r="L192" s="5">
        <v>3.04E-2</v>
      </c>
      <c r="M192" s="5">
        <v>0.42559999999999998</v>
      </c>
      <c r="N192" s="5">
        <v>5.67</v>
      </c>
      <c r="O192" s="3" t="s">
        <v>21</v>
      </c>
    </row>
    <row r="193" spans="1:15" x14ac:dyDescent="0.2">
      <c r="A193" s="3" t="s">
        <v>68</v>
      </c>
      <c r="B193" s="3" t="s">
        <v>14</v>
      </c>
      <c r="C193" s="3" t="s">
        <v>251</v>
      </c>
      <c r="D193" s="3" t="s">
        <v>69</v>
      </c>
      <c r="E193" s="3" t="s">
        <v>223</v>
      </c>
      <c r="F193" s="4">
        <v>45671</v>
      </c>
      <c r="G193" s="3" t="s">
        <v>80</v>
      </c>
      <c r="H193" s="3" t="s">
        <v>41</v>
      </c>
      <c r="I193" s="3" t="s">
        <v>42</v>
      </c>
      <c r="J193" s="3" t="s">
        <v>43</v>
      </c>
      <c r="K193" s="3" t="s">
        <v>20</v>
      </c>
      <c r="L193" s="5">
        <v>9.3299999999999994E-2</v>
      </c>
      <c r="M193" s="5">
        <v>0.8397</v>
      </c>
      <c r="N193" s="5">
        <v>20.58</v>
      </c>
      <c r="O193" s="3" t="s">
        <v>21</v>
      </c>
    </row>
    <row r="194" spans="1:15" x14ac:dyDescent="0.2">
      <c r="A194" s="3" t="s">
        <v>68</v>
      </c>
      <c r="B194" s="3" t="s">
        <v>14</v>
      </c>
      <c r="C194" s="3" t="s">
        <v>251</v>
      </c>
      <c r="D194" s="3" t="s">
        <v>69</v>
      </c>
      <c r="E194" s="3" t="s">
        <v>223</v>
      </c>
      <c r="F194" s="4">
        <v>45671</v>
      </c>
      <c r="G194" s="3" t="s">
        <v>80</v>
      </c>
      <c r="H194" s="3" t="s">
        <v>53</v>
      </c>
      <c r="I194" s="3" t="s">
        <v>55</v>
      </c>
      <c r="J194" s="3" t="s">
        <v>56</v>
      </c>
      <c r="K194" s="3" t="s">
        <v>20</v>
      </c>
      <c r="L194" s="5">
        <v>5.8099999999999999E-2</v>
      </c>
      <c r="M194" s="5">
        <v>0.87150000000000005</v>
      </c>
      <c r="N194" s="5">
        <v>11.07</v>
      </c>
      <c r="O194" s="3" t="s">
        <v>21</v>
      </c>
    </row>
    <row r="195" spans="1:15" x14ac:dyDescent="0.2">
      <c r="A195" s="3" t="s">
        <v>68</v>
      </c>
      <c r="B195" s="3" t="s">
        <v>14</v>
      </c>
      <c r="C195" s="3" t="s">
        <v>251</v>
      </c>
      <c r="D195" s="3" t="s">
        <v>69</v>
      </c>
      <c r="E195" s="3" t="s">
        <v>223</v>
      </c>
      <c r="F195" s="4">
        <v>45671</v>
      </c>
      <c r="G195" s="3" t="s">
        <v>80</v>
      </c>
      <c r="H195" s="3" t="s">
        <v>53</v>
      </c>
      <c r="I195" s="3" t="s">
        <v>87</v>
      </c>
      <c r="J195" s="3" t="s">
        <v>88</v>
      </c>
      <c r="K195" s="3" t="s">
        <v>20</v>
      </c>
      <c r="L195" s="5">
        <v>5.79E-2</v>
      </c>
      <c r="M195" s="5">
        <v>0.81059999999999999</v>
      </c>
      <c r="N195" s="5">
        <v>2.59</v>
      </c>
      <c r="O195" s="3" t="s">
        <v>21</v>
      </c>
    </row>
    <row r="196" spans="1:15" x14ac:dyDescent="0.2">
      <c r="A196" s="3" t="s">
        <v>68</v>
      </c>
      <c r="B196" s="3" t="s">
        <v>14</v>
      </c>
      <c r="C196" s="3" t="s">
        <v>251</v>
      </c>
      <c r="D196" s="3" t="s">
        <v>69</v>
      </c>
      <c r="E196" s="3" t="s">
        <v>223</v>
      </c>
      <c r="F196" s="4">
        <v>45671</v>
      </c>
      <c r="G196" s="3" t="s">
        <v>80</v>
      </c>
      <c r="H196" s="3" t="s">
        <v>27</v>
      </c>
      <c r="I196" s="3" t="s">
        <v>28</v>
      </c>
      <c r="J196" s="3" t="s">
        <v>29</v>
      </c>
      <c r="K196" s="3" t="s">
        <v>20</v>
      </c>
      <c r="L196" s="5">
        <v>4.0000000000000002E-4</v>
      </c>
      <c r="M196" s="5">
        <v>7.1999999999999998E-3</v>
      </c>
      <c r="N196" s="5">
        <v>0.11</v>
      </c>
      <c r="O196" s="3" t="s">
        <v>21</v>
      </c>
    </row>
    <row r="197" spans="1:15" x14ac:dyDescent="0.2">
      <c r="A197" s="3" t="s">
        <v>68</v>
      </c>
      <c r="B197" s="3" t="s">
        <v>14</v>
      </c>
      <c r="C197" s="3" t="s">
        <v>251</v>
      </c>
      <c r="D197" s="3" t="s">
        <v>69</v>
      </c>
      <c r="E197" s="3" t="s">
        <v>223</v>
      </c>
      <c r="F197" s="4">
        <v>45671</v>
      </c>
      <c r="G197" s="3" t="s">
        <v>80</v>
      </c>
      <c r="H197" s="3" t="s">
        <v>17</v>
      </c>
      <c r="I197" s="3" t="s">
        <v>18</v>
      </c>
      <c r="J197" s="3" t="s">
        <v>30</v>
      </c>
      <c r="K197" s="3" t="s">
        <v>20</v>
      </c>
      <c r="L197" s="5">
        <v>3.1699999999999999E-2</v>
      </c>
      <c r="M197" s="5">
        <v>0.5706</v>
      </c>
      <c r="N197" s="5">
        <v>2.57</v>
      </c>
      <c r="O197" s="3" t="s">
        <v>21</v>
      </c>
    </row>
    <row r="198" spans="1:15" x14ac:dyDescent="0.2">
      <c r="A198" s="3" t="s">
        <v>68</v>
      </c>
      <c r="B198" s="3" t="s">
        <v>14</v>
      </c>
      <c r="C198" s="3" t="s">
        <v>251</v>
      </c>
      <c r="D198" s="3" t="s">
        <v>69</v>
      </c>
      <c r="E198" s="3" t="s">
        <v>223</v>
      </c>
      <c r="F198" s="4">
        <v>45671</v>
      </c>
      <c r="G198" s="3" t="s">
        <v>80</v>
      </c>
      <c r="H198" s="3" t="s">
        <v>31</v>
      </c>
      <c r="I198" s="3" t="s">
        <v>31</v>
      </c>
      <c r="J198" s="3" t="s">
        <v>108</v>
      </c>
      <c r="K198" s="3" t="s">
        <v>20</v>
      </c>
      <c r="L198" s="5">
        <v>0.2311</v>
      </c>
      <c r="M198" s="5">
        <v>1.04</v>
      </c>
      <c r="N198" s="5">
        <v>28.6</v>
      </c>
      <c r="O198" s="3" t="s">
        <v>21</v>
      </c>
    </row>
    <row r="199" spans="1:15" x14ac:dyDescent="0.2">
      <c r="A199" s="3" t="s">
        <v>68</v>
      </c>
      <c r="B199" s="3" t="s">
        <v>14</v>
      </c>
      <c r="C199" s="3" t="s">
        <v>251</v>
      </c>
      <c r="D199" s="3" t="s">
        <v>69</v>
      </c>
      <c r="E199" s="3" t="s">
        <v>223</v>
      </c>
      <c r="F199" s="4">
        <v>45671</v>
      </c>
      <c r="G199" s="3" t="s">
        <v>80</v>
      </c>
      <c r="H199" s="3" t="s">
        <v>17</v>
      </c>
      <c r="I199" s="3" t="s">
        <v>180</v>
      </c>
      <c r="J199" s="3" t="s">
        <v>181</v>
      </c>
      <c r="K199" s="3" t="s">
        <v>20</v>
      </c>
      <c r="L199" s="5">
        <v>0.19489999999999999</v>
      </c>
      <c r="M199" s="5">
        <v>3.5082</v>
      </c>
      <c r="N199" s="5">
        <v>22.1</v>
      </c>
      <c r="O199" s="3" t="s">
        <v>21</v>
      </c>
    </row>
    <row r="200" spans="1:15" x14ac:dyDescent="0.2">
      <c r="A200" s="3" t="s">
        <v>68</v>
      </c>
      <c r="B200" s="3" t="s">
        <v>14</v>
      </c>
      <c r="C200" s="3" t="s">
        <v>251</v>
      </c>
      <c r="D200" s="3" t="s">
        <v>71</v>
      </c>
      <c r="E200" s="3" t="s">
        <v>224</v>
      </c>
      <c r="F200" s="4">
        <v>45671</v>
      </c>
      <c r="G200" s="3" t="s">
        <v>80</v>
      </c>
      <c r="H200" s="3" t="s">
        <v>34</v>
      </c>
      <c r="I200" s="3" t="s">
        <v>34</v>
      </c>
      <c r="J200" s="3" t="s">
        <v>109</v>
      </c>
      <c r="K200" s="3" t="s">
        <v>20</v>
      </c>
      <c r="L200" s="5">
        <v>0.6</v>
      </c>
      <c r="M200" s="5">
        <v>9</v>
      </c>
      <c r="N200" s="5">
        <v>135</v>
      </c>
      <c r="O200" s="3" t="s">
        <v>21</v>
      </c>
    </row>
    <row r="201" spans="1:15" x14ac:dyDescent="0.2">
      <c r="A201" s="3" t="s">
        <v>68</v>
      </c>
      <c r="B201" s="3" t="s">
        <v>14</v>
      </c>
      <c r="C201" s="3" t="s">
        <v>251</v>
      </c>
      <c r="D201" s="3" t="s">
        <v>71</v>
      </c>
      <c r="E201" s="3" t="s">
        <v>224</v>
      </c>
      <c r="F201" s="4">
        <v>45671</v>
      </c>
      <c r="G201" s="3" t="s">
        <v>80</v>
      </c>
      <c r="H201" s="3" t="s">
        <v>27</v>
      </c>
      <c r="I201" s="3" t="s">
        <v>28</v>
      </c>
      <c r="J201" s="3" t="s">
        <v>29</v>
      </c>
      <c r="K201" s="3" t="s">
        <v>20</v>
      </c>
      <c r="L201" s="5">
        <v>0.38890000000000002</v>
      </c>
      <c r="M201" s="5">
        <v>7.0002000000000004</v>
      </c>
      <c r="N201" s="5">
        <v>94.5</v>
      </c>
      <c r="O201" s="3" t="s">
        <v>21</v>
      </c>
    </row>
    <row r="202" spans="1:15" x14ac:dyDescent="0.2">
      <c r="A202" s="3" t="s">
        <v>68</v>
      </c>
      <c r="B202" s="3" t="s">
        <v>14</v>
      </c>
      <c r="C202" s="3" t="s">
        <v>251</v>
      </c>
      <c r="D202" s="3" t="s">
        <v>71</v>
      </c>
      <c r="E202" s="3" t="s">
        <v>224</v>
      </c>
      <c r="F202" s="4">
        <v>45671</v>
      </c>
      <c r="G202" s="3" t="s">
        <v>80</v>
      </c>
      <c r="H202" s="3" t="s">
        <v>65</v>
      </c>
      <c r="I202" s="3" t="s">
        <v>66</v>
      </c>
      <c r="J202" s="3" t="s">
        <v>114</v>
      </c>
      <c r="K202" s="3" t="s">
        <v>20</v>
      </c>
      <c r="L202" s="5">
        <v>0.1111</v>
      </c>
      <c r="M202" s="5">
        <v>1.9998</v>
      </c>
      <c r="N202" s="5">
        <v>17</v>
      </c>
      <c r="O202" s="3" t="s">
        <v>21</v>
      </c>
    </row>
    <row r="203" spans="1:15" x14ac:dyDescent="0.2">
      <c r="A203" s="3" t="s">
        <v>68</v>
      </c>
      <c r="B203" s="3" t="s">
        <v>14</v>
      </c>
      <c r="C203" s="3" t="s">
        <v>251</v>
      </c>
      <c r="D203" s="3" t="s">
        <v>71</v>
      </c>
      <c r="E203" s="3" t="s">
        <v>224</v>
      </c>
      <c r="F203" s="4">
        <v>45671</v>
      </c>
      <c r="G203" s="3" t="s">
        <v>80</v>
      </c>
      <c r="H203" s="3" t="s">
        <v>65</v>
      </c>
      <c r="I203" s="3" t="s">
        <v>169</v>
      </c>
      <c r="J203" s="3" t="s">
        <v>170</v>
      </c>
      <c r="K203" s="3" t="s">
        <v>20</v>
      </c>
      <c r="L203" s="5">
        <v>0.1</v>
      </c>
      <c r="M203" s="5">
        <v>1</v>
      </c>
      <c r="N203" s="5">
        <v>20</v>
      </c>
      <c r="O203" s="3" t="s">
        <v>21</v>
      </c>
    </row>
    <row r="204" spans="1:15" x14ac:dyDescent="0.2">
      <c r="A204" s="3" t="s">
        <v>13</v>
      </c>
      <c r="B204" s="3" t="s">
        <v>14</v>
      </c>
      <c r="C204" s="3" t="s">
        <v>257</v>
      </c>
      <c r="D204" s="3" t="s">
        <v>82</v>
      </c>
      <c r="E204" s="3" t="s">
        <v>225</v>
      </c>
      <c r="F204" s="4">
        <v>45671</v>
      </c>
      <c r="G204" s="3" t="s">
        <v>80</v>
      </c>
      <c r="H204" s="3" t="s">
        <v>53</v>
      </c>
      <c r="I204" s="3" t="s">
        <v>55</v>
      </c>
      <c r="J204" s="3" t="s">
        <v>104</v>
      </c>
      <c r="K204" s="3" t="s">
        <v>20</v>
      </c>
      <c r="L204" s="5">
        <v>0.16669999999999999</v>
      </c>
      <c r="M204" s="5">
        <v>2.5005000000000002</v>
      </c>
      <c r="N204" s="5">
        <v>32.5</v>
      </c>
      <c r="O204" s="3" t="s">
        <v>21</v>
      </c>
    </row>
    <row r="205" spans="1:15" x14ac:dyDescent="0.2">
      <c r="A205" s="3" t="s">
        <v>259</v>
      </c>
      <c r="B205" s="3" t="s">
        <v>14</v>
      </c>
      <c r="C205" s="3" t="s">
        <v>252</v>
      </c>
      <c r="D205" s="3" t="s">
        <v>112</v>
      </c>
      <c r="E205" s="3" t="s">
        <v>188</v>
      </c>
      <c r="F205" s="4">
        <v>45672</v>
      </c>
      <c r="G205" s="3" t="s">
        <v>80</v>
      </c>
      <c r="H205" s="3" t="s">
        <v>17</v>
      </c>
      <c r="I205" s="3" t="s">
        <v>23</v>
      </c>
      <c r="J205" s="3" t="s">
        <v>24</v>
      </c>
      <c r="K205" s="3" t="s">
        <v>20</v>
      </c>
      <c r="L205" s="5">
        <v>5</v>
      </c>
      <c r="M205" s="5">
        <v>90</v>
      </c>
      <c r="N205" s="5">
        <v>234</v>
      </c>
      <c r="O205" s="3" t="s">
        <v>21</v>
      </c>
    </row>
    <row r="206" spans="1:15" x14ac:dyDescent="0.2">
      <c r="A206" s="3" t="s">
        <v>259</v>
      </c>
      <c r="B206" s="3" t="s">
        <v>14</v>
      </c>
      <c r="C206" s="3" t="s">
        <v>254</v>
      </c>
      <c r="D206" s="3" t="s">
        <v>121</v>
      </c>
      <c r="E206" s="3" t="s">
        <v>198</v>
      </c>
      <c r="F206" s="4">
        <v>45673</v>
      </c>
      <c r="G206" s="3" t="s">
        <v>80</v>
      </c>
      <c r="H206" s="3" t="s">
        <v>34</v>
      </c>
      <c r="I206" s="3" t="s">
        <v>34</v>
      </c>
      <c r="J206" s="3" t="s">
        <v>109</v>
      </c>
      <c r="K206" s="3" t="s">
        <v>20</v>
      </c>
      <c r="L206" s="5">
        <v>0.23330000000000001</v>
      </c>
      <c r="M206" s="5">
        <v>3.4994999999999998</v>
      </c>
      <c r="N206" s="5">
        <v>63</v>
      </c>
      <c r="O206" s="3" t="s">
        <v>21</v>
      </c>
    </row>
    <row r="207" spans="1:15" x14ac:dyDescent="0.2">
      <c r="A207" s="3" t="s">
        <v>13</v>
      </c>
      <c r="B207" s="3" t="s">
        <v>14</v>
      </c>
      <c r="C207" s="3" t="s">
        <v>256</v>
      </c>
      <c r="D207" s="3" t="s">
        <v>97</v>
      </c>
      <c r="E207" s="3" t="s">
        <v>209</v>
      </c>
      <c r="F207" s="4">
        <v>45673</v>
      </c>
      <c r="G207" s="3" t="s">
        <v>80</v>
      </c>
      <c r="H207" s="3" t="s">
        <v>98</v>
      </c>
      <c r="I207" s="3" t="s">
        <v>99</v>
      </c>
      <c r="J207" s="3" t="s">
        <v>100</v>
      </c>
      <c r="K207" s="3" t="s">
        <v>20</v>
      </c>
      <c r="L207" s="5">
        <v>0.44440000000000002</v>
      </c>
      <c r="M207" s="5">
        <v>4.8883999999999999</v>
      </c>
      <c r="N207" s="5">
        <v>22</v>
      </c>
      <c r="O207" s="3" t="s">
        <v>21</v>
      </c>
    </row>
    <row r="208" spans="1:15" x14ac:dyDescent="0.2">
      <c r="A208" s="3" t="s">
        <v>25</v>
      </c>
      <c r="B208" s="3" t="s">
        <v>14</v>
      </c>
      <c r="C208" s="3" t="s">
        <v>251</v>
      </c>
      <c r="D208" s="3" t="s">
        <v>26</v>
      </c>
      <c r="E208" s="3" t="s">
        <v>221</v>
      </c>
      <c r="F208" s="4">
        <v>45673</v>
      </c>
      <c r="G208" s="3" t="s">
        <v>80</v>
      </c>
      <c r="H208" s="3" t="s">
        <v>17</v>
      </c>
      <c r="I208" s="3" t="s">
        <v>18</v>
      </c>
      <c r="J208" s="3" t="s">
        <v>30</v>
      </c>
      <c r="K208" s="3" t="s">
        <v>20</v>
      </c>
      <c r="L208" s="5">
        <v>0.17219999999999999</v>
      </c>
      <c r="M208" s="5">
        <v>3.0996000000000001</v>
      </c>
      <c r="N208" s="5">
        <v>13.95</v>
      </c>
      <c r="O208" s="3" t="s">
        <v>21</v>
      </c>
    </row>
    <row r="209" spans="1:15" x14ac:dyDescent="0.2">
      <c r="A209" s="3" t="s">
        <v>25</v>
      </c>
      <c r="B209" s="3" t="s">
        <v>14</v>
      </c>
      <c r="C209" s="3" t="s">
        <v>251</v>
      </c>
      <c r="D209" s="3" t="s">
        <v>26</v>
      </c>
      <c r="E209" s="3" t="s">
        <v>221</v>
      </c>
      <c r="F209" s="4">
        <v>45673</v>
      </c>
      <c r="G209" s="3" t="s">
        <v>80</v>
      </c>
      <c r="H209" s="3" t="s">
        <v>31</v>
      </c>
      <c r="I209" s="3" t="s">
        <v>31</v>
      </c>
      <c r="J209" s="3" t="s">
        <v>32</v>
      </c>
      <c r="K209" s="3" t="s">
        <v>20</v>
      </c>
      <c r="L209" s="5">
        <v>0.25</v>
      </c>
      <c r="M209" s="5">
        <v>1</v>
      </c>
      <c r="N209" s="5">
        <v>16.25</v>
      </c>
      <c r="O209" s="3" t="s">
        <v>21</v>
      </c>
    </row>
    <row r="210" spans="1:15" x14ac:dyDescent="0.2">
      <c r="A210" s="3" t="s">
        <v>25</v>
      </c>
      <c r="B210" s="3" t="s">
        <v>14</v>
      </c>
      <c r="C210" s="3" t="s">
        <v>251</v>
      </c>
      <c r="D210" s="3" t="s">
        <v>26</v>
      </c>
      <c r="E210" s="3" t="s">
        <v>221</v>
      </c>
      <c r="F210" s="4">
        <v>45673</v>
      </c>
      <c r="G210" s="3" t="s">
        <v>80</v>
      </c>
      <c r="H210" s="3" t="s">
        <v>159</v>
      </c>
      <c r="I210" s="3" t="s">
        <v>162</v>
      </c>
      <c r="J210" s="3" t="s">
        <v>163</v>
      </c>
      <c r="K210" s="3" t="s">
        <v>20</v>
      </c>
      <c r="L210" s="5">
        <v>1.6</v>
      </c>
      <c r="M210" s="5">
        <v>16</v>
      </c>
      <c r="N210" s="5">
        <v>57.6</v>
      </c>
      <c r="O210" s="3" t="s">
        <v>21</v>
      </c>
    </row>
    <row r="211" spans="1:15" x14ac:dyDescent="0.2">
      <c r="A211" s="3" t="s">
        <v>13</v>
      </c>
      <c r="B211" s="3" t="s">
        <v>14</v>
      </c>
      <c r="C211" s="3" t="s">
        <v>257</v>
      </c>
      <c r="D211" s="3" t="s">
        <v>82</v>
      </c>
      <c r="E211" s="3" t="s">
        <v>225</v>
      </c>
      <c r="F211" s="4">
        <v>45673</v>
      </c>
      <c r="G211" s="3" t="s">
        <v>80</v>
      </c>
      <c r="H211" s="3" t="s">
        <v>159</v>
      </c>
      <c r="I211" s="3" t="s">
        <v>162</v>
      </c>
      <c r="J211" s="3" t="s">
        <v>163</v>
      </c>
      <c r="K211" s="3" t="s">
        <v>20</v>
      </c>
      <c r="L211" s="5">
        <v>0.3</v>
      </c>
      <c r="M211" s="5">
        <v>3</v>
      </c>
      <c r="N211" s="5">
        <v>18</v>
      </c>
      <c r="O211" s="3" t="s">
        <v>21</v>
      </c>
    </row>
    <row r="212" spans="1:15" x14ac:dyDescent="0.2">
      <c r="A212" s="3" t="s">
        <v>259</v>
      </c>
      <c r="B212" s="3" t="s">
        <v>14</v>
      </c>
      <c r="C212" s="3" t="s">
        <v>252</v>
      </c>
      <c r="D212" s="3" t="s">
        <v>52</v>
      </c>
      <c r="E212" s="3" t="s">
        <v>185</v>
      </c>
      <c r="F212" s="4">
        <v>45674</v>
      </c>
      <c r="G212" s="3" t="s">
        <v>80</v>
      </c>
      <c r="H212" s="3" t="s">
        <v>17</v>
      </c>
      <c r="I212" s="3" t="s">
        <v>23</v>
      </c>
      <c r="J212" s="3" t="s">
        <v>24</v>
      </c>
      <c r="K212" s="3" t="s">
        <v>20</v>
      </c>
      <c r="L212" s="5">
        <v>0.17219999999999999</v>
      </c>
      <c r="M212" s="5">
        <v>3.0996000000000001</v>
      </c>
      <c r="N212" s="5">
        <v>13.95</v>
      </c>
      <c r="O212" s="3" t="s">
        <v>21</v>
      </c>
    </row>
    <row r="213" spans="1:15" x14ac:dyDescent="0.2">
      <c r="A213" s="3" t="s">
        <v>259</v>
      </c>
      <c r="B213" s="3" t="s">
        <v>14</v>
      </c>
      <c r="C213" s="3" t="s">
        <v>252</v>
      </c>
      <c r="D213" s="3" t="s">
        <v>52</v>
      </c>
      <c r="E213" s="3" t="s">
        <v>185</v>
      </c>
      <c r="F213" s="4">
        <v>45674</v>
      </c>
      <c r="G213" s="3" t="s">
        <v>80</v>
      </c>
      <c r="H213" s="3" t="s">
        <v>34</v>
      </c>
      <c r="I213" s="3" t="s">
        <v>35</v>
      </c>
      <c r="J213" s="3" t="s">
        <v>36</v>
      </c>
      <c r="K213" s="3" t="s">
        <v>20</v>
      </c>
      <c r="L213" s="5">
        <v>0.28889999999999999</v>
      </c>
      <c r="M213" s="5">
        <v>2.6000999999999999</v>
      </c>
      <c r="N213" s="5">
        <v>46.8</v>
      </c>
      <c r="O213" s="3" t="s">
        <v>21</v>
      </c>
    </row>
    <row r="214" spans="1:15" x14ac:dyDescent="0.2">
      <c r="A214" s="3" t="s">
        <v>259</v>
      </c>
      <c r="B214" s="3" t="s">
        <v>14</v>
      </c>
      <c r="C214" s="3" t="s">
        <v>252</v>
      </c>
      <c r="D214" s="3" t="s">
        <v>52</v>
      </c>
      <c r="E214" s="3" t="s">
        <v>185</v>
      </c>
      <c r="F214" s="4">
        <v>45674</v>
      </c>
      <c r="G214" s="3" t="s">
        <v>80</v>
      </c>
      <c r="H214" s="3" t="s">
        <v>17</v>
      </c>
      <c r="I214" s="3" t="s">
        <v>180</v>
      </c>
      <c r="J214" s="3" t="s">
        <v>181</v>
      </c>
      <c r="K214" s="3" t="s">
        <v>20</v>
      </c>
      <c r="L214" s="5">
        <v>2.7799999999999998E-2</v>
      </c>
      <c r="M214" s="5">
        <v>0.50039999999999996</v>
      </c>
      <c r="N214" s="5">
        <v>3.5</v>
      </c>
      <c r="O214" s="3" t="s">
        <v>21</v>
      </c>
    </row>
    <row r="215" spans="1:15" x14ac:dyDescent="0.2">
      <c r="A215" s="3" t="s">
        <v>25</v>
      </c>
      <c r="B215" s="3" t="s">
        <v>14</v>
      </c>
      <c r="C215" s="3" t="s">
        <v>251</v>
      </c>
      <c r="D215" s="3" t="s">
        <v>61</v>
      </c>
      <c r="E215" s="3" t="s">
        <v>212</v>
      </c>
      <c r="F215" s="4">
        <v>45674</v>
      </c>
      <c r="G215" s="3" t="s">
        <v>80</v>
      </c>
      <c r="H215" s="3" t="s">
        <v>65</v>
      </c>
      <c r="I215" s="3" t="s">
        <v>169</v>
      </c>
      <c r="J215" s="3" t="s">
        <v>170</v>
      </c>
      <c r="K215" s="3" t="s">
        <v>20</v>
      </c>
      <c r="L215" s="5">
        <v>0.01</v>
      </c>
      <c r="M215" s="5">
        <v>0.1</v>
      </c>
      <c r="N215" s="5">
        <v>2</v>
      </c>
      <c r="O215" s="3" t="s">
        <v>21</v>
      </c>
    </row>
    <row r="216" spans="1:15" x14ac:dyDescent="0.2">
      <c r="A216" s="3" t="s">
        <v>25</v>
      </c>
      <c r="B216" s="3" t="s">
        <v>14</v>
      </c>
      <c r="C216" s="3" t="s">
        <v>251</v>
      </c>
      <c r="D216" s="3" t="s">
        <v>33</v>
      </c>
      <c r="E216" s="3" t="s">
        <v>216</v>
      </c>
      <c r="F216" s="4">
        <v>45674</v>
      </c>
      <c r="G216" s="3" t="s">
        <v>80</v>
      </c>
      <c r="H216" s="3" t="s">
        <v>31</v>
      </c>
      <c r="I216" s="3" t="s">
        <v>31</v>
      </c>
      <c r="J216" s="3" t="s">
        <v>32</v>
      </c>
      <c r="K216" s="3" t="s">
        <v>20</v>
      </c>
      <c r="L216" s="5">
        <v>0.125</v>
      </c>
      <c r="M216" s="5">
        <v>0.5</v>
      </c>
      <c r="N216" s="5">
        <v>8.1300000000000008</v>
      </c>
      <c r="O216" s="3" t="s">
        <v>21</v>
      </c>
    </row>
    <row r="217" spans="1:15" x14ac:dyDescent="0.2">
      <c r="A217" s="3" t="s">
        <v>25</v>
      </c>
      <c r="B217" s="3" t="s">
        <v>14</v>
      </c>
      <c r="C217" s="3" t="s">
        <v>251</v>
      </c>
      <c r="D217" s="3" t="s">
        <v>60</v>
      </c>
      <c r="E217" s="3" t="s">
        <v>217</v>
      </c>
      <c r="F217" s="4">
        <v>45674</v>
      </c>
      <c r="G217" s="3" t="s">
        <v>80</v>
      </c>
      <c r="H217" s="3" t="s">
        <v>53</v>
      </c>
      <c r="I217" s="3" t="s">
        <v>55</v>
      </c>
      <c r="J217" s="3" t="s">
        <v>56</v>
      </c>
      <c r="K217" s="3" t="s">
        <v>20</v>
      </c>
      <c r="L217" s="5">
        <v>6.6699999999999995E-2</v>
      </c>
      <c r="M217" s="5">
        <v>1.0004999999999999</v>
      </c>
      <c r="N217" s="5">
        <v>12</v>
      </c>
      <c r="O217" s="3" t="s">
        <v>21</v>
      </c>
    </row>
    <row r="218" spans="1:15" x14ac:dyDescent="0.2">
      <c r="A218" s="3" t="s">
        <v>25</v>
      </c>
      <c r="B218" s="3" t="s">
        <v>14</v>
      </c>
      <c r="C218" s="3" t="s">
        <v>251</v>
      </c>
      <c r="D218" s="3" t="s">
        <v>60</v>
      </c>
      <c r="E218" s="3" t="s">
        <v>217</v>
      </c>
      <c r="F218" s="4">
        <v>45674</v>
      </c>
      <c r="G218" s="3" t="s">
        <v>80</v>
      </c>
      <c r="H218" s="3" t="s">
        <v>17</v>
      </c>
      <c r="I218" s="3" t="s">
        <v>18</v>
      </c>
      <c r="J218" s="3" t="s">
        <v>19</v>
      </c>
      <c r="K218" s="3" t="s">
        <v>20</v>
      </c>
      <c r="L218" s="5">
        <v>0.9667</v>
      </c>
      <c r="M218" s="5">
        <v>17.400600000000001</v>
      </c>
      <c r="N218" s="5">
        <v>78.3</v>
      </c>
      <c r="O218" s="3" t="s">
        <v>21</v>
      </c>
    </row>
    <row r="219" spans="1:15" x14ac:dyDescent="0.2">
      <c r="A219" s="3" t="s">
        <v>25</v>
      </c>
      <c r="B219" s="3" t="s">
        <v>14</v>
      </c>
      <c r="C219" s="3" t="s">
        <v>251</v>
      </c>
      <c r="D219" s="3" t="s">
        <v>37</v>
      </c>
      <c r="E219" s="3" t="s">
        <v>219</v>
      </c>
      <c r="F219" s="4">
        <v>45674</v>
      </c>
      <c r="G219" s="3" t="s">
        <v>80</v>
      </c>
      <c r="H219" s="3" t="s">
        <v>34</v>
      </c>
      <c r="I219" s="3" t="s">
        <v>35</v>
      </c>
      <c r="J219" s="3" t="s">
        <v>36</v>
      </c>
      <c r="K219" s="3" t="s">
        <v>20</v>
      </c>
      <c r="L219" s="5">
        <v>1.0156000000000001</v>
      </c>
      <c r="M219" s="5">
        <v>9.1403999999999996</v>
      </c>
      <c r="N219" s="5">
        <v>162.69</v>
      </c>
      <c r="O219" s="3" t="s">
        <v>21</v>
      </c>
    </row>
    <row r="220" spans="1:15" x14ac:dyDescent="0.2">
      <c r="A220" s="3" t="s">
        <v>25</v>
      </c>
      <c r="B220" s="3" t="s">
        <v>14</v>
      </c>
      <c r="C220" s="3" t="s">
        <v>251</v>
      </c>
      <c r="D220" s="3" t="s">
        <v>26</v>
      </c>
      <c r="E220" s="3" t="s">
        <v>221</v>
      </c>
      <c r="F220" s="4">
        <v>45674</v>
      </c>
      <c r="G220" s="3" t="s">
        <v>80</v>
      </c>
      <c r="H220" s="3" t="s">
        <v>159</v>
      </c>
      <c r="I220" s="3" t="s">
        <v>160</v>
      </c>
      <c r="J220" s="3" t="s">
        <v>161</v>
      </c>
      <c r="K220" s="3" t="s">
        <v>20</v>
      </c>
      <c r="L220" s="5">
        <v>0.2</v>
      </c>
      <c r="M220" s="5">
        <v>2.4</v>
      </c>
      <c r="N220" s="5">
        <v>13.2</v>
      </c>
      <c r="O220" s="3" t="s">
        <v>21</v>
      </c>
    </row>
    <row r="221" spans="1:15" x14ac:dyDescent="0.2">
      <c r="A221" s="3" t="s">
        <v>13</v>
      </c>
      <c r="B221" s="3" t="s">
        <v>14</v>
      </c>
      <c r="C221" s="3" t="s">
        <v>257</v>
      </c>
      <c r="D221" s="3" t="s">
        <v>82</v>
      </c>
      <c r="E221" s="3" t="s">
        <v>225</v>
      </c>
      <c r="F221" s="4">
        <v>45674</v>
      </c>
      <c r="G221" s="3" t="s">
        <v>80</v>
      </c>
      <c r="H221" s="3" t="s">
        <v>53</v>
      </c>
      <c r="I221" s="3" t="s">
        <v>55</v>
      </c>
      <c r="J221" s="3" t="s">
        <v>56</v>
      </c>
      <c r="K221" s="3" t="s">
        <v>20</v>
      </c>
      <c r="L221" s="5">
        <v>6.6699999999999995E-2</v>
      </c>
      <c r="M221" s="5">
        <v>1.0004999999999999</v>
      </c>
      <c r="N221" s="5">
        <v>15</v>
      </c>
      <c r="O221" s="3" t="s">
        <v>21</v>
      </c>
    </row>
    <row r="222" spans="1:15" x14ac:dyDescent="0.2">
      <c r="A222" s="3" t="s">
        <v>13</v>
      </c>
      <c r="B222" s="3" t="s">
        <v>14</v>
      </c>
      <c r="C222" s="3" t="s">
        <v>257</v>
      </c>
      <c r="D222" s="3" t="s">
        <v>82</v>
      </c>
      <c r="E222" s="3" t="s">
        <v>225</v>
      </c>
      <c r="F222" s="4">
        <v>45674</v>
      </c>
      <c r="G222" s="3" t="s">
        <v>80</v>
      </c>
      <c r="H222" s="3" t="s">
        <v>17</v>
      </c>
      <c r="I222" s="3" t="s">
        <v>18</v>
      </c>
      <c r="J222" s="3" t="s">
        <v>30</v>
      </c>
      <c r="K222" s="3" t="s">
        <v>20</v>
      </c>
      <c r="L222" s="5">
        <v>4.4400000000000002E-2</v>
      </c>
      <c r="M222" s="5">
        <v>0.79920000000000002</v>
      </c>
      <c r="N222" s="5">
        <v>4.32</v>
      </c>
      <c r="O222" s="3" t="s">
        <v>21</v>
      </c>
    </row>
    <row r="223" spans="1:15" x14ac:dyDescent="0.2">
      <c r="A223" s="3" t="s">
        <v>259</v>
      </c>
      <c r="B223" s="3" t="s">
        <v>14</v>
      </c>
      <c r="C223" s="3" t="s">
        <v>252</v>
      </c>
      <c r="D223" s="3" t="s">
        <v>59</v>
      </c>
      <c r="E223" s="3" t="s">
        <v>184</v>
      </c>
      <c r="F223" s="4">
        <v>45675</v>
      </c>
      <c r="G223" s="3" t="s">
        <v>80</v>
      </c>
      <c r="H223" s="3" t="s">
        <v>53</v>
      </c>
      <c r="I223" s="3" t="s">
        <v>55</v>
      </c>
      <c r="J223" s="3" t="s">
        <v>104</v>
      </c>
      <c r="K223" s="3" t="s">
        <v>20</v>
      </c>
      <c r="L223" s="5">
        <v>0.2</v>
      </c>
      <c r="M223" s="5">
        <v>3</v>
      </c>
      <c r="N223" s="5">
        <v>33</v>
      </c>
      <c r="O223" s="3" t="s">
        <v>21</v>
      </c>
    </row>
    <row r="224" spans="1:15" x14ac:dyDescent="0.2">
      <c r="A224" s="3" t="s">
        <v>259</v>
      </c>
      <c r="B224" s="3" t="s">
        <v>14</v>
      </c>
      <c r="C224" s="3" t="s">
        <v>252</v>
      </c>
      <c r="D224" s="3" t="s">
        <v>59</v>
      </c>
      <c r="E224" s="3" t="s">
        <v>184</v>
      </c>
      <c r="F224" s="4">
        <v>45675</v>
      </c>
      <c r="G224" s="3" t="s">
        <v>80</v>
      </c>
      <c r="H224" s="3" t="s">
        <v>27</v>
      </c>
      <c r="I224" s="3" t="s">
        <v>28</v>
      </c>
      <c r="J224" s="3" t="s">
        <v>29</v>
      </c>
      <c r="K224" s="3" t="s">
        <v>20</v>
      </c>
      <c r="L224" s="5">
        <v>0.1111</v>
      </c>
      <c r="M224" s="5">
        <v>1.9998</v>
      </c>
      <c r="N224" s="5">
        <v>27.8</v>
      </c>
      <c r="O224" s="3" t="s">
        <v>21</v>
      </c>
    </row>
    <row r="225" spans="1:15" x14ac:dyDescent="0.2">
      <c r="A225" s="3" t="s">
        <v>259</v>
      </c>
      <c r="B225" s="3" t="s">
        <v>78</v>
      </c>
      <c r="C225" s="3" t="s">
        <v>252</v>
      </c>
      <c r="D225" s="3" t="s">
        <v>79</v>
      </c>
      <c r="E225" s="3" t="s">
        <v>186</v>
      </c>
      <c r="F225" s="4">
        <v>45675</v>
      </c>
      <c r="G225" s="3" t="s">
        <v>80</v>
      </c>
      <c r="H225" s="3" t="s">
        <v>75</v>
      </c>
      <c r="I225" s="3" t="s">
        <v>75</v>
      </c>
      <c r="J225" s="3" t="s">
        <v>76</v>
      </c>
      <c r="K225" s="3" t="s">
        <v>20</v>
      </c>
      <c r="L225" s="5">
        <v>0.47170000000000001</v>
      </c>
      <c r="M225" s="5">
        <v>2.8302</v>
      </c>
      <c r="N225" s="5">
        <v>36.51</v>
      </c>
      <c r="O225" s="3" t="s">
        <v>21</v>
      </c>
    </row>
    <row r="226" spans="1:15" x14ac:dyDescent="0.2">
      <c r="A226" s="3" t="s">
        <v>13</v>
      </c>
      <c r="B226" s="3" t="s">
        <v>78</v>
      </c>
      <c r="C226" s="3" t="s">
        <v>253</v>
      </c>
      <c r="D226" s="3" t="s">
        <v>81</v>
      </c>
      <c r="E226" s="3" t="s">
        <v>196</v>
      </c>
      <c r="F226" s="4">
        <v>45675</v>
      </c>
      <c r="G226" s="3" t="s">
        <v>80</v>
      </c>
      <c r="H226" s="3" t="s">
        <v>75</v>
      </c>
      <c r="I226" s="3" t="s">
        <v>75</v>
      </c>
      <c r="J226" s="3" t="s">
        <v>76</v>
      </c>
      <c r="K226" s="3" t="s">
        <v>20</v>
      </c>
      <c r="L226" s="5">
        <v>0.16669999999999999</v>
      </c>
      <c r="M226" s="5">
        <v>1.0002</v>
      </c>
      <c r="N226" s="5">
        <v>14.5</v>
      </c>
      <c r="O226" s="3" t="s">
        <v>21</v>
      </c>
    </row>
    <row r="227" spans="1:15" x14ac:dyDescent="0.2">
      <c r="A227" s="3" t="s">
        <v>259</v>
      </c>
      <c r="B227" s="3" t="s">
        <v>14</v>
      </c>
      <c r="C227" s="3" t="s">
        <v>254</v>
      </c>
      <c r="D227" s="3" t="s">
        <v>106</v>
      </c>
      <c r="E227" s="3" t="s">
        <v>201</v>
      </c>
      <c r="F227" s="4">
        <v>45675</v>
      </c>
      <c r="G227" s="3" t="s">
        <v>80</v>
      </c>
      <c r="H227" s="3" t="s">
        <v>34</v>
      </c>
      <c r="I227" s="3" t="s">
        <v>35</v>
      </c>
      <c r="J227" s="3" t="s">
        <v>36</v>
      </c>
      <c r="K227" s="3" t="s">
        <v>20</v>
      </c>
      <c r="L227" s="5">
        <v>0.66669999999999996</v>
      </c>
      <c r="M227" s="5">
        <v>6.0003000000000002</v>
      </c>
      <c r="N227" s="5">
        <v>111</v>
      </c>
      <c r="O227" s="3" t="s">
        <v>21</v>
      </c>
    </row>
    <row r="228" spans="1:15" x14ac:dyDescent="0.2">
      <c r="A228" s="3" t="s">
        <v>259</v>
      </c>
      <c r="B228" s="3" t="s">
        <v>14</v>
      </c>
      <c r="C228" s="3" t="s">
        <v>255</v>
      </c>
      <c r="D228" s="3" t="s">
        <v>83</v>
      </c>
      <c r="E228" s="3" t="s">
        <v>205</v>
      </c>
      <c r="F228" s="4">
        <v>45675</v>
      </c>
      <c r="G228" s="3" t="s">
        <v>80</v>
      </c>
      <c r="H228" s="3" t="s">
        <v>27</v>
      </c>
      <c r="I228" s="3" t="s">
        <v>84</v>
      </c>
      <c r="J228" s="3" t="s">
        <v>85</v>
      </c>
      <c r="K228" s="3" t="s">
        <v>20</v>
      </c>
      <c r="L228" s="5">
        <v>0.93330000000000002</v>
      </c>
      <c r="M228" s="5">
        <v>16.799399999999999</v>
      </c>
      <c r="N228" s="5">
        <v>181.44</v>
      </c>
      <c r="O228" s="3" t="s">
        <v>21</v>
      </c>
    </row>
    <row r="229" spans="1:15" x14ac:dyDescent="0.2">
      <c r="A229" s="3" t="s">
        <v>259</v>
      </c>
      <c r="B229" s="3" t="s">
        <v>14</v>
      </c>
      <c r="C229" s="3" t="s">
        <v>255</v>
      </c>
      <c r="D229" s="3" t="s">
        <v>83</v>
      </c>
      <c r="E229" s="3" t="s">
        <v>205</v>
      </c>
      <c r="F229" s="4">
        <v>45675</v>
      </c>
      <c r="G229" s="3" t="s">
        <v>80</v>
      </c>
      <c r="H229" s="3" t="s">
        <v>65</v>
      </c>
      <c r="I229" s="3" t="s">
        <v>66</v>
      </c>
      <c r="J229" s="3" t="s">
        <v>67</v>
      </c>
      <c r="K229" s="3" t="s">
        <v>20</v>
      </c>
      <c r="L229" s="5">
        <v>0.61109999999999998</v>
      </c>
      <c r="M229" s="5">
        <v>10.9998</v>
      </c>
      <c r="N229" s="5">
        <v>93.5</v>
      </c>
      <c r="O229" s="3" t="s">
        <v>21</v>
      </c>
    </row>
    <row r="230" spans="1:15" x14ac:dyDescent="0.2">
      <c r="A230" s="3" t="s">
        <v>259</v>
      </c>
      <c r="B230" s="3" t="s">
        <v>14</v>
      </c>
      <c r="C230" s="3" t="s">
        <v>255</v>
      </c>
      <c r="D230" s="3" t="s">
        <v>83</v>
      </c>
      <c r="E230" s="3" t="s">
        <v>205</v>
      </c>
      <c r="F230" s="4">
        <v>45675</v>
      </c>
      <c r="G230" s="3" t="s">
        <v>80</v>
      </c>
      <c r="H230" s="3" t="s">
        <v>17</v>
      </c>
      <c r="I230" s="3" t="s">
        <v>18</v>
      </c>
      <c r="J230" s="3" t="s">
        <v>19</v>
      </c>
      <c r="K230" s="3" t="s">
        <v>20</v>
      </c>
      <c r="L230" s="5">
        <v>0.22220000000000001</v>
      </c>
      <c r="M230" s="5">
        <v>3.9996</v>
      </c>
      <c r="N230" s="5">
        <v>11.6</v>
      </c>
      <c r="O230" s="3" t="s">
        <v>21</v>
      </c>
    </row>
    <row r="231" spans="1:15" x14ac:dyDescent="0.2">
      <c r="A231" s="3" t="s">
        <v>259</v>
      </c>
      <c r="B231" s="3" t="s">
        <v>14</v>
      </c>
      <c r="C231" s="3" t="s">
        <v>255</v>
      </c>
      <c r="D231" s="3" t="s">
        <v>83</v>
      </c>
      <c r="E231" s="3" t="s">
        <v>205</v>
      </c>
      <c r="F231" s="4">
        <v>45675</v>
      </c>
      <c r="G231" s="3" t="s">
        <v>80</v>
      </c>
      <c r="H231" s="3" t="s">
        <v>159</v>
      </c>
      <c r="I231" s="3" t="s">
        <v>162</v>
      </c>
      <c r="J231" s="3" t="s">
        <v>163</v>
      </c>
      <c r="K231" s="3" t="s">
        <v>20</v>
      </c>
      <c r="L231" s="5">
        <v>0.6</v>
      </c>
      <c r="M231" s="5">
        <v>6</v>
      </c>
      <c r="N231" s="5">
        <v>21</v>
      </c>
      <c r="O231" s="3" t="s">
        <v>21</v>
      </c>
    </row>
    <row r="232" spans="1:15" x14ac:dyDescent="0.2">
      <c r="A232" s="3" t="s">
        <v>259</v>
      </c>
      <c r="B232" s="3" t="s">
        <v>14</v>
      </c>
      <c r="C232" s="3" t="s">
        <v>255</v>
      </c>
      <c r="D232" s="3" t="s">
        <v>83</v>
      </c>
      <c r="E232" s="3" t="s">
        <v>205</v>
      </c>
      <c r="F232" s="4">
        <v>45675</v>
      </c>
      <c r="G232" s="3" t="s">
        <v>80</v>
      </c>
      <c r="H232" s="3" t="s">
        <v>17</v>
      </c>
      <c r="I232" s="3" t="s">
        <v>180</v>
      </c>
      <c r="J232" s="3" t="s">
        <v>181</v>
      </c>
      <c r="K232" s="3" t="s">
        <v>20</v>
      </c>
      <c r="L232" s="5">
        <v>0.1111</v>
      </c>
      <c r="M232" s="5">
        <v>1.9998</v>
      </c>
      <c r="N232" s="5">
        <v>12.2</v>
      </c>
      <c r="O232" s="3" t="s">
        <v>21</v>
      </c>
    </row>
    <row r="233" spans="1:15" x14ac:dyDescent="0.2">
      <c r="A233" s="3" t="s">
        <v>259</v>
      </c>
      <c r="B233" s="3" t="s">
        <v>14</v>
      </c>
      <c r="C233" s="3" t="s">
        <v>255</v>
      </c>
      <c r="D233" s="3" t="s">
        <v>110</v>
      </c>
      <c r="E233" s="3" t="s">
        <v>206</v>
      </c>
      <c r="F233" s="4">
        <v>45675</v>
      </c>
      <c r="G233" s="3" t="s">
        <v>80</v>
      </c>
      <c r="H233" s="3" t="s">
        <v>57</v>
      </c>
      <c r="I233" s="3" t="s">
        <v>57</v>
      </c>
      <c r="J233" s="3" t="s">
        <v>58</v>
      </c>
      <c r="K233" s="3" t="s">
        <v>20</v>
      </c>
      <c r="L233" s="5">
        <v>0.16669999999999999</v>
      </c>
      <c r="M233" s="5">
        <v>1.0002</v>
      </c>
      <c r="N233" s="5">
        <v>12.2</v>
      </c>
      <c r="O233" s="3" t="s">
        <v>21</v>
      </c>
    </row>
    <row r="234" spans="1:15" x14ac:dyDescent="0.2">
      <c r="A234" s="3" t="s">
        <v>259</v>
      </c>
      <c r="B234" s="3" t="s">
        <v>14</v>
      </c>
      <c r="C234" s="3" t="s">
        <v>255</v>
      </c>
      <c r="D234" s="3" t="s">
        <v>110</v>
      </c>
      <c r="E234" s="3" t="s">
        <v>206</v>
      </c>
      <c r="F234" s="4">
        <v>45675</v>
      </c>
      <c r="G234" s="3" t="s">
        <v>80</v>
      </c>
      <c r="H234" s="3" t="s">
        <v>53</v>
      </c>
      <c r="I234" s="3" t="s">
        <v>87</v>
      </c>
      <c r="J234" s="3" t="s">
        <v>111</v>
      </c>
      <c r="K234" s="3" t="s">
        <v>20</v>
      </c>
      <c r="L234" s="5">
        <v>0.71430000000000005</v>
      </c>
      <c r="M234" s="5">
        <v>10.0002</v>
      </c>
      <c r="N234" s="5">
        <v>28.5</v>
      </c>
      <c r="O234" s="3" t="s">
        <v>21</v>
      </c>
    </row>
    <row r="235" spans="1:15" x14ac:dyDescent="0.2">
      <c r="A235" s="3" t="s">
        <v>259</v>
      </c>
      <c r="B235" s="3" t="s">
        <v>14</v>
      </c>
      <c r="C235" s="3" t="s">
        <v>255</v>
      </c>
      <c r="D235" s="3" t="s">
        <v>110</v>
      </c>
      <c r="E235" s="3" t="s">
        <v>206</v>
      </c>
      <c r="F235" s="4">
        <v>45675</v>
      </c>
      <c r="G235" s="3" t="s">
        <v>80</v>
      </c>
      <c r="H235" s="3" t="s">
        <v>34</v>
      </c>
      <c r="I235" s="3" t="s">
        <v>34</v>
      </c>
      <c r="J235" s="3" t="s">
        <v>109</v>
      </c>
      <c r="K235" s="3" t="s">
        <v>20</v>
      </c>
      <c r="L235" s="5">
        <v>0.2</v>
      </c>
      <c r="M235" s="5">
        <v>3</v>
      </c>
      <c r="N235" s="5">
        <v>45.6</v>
      </c>
      <c r="O235" s="3" t="s">
        <v>21</v>
      </c>
    </row>
    <row r="236" spans="1:15" x14ac:dyDescent="0.2">
      <c r="A236" s="3" t="s">
        <v>259</v>
      </c>
      <c r="B236" s="3" t="s">
        <v>14</v>
      </c>
      <c r="C236" s="3" t="s">
        <v>255</v>
      </c>
      <c r="D236" s="3" t="s">
        <v>110</v>
      </c>
      <c r="E236" s="3" t="s">
        <v>206</v>
      </c>
      <c r="F236" s="4">
        <v>45675</v>
      </c>
      <c r="G236" s="3" t="s">
        <v>80</v>
      </c>
      <c r="H236" s="3" t="s">
        <v>75</v>
      </c>
      <c r="I236" s="3" t="s">
        <v>75</v>
      </c>
      <c r="J236" s="3" t="s">
        <v>76</v>
      </c>
      <c r="K236" s="3" t="s">
        <v>20</v>
      </c>
      <c r="L236" s="5">
        <v>0.5</v>
      </c>
      <c r="M236" s="5">
        <v>3</v>
      </c>
      <c r="N236" s="5">
        <v>39.6</v>
      </c>
      <c r="O236" s="3" t="s">
        <v>21</v>
      </c>
    </row>
    <row r="237" spans="1:15" x14ac:dyDescent="0.2">
      <c r="A237" s="3" t="s">
        <v>259</v>
      </c>
      <c r="B237" s="3" t="s">
        <v>14</v>
      </c>
      <c r="C237" s="3" t="s">
        <v>253</v>
      </c>
      <c r="D237" s="3" t="s">
        <v>48</v>
      </c>
      <c r="E237" s="3" t="s">
        <v>207</v>
      </c>
      <c r="F237" s="4">
        <v>45675</v>
      </c>
      <c r="G237" s="3" t="s">
        <v>80</v>
      </c>
      <c r="H237" s="3" t="s">
        <v>41</v>
      </c>
      <c r="I237" s="3" t="s">
        <v>42</v>
      </c>
      <c r="J237" s="3" t="s">
        <v>43</v>
      </c>
      <c r="K237" s="3" t="s">
        <v>20</v>
      </c>
      <c r="L237" s="5">
        <v>2.2200000000000001E-2</v>
      </c>
      <c r="M237" s="5">
        <v>0.19980000000000001</v>
      </c>
      <c r="N237" s="5">
        <v>5.18</v>
      </c>
      <c r="O237" s="3" t="s">
        <v>21</v>
      </c>
    </row>
    <row r="238" spans="1:15" x14ac:dyDescent="0.2">
      <c r="A238" s="3" t="s">
        <v>259</v>
      </c>
      <c r="B238" s="3" t="s">
        <v>14</v>
      </c>
      <c r="C238" s="3" t="s">
        <v>253</v>
      </c>
      <c r="D238" s="3" t="s">
        <v>48</v>
      </c>
      <c r="E238" s="3" t="s">
        <v>207</v>
      </c>
      <c r="F238" s="4">
        <v>45675</v>
      </c>
      <c r="G238" s="3" t="s">
        <v>80</v>
      </c>
      <c r="H238" s="3" t="s">
        <v>41</v>
      </c>
      <c r="I238" s="3" t="s">
        <v>42</v>
      </c>
      <c r="J238" s="3" t="s">
        <v>43</v>
      </c>
      <c r="K238" s="3" t="s">
        <v>20</v>
      </c>
      <c r="L238" s="5">
        <v>0.22220000000000001</v>
      </c>
      <c r="M238" s="5">
        <v>1.9998</v>
      </c>
      <c r="N238" s="5">
        <v>51.8</v>
      </c>
      <c r="O238" s="3" t="s">
        <v>21</v>
      </c>
    </row>
    <row r="239" spans="1:15" x14ac:dyDescent="0.2">
      <c r="A239" s="3" t="s">
        <v>25</v>
      </c>
      <c r="B239" s="3" t="s">
        <v>14</v>
      </c>
      <c r="C239" s="3" t="s">
        <v>251</v>
      </c>
      <c r="D239" s="3" t="s">
        <v>60</v>
      </c>
      <c r="E239" s="3" t="s">
        <v>217</v>
      </c>
      <c r="F239" s="4">
        <v>45675</v>
      </c>
      <c r="G239" s="3" t="s">
        <v>80</v>
      </c>
      <c r="H239" s="3" t="s">
        <v>57</v>
      </c>
      <c r="I239" s="3" t="s">
        <v>57</v>
      </c>
      <c r="J239" s="3" t="s">
        <v>58</v>
      </c>
      <c r="K239" s="3" t="s">
        <v>20</v>
      </c>
      <c r="L239" s="5">
        <v>0.33329999999999999</v>
      </c>
      <c r="M239" s="5">
        <v>1.9998</v>
      </c>
      <c r="N239" s="5">
        <v>33</v>
      </c>
      <c r="O239" s="3" t="s">
        <v>21</v>
      </c>
    </row>
    <row r="240" spans="1:15" x14ac:dyDescent="0.2">
      <c r="A240" s="3" t="s">
        <v>25</v>
      </c>
      <c r="B240" s="3" t="s">
        <v>14</v>
      </c>
      <c r="C240" s="3" t="s">
        <v>251</v>
      </c>
      <c r="D240" s="3" t="s">
        <v>60</v>
      </c>
      <c r="E240" s="3" t="s">
        <v>217</v>
      </c>
      <c r="F240" s="4">
        <v>45675</v>
      </c>
      <c r="G240" s="3" t="s">
        <v>80</v>
      </c>
      <c r="H240" s="3" t="s">
        <v>41</v>
      </c>
      <c r="I240" s="3" t="s">
        <v>42</v>
      </c>
      <c r="J240" s="3" t="s">
        <v>43</v>
      </c>
      <c r="K240" s="3" t="s">
        <v>20</v>
      </c>
      <c r="L240" s="5">
        <v>2.2200000000000001E-2</v>
      </c>
      <c r="M240" s="5">
        <v>0.19980000000000001</v>
      </c>
      <c r="N240" s="5">
        <v>4.9000000000000004</v>
      </c>
      <c r="O240" s="3" t="s">
        <v>21</v>
      </c>
    </row>
    <row r="241" spans="1:15" x14ac:dyDescent="0.2">
      <c r="A241" s="3" t="s">
        <v>25</v>
      </c>
      <c r="B241" s="3" t="s">
        <v>14</v>
      </c>
      <c r="C241" s="3" t="s">
        <v>251</v>
      </c>
      <c r="D241" s="3" t="s">
        <v>60</v>
      </c>
      <c r="E241" s="3" t="s">
        <v>217</v>
      </c>
      <c r="F241" s="4">
        <v>45675</v>
      </c>
      <c r="G241" s="3" t="s">
        <v>80</v>
      </c>
      <c r="H241" s="3" t="s">
        <v>38</v>
      </c>
      <c r="I241" s="3" t="s">
        <v>39</v>
      </c>
      <c r="J241" s="3" t="s">
        <v>40</v>
      </c>
      <c r="K241" s="3" t="s">
        <v>20</v>
      </c>
      <c r="L241" s="5">
        <v>7.1400000000000005E-2</v>
      </c>
      <c r="M241" s="5">
        <v>0.99960000000000004</v>
      </c>
      <c r="N241" s="5">
        <v>13.3</v>
      </c>
      <c r="O241" s="3" t="s">
        <v>21</v>
      </c>
    </row>
    <row r="242" spans="1:15" x14ac:dyDescent="0.2">
      <c r="A242" s="3" t="s">
        <v>25</v>
      </c>
      <c r="B242" s="3" t="s">
        <v>14</v>
      </c>
      <c r="C242" s="3" t="s">
        <v>251</v>
      </c>
      <c r="D242" s="3" t="s">
        <v>60</v>
      </c>
      <c r="E242" s="3" t="s">
        <v>217</v>
      </c>
      <c r="F242" s="4">
        <v>45675</v>
      </c>
      <c r="G242" s="3" t="s">
        <v>80</v>
      </c>
      <c r="H242" s="3" t="s">
        <v>45</v>
      </c>
      <c r="I242" s="3" t="s">
        <v>46</v>
      </c>
      <c r="J242" s="3" t="s">
        <v>47</v>
      </c>
      <c r="K242" s="3" t="s">
        <v>20</v>
      </c>
      <c r="L242" s="5">
        <v>2</v>
      </c>
      <c r="M242" s="5">
        <v>30</v>
      </c>
      <c r="N242" s="5">
        <v>72</v>
      </c>
      <c r="O242" s="3" t="s">
        <v>21</v>
      </c>
    </row>
    <row r="243" spans="1:15" x14ac:dyDescent="0.2">
      <c r="A243" s="3" t="s">
        <v>25</v>
      </c>
      <c r="B243" s="3" t="s">
        <v>14</v>
      </c>
      <c r="C243" s="3" t="s">
        <v>251</v>
      </c>
      <c r="D243" s="3" t="s">
        <v>60</v>
      </c>
      <c r="E243" s="3" t="s">
        <v>217</v>
      </c>
      <c r="F243" s="4">
        <v>45675</v>
      </c>
      <c r="G243" s="3" t="s">
        <v>80</v>
      </c>
      <c r="H243" s="3" t="s">
        <v>147</v>
      </c>
      <c r="I243" s="3" t="s">
        <v>148</v>
      </c>
      <c r="J243" s="3" t="s">
        <v>149</v>
      </c>
      <c r="K243" s="3" t="s">
        <v>20</v>
      </c>
      <c r="L243" s="5">
        <v>0.1071</v>
      </c>
      <c r="M243" s="5">
        <v>1.4994000000000001</v>
      </c>
      <c r="N243" s="5">
        <v>9</v>
      </c>
      <c r="O243" s="3" t="s">
        <v>21</v>
      </c>
    </row>
    <row r="244" spans="1:15" x14ac:dyDescent="0.2">
      <c r="A244" s="3" t="s">
        <v>25</v>
      </c>
      <c r="B244" s="3" t="s">
        <v>14</v>
      </c>
      <c r="C244" s="3" t="s">
        <v>251</v>
      </c>
      <c r="D244" s="3" t="s">
        <v>60</v>
      </c>
      <c r="E244" s="3" t="s">
        <v>217</v>
      </c>
      <c r="F244" s="4">
        <v>45675</v>
      </c>
      <c r="G244" s="3" t="s">
        <v>80</v>
      </c>
      <c r="H244" s="3" t="s">
        <v>159</v>
      </c>
      <c r="I244" s="3" t="s">
        <v>162</v>
      </c>
      <c r="J244" s="3" t="s">
        <v>163</v>
      </c>
      <c r="K244" s="3" t="s">
        <v>20</v>
      </c>
      <c r="L244" s="5">
        <v>2.4</v>
      </c>
      <c r="M244" s="5">
        <v>24</v>
      </c>
      <c r="N244" s="5">
        <v>86.4</v>
      </c>
      <c r="O244" s="3" t="s">
        <v>21</v>
      </c>
    </row>
    <row r="245" spans="1:15" x14ac:dyDescent="0.2">
      <c r="A245" s="3" t="s">
        <v>25</v>
      </c>
      <c r="B245" s="3" t="s">
        <v>14</v>
      </c>
      <c r="C245" s="3" t="s">
        <v>251</v>
      </c>
      <c r="D245" s="3" t="s">
        <v>60</v>
      </c>
      <c r="E245" s="3" t="s">
        <v>217</v>
      </c>
      <c r="F245" s="4">
        <v>45675</v>
      </c>
      <c r="G245" s="3" t="s">
        <v>80</v>
      </c>
      <c r="H245" s="3" t="s">
        <v>159</v>
      </c>
      <c r="I245" s="3" t="s">
        <v>162</v>
      </c>
      <c r="J245" s="3" t="s">
        <v>163</v>
      </c>
      <c r="K245" s="3" t="s">
        <v>20</v>
      </c>
      <c r="L245" s="5">
        <v>0.5</v>
      </c>
      <c r="M245" s="5">
        <v>5</v>
      </c>
      <c r="N245" s="5">
        <v>18</v>
      </c>
      <c r="O245" s="3" t="s">
        <v>21</v>
      </c>
    </row>
    <row r="246" spans="1:15" x14ac:dyDescent="0.2">
      <c r="A246" s="3" t="s">
        <v>25</v>
      </c>
      <c r="B246" s="3" t="s">
        <v>14</v>
      </c>
      <c r="C246" s="3" t="s">
        <v>251</v>
      </c>
      <c r="D246" s="3" t="s">
        <v>51</v>
      </c>
      <c r="E246" s="3" t="s">
        <v>218</v>
      </c>
      <c r="F246" s="4">
        <v>45675</v>
      </c>
      <c r="G246" s="3" t="s">
        <v>80</v>
      </c>
      <c r="H246" s="3" t="s">
        <v>17</v>
      </c>
      <c r="I246" s="3" t="s">
        <v>18</v>
      </c>
      <c r="J246" s="3" t="s">
        <v>30</v>
      </c>
      <c r="K246" s="3" t="s">
        <v>20</v>
      </c>
      <c r="L246" s="5">
        <v>0.18890000000000001</v>
      </c>
      <c r="M246" s="5">
        <v>3.4001999999999999</v>
      </c>
      <c r="N246" s="5">
        <v>15.3</v>
      </c>
      <c r="O246" s="3" t="s">
        <v>21</v>
      </c>
    </row>
    <row r="247" spans="1:15" x14ac:dyDescent="0.2">
      <c r="A247" s="3" t="s">
        <v>25</v>
      </c>
      <c r="B247" s="3" t="s">
        <v>14</v>
      </c>
      <c r="C247" s="3" t="s">
        <v>251</v>
      </c>
      <c r="D247" s="3" t="s">
        <v>51</v>
      </c>
      <c r="E247" s="3" t="s">
        <v>218</v>
      </c>
      <c r="F247" s="4">
        <v>45675</v>
      </c>
      <c r="G247" s="3" t="s">
        <v>80</v>
      </c>
      <c r="H247" s="3" t="s">
        <v>159</v>
      </c>
      <c r="I247" s="3" t="s">
        <v>160</v>
      </c>
      <c r="J247" s="3" t="s">
        <v>161</v>
      </c>
      <c r="K247" s="3" t="s">
        <v>20</v>
      </c>
      <c r="L247" s="5">
        <v>0.81669999999999998</v>
      </c>
      <c r="M247" s="5">
        <v>9.8003999999999998</v>
      </c>
      <c r="N247" s="5">
        <v>63.7</v>
      </c>
      <c r="O247" s="3" t="s">
        <v>21</v>
      </c>
    </row>
    <row r="248" spans="1:15" x14ac:dyDescent="0.2">
      <c r="A248" s="3" t="s">
        <v>25</v>
      </c>
      <c r="B248" s="3" t="s">
        <v>14</v>
      </c>
      <c r="C248" s="3" t="s">
        <v>251</v>
      </c>
      <c r="D248" s="3" t="s">
        <v>101</v>
      </c>
      <c r="E248" s="3" t="s">
        <v>220</v>
      </c>
      <c r="F248" s="4">
        <v>45675</v>
      </c>
      <c r="G248" s="3" t="s">
        <v>80</v>
      </c>
      <c r="H248" s="3" t="s">
        <v>27</v>
      </c>
      <c r="I248" s="3" t="s">
        <v>102</v>
      </c>
      <c r="J248" s="3" t="s">
        <v>103</v>
      </c>
      <c r="K248" s="3" t="s">
        <v>20</v>
      </c>
      <c r="L248" s="5">
        <v>9.0899999999999995E-2</v>
      </c>
      <c r="M248" s="5">
        <v>1.7907299999999999</v>
      </c>
      <c r="N248" s="5">
        <v>21.9</v>
      </c>
      <c r="O248" s="3" t="s">
        <v>21</v>
      </c>
    </row>
    <row r="249" spans="1:15" x14ac:dyDescent="0.2">
      <c r="A249" s="3" t="s">
        <v>68</v>
      </c>
      <c r="B249" s="3" t="s">
        <v>14</v>
      </c>
      <c r="C249" s="3" t="s">
        <v>251</v>
      </c>
      <c r="D249" s="3" t="s">
        <v>69</v>
      </c>
      <c r="E249" s="3" t="s">
        <v>223</v>
      </c>
      <c r="F249" s="4">
        <v>45677</v>
      </c>
      <c r="G249" s="3" t="s">
        <v>16</v>
      </c>
      <c r="H249" s="3" t="s">
        <v>41</v>
      </c>
      <c r="I249" s="3" t="s">
        <v>42</v>
      </c>
      <c r="J249" s="3" t="s">
        <v>86</v>
      </c>
      <c r="K249" s="3" t="s">
        <v>20</v>
      </c>
      <c r="L249" s="5">
        <v>0.18890000000000001</v>
      </c>
      <c r="M249" s="5">
        <v>1.7000999999999999</v>
      </c>
      <c r="N249" s="5">
        <v>41.65</v>
      </c>
      <c r="O249" s="3" t="s">
        <v>21</v>
      </c>
    </row>
    <row r="250" spans="1:15" x14ac:dyDescent="0.2">
      <c r="A250" s="3" t="s">
        <v>68</v>
      </c>
      <c r="B250" s="3" t="s">
        <v>14</v>
      </c>
      <c r="C250" s="3" t="s">
        <v>251</v>
      </c>
      <c r="D250" s="3" t="s">
        <v>69</v>
      </c>
      <c r="E250" s="3" t="s">
        <v>223</v>
      </c>
      <c r="F250" s="4">
        <v>45677</v>
      </c>
      <c r="G250" s="3" t="s">
        <v>16</v>
      </c>
      <c r="H250" s="3" t="s">
        <v>53</v>
      </c>
      <c r="I250" s="3" t="s">
        <v>55</v>
      </c>
      <c r="J250" s="3" t="s">
        <v>56</v>
      </c>
      <c r="K250" s="3" t="s">
        <v>20</v>
      </c>
      <c r="L250" s="5">
        <v>0.1249</v>
      </c>
      <c r="M250" s="5">
        <v>1.8734999999999999</v>
      </c>
      <c r="N250" s="5">
        <v>22.49</v>
      </c>
      <c r="O250" s="3" t="s">
        <v>21</v>
      </c>
    </row>
    <row r="251" spans="1:15" x14ac:dyDescent="0.2">
      <c r="A251" s="3" t="s">
        <v>68</v>
      </c>
      <c r="B251" s="3" t="s">
        <v>14</v>
      </c>
      <c r="C251" s="3" t="s">
        <v>251</v>
      </c>
      <c r="D251" s="3" t="s">
        <v>69</v>
      </c>
      <c r="E251" s="3" t="s">
        <v>223</v>
      </c>
      <c r="F251" s="4">
        <v>45677</v>
      </c>
      <c r="G251" s="3" t="s">
        <v>16</v>
      </c>
      <c r="H251" s="3" t="s">
        <v>53</v>
      </c>
      <c r="I251" s="3" t="s">
        <v>87</v>
      </c>
      <c r="J251" s="3" t="s">
        <v>88</v>
      </c>
      <c r="K251" s="3" t="s">
        <v>20</v>
      </c>
      <c r="L251" s="5">
        <v>0.47910000000000003</v>
      </c>
      <c r="M251" s="5">
        <v>6.7073999999999998</v>
      </c>
      <c r="N251" s="5">
        <v>21.47</v>
      </c>
      <c r="O251" s="3" t="s">
        <v>21</v>
      </c>
    </row>
    <row r="252" spans="1:15" x14ac:dyDescent="0.2">
      <c r="A252" s="3" t="s">
        <v>68</v>
      </c>
      <c r="B252" s="3" t="s">
        <v>14</v>
      </c>
      <c r="C252" s="3" t="s">
        <v>251</v>
      </c>
      <c r="D252" s="3" t="s">
        <v>69</v>
      </c>
      <c r="E252" s="3" t="s">
        <v>223</v>
      </c>
      <c r="F252" s="4">
        <v>45677</v>
      </c>
      <c r="G252" s="3" t="s">
        <v>16</v>
      </c>
      <c r="H252" s="3" t="s">
        <v>27</v>
      </c>
      <c r="I252" s="3" t="s">
        <v>84</v>
      </c>
      <c r="J252" s="3" t="s">
        <v>85</v>
      </c>
      <c r="K252" s="3" t="s">
        <v>20</v>
      </c>
      <c r="L252" s="5">
        <v>1.6799999999999999E-2</v>
      </c>
      <c r="M252" s="5">
        <v>0.3024</v>
      </c>
      <c r="N252" s="5">
        <v>3.78</v>
      </c>
      <c r="O252" s="3" t="s">
        <v>21</v>
      </c>
    </row>
    <row r="253" spans="1:15" x14ac:dyDescent="0.2">
      <c r="A253" s="3" t="s">
        <v>68</v>
      </c>
      <c r="B253" s="3" t="s">
        <v>14</v>
      </c>
      <c r="C253" s="3" t="s">
        <v>251</v>
      </c>
      <c r="D253" s="3" t="s">
        <v>69</v>
      </c>
      <c r="E253" s="3" t="s">
        <v>223</v>
      </c>
      <c r="F253" s="4">
        <v>45677</v>
      </c>
      <c r="G253" s="3" t="s">
        <v>16</v>
      </c>
      <c r="H253" s="3" t="s">
        <v>27</v>
      </c>
      <c r="I253" s="3" t="s">
        <v>72</v>
      </c>
      <c r="J253" s="3" t="s">
        <v>73</v>
      </c>
      <c r="K253" s="3" t="s">
        <v>20</v>
      </c>
      <c r="L253" s="5">
        <v>2.9499999999999998E-2</v>
      </c>
      <c r="M253" s="5">
        <v>0.5605</v>
      </c>
      <c r="N253" s="5">
        <v>7.84</v>
      </c>
      <c r="O253" s="3" t="s">
        <v>21</v>
      </c>
    </row>
    <row r="254" spans="1:15" x14ac:dyDescent="0.2">
      <c r="A254" s="3" t="s">
        <v>68</v>
      </c>
      <c r="B254" s="3" t="s">
        <v>14</v>
      </c>
      <c r="C254" s="3" t="s">
        <v>251</v>
      </c>
      <c r="D254" s="3" t="s">
        <v>69</v>
      </c>
      <c r="E254" s="3" t="s">
        <v>223</v>
      </c>
      <c r="F254" s="4">
        <v>45677</v>
      </c>
      <c r="G254" s="3" t="s">
        <v>16</v>
      </c>
      <c r="H254" s="3" t="s">
        <v>65</v>
      </c>
      <c r="I254" s="3" t="s">
        <v>66</v>
      </c>
      <c r="J254" s="3" t="s">
        <v>67</v>
      </c>
      <c r="K254" s="3" t="s">
        <v>20</v>
      </c>
      <c r="L254" s="5">
        <v>0.13389999999999999</v>
      </c>
      <c r="M254" s="5">
        <v>2.4102000000000001</v>
      </c>
      <c r="N254" s="5">
        <v>24.1</v>
      </c>
      <c r="O254" s="3" t="s">
        <v>21</v>
      </c>
    </row>
    <row r="255" spans="1:15" x14ac:dyDescent="0.2">
      <c r="A255" s="3" t="s">
        <v>68</v>
      </c>
      <c r="B255" s="3" t="s">
        <v>14</v>
      </c>
      <c r="C255" s="3" t="s">
        <v>251</v>
      </c>
      <c r="D255" s="3" t="s">
        <v>69</v>
      </c>
      <c r="E255" s="3" t="s">
        <v>223</v>
      </c>
      <c r="F255" s="4">
        <v>45677</v>
      </c>
      <c r="G255" s="3" t="s">
        <v>16</v>
      </c>
      <c r="H255" s="3" t="s">
        <v>65</v>
      </c>
      <c r="I255" s="3" t="s">
        <v>169</v>
      </c>
      <c r="J255" s="3" t="s">
        <v>170</v>
      </c>
      <c r="K255" s="3" t="s">
        <v>20</v>
      </c>
      <c r="L255" s="5">
        <v>5.0799999999999998E-2</v>
      </c>
      <c r="M255" s="5">
        <v>0.50800000000000001</v>
      </c>
      <c r="N255" s="5">
        <v>10.16</v>
      </c>
      <c r="O255" s="3" t="s">
        <v>21</v>
      </c>
    </row>
    <row r="256" spans="1:15" x14ac:dyDescent="0.2">
      <c r="A256" s="3" t="s">
        <v>68</v>
      </c>
      <c r="B256" s="3" t="s">
        <v>14</v>
      </c>
      <c r="C256" s="3" t="s">
        <v>251</v>
      </c>
      <c r="D256" s="3" t="s">
        <v>69</v>
      </c>
      <c r="E256" s="3" t="s">
        <v>223</v>
      </c>
      <c r="F256" s="4">
        <v>45677</v>
      </c>
      <c r="G256" s="3" t="s">
        <v>16</v>
      </c>
      <c r="H256" s="3" t="s">
        <v>17</v>
      </c>
      <c r="I256" s="3" t="s">
        <v>180</v>
      </c>
      <c r="J256" s="3" t="s">
        <v>181</v>
      </c>
      <c r="K256" s="3" t="s">
        <v>20</v>
      </c>
      <c r="L256" s="5">
        <v>2.8199999999999999E-2</v>
      </c>
      <c r="M256" s="5">
        <v>0.50760000000000005</v>
      </c>
      <c r="N256" s="5">
        <v>3.2</v>
      </c>
      <c r="O256" s="3" t="s">
        <v>21</v>
      </c>
    </row>
    <row r="257" spans="1:15" x14ac:dyDescent="0.2">
      <c r="A257" s="3" t="s">
        <v>68</v>
      </c>
      <c r="B257" s="3" t="s">
        <v>14</v>
      </c>
      <c r="C257" s="3" t="s">
        <v>251</v>
      </c>
      <c r="D257" s="3" t="s">
        <v>71</v>
      </c>
      <c r="E257" s="3" t="s">
        <v>224</v>
      </c>
      <c r="F257" s="4">
        <v>45677</v>
      </c>
      <c r="G257" s="3" t="s">
        <v>16</v>
      </c>
      <c r="H257" s="3" t="s">
        <v>41</v>
      </c>
      <c r="I257" s="3" t="s">
        <v>42</v>
      </c>
      <c r="J257" s="3" t="s">
        <v>43</v>
      </c>
      <c r="K257" s="3" t="s">
        <v>20</v>
      </c>
      <c r="L257" s="5">
        <v>0.1111</v>
      </c>
      <c r="M257" s="5">
        <v>0.99990000000000001</v>
      </c>
      <c r="N257" s="5">
        <v>24.5</v>
      </c>
      <c r="O257" s="3" t="s">
        <v>21</v>
      </c>
    </row>
    <row r="258" spans="1:15" x14ac:dyDescent="0.2">
      <c r="A258" s="3" t="s">
        <v>68</v>
      </c>
      <c r="B258" s="3" t="s">
        <v>14</v>
      </c>
      <c r="C258" s="3" t="s">
        <v>251</v>
      </c>
      <c r="D258" s="3" t="s">
        <v>71</v>
      </c>
      <c r="E258" s="3" t="s">
        <v>224</v>
      </c>
      <c r="F258" s="4">
        <v>45677</v>
      </c>
      <c r="G258" s="3" t="s">
        <v>16</v>
      </c>
      <c r="H258" s="3" t="s">
        <v>31</v>
      </c>
      <c r="I258" s="3" t="s">
        <v>31</v>
      </c>
      <c r="J258" s="3" t="s">
        <v>108</v>
      </c>
      <c r="K258" s="3" t="s">
        <v>20</v>
      </c>
      <c r="L258" s="5">
        <v>0.66669999999999996</v>
      </c>
      <c r="M258" s="5">
        <v>3.0002</v>
      </c>
      <c r="N258" s="5">
        <v>82.5</v>
      </c>
      <c r="O258" s="3" t="s">
        <v>21</v>
      </c>
    </row>
    <row r="259" spans="1:15" x14ac:dyDescent="0.2">
      <c r="A259" s="3" t="s">
        <v>259</v>
      </c>
      <c r="B259" s="3" t="s">
        <v>14</v>
      </c>
      <c r="C259" s="3" t="s">
        <v>252</v>
      </c>
      <c r="D259" s="3" t="s">
        <v>59</v>
      </c>
      <c r="E259" s="3" t="s">
        <v>184</v>
      </c>
      <c r="F259" s="4">
        <v>45678</v>
      </c>
      <c r="G259" s="3" t="s">
        <v>16</v>
      </c>
      <c r="H259" s="3" t="s">
        <v>45</v>
      </c>
      <c r="I259" s="3" t="s">
        <v>46</v>
      </c>
      <c r="J259" s="3" t="s">
        <v>47</v>
      </c>
      <c r="K259" s="3" t="s">
        <v>20</v>
      </c>
      <c r="L259" s="5">
        <v>2.9373</v>
      </c>
      <c r="M259" s="5">
        <v>44.0595</v>
      </c>
      <c r="N259" s="5">
        <v>132.18</v>
      </c>
      <c r="O259" s="3" t="s">
        <v>21</v>
      </c>
    </row>
    <row r="260" spans="1:15" x14ac:dyDescent="0.2">
      <c r="A260" s="3" t="s">
        <v>259</v>
      </c>
      <c r="B260" s="3" t="s">
        <v>14</v>
      </c>
      <c r="C260" s="3" t="s">
        <v>252</v>
      </c>
      <c r="D260" s="3" t="s">
        <v>59</v>
      </c>
      <c r="E260" s="3" t="s">
        <v>184</v>
      </c>
      <c r="F260" s="4">
        <v>45678</v>
      </c>
      <c r="G260" s="3" t="s">
        <v>16</v>
      </c>
      <c r="H260" s="3" t="s">
        <v>17</v>
      </c>
      <c r="I260" s="3" t="s">
        <v>18</v>
      </c>
      <c r="J260" s="3" t="s">
        <v>19</v>
      </c>
      <c r="K260" s="3" t="s">
        <v>20</v>
      </c>
      <c r="L260" s="5">
        <v>0.43869999999999998</v>
      </c>
      <c r="M260" s="5">
        <v>7.8966000000000003</v>
      </c>
      <c r="N260" s="5">
        <v>27.64</v>
      </c>
      <c r="O260" s="3" t="s">
        <v>21</v>
      </c>
    </row>
    <row r="261" spans="1:15" x14ac:dyDescent="0.2">
      <c r="A261" s="3" t="s">
        <v>259</v>
      </c>
      <c r="B261" s="3" t="s">
        <v>14</v>
      </c>
      <c r="C261" s="3" t="s">
        <v>252</v>
      </c>
      <c r="D261" s="3" t="s">
        <v>59</v>
      </c>
      <c r="E261" s="3" t="s">
        <v>184</v>
      </c>
      <c r="F261" s="4">
        <v>45678</v>
      </c>
      <c r="G261" s="3" t="s">
        <v>16</v>
      </c>
      <c r="H261" s="3" t="s">
        <v>34</v>
      </c>
      <c r="I261" s="3" t="s">
        <v>35</v>
      </c>
      <c r="J261" s="3" t="s">
        <v>36</v>
      </c>
      <c r="K261" s="3" t="s">
        <v>20</v>
      </c>
      <c r="L261" s="5">
        <v>0.1111</v>
      </c>
      <c r="M261" s="5">
        <v>0.99990000000000001</v>
      </c>
      <c r="N261" s="5">
        <v>18</v>
      </c>
      <c r="O261" s="3" t="s">
        <v>21</v>
      </c>
    </row>
    <row r="262" spans="1:15" x14ac:dyDescent="0.2">
      <c r="A262" s="3" t="s">
        <v>259</v>
      </c>
      <c r="B262" s="3" t="s">
        <v>14</v>
      </c>
      <c r="C262" s="3" t="s">
        <v>252</v>
      </c>
      <c r="D262" s="3" t="s">
        <v>59</v>
      </c>
      <c r="E262" s="3" t="s">
        <v>184</v>
      </c>
      <c r="F262" s="4">
        <v>45678</v>
      </c>
      <c r="G262" s="3" t="s">
        <v>16</v>
      </c>
      <c r="H262" s="3" t="s">
        <v>159</v>
      </c>
      <c r="I262" s="3" t="s">
        <v>160</v>
      </c>
      <c r="J262" s="3" t="s">
        <v>161</v>
      </c>
      <c r="K262" s="3" t="s">
        <v>20</v>
      </c>
      <c r="L262" s="5">
        <v>0.4375</v>
      </c>
      <c r="M262" s="5">
        <v>5.25</v>
      </c>
      <c r="N262" s="5">
        <v>15.75</v>
      </c>
      <c r="O262" s="3" t="s">
        <v>21</v>
      </c>
    </row>
    <row r="263" spans="1:15" x14ac:dyDescent="0.2">
      <c r="A263" s="3" t="s">
        <v>25</v>
      </c>
      <c r="B263" s="3" t="s">
        <v>14</v>
      </c>
      <c r="C263" s="3" t="s">
        <v>251</v>
      </c>
      <c r="D263" s="3" t="s">
        <v>61</v>
      </c>
      <c r="E263" s="3" t="s">
        <v>212</v>
      </c>
      <c r="F263" s="4">
        <v>45678</v>
      </c>
      <c r="G263" s="3" t="s">
        <v>16</v>
      </c>
      <c r="H263" s="3" t="s">
        <v>38</v>
      </c>
      <c r="I263" s="3" t="s">
        <v>39</v>
      </c>
      <c r="J263" s="3" t="s">
        <v>40</v>
      </c>
      <c r="K263" s="3" t="s">
        <v>20</v>
      </c>
      <c r="L263" s="5">
        <v>3.5700000000000003E-2</v>
      </c>
      <c r="M263" s="5">
        <v>0.49980000000000002</v>
      </c>
      <c r="N263" s="5">
        <v>6.65</v>
      </c>
      <c r="O263" s="3" t="s">
        <v>21</v>
      </c>
    </row>
    <row r="264" spans="1:15" x14ac:dyDescent="0.2">
      <c r="A264" s="3" t="s">
        <v>25</v>
      </c>
      <c r="B264" s="3" t="s">
        <v>14</v>
      </c>
      <c r="C264" s="3" t="s">
        <v>251</v>
      </c>
      <c r="D264" s="3" t="s">
        <v>61</v>
      </c>
      <c r="E264" s="3" t="s">
        <v>212</v>
      </c>
      <c r="F264" s="4">
        <v>45678</v>
      </c>
      <c r="G264" s="3" t="s">
        <v>16</v>
      </c>
      <c r="H264" s="3" t="s">
        <v>62</v>
      </c>
      <c r="I264" s="3" t="s">
        <v>63</v>
      </c>
      <c r="J264" s="3" t="s">
        <v>64</v>
      </c>
      <c r="K264" s="3" t="s">
        <v>20</v>
      </c>
      <c r="L264" s="5">
        <v>6.6699999999999995E-2</v>
      </c>
      <c r="M264" s="5">
        <v>1.0004999999999999</v>
      </c>
      <c r="N264" s="5">
        <v>14</v>
      </c>
      <c r="O264" s="3" t="s">
        <v>21</v>
      </c>
    </row>
    <row r="265" spans="1:15" x14ac:dyDescent="0.2">
      <c r="A265" s="3" t="s">
        <v>25</v>
      </c>
      <c r="B265" s="3" t="s">
        <v>14</v>
      </c>
      <c r="C265" s="3" t="s">
        <v>251</v>
      </c>
      <c r="D265" s="3" t="s">
        <v>61</v>
      </c>
      <c r="E265" s="3" t="s">
        <v>212</v>
      </c>
      <c r="F265" s="4">
        <v>45678</v>
      </c>
      <c r="G265" s="3" t="s">
        <v>16</v>
      </c>
      <c r="H265" s="3" t="s">
        <v>65</v>
      </c>
      <c r="I265" s="3" t="s">
        <v>66</v>
      </c>
      <c r="J265" s="3" t="s">
        <v>67</v>
      </c>
      <c r="K265" s="3" t="s">
        <v>20</v>
      </c>
      <c r="L265" s="5">
        <v>0.22220000000000001</v>
      </c>
      <c r="M265" s="5">
        <v>3.9996</v>
      </c>
      <c r="N265" s="5">
        <v>40</v>
      </c>
      <c r="O265" s="3" t="s">
        <v>21</v>
      </c>
    </row>
    <row r="266" spans="1:15" x14ac:dyDescent="0.2">
      <c r="A266" s="3" t="s">
        <v>25</v>
      </c>
      <c r="B266" s="3" t="s">
        <v>14</v>
      </c>
      <c r="C266" s="3" t="s">
        <v>251</v>
      </c>
      <c r="D266" s="3" t="s">
        <v>61</v>
      </c>
      <c r="E266" s="3" t="s">
        <v>212</v>
      </c>
      <c r="F266" s="4">
        <v>45678</v>
      </c>
      <c r="G266" s="3" t="s">
        <v>16</v>
      </c>
      <c r="H266" s="3" t="s">
        <v>159</v>
      </c>
      <c r="I266" s="3" t="s">
        <v>162</v>
      </c>
      <c r="J266" s="3" t="s">
        <v>163</v>
      </c>
      <c r="K266" s="3" t="s">
        <v>20</v>
      </c>
      <c r="L266" s="5">
        <v>2.5000000000000001E-2</v>
      </c>
      <c r="M266" s="5">
        <v>0.25</v>
      </c>
      <c r="N266" s="5">
        <v>0.9</v>
      </c>
      <c r="O266" s="3" t="s">
        <v>21</v>
      </c>
    </row>
    <row r="267" spans="1:15" x14ac:dyDescent="0.2">
      <c r="A267" s="3" t="s">
        <v>25</v>
      </c>
      <c r="B267" s="3" t="s">
        <v>14</v>
      </c>
      <c r="C267" s="3" t="s">
        <v>251</v>
      </c>
      <c r="D267" s="3" t="s">
        <v>77</v>
      </c>
      <c r="E267" s="3" t="s">
        <v>215</v>
      </c>
      <c r="F267" s="4">
        <v>45678</v>
      </c>
      <c r="G267" s="3" t="s">
        <v>16</v>
      </c>
      <c r="H267" s="3" t="s">
        <v>62</v>
      </c>
      <c r="I267" s="3" t="s">
        <v>63</v>
      </c>
      <c r="J267" s="3" t="s">
        <v>64</v>
      </c>
      <c r="K267" s="3" t="s">
        <v>20</v>
      </c>
      <c r="L267" s="5">
        <v>1.3299999999999999E-2</v>
      </c>
      <c r="M267" s="5">
        <v>0.19950000000000001</v>
      </c>
      <c r="N267" s="5">
        <v>2.8</v>
      </c>
      <c r="O267" s="3" t="s">
        <v>21</v>
      </c>
    </row>
    <row r="268" spans="1:15" x14ac:dyDescent="0.2">
      <c r="A268" s="3" t="s">
        <v>25</v>
      </c>
      <c r="B268" s="3" t="s">
        <v>14</v>
      </c>
      <c r="C268" s="3" t="s">
        <v>251</v>
      </c>
      <c r="D268" s="3" t="s">
        <v>77</v>
      </c>
      <c r="E268" s="3" t="s">
        <v>215</v>
      </c>
      <c r="F268" s="4">
        <v>45678</v>
      </c>
      <c r="G268" s="3" t="s">
        <v>16</v>
      </c>
      <c r="H268" s="3" t="s">
        <v>159</v>
      </c>
      <c r="I268" s="3" t="s">
        <v>162</v>
      </c>
      <c r="J268" s="3" t="s">
        <v>163</v>
      </c>
      <c r="K268" s="3" t="s">
        <v>20</v>
      </c>
      <c r="L268" s="5">
        <v>0.21</v>
      </c>
      <c r="M268" s="5">
        <v>2.1</v>
      </c>
      <c r="N268" s="5">
        <v>7.56</v>
      </c>
      <c r="O268" s="3" t="s">
        <v>21</v>
      </c>
    </row>
    <row r="269" spans="1:15" x14ac:dyDescent="0.2">
      <c r="A269" s="3" t="s">
        <v>25</v>
      </c>
      <c r="B269" s="3" t="s">
        <v>14</v>
      </c>
      <c r="C269" s="3" t="s">
        <v>251</v>
      </c>
      <c r="D269" s="3" t="s">
        <v>77</v>
      </c>
      <c r="E269" s="3" t="s">
        <v>215</v>
      </c>
      <c r="F269" s="4">
        <v>45678</v>
      </c>
      <c r="G269" s="3" t="s">
        <v>16</v>
      </c>
      <c r="H269" s="3" t="s">
        <v>159</v>
      </c>
      <c r="I269" s="3" t="s">
        <v>160</v>
      </c>
      <c r="J269" s="3" t="s">
        <v>161</v>
      </c>
      <c r="K269" s="3" t="s">
        <v>20</v>
      </c>
      <c r="L269" s="5">
        <v>2.5000000000000001E-2</v>
      </c>
      <c r="M269" s="5">
        <v>0.3</v>
      </c>
      <c r="N269" s="5">
        <v>1.95</v>
      </c>
      <c r="O269" s="3" t="s">
        <v>21</v>
      </c>
    </row>
    <row r="270" spans="1:15" x14ac:dyDescent="0.2">
      <c r="A270" s="3" t="s">
        <v>25</v>
      </c>
      <c r="B270" s="3" t="s">
        <v>14</v>
      </c>
      <c r="C270" s="3" t="s">
        <v>251</v>
      </c>
      <c r="D270" s="3" t="s">
        <v>77</v>
      </c>
      <c r="E270" s="3" t="s">
        <v>215</v>
      </c>
      <c r="F270" s="4">
        <v>45678</v>
      </c>
      <c r="G270" s="3" t="s">
        <v>16</v>
      </c>
      <c r="H270" s="3" t="s">
        <v>65</v>
      </c>
      <c r="I270" s="3" t="s">
        <v>169</v>
      </c>
      <c r="J270" s="3" t="s">
        <v>171</v>
      </c>
      <c r="K270" s="3" t="s">
        <v>20</v>
      </c>
      <c r="L270" s="5">
        <v>0.05</v>
      </c>
      <c r="M270" s="5">
        <v>0.5</v>
      </c>
      <c r="N270" s="5">
        <v>10</v>
      </c>
      <c r="O270" s="3" t="s">
        <v>21</v>
      </c>
    </row>
    <row r="271" spans="1:15" x14ac:dyDescent="0.2">
      <c r="A271" s="3" t="s">
        <v>25</v>
      </c>
      <c r="B271" s="3" t="s">
        <v>14</v>
      </c>
      <c r="C271" s="3" t="s">
        <v>251</v>
      </c>
      <c r="D271" s="3" t="s">
        <v>33</v>
      </c>
      <c r="E271" s="3" t="s">
        <v>216</v>
      </c>
      <c r="F271" s="4">
        <v>45678</v>
      </c>
      <c r="G271" s="3" t="s">
        <v>16</v>
      </c>
      <c r="H271" s="3" t="s">
        <v>159</v>
      </c>
      <c r="I271" s="3" t="s">
        <v>162</v>
      </c>
      <c r="J271" s="3" t="s">
        <v>163</v>
      </c>
      <c r="K271" s="3" t="s">
        <v>20</v>
      </c>
      <c r="L271" s="5">
        <v>0.15</v>
      </c>
      <c r="M271" s="5">
        <v>1.5</v>
      </c>
      <c r="N271" s="5">
        <v>5.4</v>
      </c>
      <c r="O271" s="3" t="s">
        <v>21</v>
      </c>
    </row>
    <row r="272" spans="1:15" x14ac:dyDescent="0.2">
      <c r="A272" s="3" t="s">
        <v>25</v>
      </c>
      <c r="B272" s="3" t="s">
        <v>14</v>
      </c>
      <c r="C272" s="3" t="s">
        <v>251</v>
      </c>
      <c r="D272" s="3" t="s">
        <v>60</v>
      </c>
      <c r="E272" s="3" t="s">
        <v>217</v>
      </c>
      <c r="F272" s="4">
        <v>45678</v>
      </c>
      <c r="G272" s="3" t="s">
        <v>16</v>
      </c>
      <c r="H272" s="3" t="s">
        <v>57</v>
      </c>
      <c r="I272" s="3" t="s">
        <v>57</v>
      </c>
      <c r="J272" s="3" t="s">
        <v>58</v>
      </c>
      <c r="K272" s="3" t="s">
        <v>20</v>
      </c>
      <c r="L272" s="5">
        <v>0.16669999999999999</v>
      </c>
      <c r="M272" s="5">
        <v>1.0002</v>
      </c>
      <c r="N272" s="5">
        <v>16.5</v>
      </c>
      <c r="O272" s="3" t="s">
        <v>21</v>
      </c>
    </row>
    <row r="273" spans="1:15" x14ac:dyDescent="0.2">
      <c r="A273" s="3" t="s">
        <v>25</v>
      </c>
      <c r="B273" s="3" t="s">
        <v>14</v>
      </c>
      <c r="C273" s="3" t="s">
        <v>251</v>
      </c>
      <c r="D273" s="3" t="s">
        <v>60</v>
      </c>
      <c r="E273" s="3" t="s">
        <v>217</v>
      </c>
      <c r="F273" s="4">
        <v>45678</v>
      </c>
      <c r="G273" s="3" t="s">
        <v>16</v>
      </c>
      <c r="H273" s="3" t="s">
        <v>17</v>
      </c>
      <c r="I273" s="3" t="s">
        <v>18</v>
      </c>
      <c r="J273" s="3" t="s">
        <v>19</v>
      </c>
      <c r="K273" s="3" t="s">
        <v>20</v>
      </c>
      <c r="L273" s="5">
        <v>0.28389999999999999</v>
      </c>
      <c r="M273" s="5">
        <v>5.1101999999999999</v>
      </c>
      <c r="N273" s="5">
        <v>23</v>
      </c>
      <c r="O273" s="3" t="s">
        <v>21</v>
      </c>
    </row>
    <row r="274" spans="1:15" x14ac:dyDescent="0.2">
      <c r="A274" s="3" t="s">
        <v>25</v>
      </c>
      <c r="B274" s="3" t="s">
        <v>14</v>
      </c>
      <c r="C274" s="3" t="s">
        <v>251</v>
      </c>
      <c r="D274" s="3" t="s">
        <v>60</v>
      </c>
      <c r="E274" s="3" t="s">
        <v>217</v>
      </c>
      <c r="F274" s="4">
        <v>45678</v>
      </c>
      <c r="G274" s="3" t="s">
        <v>16</v>
      </c>
      <c r="H274" s="3" t="s">
        <v>147</v>
      </c>
      <c r="I274" s="3" t="s">
        <v>148</v>
      </c>
      <c r="J274" s="3" t="s">
        <v>149</v>
      </c>
      <c r="K274" s="3" t="s">
        <v>20</v>
      </c>
      <c r="L274" s="5">
        <v>3.5700000000000003E-2</v>
      </c>
      <c r="M274" s="5">
        <v>0.49980000000000002</v>
      </c>
      <c r="N274" s="5">
        <v>3</v>
      </c>
      <c r="O274" s="3" t="s">
        <v>21</v>
      </c>
    </row>
    <row r="275" spans="1:15" x14ac:dyDescent="0.2">
      <c r="A275" s="3" t="s">
        <v>25</v>
      </c>
      <c r="B275" s="3" t="s">
        <v>14</v>
      </c>
      <c r="C275" s="3" t="s">
        <v>251</v>
      </c>
      <c r="D275" s="3" t="s">
        <v>60</v>
      </c>
      <c r="E275" s="3" t="s">
        <v>217</v>
      </c>
      <c r="F275" s="4">
        <v>45678</v>
      </c>
      <c r="G275" s="3" t="s">
        <v>16</v>
      </c>
      <c r="H275" s="3" t="s">
        <v>150</v>
      </c>
      <c r="I275" s="3" t="s">
        <v>151</v>
      </c>
      <c r="J275" s="3" t="s">
        <v>152</v>
      </c>
      <c r="K275" s="3" t="s">
        <v>20</v>
      </c>
      <c r="L275" s="5">
        <v>3.3300000000000003E-2</v>
      </c>
      <c r="M275" s="5">
        <v>0.18315000000000001</v>
      </c>
      <c r="N275" s="5">
        <v>4</v>
      </c>
      <c r="O275" s="3" t="s">
        <v>21</v>
      </c>
    </row>
    <row r="276" spans="1:15" x14ac:dyDescent="0.2">
      <c r="A276" s="3" t="s">
        <v>25</v>
      </c>
      <c r="B276" s="3" t="s">
        <v>14</v>
      </c>
      <c r="C276" s="3" t="s">
        <v>251</v>
      </c>
      <c r="D276" s="3" t="s">
        <v>60</v>
      </c>
      <c r="E276" s="3" t="s">
        <v>217</v>
      </c>
      <c r="F276" s="4">
        <v>45678</v>
      </c>
      <c r="G276" s="3" t="s">
        <v>16</v>
      </c>
      <c r="H276" s="3" t="s">
        <v>159</v>
      </c>
      <c r="I276" s="3" t="s">
        <v>162</v>
      </c>
      <c r="J276" s="3" t="s">
        <v>163</v>
      </c>
      <c r="K276" s="3" t="s">
        <v>20</v>
      </c>
      <c r="L276" s="5">
        <v>1.1499999999999999</v>
      </c>
      <c r="M276" s="5">
        <v>11.5</v>
      </c>
      <c r="N276" s="5">
        <v>41.4</v>
      </c>
      <c r="O276" s="3" t="s">
        <v>21</v>
      </c>
    </row>
    <row r="277" spans="1:15" x14ac:dyDescent="0.2">
      <c r="A277" s="3" t="s">
        <v>25</v>
      </c>
      <c r="B277" s="3" t="s">
        <v>14</v>
      </c>
      <c r="C277" s="3" t="s">
        <v>251</v>
      </c>
      <c r="D277" s="3" t="s">
        <v>60</v>
      </c>
      <c r="E277" s="3" t="s">
        <v>217</v>
      </c>
      <c r="F277" s="4">
        <v>45678</v>
      </c>
      <c r="G277" s="3" t="s">
        <v>16</v>
      </c>
      <c r="H277" s="3" t="s">
        <v>159</v>
      </c>
      <c r="I277" s="3" t="s">
        <v>160</v>
      </c>
      <c r="J277" s="3" t="s">
        <v>161</v>
      </c>
      <c r="K277" s="3" t="s">
        <v>20</v>
      </c>
      <c r="L277" s="5">
        <v>0.16669999999999999</v>
      </c>
      <c r="M277" s="5">
        <v>2.0004</v>
      </c>
      <c r="N277" s="5">
        <v>13</v>
      </c>
      <c r="O277" s="3" t="s">
        <v>21</v>
      </c>
    </row>
    <row r="278" spans="1:15" x14ac:dyDescent="0.2">
      <c r="A278" s="3" t="s">
        <v>25</v>
      </c>
      <c r="B278" s="3" t="s">
        <v>14</v>
      </c>
      <c r="C278" s="3" t="s">
        <v>251</v>
      </c>
      <c r="D278" s="3" t="s">
        <v>60</v>
      </c>
      <c r="E278" s="3" t="s">
        <v>217</v>
      </c>
      <c r="F278" s="4">
        <v>45678</v>
      </c>
      <c r="G278" s="3" t="s">
        <v>16</v>
      </c>
      <c r="H278" s="3" t="s">
        <v>17</v>
      </c>
      <c r="I278" s="3" t="s">
        <v>180</v>
      </c>
      <c r="J278" s="3" t="s">
        <v>181</v>
      </c>
      <c r="K278" s="3" t="s">
        <v>20</v>
      </c>
      <c r="L278" s="5">
        <v>0.13830000000000001</v>
      </c>
      <c r="M278" s="5">
        <v>2.4893999999999998</v>
      </c>
      <c r="N278" s="5">
        <v>15.69</v>
      </c>
      <c r="O278" s="3" t="s">
        <v>21</v>
      </c>
    </row>
    <row r="279" spans="1:15" x14ac:dyDescent="0.2">
      <c r="A279" s="3" t="s">
        <v>25</v>
      </c>
      <c r="B279" s="3" t="s">
        <v>14</v>
      </c>
      <c r="C279" s="3" t="s">
        <v>251</v>
      </c>
      <c r="D279" s="3" t="s">
        <v>51</v>
      </c>
      <c r="E279" s="3" t="s">
        <v>218</v>
      </c>
      <c r="F279" s="4">
        <v>45678</v>
      </c>
      <c r="G279" s="3" t="s">
        <v>16</v>
      </c>
      <c r="H279" s="3" t="s">
        <v>34</v>
      </c>
      <c r="I279" s="3" t="s">
        <v>35</v>
      </c>
      <c r="J279" s="3" t="s">
        <v>36</v>
      </c>
      <c r="K279" s="3" t="s">
        <v>20</v>
      </c>
      <c r="L279" s="5">
        <v>0.44440000000000002</v>
      </c>
      <c r="M279" s="5">
        <v>3.9996</v>
      </c>
      <c r="N279" s="5">
        <v>71.2</v>
      </c>
      <c r="O279" s="3" t="s">
        <v>21</v>
      </c>
    </row>
    <row r="280" spans="1:15" x14ac:dyDescent="0.2">
      <c r="A280" s="3" t="s">
        <v>25</v>
      </c>
      <c r="B280" s="3" t="s">
        <v>14</v>
      </c>
      <c r="C280" s="3" t="s">
        <v>251</v>
      </c>
      <c r="D280" s="3" t="s">
        <v>51</v>
      </c>
      <c r="E280" s="3" t="s">
        <v>218</v>
      </c>
      <c r="F280" s="4">
        <v>45678</v>
      </c>
      <c r="G280" s="3" t="s">
        <v>16</v>
      </c>
      <c r="H280" s="3" t="s">
        <v>57</v>
      </c>
      <c r="I280" s="3" t="s">
        <v>57</v>
      </c>
      <c r="J280" s="3" t="s">
        <v>58</v>
      </c>
      <c r="K280" s="3" t="s">
        <v>20</v>
      </c>
      <c r="L280" s="5">
        <v>0.2</v>
      </c>
      <c r="M280" s="5">
        <v>1.2</v>
      </c>
      <c r="N280" s="5">
        <v>19.8</v>
      </c>
      <c r="O280" s="3" t="s">
        <v>21</v>
      </c>
    </row>
    <row r="281" spans="1:15" x14ac:dyDescent="0.2">
      <c r="A281" s="3" t="s">
        <v>25</v>
      </c>
      <c r="B281" s="3" t="s">
        <v>14</v>
      </c>
      <c r="C281" s="3" t="s">
        <v>251</v>
      </c>
      <c r="D281" s="3" t="s">
        <v>51</v>
      </c>
      <c r="E281" s="3" t="s">
        <v>218</v>
      </c>
      <c r="F281" s="4">
        <v>45678</v>
      </c>
      <c r="G281" s="3" t="s">
        <v>16</v>
      </c>
      <c r="H281" s="3" t="s">
        <v>31</v>
      </c>
      <c r="I281" s="3" t="s">
        <v>31</v>
      </c>
      <c r="J281" s="3" t="s">
        <v>32</v>
      </c>
      <c r="K281" s="3" t="s">
        <v>20</v>
      </c>
      <c r="L281" s="5">
        <v>0.125</v>
      </c>
      <c r="M281" s="5">
        <v>0.5</v>
      </c>
      <c r="N281" s="5">
        <v>8.1300000000000008</v>
      </c>
      <c r="O281" s="3" t="s">
        <v>21</v>
      </c>
    </row>
    <row r="282" spans="1:15" x14ac:dyDescent="0.2">
      <c r="A282" s="3" t="s">
        <v>25</v>
      </c>
      <c r="B282" s="3" t="s">
        <v>14</v>
      </c>
      <c r="C282" s="3" t="s">
        <v>251</v>
      </c>
      <c r="D282" s="3" t="s">
        <v>37</v>
      </c>
      <c r="E282" s="3" t="s">
        <v>219</v>
      </c>
      <c r="F282" s="4">
        <v>45678</v>
      </c>
      <c r="G282" s="3" t="s">
        <v>16</v>
      </c>
      <c r="H282" s="3" t="s">
        <v>41</v>
      </c>
      <c r="I282" s="3" t="s">
        <v>42</v>
      </c>
      <c r="J282" s="3" t="s">
        <v>43</v>
      </c>
      <c r="K282" s="3" t="s">
        <v>20</v>
      </c>
      <c r="L282" s="5">
        <v>0.32219999999999999</v>
      </c>
      <c r="M282" s="5">
        <v>2.8997999999999999</v>
      </c>
      <c r="N282" s="5">
        <v>71.05</v>
      </c>
      <c r="O282" s="3" t="s">
        <v>21</v>
      </c>
    </row>
    <row r="283" spans="1:15" x14ac:dyDescent="0.2">
      <c r="A283" s="3" t="s">
        <v>25</v>
      </c>
      <c r="B283" s="3" t="s">
        <v>14</v>
      </c>
      <c r="C283" s="3" t="s">
        <v>251</v>
      </c>
      <c r="D283" s="3" t="s">
        <v>37</v>
      </c>
      <c r="E283" s="3" t="s">
        <v>219</v>
      </c>
      <c r="F283" s="4">
        <v>45678</v>
      </c>
      <c r="G283" s="3" t="s">
        <v>16</v>
      </c>
      <c r="H283" s="3" t="s">
        <v>53</v>
      </c>
      <c r="I283" s="3" t="s">
        <v>55</v>
      </c>
      <c r="J283" s="3" t="s">
        <v>56</v>
      </c>
      <c r="K283" s="3" t="s">
        <v>20</v>
      </c>
      <c r="L283" s="5">
        <v>0.1333</v>
      </c>
      <c r="M283" s="5">
        <v>1.9995000000000001</v>
      </c>
      <c r="N283" s="5">
        <v>24</v>
      </c>
      <c r="O283" s="3" t="s">
        <v>21</v>
      </c>
    </row>
    <row r="284" spans="1:15" x14ac:dyDescent="0.2">
      <c r="A284" s="3" t="s">
        <v>25</v>
      </c>
      <c r="B284" s="3" t="s">
        <v>14</v>
      </c>
      <c r="C284" s="3" t="s">
        <v>251</v>
      </c>
      <c r="D284" s="3" t="s">
        <v>37</v>
      </c>
      <c r="E284" s="3" t="s">
        <v>219</v>
      </c>
      <c r="F284" s="4">
        <v>45678</v>
      </c>
      <c r="G284" s="3" t="s">
        <v>16</v>
      </c>
      <c r="H284" s="3" t="s">
        <v>34</v>
      </c>
      <c r="I284" s="3" t="s">
        <v>35</v>
      </c>
      <c r="J284" s="3" t="s">
        <v>36</v>
      </c>
      <c r="K284" s="3" t="s">
        <v>20</v>
      </c>
      <c r="L284" s="5">
        <v>7.1099999999999997E-2</v>
      </c>
      <c r="M284" s="5">
        <v>0.63990000000000002</v>
      </c>
      <c r="N284" s="5">
        <v>11.39</v>
      </c>
      <c r="O284" s="3" t="s">
        <v>21</v>
      </c>
    </row>
    <row r="285" spans="1:15" x14ac:dyDescent="0.2">
      <c r="A285" s="3" t="s">
        <v>25</v>
      </c>
      <c r="B285" s="3" t="s">
        <v>14</v>
      </c>
      <c r="C285" s="3" t="s">
        <v>251</v>
      </c>
      <c r="D285" s="3" t="s">
        <v>37</v>
      </c>
      <c r="E285" s="3" t="s">
        <v>219</v>
      </c>
      <c r="F285" s="4">
        <v>45678</v>
      </c>
      <c r="G285" s="3" t="s">
        <v>16</v>
      </c>
      <c r="H285" s="3" t="s">
        <v>27</v>
      </c>
      <c r="I285" s="3" t="s">
        <v>28</v>
      </c>
      <c r="J285" s="3" t="s">
        <v>29</v>
      </c>
      <c r="K285" s="3" t="s">
        <v>20</v>
      </c>
      <c r="L285" s="5">
        <v>0.56110000000000004</v>
      </c>
      <c r="M285" s="5">
        <v>10.0998</v>
      </c>
      <c r="N285" s="5">
        <v>136.35</v>
      </c>
      <c r="O285" s="3" t="s">
        <v>21</v>
      </c>
    </row>
    <row r="286" spans="1:15" x14ac:dyDescent="0.2">
      <c r="A286" s="3" t="s">
        <v>25</v>
      </c>
      <c r="B286" s="3" t="s">
        <v>14</v>
      </c>
      <c r="C286" s="3" t="s">
        <v>251</v>
      </c>
      <c r="D286" s="3" t="s">
        <v>37</v>
      </c>
      <c r="E286" s="3" t="s">
        <v>219</v>
      </c>
      <c r="F286" s="4">
        <v>45678</v>
      </c>
      <c r="G286" s="3" t="s">
        <v>16</v>
      </c>
      <c r="H286" s="3" t="s">
        <v>17</v>
      </c>
      <c r="I286" s="3" t="s">
        <v>18</v>
      </c>
      <c r="J286" s="3" t="s">
        <v>30</v>
      </c>
      <c r="K286" s="3" t="s">
        <v>20</v>
      </c>
      <c r="L286" s="5">
        <v>0.39439999999999997</v>
      </c>
      <c r="M286" s="5">
        <v>7.0991999999999997</v>
      </c>
      <c r="N286" s="5">
        <v>31.95</v>
      </c>
      <c r="O286" s="3" t="s">
        <v>21</v>
      </c>
    </row>
    <row r="287" spans="1:15" x14ac:dyDescent="0.2">
      <c r="A287" s="3" t="s">
        <v>25</v>
      </c>
      <c r="B287" s="3" t="s">
        <v>14</v>
      </c>
      <c r="C287" s="3" t="s">
        <v>251</v>
      </c>
      <c r="D287" s="3" t="s">
        <v>37</v>
      </c>
      <c r="E287" s="3" t="s">
        <v>219</v>
      </c>
      <c r="F287" s="4">
        <v>45678</v>
      </c>
      <c r="G287" s="3" t="s">
        <v>16</v>
      </c>
      <c r="H287" s="3" t="s">
        <v>159</v>
      </c>
      <c r="I287" s="3" t="s">
        <v>162</v>
      </c>
      <c r="J287" s="3" t="s">
        <v>163</v>
      </c>
      <c r="K287" s="3" t="s">
        <v>20</v>
      </c>
      <c r="L287" s="5">
        <v>0.65</v>
      </c>
      <c r="M287" s="5">
        <v>6.5</v>
      </c>
      <c r="N287" s="5">
        <v>23.4</v>
      </c>
      <c r="O287" s="3" t="s">
        <v>21</v>
      </c>
    </row>
    <row r="288" spans="1:15" x14ac:dyDescent="0.2">
      <c r="A288" s="3" t="s">
        <v>25</v>
      </c>
      <c r="B288" s="3" t="s">
        <v>14</v>
      </c>
      <c r="C288" s="3" t="s">
        <v>251</v>
      </c>
      <c r="D288" s="3" t="s">
        <v>37</v>
      </c>
      <c r="E288" s="3" t="s">
        <v>219</v>
      </c>
      <c r="F288" s="4">
        <v>45678</v>
      </c>
      <c r="G288" s="3" t="s">
        <v>16</v>
      </c>
      <c r="H288" s="3" t="s">
        <v>159</v>
      </c>
      <c r="I288" s="3" t="s">
        <v>160</v>
      </c>
      <c r="J288" s="3" t="s">
        <v>161</v>
      </c>
      <c r="K288" s="3" t="s">
        <v>20</v>
      </c>
      <c r="L288" s="5">
        <v>0.1883</v>
      </c>
      <c r="M288" s="5">
        <v>2.2595999999999998</v>
      </c>
      <c r="N288" s="5">
        <v>12.43</v>
      </c>
      <c r="O288" s="3" t="s">
        <v>21</v>
      </c>
    </row>
    <row r="289" spans="1:15" x14ac:dyDescent="0.2">
      <c r="A289" s="3" t="s">
        <v>25</v>
      </c>
      <c r="B289" s="3" t="s">
        <v>14</v>
      </c>
      <c r="C289" s="3" t="s">
        <v>251</v>
      </c>
      <c r="D289" s="3" t="s">
        <v>37</v>
      </c>
      <c r="E289" s="3" t="s">
        <v>219</v>
      </c>
      <c r="F289" s="4">
        <v>45678</v>
      </c>
      <c r="G289" s="3" t="s">
        <v>16</v>
      </c>
      <c r="H289" s="3" t="s">
        <v>17</v>
      </c>
      <c r="I289" s="3" t="s">
        <v>180</v>
      </c>
      <c r="J289" s="3" t="s">
        <v>181</v>
      </c>
      <c r="K289" s="3" t="s">
        <v>20</v>
      </c>
      <c r="L289" s="5">
        <v>3.8899999999999997E-2</v>
      </c>
      <c r="M289" s="5">
        <v>0.70020000000000004</v>
      </c>
      <c r="N289" s="5">
        <v>4.41</v>
      </c>
      <c r="O289" s="3" t="s">
        <v>21</v>
      </c>
    </row>
    <row r="290" spans="1:15" x14ac:dyDescent="0.2">
      <c r="A290" s="3" t="s">
        <v>25</v>
      </c>
      <c r="B290" s="3" t="s">
        <v>14</v>
      </c>
      <c r="C290" s="3" t="s">
        <v>251</v>
      </c>
      <c r="D290" s="3" t="s">
        <v>26</v>
      </c>
      <c r="E290" s="3" t="s">
        <v>221</v>
      </c>
      <c r="F290" s="4">
        <v>45678</v>
      </c>
      <c r="G290" s="3" t="s">
        <v>16</v>
      </c>
      <c r="H290" s="3" t="s">
        <v>53</v>
      </c>
      <c r="I290" s="3" t="s">
        <v>55</v>
      </c>
      <c r="J290" s="3" t="s">
        <v>56</v>
      </c>
      <c r="K290" s="3" t="s">
        <v>20</v>
      </c>
      <c r="L290" s="5">
        <v>3.3300000000000003E-2</v>
      </c>
      <c r="M290" s="5">
        <v>0.4995</v>
      </c>
      <c r="N290" s="5">
        <v>6</v>
      </c>
      <c r="O290" s="3" t="s">
        <v>21</v>
      </c>
    </row>
    <row r="291" spans="1:15" x14ac:dyDescent="0.2">
      <c r="A291" s="3" t="s">
        <v>25</v>
      </c>
      <c r="B291" s="3" t="s">
        <v>14</v>
      </c>
      <c r="C291" s="3" t="s">
        <v>251</v>
      </c>
      <c r="D291" s="3" t="s">
        <v>26</v>
      </c>
      <c r="E291" s="3" t="s">
        <v>221</v>
      </c>
      <c r="F291" s="4">
        <v>45678</v>
      </c>
      <c r="G291" s="3" t="s">
        <v>16</v>
      </c>
      <c r="H291" s="3" t="s">
        <v>27</v>
      </c>
      <c r="I291" s="3" t="s">
        <v>28</v>
      </c>
      <c r="J291" s="3" t="s">
        <v>29</v>
      </c>
      <c r="K291" s="3" t="s">
        <v>20</v>
      </c>
      <c r="L291" s="5">
        <v>0.44440000000000002</v>
      </c>
      <c r="M291" s="5">
        <v>7.9992000000000001</v>
      </c>
      <c r="N291" s="5">
        <v>104</v>
      </c>
      <c r="O291" s="3" t="s">
        <v>21</v>
      </c>
    </row>
    <row r="292" spans="1:15" x14ac:dyDescent="0.2">
      <c r="A292" s="3" t="s">
        <v>25</v>
      </c>
      <c r="B292" s="3" t="s">
        <v>14</v>
      </c>
      <c r="C292" s="3" t="s">
        <v>251</v>
      </c>
      <c r="D292" s="3" t="s">
        <v>26</v>
      </c>
      <c r="E292" s="3" t="s">
        <v>221</v>
      </c>
      <c r="F292" s="4">
        <v>45678</v>
      </c>
      <c r="G292" s="3" t="s">
        <v>16</v>
      </c>
      <c r="H292" s="3" t="s">
        <v>17</v>
      </c>
      <c r="I292" s="3" t="s">
        <v>18</v>
      </c>
      <c r="J292" s="3" t="s">
        <v>19</v>
      </c>
      <c r="K292" s="3" t="s">
        <v>20</v>
      </c>
      <c r="L292" s="5">
        <v>3.3300000000000003E-2</v>
      </c>
      <c r="M292" s="5">
        <v>0.59940000000000004</v>
      </c>
      <c r="N292" s="5">
        <v>2.7</v>
      </c>
      <c r="O292" s="3" t="s">
        <v>21</v>
      </c>
    </row>
    <row r="293" spans="1:15" x14ac:dyDescent="0.2">
      <c r="A293" s="3" t="s">
        <v>25</v>
      </c>
      <c r="B293" s="3" t="s">
        <v>14</v>
      </c>
      <c r="C293" s="3" t="s">
        <v>251</v>
      </c>
      <c r="D293" s="3" t="s">
        <v>26</v>
      </c>
      <c r="E293" s="3" t="s">
        <v>221</v>
      </c>
      <c r="F293" s="4">
        <v>45678</v>
      </c>
      <c r="G293" s="3" t="s">
        <v>16</v>
      </c>
      <c r="H293" s="3" t="s">
        <v>57</v>
      </c>
      <c r="I293" s="3" t="s">
        <v>57</v>
      </c>
      <c r="J293" s="3" t="s">
        <v>58</v>
      </c>
      <c r="K293" s="3" t="s">
        <v>20</v>
      </c>
      <c r="L293" s="5">
        <v>0.16669999999999999</v>
      </c>
      <c r="M293" s="5">
        <v>1.0002</v>
      </c>
      <c r="N293" s="5">
        <v>16.5</v>
      </c>
      <c r="O293" s="3" t="s">
        <v>21</v>
      </c>
    </row>
    <row r="294" spans="1:15" x14ac:dyDescent="0.2">
      <c r="A294" s="3" t="s">
        <v>25</v>
      </c>
      <c r="B294" s="3" t="s">
        <v>14</v>
      </c>
      <c r="C294" s="3" t="s">
        <v>251</v>
      </c>
      <c r="D294" s="3" t="s">
        <v>26</v>
      </c>
      <c r="E294" s="3" t="s">
        <v>221</v>
      </c>
      <c r="F294" s="4">
        <v>45678</v>
      </c>
      <c r="G294" s="3" t="s">
        <v>16</v>
      </c>
      <c r="H294" s="3" t="s">
        <v>53</v>
      </c>
      <c r="I294" s="3" t="s">
        <v>55</v>
      </c>
      <c r="J294" s="3" t="s">
        <v>56</v>
      </c>
      <c r="K294" s="3" t="s">
        <v>20</v>
      </c>
      <c r="L294" s="5">
        <v>3.3300000000000003E-2</v>
      </c>
      <c r="M294" s="5">
        <v>0.4995</v>
      </c>
      <c r="N294" s="5">
        <v>6</v>
      </c>
      <c r="O294" s="3" t="s">
        <v>21</v>
      </c>
    </row>
    <row r="295" spans="1:15" x14ac:dyDescent="0.2">
      <c r="A295" s="3" t="s">
        <v>25</v>
      </c>
      <c r="B295" s="3" t="s">
        <v>14</v>
      </c>
      <c r="C295" s="3" t="s">
        <v>251</v>
      </c>
      <c r="D295" s="3" t="s">
        <v>26</v>
      </c>
      <c r="E295" s="3" t="s">
        <v>221</v>
      </c>
      <c r="F295" s="4">
        <v>45678</v>
      </c>
      <c r="G295" s="3" t="s">
        <v>16</v>
      </c>
      <c r="H295" s="3" t="s">
        <v>150</v>
      </c>
      <c r="I295" s="3" t="s">
        <v>151</v>
      </c>
      <c r="J295" s="3" t="s">
        <v>152</v>
      </c>
      <c r="K295" s="3" t="s">
        <v>20</v>
      </c>
      <c r="L295" s="5">
        <v>3.3300000000000003E-2</v>
      </c>
      <c r="M295" s="5">
        <v>0.18315000000000001</v>
      </c>
      <c r="N295" s="5">
        <v>4</v>
      </c>
      <c r="O295" s="3" t="s">
        <v>21</v>
      </c>
    </row>
    <row r="296" spans="1:15" x14ac:dyDescent="0.2">
      <c r="A296" s="3" t="s">
        <v>25</v>
      </c>
      <c r="B296" s="3" t="s">
        <v>14</v>
      </c>
      <c r="C296" s="3" t="s">
        <v>251</v>
      </c>
      <c r="D296" s="3" t="s">
        <v>26</v>
      </c>
      <c r="E296" s="3" t="s">
        <v>221</v>
      </c>
      <c r="F296" s="4">
        <v>45678</v>
      </c>
      <c r="G296" s="3" t="s">
        <v>16</v>
      </c>
      <c r="H296" s="3" t="s">
        <v>159</v>
      </c>
      <c r="I296" s="3" t="s">
        <v>162</v>
      </c>
      <c r="J296" s="3" t="s">
        <v>163</v>
      </c>
      <c r="K296" s="3" t="s">
        <v>20</v>
      </c>
      <c r="L296" s="5">
        <v>0.45</v>
      </c>
      <c r="M296" s="5">
        <v>4.5</v>
      </c>
      <c r="N296" s="5">
        <v>16.2</v>
      </c>
      <c r="O296" s="3" t="s">
        <v>21</v>
      </c>
    </row>
    <row r="297" spans="1:15" x14ac:dyDescent="0.2">
      <c r="A297" s="3" t="s">
        <v>25</v>
      </c>
      <c r="B297" s="3" t="s">
        <v>14</v>
      </c>
      <c r="C297" s="3" t="s">
        <v>251</v>
      </c>
      <c r="D297" s="3" t="s">
        <v>26</v>
      </c>
      <c r="E297" s="3" t="s">
        <v>221</v>
      </c>
      <c r="F297" s="4">
        <v>45678</v>
      </c>
      <c r="G297" s="3" t="s">
        <v>16</v>
      </c>
      <c r="H297" s="3" t="s">
        <v>159</v>
      </c>
      <c r="I297" s="3" t="s">
        <v>160</v>
      </c>
      <c r="J297" s="3" t="s">
        <v>161</v>
      </c>
      <c r="K297" s="3" t="s">
        <v>20</v>
      </c>
      <c r="L297" s="5">
        <v>0.75</v>
      </c>
      <c r="M297" s="5">
        <v>9</v>
      </c>
      <c r="N297" s="5">
        <v>58.5</v>
      </c>
      <c r="O297" s="3" t="s">
        <v>21</v>
      </c>
    </row>
    <row r="298" spans="1:15" x14ac:dyDescent="0.2">
      <c r="A298" s="3" t="s">
        <v>25</v>
      </c>
      <c r="B298" s="3" t="s">
        <v>14</v>
      </c>
      <c r="C298" s="3" t="s">
        <v>251</v>
      </c>
      <c r="D298" s="3" t="s">
        <v>26</v>
      </c>
      <c r="E298" s="3" t="s">
        <v>221</v>
      </c>
      <c r="F298" s="4">
        <v>45678</v>
      </c>
      <c r="G298" s="3" t="s">
        <v>16</v>
      </c>
      <c r="H298" s="3" t="s">
        <v>17</v>
      </c>
      <c r="I298" s="3" t="s">
        <v>180</v>
      </c>
      <c r="J298" s="3" t="s">
        <v>181</v>
      </c>
      <c r="K298" s="3" t="s">
        <v>20</v>
      </c>
      <c r="L298" s="5">
        <v>2.2200000000000001E-2</v>
      </c>
      <c r="M298" s="5">
        <v>0.39960000000000001</v>
      </c>
      <c r="N298" s="5">
        <v>2.52</v>
      </c>
      <c r="O298" s="3" t="s">
        <v>21</v>
      </c>
    </row>
    <row r="299" spans="1:15" x14ac:dyDescent="0.2">
      <c r="A299" s="3" t="s">
        <v>13</v>
      </c>
      <c r="B299" s="3" t="s">
        <v>14</v>
      </c>
      <c r="C299" s="3" t="s">
        <v>257</v>
      </c>
      <c r="D299" s="3" t="s">
        <v>120</v>
      </c>
      <c r="E299" s="3" t="s">
        <v>228</v>
      </c>
      <c r="F299" s="4">
        <v>45678</v>
      </c>
      <c r="G299" s="3" t="s">
        <v>16</v>
      </c>
      <c r="H299" s="3" t="s">
        <v>17</v>
      </c>
      <c r="I299" s="3" t="s">
        <v>18</v>
      </c>
      <c r="J299" s="3" t="s">
        <v>19</v>
      </c>
      <c r="K299" s="3" t="s">
        <v>20</v>
      </c>
      <c r="L299" s="5">
        <v>5.5599999999999997E-2</v>
      </c>
      <c r="M299" s="5">
        <v>1.0007999999999999</v>
      </c>
      <c r="N299" s="5">
        <v>4.2</v>
      </c>
      <c r="O299" s="3" t="s">
        <v>21</v>
      </c>
    </row>
    <row r="300" spans="1:15" x14ac:dyDescent="0.2">
      <c r="A300" s="3" t="s">
        <v>13</v>
      </c>
      <c r="B300" s="3" t="s">
        <v>14</v>
      </c>
      <c r="C300" s="3" t="s">
        <v>257</v>
      </c>
      <c r="D300" s="3" t="s">
        <v>107</v>
      </c>
      <c r="E300" s="3" t="s">
        <v>227</v>
      </c>
      <c r="F300" s="4">
        <v>45678</v>
      </c>
      <c r="G300" s="3" t="s">
        <v>16</v>
      </c>
      <c r="H300" s="3" t="s">
        <v>53</v>
      </c>
      <c r="I300" s="3" t="s">
        <v>55</v>
      </c>
      <c r="J300" s="3" t="s">
        <v>104</v>
      </c>
      <c r="K300" s="3" t="s">
        <v>20</v>
      </c>
      <c r="L300" s="5">
        <v>6.6699999999999995E-2</v>
      </c>
      <c r="M300" s="5">
        <v>1.0004999999999999</v>
      </c>
      <c r="N300" s="5">
        <v>13</v>
      </c>
      <c r="O300" s="3" t="s">
        <v>21</v>
      </c>
    </row>
    <row r="301" spans="1:15" x14ac:dyDescent="0.2">
      <c r="A301" s="3" t="s">
        <v>13</v>
      </c>
      <c r="B301" s="3" t="s">
        <v>14</v>
      </c>
      <c r="C301" s="3" t="s">
        <v>257</v>
      </c>
      <c r="D301" s="3" t="s">
        <v>107</v>
      </c>
      <c r="E301" s="3" t="s">
        <v>227</v>
      </c>
      <c r="F301" s="4">
        <v>45678</v>
      </c>
      <c r="G301" s="3" t="s">
        <v>16</v>
      </c>
      <c r="H301" s="3" t="s">
        <v>75</v>
      </c>
      <c r="I301" s="3" t="s">
        <v>75</v>
      </c>
      <c r="J301" s="3" t="s">
        <v>76</v>
      </c>
      <c r="K301" s="3" t="s">
        <v>20</v>
      </c>
      <c r="L301" s="5">
        <v>0.33329999999999999</v>
      </c>
      <c r="M301" s="5">
        <v>1.9998</v>
      </c>
      <c r="N301" s="5">
        <v>30</v>
      </c>
      <c r="O301" s="3" t="s">
        <v>21</v>
      </c>
    </row>
    <row r="302" spans="1:15" x14ac:dyDescent="0.2">
      <c r="A302" s="3" t="s">
        <v>13</v>
      </c>
      <c r="B302" s="3" t="s">
        <v>14</v>
      </c>
      <c r="C302" s="3" t="s">
        <v>257</v>
      </c>
      <c r="D302" s="3" t="s">
        <v>107</v>
      </c>
      <c r="E302" s="3" t="s">
        <v>227</v>
      </c>
      <c r="F302" s="4">
        <v>45678</v>
      </c>
      <c r="G302" s="3" t="s">
        <v>16</v>
      </c>
      <c r="H302" s="3" t="s">
        <v>65</v>
      </c>
      <c r="I302" s="3" t="s">
        <v>66</v>
      </c>
      <c r="J302" s="3" t="s">
        <v>114</v>
      </c>
      <c r="K302" s="3" t="s">
        <v>20</v>
      </c>
      <c r="L302" s="5">
        <v>0.1111</v>
      </c>
      <c r="M302" s="5">
        <v>1.9998</v>
      </c>
      <c r="N302" s="5">
        <v>21.8</v>
      </c>
      <c r="O302" s="3" t="s">
        <v>21</v>
      </c>
    </row>
    <row r="303" spans="1:15" x14ac:dyDescent="0.2">
      <c r="A303" s="3" t="s">
        <v>13</v>
      </c>
      <c r="B303" s="3" t="s">
        <v>14</v>
      </c>
      <c r="C303" s="3" t="s">
        <v>257</v>
      </c>
      <c r="D303" s="3" t="s">
        <v>107</v>
      </c>
      <c r="E303" s="3" t="s">
        <v>227</v>
      </c>
      <c r="F303" s="4">
        <v>45678</v>
      </c>
      <c r="G303" s="3" t="s">
        <v>16</v>
      </c>
      <c r="H303" s="3" t="s">
        <v>159</v>
      </c>
      <c r="I303" s="3" t="s">
        <v>160</v>
      </c>
      <c r="J303" s="3" t="s">
        <v>161</v>
      </c>
      <c r="K303" s="3" t="s">
        <v>20</v>
      </c>
      <c r="L303" s="5">
        <v>0.25</v>
      </c>
      <c r="M303" s="5">
        <v>3</v>
      </c>
      <c r="N303" s="5">
        <v>22.5</v>
      </c>
      <c r="O303" s="3" t="s">
        <v>21</v>
      </c>
    </row>
    <row r="304" spans="1:15" x14ac:dyDescent="0.2">
      <c r="A304" s="3" t="s">
        <v>13</v>
      </c>
      <c r="B304" s="3" t="s">
        <v>14</v>
      </c>
      <c r="C304" s="3" t="s">
        <v>257</v>
      </c>
      <c r="D304" s="3" t="s">
        <v>107</v>
      </c>
      <c r="E304" s="3" t="s">
        <v>227</v>
      </c>
      <c r="F304" s="4">
        <v>45678</v>
      </c>
      <c r="G304" s="3" t="s">
        <v>16</v>
      </c>
      <c r="H304" s="3" t="s">
        <v>65</v>
      </c>
      <c r="I304" s="3" t="s">
        <v>169</v>
      </c>
      <c r="J304" s="3" t="s">
        <v>170</v>
      </c>
      <c r="K304" s="3" t="s">
        <v>20</v>
      </c>
      <c r="L304" s="5">
        <v>0.1</v>
      </c>
      <c r="M304" s="5">
        <v>1</v>
      </c>
      <c r="N304" s="5">
        <v>20.8</v>
      </c>
      <c r="O304" s="3" t="s">
        <v>21</v>
      </c>
    </row>
    <row r="305" spans="1:15" x14ac:dyDescent="0.2">
      <c r="A305" s="3" t="s">
        <v>259</v>
      </c>
      <c r="B305" s="3" t="s">
        <v>14</v>
      </c>
      <c r="C305" s="3" t="s">
        <v>252</v>
      </c>
      <c r="D305" s="3" t="s">
        <v>59</v>
      </c>
      <c r="E305" s="3" t="s">
        <v>184</v>
      </c>
      <c r="F305" s="4">
        <v>45679</v>
      </c>
      <c r="G305" s="3" t="s">
        <v>16</v>
      </c>
      <c r="H305" s="3" t="s">
        <v>159</v>
      </c>
      <c r="I305" s="3" t="s">
        <v>160</v>
      </c>
      <c r="J305" s="3" t="s">
        <v>161</v>
      </c>
      <c r="K305" s="3" t="s">
        <v>20</v>
      </c>
      <c r="L305" s="5">
        <v>0.16669999999999999</v>
      </c>
      <c r="M305" s="5">
        <v>2.0004</v>
      </c>
      <c r="N305" s="5">
        <v>6</v>
      </c>
      <c r="O305" s="3" t="s">
        <v>21</v>
      </c>
    </row>
    <row r="306" spans="1:15" x14ac:dyDescent="0.2">
      <c r="A306" s="3" t="s">
        <v>259</v>
      </c>
      <c r="B306" s="3" t="s">
        <v>14</v>
      </c>
      <c r="C306" s="3" t="s">
        <v>252</v>
      </c>
      <c r="D306" s="3" t="s">
        <v>52</v>
      </c>
      <c r="E306" s="3" t="s">
        <v>185</v>
      </c>
      <c r="F306" s="4">
        <v>45679</v>
      </c>
      <c r="G306" s="3" t="s">
        <v>16</v>
      </c>
      <c r="H306" s="3" t="s">
        <v>53</v>
      </c>
      <c r="I306" s="3" t="s">
        <v>55</v>
      </c>
      <c r="J306" s="3" t="s">
        <v>56</v>
      </c>
      <c r="K306" s="3" t="s">
        <v>20</v>
      </c>
      <c r="L306" s="5">
        <v>0.12429999999999999</v>
      </c>
      <c r="M306" s="5">
        <v>1.8645</v>
      </c>
      <c r="N306" s="5">
        <v>20.5</v>
      </c>
      <c r="O306" s="3" t="s">
        <v>21</v>
      </c>
    </row>
    <row r="307" spans="1:15" x14ac:dyDescent="0.2">
      <c r="A307" s="3" t="s">
        <v>259</v>
      </c>
      <c r="B307" s="3" t="s">
        <v>14</v>
      </c>
      <c r="C307" s="3" t="s">
        <v>252</v>
      </c>
      <c r="D307" s="3" t="s">
        <v>52</v>
      </c>
      <c r="E307" s="3" t="s">
        <v>185</v>
      </c>
      <c r="F307" s="4">
        <v>45679</v>
      </c>
      <c r="G307" s="3" t="s">
        <v>16</v>
      </c>
      <c r="H307" s="3" t="s">
        <v>57</v>
      </c>
      <c r="I307" s="3" t="s">
        <v>57</v>
      </c>
      <c r="J307" s="3" t="s">
        <v>58</v>
      </c>
      <c r="K307" s="3" t="s">
        <v>20</v>
      </c>
      <c r="L307" s="5">
        <v>0.108</v>
      </c>
      <c r="M307" s="5">
        <v>0.64800000000000002</v>
      </c>
      <c r="N307" s="5">
        <v>7.71</v>
      </c>
      <c r="O307" s="3" t="s">
        <v>21</v>
      </c>
    </row>
    <row r="308" spans="1:15" x14ac:dyDescent="0.2">
      <c r="A308" s="3" t="s">
        <v>259</v>
      </c>
      <c r="B308" s="3" t="s">
        <v>14</v>
      </c>
      <c r="C308" s="3" t="s">
        <v>252</v>
      </c>
      <c r="D308" s="3" t="s">
        <v>52</v>
      </c>
      <c r="E308" s="3" t="s">
        <v>185</v>
      </c>
      <c r="F308" s="4">
        <v>45679</v>
      </c>
      <c r="G308" s="3" t="s">
        <v>16</v>
      </c>
      <c r="H308" s="3" t="s">
        <v>17</v>
      </c>
      <c r="I308" s="3" t="s">
        <v>23</v>
      </c>
      <c r="J308" s="3" t="s">
        <v>24</v>
      </c>
      <c r="K308" s="3" t="s">
        <v>20</v>
      </c>
      <c r="L308" s="5">
        <v>0.46</v>
      </c>
      <c r="M308" s="5">
        <v>8.2799999999999994</v>
      </c>
      <c r="N308" s="5">
        <v>37.26</v>
      </c>
      <c r="O308" s="3" t="s">
        <v>21</v>
      </c>
    </row>
    <row r="309" spans="1:15" x14ac:dyDescent="0.2">
      <c r="A309" s="3" t="s">
        <v>259</v>
      </c>
      <c r="B309" s="3" t="s">
        <v>14</v>
      </c>
      <c r="C309" s="3" t="s">
        <v>252</v>
      </c>
      <c r="D309" s="3" t="s">
        <v>52</v>
      </c>
      <c r="E309" s="3" t="s">
        <v>185</v>
      </c>
      <c r="F309" s="4">
        <v>45679</v>
      </c>
      <c r="G309" s="3" t="s">
        <v>16</v>
      </c>
      <c r="H309" s="3" t="s">
        <v>31</v>
      </c>
      <c r="I309" s="3" t="s">
        <v>31</v>
      </c>
      <c r="J309" s="3" t="s">
        <v>32</v>
      </c>
      <c r="K309" s="3" t="s">
        <v>20</v>
      </c>
      <c r="L309" s="5">
        <v>3.5000000000000003E-2</v>
      </c>
      <c r="M309" s="5">
        <v>0.14000000000000001</v>
      </c>
      <c r="N309" s="5">
        <v>2.66</v>
      </c>
      <c r="O309" s="3" t="s">
        <v>21</v>
      </c>
    </row>
    <row r="310" spans="1:15" x14ac:dyDescent="0.2">
      <c r="A310" s="3" t="s">
        <v>259</v>
      </c>
      <c r="B310" s="3" t="s">
        <v>14</v>
      </c>
      <c r="C310" s="3" t="s">
        <v>252</v>
      </c>
      <c r="D310" s="3" t="s">
        <v>52</v>
      </c>
      <c r="E310" s="3" t="s">
        <v>185</v>
      </c>
      <c r="F310" s="4">
        <v>45679</v>
      </c>
      <c r="G310" s="3" t="s">
        <v>16</v>
      </c>
      <c r="H310" s="3" t="s">
        <v>159</v>
      </c>
      <c r="I310" s="3" t="s">
        <v>160</v>
      </c>
      <c r="J310" s="3" t="s">
        <v>161</v>
      </c>
      <c r="K310" s="3" t="s">
        <v>20</v>
      </c>
      <c r="L310" s="5">
        <v>0.41620000000000001</v>
      </c>
      <c r="M310" s="5">
        <v>4.9943999999999997</v>
      </c>
      <c r="N310" s="5">
        <v>14.98</v>
      </c>
      <c r="O310" s="3" t="s">
        <v>21</v>
      </c>
    </row>
    <row r="311" spans="1:15" x14ac:dyDescent="0.2">
      <c r="A311" s="3" t="s">
        <v>259</v>
      </c>
      <c r="B311" s="3" t="s">
        <v>14</v>
      </c>
      <c r="C311" s="3" t="s">
        <v>252</v>
      </c>
      <c r="D311" s="3" t="s">
        <v>52</v>
      </c>
      <c r="E311" s="3" t="s">
        <v>185</v>
      </c>
      <c r="F311" s="4">
        <v>45679</v>
      </c>
      <c r="G311" s="3" t="s">
        <v>16</v>
      </c>
      <c r="H311" s="3" t="s">
        <v>159</v>
      </c>
      <c r="I311" s="3" t="s">
        <v>162</v>
      </c>
      <c r="J311" s="3" t="s">
        <v>163</v>
      </c>
      <c r="K311" s="3" t="s">
        <v>20</v>
      </c>
      <c r="L311" s="5">
        <v>0.53400000000000003</v>
      </c>
      <c r="M311" s="5">
        <v>5.34</v>
      </c>
      <c r="N311" s="5">
        <v>16.02</v>
      </c>
      <c r="O311" s="3" t="s">
        <v>21</v>
      </c>
    </row>
    <row r="312" spans="1:15" x14ac:dyDescent="0.2">
      <c r="A312" s="3" t="s">
        <v>259</v>
      </c>
      <c r="B312" s="3" t="s">
        <v>14</v>
      </c>
      <c r="C312" s="3" t="s">
        <v>252</v>
      </c>
      <c r="D312" s="3" t="s">
        <v>74</v>
      </c>
      <c r="E312" s="3" t="s">
        <v>191</v>
      </c>
      <c r="F312" s="4">
        <v>45679</v>
      </c>
      <c r="G312" s="3" t="s">
        <v>16</v>
      </c>
      <c r="H312" s="3" t="s">
        <v>75</v>
      </c>
      <c r="I312" s="3" t="s">
        <v>75</v>
      </c>
      <c r="J312" s="3" t="s">
        <v>76</v>
      </c>
      <c r="K312" s="3" t="s">
        <v>20</v>
      </c>
      <c r="L312" s="5">
        <v>0.56869999999999998</v>
      </c>
      <c r="M312" s="5">
        <v>3.4121999999999999</v>
      </c>
      <c r="N312" s="5">
        <v>44.02</v>
      </c>
      <c r="O312" s="3" t="s">
        <v>21</v>
      </c>
    </row>
    <row r="313" spans="1:15" x14ac:dyDescent="0.2">
      <c r="A313" s="3" t="s">
        <v>259</v>
      </c>
      <c r="B313" s="3" t="s">
        <v>14</v>
      </c>
      <c r="C313" s="3" t="s">
        <v>252</v>
      </c>
      <c r="D313" s="3" t="s">
        <v>44</v>
      </c>
      <c r="E313" s="3" t="s">
        <v>189</v>
      </c>
      <c r="F313" s="4">
        <v>45679</v>
      </c>
      <c r="G313" s="3" t="s">
        <v>16</v>
      </c>
      <c r="H313" s="3" t="s">
        <v>45</v>
      </c>
      <c r="I313" s="3" t="s">
        <v>46</v>
      </c>
      <c r="J313" s="3" t="s">
        <v>47</v>
      </c>
      <c r="K313" s="3" t="s">
        <v>20</v>
      </c>
      <c r="L313" s="5">
        <v>3.1581000000000001</v>
      </c>
      <c r="M313" s="5">
        <v>47.371499999999997</v>
      </c>
      <c r="N313" s="5">
        <v>142.12</v>
      </c>
      <c r="O313" s="3" t="s">
        <v>21</v>
      </c>
    </row>
    <row r="314" spans="1:15" x14ac:dyDescent="0.2">
      <c r="A314" s="3" t="s">
        <v>259</v>
      </c>
      <c r="B314" s="3" t="s">
        <v>14</v>
      </c>
      <c r="C314" s="3" t="s">
        <v>252</v>
      </c>
      <c r="D314" s="3" t="s">
        <v>44</v>
      </c>
      <c r="E314" s="3" t="s">
        <v>189</v>
      </c>
      <c r="F314" s="4">
        <v>45679</v>
      </c>
      <c r="G314" s="3" t="s">
        <v>16</v>
      </c>
      <c r="H314" s="3" t="s">
        <v>17</v>
      </c>
      <c r="I314" s="3" t="s">
        <v>23</v>
      </c>
      <c r="J314" s="3" t="s">
        <v>24</v>
      </c>
      <c r="K314" s="3" t="s">
        <v>20</v>
      </c>
      <c r="L314" s="5">
        <v>0.1111</v>
      </c>
      <c r="M314" s="5">
        <v>1.9998</v>
      </c>
      <c r="N314" s="5">
        <v>9</v>
      </c>
      <c r="O314" s="3" t="s">
        <v>21</v>
      </c>
    </row>
    <row r="315" spans="1:15" x14ac:dyDescent="0.2">
      <c r="A315" s="3" t="s">
        <v>259</v>
      </c>
      <c r="B315" s="3" t="s">
        <v>14</v>
      </c>
      <c r="C315" s="3" t="s">
        <v>253</v>
      </c>
      <c r="D315" s="3" t="s">
        <v>48</v>
      </c>
      <c r="E315" s="3" t="s">
        <v>207</v>
      </c>
      <c r="F315" s="4">
        <v>45679</v>
      </c>
      <c r="G315" s="3" t="s">
        <v>16</v>
      </c>
      <c r="H315" s="3" t="s">
        <v>45</v>
      </c>
      <c r="I315" s="3" t="s">
        <v>49</v>
      </c>
      <c r="J315" s="3" t="s">
        <v>50</v>
      </c>
      <c r="K315" s="3" t="s">
        <v>20</v>
      </c>
      <c r="L315" s="5">
        <v>0.22670000000000001</v>
      </c>
      <c r="M315" s="5">
        <v>3.4005000000000001</v>
      </c>
      <c r="N315" s="5">
        <v>12.24</v>
      </c>
      <c r="O315" s="3" t="s">
        <v>21</v>
      </c>
    </row>
    <row r="316" spans="1:15" x14ac:dyDescent="0.2">
      <c r="A316" s="3" t="s">
        <v>13</v>
      </c>
      <c r="B316" s="3" t="s">
        <v>14</v>
      </c>
      <c r="C316" s="3" t="s">
        <v>256</v>
      </c>
      <c r="D316" s="3" t="s">
        <v>15</v>
      </c>
      <c r="E316" s="3" t="s">
        <v>210</v>
      </c>
      <c r="F316" s="4">
        <v>45679</v>
      </c>
      <c r="G316" s="3" t="s">
        <v>16</v>
      </c>
      <c r="H316" s="3" t="s">
        <v>17</v>
      </c>
      <c r="I316" s="3" t="s">
        <v>18</v>
      </c>
      <c r="J316" s="3" t="s">
        <v>19</v>
      </c>
      <c r="K316" s="3" t="s">
        <v>20</v>
      </c>
      <c r="L316" s="5">
        <v>0.83330000000000004</v>
      </c>
      <c r="M316" s="5">
        <v>14.9994</v>
      </c>
      <c r="N316" s="5">
        <v>45</v>
      </c>
      <c r="O316" s="3" t="s">
        <v>21</v>
      </c>
    </row>
    <row r="317" spans="1:15" x14ac:dyDescent="0.2">
      <c r="A317" s="3" t="s">
        <v>13</v>
      </c>
      <c r="B317" s="3" t="s">
        <v>14</v>
      </c>
      <c r="C317" s="3" t="s">
        <v>256</v>
      </c>
      <c r="D317" s="3" t="s">
        <v>22</v>
      </c>
      <c r="E317" s="3" t="s">
        <v>211</v>
      </c>
      <c r="F317" s="4">
        <v>45679</v>
      </c>
      <c r="G317" s="3" t="s">
        <v>16</v>
      </c>
      <c r="H317" s="3" t="s">
        <v>17</v>
      </c>
      <c r="I317" s="3" t="s">
        <v>18</v>
      </c>
      <c r="J317" s="3" t="s">
        <v>19</v>
      </c>
      <c r="K317" s="3" t="s">
        <v>20</v>
      </c>
      <c r="L317" s="5">
        <v>0.30559999999999998</v>
      </c>
      <c r="M317" s="5">
        <v>5.5007999999999999</v>
      </c>
      <c r="N317" s="5">
        <v>16.5</v>
      </c>
      <c r="O317" s="3" t="s">
        <v>21</v>
      </c>
    </row>
    <row r="318" spans="1:15" x14ac:dyDescent="0.2">
      <c r="A318" s="3" t="s">
        <v>13</v>
      </c>
      <c r="B318" s="3" t="s">
        <v>14</v>
      </c>
      <c r="C318" s="3" t="s">
        <v>256</v>
      </c>
      <c r="D318" s="3" t="s">
        <v>22</v>
      </c>
      <c r="E318" s="3" t="s">
        <v>211</v>
      </c>
      <c r="F318" s="4">
        <v>45679</v>
      </c>
      <c r="G318" s="3" t="s">
        <v>16</v>
      </c>
      <c r="H318" s="3" t="s">
        <v>17</v>
      </c>
      <c r="I318" s="3" t="s">
        <v>23</v>
      </c>
      <c r="J318" s="3" t="s">
        <v>24</v>
      </c>
      <c r="K318" s="3" t="s">
        <v>20</v>
      </c>
      <c r="L318" s="5">
        <v>6.6699999999999995E-2</v>
      </c>
      <c r="M318" s="5">
        <v>1.2005999999999999</v>
      </c>
      <c r="N318" s="5">
        <v>5.04</v>
      </c>
      <c r="O318" s="3" t="s">
        <v>21</v>
      </c>
    </row>
    <row r="319" spans="1:15" x14ac:dyDescent="0.2">
      <c r="A319" s="3" t="s">
        <v>25</v>
      </c>
      <c r="B319" s="3" t="s">
        <v>14</v>
      </c>
      <c r="C319" s="3" t="s">
        <v>251</v>
      </c>
      <c r="D319" s="3" t="s">
        <v>77</v>
      </c>
      <c r="E319" s="3" t="s">
        <v>215</v>
      </c>
      <c r="F319" s="4">
        <v>45679</v>
      </c>
      <c r="G319" s="3" t="s">
        <v>16</v>
      </c>
      <c r="H319" s="3" t="s">
        <v>159</v>
      </c>
      <c r="I319" s="3" t="s">
        <v>160</v>
      </c>
      <c r="J319" s="3" t="s">
        <v>161</v>
      </c>
      <c r="K319" s="3" t="s">
        <v>20</v>
      </c>
      <c r="L319" s="5">
        <v>3.1699999999999999E-2</v>
      </c>
      <c r="M319" s="5">
        <v>0.38040000000000002</v>
      </c>
      <c r="N319" s="5">
        <v>2.4700000000000002</v>
      </c>
      <c r="O319" s="3" t="s">
        <v>21</v>
      </c>
    </row>
    <row r="320" spans="1:15" x14ac:dyDescent="0.2">
      <c r="A320" s="3" t="s">
        <v>25</v>
      </c>
      <c r="B320" s="3" t="s">
        <v>14</v>
      </c>
      <c r="C320" s="3" t="s">
        <v>251</v>
      </c>
      <c r="D320" s="3" t="s">
        <v>51</v>
      </c>
      <c r="E320" s="3" t="s">
        <v>218</v>
      </c>
      <c r="F320" s="4">
        <v>45679</v>
      </c>
      <c r="G320" s="3" t="s">
        <v>16</v>
      </c>
      <c r="H320" s="3" t="s">
        <v>34</v>
      </c>
      <c r="I320" s="3" t="s">
        <v>35</v>
      </c>
      <c r="J320" s="3" t="s">
        <v>36</v>
      </c>
      <c r="K320" s="3" t="s">
        <v>20</v>
      </c>
      <c r="L320" s="5">
        <v>0.38890000000000002</v>
      </c>
      <c r="M320" s="5">
        <v>3.5001000000000002</v>
      </c>
      <c r="N320" s="5">
        <v>62.3</v>
      </c>
      <c r="O320" s="3" t="s">
        <v>21</v>
      </c>
    </row>
    <row r="321" spans="1:15" x14ac:dyDescent="0.2">
      <c r="A321" s="3" t="s">
        <v>25</v>
      </c>
      <c r="B321" s="3" t="s">
        <v>14</v>
      </c>
      <c r="C321" s="3" t="s">
        <v>251</v>
      </c>
      <c r="D321" s="3" t="s">
        <v>51</v>
      </c>
      <c r="E321" s="3" t="s">
        <v>218</v>
      </c>
      <c r="F321" s="4">
        <v>45679</v>
      </c>
      <c r="G321" s="3" t="s">
        <v>16</v>
      </c>
      <c r="H321" s="3" t="s">
        <v>17</v>
      </c>
      <c r="I321" s="3" t="s">
        <v>180</v>
      </c>
      <c r="J321" s="3" t="s">
        <v>181</v>
      </c>
      <c r="K321" s="3" t="s">
        <v>20</v>
      </c>
      <c r="L321" s="5">
        <v>5.5999999999999999E-3</v>
      </c>
      <c r="M321" s="5">
        <v>0.1008</v>
      </c>
      <c r="N321" s="5">
        <v>0.73</v>
      </c>
      <c r="O321" s="3" t="s">
        <v>21</v>
      </c>
    </row>
    <row r="322" spans="1:15" x14ac:dyDescent="0.2">
      <c r="A322" s="3" t="s">
        <v>25</v>
      </c>
      <c r="B322" s="3" t="s">
        <v>14</v>
      </c>
      <c r="C322" s="3" t="s">
        <v>251</v>
      </c>
      <c r="D322" s="3" t="s">
        <v>37</v>
      </c>
      <c r="E322" s="3" t="s">
        <v>219</v>
      </c>
      <c r="F322" s="4">
        <v>45679</v>
      </c>
      <c r="G322" s="3" t="s">
        <v>16</v>
      </c>
      <c r="H322" s="3" t="s">
        <v>38</v>
      </c>
      <c r="I322" s="3" t="s">
        <v>39</v>
      </c>
      <c r="J322" s="3" t="s">
        <v>40</v>
      </c>
      <c r="K322" s="3" t="s">
        <v>20</v>
      </c>
      <c r="L322" s="5">
        <v>7.1400000000000005E-2</v>
      </c>
      <c r="M322" s="5">
        <v>0.99960000000000004</v>
      </c>
      <c r="N322" s="5">
        <v>14.3</v>
      </c>
      <c r="O322" s="3" t="s">
        <v>21</v>
      </c>
    </row>
    <row r="323" spans="1:15" x14ac:dyDescent="0.2">
      <c r="A323" s="3" t="s">
        <v>25</v>
      </c>
      <c r="B323" s="3" t="s">
        <v>14</v>
      </c>
      <c r="C323" s="3" t="s">
        <v>251</v>
      </c>
      <c r="D323" s="3" t="s">
        <v>37</v>
      </c>
      <c r="E323" s="3" t="s">
        <v>219</v>
      </c>
      <c r="F323" s="4">
        <v>45679</v>
      </c>
      <c r="G323" s="3" t="s">
        <v>16</v>
      </c>
      <c r="H323" s="3" t="s">
        <v>41</v>
      </c>
      <c r="I323" s="3" t="s">
        <v>42</v>
      </c>
      <c r="J323" s="3" t="s">
        <v>43</v>
      </c>
      <c r="K323" s="3" t="s">
        <v>20</v>
      </c>
      <c r="L323" s="5">
        <v>0.1</v>
      </c>
      <c r="M323" s="5">
        <v>0.9</v>
      </c>
      <c r="N323" s="5">
        <v>22.05</v>
      </c>
      <c r="O323" s="3" t="s">
        <v>21</v>
      </c>
    </row>
    <row r="324" spans="1:15" x14ac:dyDescent="0.2">
      <c r="A324" s="3" t="s">
        <v>25</v>
      </c>
      <c r="B324" s="3" t="s">
        <v>14</v>
      </c>
      <c r="C324" s="3" t="s">
        <v>251</v>
      </c>
      <c r="D324" s="3" t="s">
        <v>37</v>
      </c>
      <c r="E324" s="3" t="s">
        <v>219</v>
      </c>
      <c r="F324" s="4">
        <v>45679</v>
      </c>
      <c r="G324" s="3" t="s">
        <v>16</v>
      </c>
      <c r="H324" s="3" t="s">
        <v>159</v>
      </c>
      <c r="I324" s="3" t="s">
        <v>162</v>
      </c>
      <c r="J324" s="3" t="s">
        <v>163</v>
      </c>
      <c r="K324" s="3" t="s">
        <v>20</v>
      </c>
      <c r="L324" s="5">
        <v>0.60499999999999998</v>
      </c>
      <c r="M324" s="5">
        <v>6.05</v>
      </c>
      <c r="N324" s="5">
        <v>21.78</v>
      </c>
      <c r="O324" s="3" t="s">
        <v>21</v>
      </c>
    </row>
    <row r="325" spans="1:15" x14ac:dyDescent="0.2">
      <c r="A325" s="3" t="s">
        <v>68</v>
      </c>
      <c r="B325" s="3" t="s">
        <v>14</v>
      </c>
      <c r="C325" s="3" t="s">
        <v>251</v>
      </c>
      <c r="D325" s="3" t="s">
        <v>69</v>
      </c>
      <c r="E325" s="3" t="s">
        <v>223</v>
      </c>
      <c r="F325" s="4">
        <v>45679</v>
      </c>
      <c r="G325" s="3" t="s">
        <v>16</v>
      </c>
      <c r="H325" s="3" t="s">
        <v>34</v>
      </c>
      <c r="I325" s="3" t="s">
        <v>35</v>
      </c>
      <c r="J325" s="3" t="s">
        <v>70</v>
      </c>
      <c r="K325" s="3" t="s">
        <v>20</v>
      </c>
      <c r="L325" s="5">
        <v>3.4000000000000002E-2</v>
      </c>
      <c r="M325" s="5">
        <v>0.34</v>
      </c>
      <c r="N325" s="5">
        <v>6.05</v>
      </c>
      <c r="O325" s="3" t="s">
        <v>21</v>
      </c>
    </row>
    <row r="326" spans="1:15" x14ac:dyDescent="0.2">
      <c r="A326" s="3" t="s">
        <v>68</v>
      </c>
      <c r="B326" s="3" t="s">
        <v>14</v>
      </c>
      <c r="C326" s="3" t="s">
        <v>251</v>
      </c>
      <c r="D326" s="3" t="s">
        <v>69</v>
      </c>
      <c r="E326" s="3" t="s">
        <v>223</v>
      </c>
      <c r="F326" s="4">
        <v>45679</v>
      </c>
      <c r="G326" s="3" t="s">
        <v>16</v>
      </c>
      <c r="H326" s="3" t="s">
        <v>65</v>
      </c>
      <c r="I326" s="3" t="s">
        <v>169</v>
      </c>
      <c r="J326" s="3" t="s">
        <v>170</v>
      </c>
      <c r="K326" s="3" t="s">
        <v>20</v>
      </c>
      <c r="L326" s="5">
        <v>1.72E-2</v>
      </c>
      <c r="M326" s="5">
        <v>0.17199999999999999</v>
      </c>
      <c r="N326" s="5">
        <v>3.44</v>
      </c>
      <c r="O326" s="3" t="s">
        <v>21</v>
      </c>
    </row>
    <row r="327" spans="1:15" x14ac:dyDescent="0.2">
      <c r="A327" s="3" t="s">
        <v>68</v>
      </c>
      <c r="B327" s="3" t="s">
        <v>14</v>
      </c>
      <c r="C327" s="3" t="s">
        <v>251</v>
      </c>
      <c r="D327" s="3" t="s">
        <v>71</v>
      </c>
      <c r="E327" s="3" t="s">
        <v>224</v>
      </c>
      <c r="F327" s="4">
        <v>45679</v>
      </c>
      <c r="G327" s="3" t="s">
        <v>16</v>
      </c>
      <c r="H327" s="3" t="s">
        <v>27</v>
      </c>
      <c r="I327" s="3" t="s">
        <v>72</v>
      </c>
      <c r="J327" s="3" t="s">
        <v>73</v>
      </c>
      <c r="K327" s="3" t="s">
        <v>20</v>
      </c>
      <c r="L327" s="5">
        <v>5.2600000000000001E-2</v>
      </c>
      <c r="M327" s="5">
        <v>0.99939999999999996</v>
      </c>
      <c r="N327" s="5">
        <v>14</v>
      </c>
      <c r="O327" s="3" t="s">
        <v>21</v>
      </c>
    </row>
    <row r="328" spans="1:15" x14ac:dyDescent="0.2">
      <c r="A328" s="3" t="s">
        <v>68</v>
      </c>
      <c r="B328" s="3" t="s">
        <v>14</v>
      </c>
      <c r="C328" s="3" t="s">
        <v>251</v>
      </c>
      <c r="D328" s="3" t="s">
        <v>71</v>
      </c>
      <c r="E328" s="3" t="s">
        <v>224</v>
      </c>
      <c r="F328" s="4">
        <v>45679</v>
      </c>
      <c r="G328" s="3" t="s">
        <v>16</v>
      </c>
      <c r="H328" s="3" t="s">
        <v>45</v>
      </c>
      <c r="I328" s="3" t="s">
        <v>49</v>
      </c>
      <c r="J328" s="3" t="s">
        <v>50</v>
      </c>
      <c r="K328" s="3" t="s">
        <v>20</v>
      </c>
      <c r="L328" s="5">
        <v>0.33329999999999999</v>
      </c>
      <c r="M328" s="5">
        <v>4.9995000000000003</v>
      </c>
      <c r="N328" s="5">
        <v>16.5</v>
      </c>
      <c r="O328" s="3" t="s">
        <v>21</v>
      </c>
    </row>
    <row r="329" spans="1:15" x14ac:dyDescent="0.2">
      <c r="A329" s="3" t="s">
        <v>68</v>
      </c>
      <c r="B329" s="3" t="s">
        <v>14</v>
      </c>
      <c r="C329" s="3" t="s">
        <v>251</v>
      </c>
      <c r="D329" s="3" t="s">
        <v>71</v>
      </c>
      <c r="E329" s="3" t="s">
        <v>224</v>
      </c>
      <c r="F329" s="4">
        <v>45679</v>
      </c>
      <c r="G329" s="3" t="s">
        <v>16</v>
      </c>
      <c r="H329" s="3" t="s">
        <v>65</v>
      </c>
      <c r="I329" s="3" t="s">
        <v>66</v>
      </c>
      <c r="J329" s="3" t="s">
        <v>67</v>
      </c>
      <c r="K329" s="3" t="s">
        <v>20</v>
      </c>
      <c r="L329" s="5">
        <v>5.5599999999999997E-2</v>
      </c>
      <c r="M329" s="5">
        <v>1.0007999999999999</v>
      </c>
      <c r="N329" s="5">
        <v>10</v>
      </c>
      <c r="O329" s="3" t="s">
        <v>21</v>
      </c>
    </row>
    <row r="330" spans="1:15" x14ac:dyDescent="0.2">
      <c r="A330" s="3" t="s">
        <v>68</v>
      </c>
      <c r="B330" s="3" t="s">
        <v>14</v>
      </c>
      <c r="C330" s="3" t="s">
        <v>251</v>
      </c>
      <c r="D330" s="3" t="s">
        <v>71</v>
      </c>
      <c r="E330" s="3" t="s">
        <v>224</v>
      </c>
      <c r="F330" s="4">
        <v>45679</v>
      </c>
      <c r="G330" s="3" t="s">
        <v>16</v>
      </c>
      <c r="H330" s="3" t="s">
        <v>34</v>
      </c>
      <c r="I330" s="3" t="s">
        <v>35</v>
      </c>
      <c r="J330" s="3" t="s">
        <v>36</v>
      </c>
      <c r="K330" s="3" t="s">
        <v>20</v>
      </c>
      <c r="L330" s="5">
        <v>0.33329999999999999</v>
      </c>
      <c r="M330" s="5">
        <v>2.9996999999999998</v>
      </c>
      <c r="N330" s="5">
        <v>53.4</v>
      </c>
      <c r="O330" s="3" t="s">
        <v>21</v>
      </c>
    </row>
    <row r="331" spans="1:15" x14ac:dyDescent="0.2">
      <c r="A331" s="3" t="s">
        <v>68</v>
      </c>
      <c r="B331" s="3" t="s">
        <v>14</v>
      </c>
      <c r="C331" s="3" t="s">
        <v>251</v>
      </c>
      <c r="D331" s="3" t="s">
        <v>71</v>
      </c>
      <c r="E331" s="3" t="s">
        <v>224</v>
      </c>
      <c r="F331" s="4">
        <v>45679</v>
      </c>
      <c r="G331" s="3" t="s">
        <v>16</v>
      </c>
      <c r="H331" s="3" t="s">
        <v>89</v>
      </c>
      <c r="I331" s="3" t="s">
        <v>90</v>
      </c>
      <c r="J331" s="3" t="s">
        <v>91</v>
      </c>
      <c r="K331" s="3" t="s">
        <v>92</v>
      </c>
      <c r="L331" s="5">
        <v>0.25</v>
      </c>
      <c r="M331" s="5">
        <v>5</v>
      </c>
      <c r="N331" s="5">
        <v>20</v>
      </c>
      <c r="O331" s="3" t="s">
        <v>21</v>
      </c>
    </row>
    <row r="332" spans="1:15" x14ac:dyDescent="0.2">
      <c r="A332" s="3" t="s">
        <v>68</v>
      </c>
      <c r="B332" s="3" t="s">
        <v>14</v>
      </c>
      <c r="C332" s="3" t="s">
        <v>251</v>
      </c>
      <c r="D332" s="3" t="s">
        <v>71</v>
      </c>
      <c r="E332" s="3" t="s">
        <v>224</v>
      </c>
      <c r="F332" s="4">
        <v>45679</v>
      </c>
      <c r="G332" s="3" t="s">
        <v>16</v>
      </c>
      <c r="H332" s="3" t="s">
        <v>93</v>
      </c>
      <c r="I332" s="3" t="s">
        <v>94</v>
      </c>
      <c r="J332" s="3" t="s">
        <v>95</v>
      </c>
      <c r="K332" s="3" t="s">
        <v>96</v>
      </c>
      <c r="L332" s="5">
        <v>0.2</v>
      </c>
      <c r="M332" s="5">
        <v>6.0199999999999997E-2</v>
      </c>
      <c r="N332" s="5">
        <v>27</v>
      </c>
      <c r="O332" s="3" t="s">
        <v>21</v>
      </c>
    </row>
    <row r="333" spans="1:15" x14ac:dyDescent="0.2">
      <c r="A333" s="3" t="s">
        <v>68</v>
      </c>
      <c r="B333" s="3" t="s">
        <v>14</v>
      </c>
      <c r="C333" s="3" t="s">
        <v>251</v>
      </c>
      <c r="D333" s="3" t="s">
        <v>71</v>
      </c>
      <c r="E333" s="3" t="s">
        <v>224</v>
      </c>
      <c r="F333" s="4">
        <v>45679</v>
      </c>
      <c r="G333" s="3" t="s">
        <v>16</v>
      </c>
      <c r="H333" s="3" t="s">
        <v>65</v>
      </c>
      <c r="I333" s="3" t="s">
        <v>169</v>
      </c>
      <c r="J333" s="3" t="s">
        <v>170</v>
      </c>
      <c r="K333" s="3" t="s">
        <v>20</v>
      </c>
      <c r="L333" s="5">
        <v>0.2</v>
      </c>
      <c r="M333" s="5">
        <v>2</v>
      </c>
      <c r="N333" s="5">
        <v>40</v>
      </c>
      <c r="O333" s="3" t="s">
        <v>21</v>
      </c>
    </row>
    <row r="334" spans="1:15" x14ac:dyDescent="0.2">
      <c r="A334" s="3" t="s">
        <v>13</v>
      </c>
      <c r="B334" s="3" t="s">
        <v>14</v>
      </c>
      <c r="C334" s="3" t="s">
        <v>253</v>
      </c>
      <c r="D334" s="3" t="s">
        <v>158</v>
      </c>
      <c r="E334" s="3" t="s">
        <v>194</v>
      </c>
      <c r="F334" s="4">
        <v>45680</v>
      </c>
      <c r="G334" s="3" t="s">
        <v>16</v>
      </c>
      <c r="H334" s="3" t="s">
        <v>159</v>
      </c>
      <c r="I334" s="3" t="s">
        <v>160</v>
      </c>
      <c r="J334" s="3" t="s">
        <v>161</v>
      </c>
      <c r="K334" s="3" t="s">
        <v>20</v>
      </c>
      <c r="L334" s="5">
        <v>0.26669999999999999</v>
      </c>
      <c r="M334" s="5">
        <v>3.2004000000000001</v>
      </c>
      <c r="N334" s="5">
        <v>9.6</v>
      </c>
      <c r="O334" s="3" t="s">
        <v>21</v>
      </c>
    </row>
    <row r="335" spans="1:15" x14ac:dyDescent="0.2">
      <c r="A335" s="3" t="s">
        <v>25</v>
      </c>
      <c r="B335" s="3" t="s">
        <v>14</v>
      </c>
      <c r="C335" s="3" t="s">
        <v>251</v>
      </c>
      <c r="D335" s="3" t="s">
        <v>33</v>
      </c>
      <c r="E335" s="3" t="s">
        <v>216</v>
      </c>
      <c r="F335" s="4">
        <v>45680</v>
      </c>
      <c r="G335" s="3" t="s">
        <v>16</v>
      </c>
      <c r="H335" s="3" t="s">
        <v>27</v>
      </c>
      <c r="I335" s="3" t="s">
        <v>28</v>
      </c>
      <c r="J335" s="3" t="s">
        <v>29</v>
      </c>
      <c r="K335" s="3" t="s">
        <v>20</v>
      </c>
      <c r="L335" s="5">
        <v>0.38890000000000002</v>
      </c>
      <c r="M335" s="5">
        <v>7.0002000000000004</v>
      </c>
      <c r="N335" s="5">
        <v>94.5</v>
      </c>
      <c r="O335" s="3" t="s">
        <v>21</v>
      </c>
    </row>
    <row r="336" spans="1:15" x14ac:dyDescent="0.2">
      <c r="A336" s="3" t="s">
        <v>25</v>
      </c>
      <c r="B336" s="3" t="s">
        <v>14</v>
      </c>
      <c r="C336" s="3" t="s">
        <v>251</v>
      </c>
      <c r="D336" s="3" t="s">
        <v>33</v>
      </c>
      <c r="E336" s="3" t="s">
        <v>216</v>
      </c>
      <c r="F336" s="4">
        <v>45680</v>
      </c>
      <c r="G336" s="3" t="s">
        <v>16</v>
      </c>
      <c r="H336" s="3" t="s">
        <v>31</v>
      </c>
      <c r="I336" s="3" t="s">
        <v>31</v>
      </c>
      <c r="J336" s="3" t="s">
        <v>32</v>
      </c>
      <c r="K336" s="3" t="s">
        <v>20</v>
      </c>
      <c r="L336" s="5">
        <v>0.125</v>
      </c>
      <c r="M336" s="5">
        <v>0.5</v>
      </c>
      <c r="N336" s="5">
        <v>8.5</v>
      </c>
      <c r="O336" s="3" t="s">
        <v>21</v>
      </c>
    </row>
    <row r="337" spans="1:15" x14ac:dyDescent="0.2">
      <c r="A337" s="3" t="s">
        <v>25</v>
      </c>
      <c r="B337" s="3" t="s">
        <v>14</v>
      </c>
      <c r="C337" s="3" t="s">
        <v>251</v>
      </c>
      <c r="D337" s="3" t="s">
        <v>33</v>
      </c>
      <c r="E337" s="3" t="s">
        <v>216</v>
      </c>
      <c r="F337" s="4">
        <v>45680</v>
      </c>
      <c r="G337" s="3" t="s">
        <v>16</v>
      </c>
      <c r="H337" s="3" t="s">
        <v>34</v>
      </c>
      <c r="I337" s="3" t="s">
        <v>35</v>
      </c>
      <c r="J337" s="3" t="s">
        <v>36</v>
      </c>
      <c r="K337" s="3" t="s">
        <v>20</v>
      </c>
      <c r="L337" s="5">
        <v>5.5599999999999997E-2</v>
      </c>
      <c r="M337" s="5">
        <v>0.50039999999999996</v>
      </c>
      <c r="N337" s="5">
        <v>8.9</v>
      </c>
      <c r="O337" s="3" t="s">
        <v>21</v>
      </c>
    </row>
    <row r="338" spans="1:15" x14ac:dyDescent="0.2">
      <c r="A338" s="3" t="s">
        <v>25</v>
      </c>
      <c r="B338" s="3" t="s">
        <v>14</v>
      </c>
      <c r="C338" s="3" t="s">
        <v>251</v>
      </c>
      <c r="D338" s="3" t="s">
        <v>33</v>
      </c>
      <c r="E338" s="3" t="s">
        <v>216</v>
      </c>
      <c r="F338" s="4">
        <v>45680</v>
      </c>
      <c r="G338" s="3" t="s">
        <v>16</v>
      </c>
      <c r="H338" s="3" t="s">
        <v>159</v>
      </c>
      <c r="I338" s="3" t="s">
        <v>162</v>
      </c>
      <c r="J338" s="3" t="s">
        <v>163</v>
      </c>
      <c r="K338" s="3" t="s">
        <v>20</v>
      </c>
      <c r="L338" s="5">
        <v>0.20499999999999999</v>
      </c>
      <c r="M338" s="5">
        <v>2.0499999999999998</v>
      </c>
      <c r="N338" s="5">
        <v>7.38</v>
      </c>
      <c r="O338" s="3" t="s">
        <v>21</v>
      </c>
    </row>
    <row r="339" spans="1:15" x14ac:dyDescent="0.2">
      <c r="A339" s="3" t="s">
        <v>25</v>
      </c>
      <c r="B339" s="3" t="s">
        <v>14</v>
      </c>
      <c r="C339" s="3" t="s">
        <v>251</v>
      </c>
      <c r="D339" s="3" t="s">
        <v>26</v>
      </c>
      <c r="E339" s="3" t="s">
        <v>221</v>
      </c>
      <c r="F339" s="4">
        <v>45680</v>
      </c>
      <c r="G339" s="3" t="s">
        <v>16</v>
      </c>
      <c r="H339" s="3" t="s">
        <v>27</v>
      </c>
      <c r="I339" s="3" t="s">
        <v>28</v>
      </c>
      <c r="J339" s="3" t="s">
        <v>29</v>
      </c>
      <c r="K339" s="3" t="s">
        <v>20</v>
      </c>
      <c r="L339" s="5">
        <v>0.25</v>
      </c>
      <c r="M339" s="5">
        <v>4.5</v>
      </c>
      <c r="N339" s="5">
        <v>60.75</v>
      </c>
      <c r="O339" s="3" t="s">
        <v>21</v>
      </c>
    </row>
    <row r="340" spans="1:15" x14ac:dyDescent="0.2">
      <c r="A340" s="3" t="s">
        <v>25</v>
      </c>
      <c r="B340" s="3" t="s">
        <v>14</v>
      </c>
      <c r="C340" s="3" t="s">
        <v>251</v>
      </c>
      <c r="D340" s="3" t="s">
        <v>26</v>
      </c>
      <c r="E340" s="3" t="s">
        <v>221</v>
      </c>
      <c r="F340" s="4">
        <v>45680</v>
      </c>
      <c r="G340" s="3" t="s">
        <v>16</v>
      </c>
      <c r="H340" s="3" t="s">
        <v>17</v>
      </c>
      <c r="I340" s="3" t="s">
        <v>18</v>
      </c>
      <c r="J340" s="3" t="s">
        <v>30</v>
      </c>
      <c r="K340" s="3" t="s">
        <v>20</v>
      </c>
      <c r="L340" s="5">
        <v>0.25</v>
      </c>
      <c r="M340" s="5">
        <v>4.5</v>
      </c>
      <c r="N340" s="5">
        <v>20.25</v>
      </c>
      <c r="O340" s="3" t="s">
        <v>21</v>
      </c>
    </row>
    <row r="341" spans="1:15" x14ac:dyDescent="0.2">
      <c r="A341" s="3" t="s">
        <v>25</v>
      </c>
      <c r="B341" s="3" t="s">
        <v>14</v>
      </c>
      <c r="C341" s="3" t="s">
        <v>251</v>
      </c>
      <c r="D341" s="3" t="s">
        <v>26</v>
      </c>
      <c r="E341" s="3" t="s">
        <v>221</v>
      </c>
      <c r="F341" s="4">
        <v>45680</v>
      </c>
      <c r="G341" s="3" t="s">
        <v>16</v>
      </c>
      <c r="H341" s="3" t="s">
        <v>31</v>
      </c>
      <c r="I341" s="3" t="s">
        <v>31</v>
      </c>
      <c r="J341" s="3" t="s">
        <v>32</v>
      </c>
      <c r="K341" s="3" t="s">
        <v>20</v>
      </c>
      <c r="L341" s="5">
        <v>0.125</v>
      </c>
      <c r="M341" s="5">
        <v>0.5</v>
      </c>
      <c r="N341" s="5">
        <v>8.5</v>
      </c>
      <c r="O341" s="3" t="s">
        <v>21</v>
      </c>
    </row>
    <row r="342" spans="1:15" x14ac:dyDescent="0.2">
      <c r="A342" s="3" t="s">
        <v>25</v>
      </c>
      <c r="B342" s="3" t="s">
        <v>14</v>
      </c>
      <c r="C342" s="3" t="s">
        <v>251</v>
      </c>
      <c r="D342" s="3" t="s">
        <v>26</v>
      </c>
      <c r="E342" s="3" t="s">
        <v>221</v>
      </c>
      <c r="F342" s="4">
        <v>45680</v>
      </c>
      <c r="G342" s="3" t="s">
        <v>16</v>
      </c>
      <c r="H342" s="3" t="s">
        <v>159</v>
      </c>
      <c r="I342" s="3" t="s">
        <v>162</v>
      </c>
      <c r="J342" s="3" t="s">
        <v>163</v>
      </c>
      <c r="K342" s="3" t="s">
        <v>20</v>
      </c>
      <c r="L342" s="5">
        <v>0.55000000000000004</v>
      </c>
      <c r="M342" s="5">
        <v>5.5</v>
      </c>
      <c r="N342" s="5">
        <v>19.8</v>
      </c>
      <c r="O342" s="3" t="s">
        <v>21</v>
      </c>
    </row>
    <row r="343" spans="1:15" x14ac:dyDescent="0.2">
      <c r="A343" s="3" t="s">
        <v>25</v>
      </c>
      <c r="B343" s="3" t="s">
        <v>14</v>
      </c>
      <c r="C343" s="3" t="s">
        <v>251</v>
      </c>
      <c r="D343" s="3" t="s">
        <v>26</v>
      </c>
      <c r="E343" s="3" t="s">
        <v>221</v>
      </c>
      <c r="F343" s="4">
        <v>45680</v>
      </c>
      <c r="G343" s="3" t="s">
        <v>16</v>
      </c>
      <c r="H343" s="3" t="s">
        <v>159</v>
      </c>
      <c r="I343" s="3" t="s">
        <v>160</v>
      </c>
      <c r="J343" s="3" t="s">
        <v>161</v>
      </c>
      <c r="K343" s="3" t="s">
        <v>20</v>
      </c>
      <c r="L343" s="5">
        <v>0.25829999999999997</v>
      </c>
      <c r="M343" s="5">
        <v>3.0996000000000001</v>
      </c>
      <c r="N343" s="5">
        <v>20.149999999999999</v>
      </c>
      <c r="O343" s="3" t="s">
        <v>21</v>
      </c>
    </row>
    <row r="344" spans="1:15" x14ac:dyDescent="0.2">
      <c r="A344" s="3" t="s">
        <v>68</v>
      </c>
      <c r="B344" s="3" t="s">
        <v>14</v>
      </c>
      <c r="C344" s="3" t="s">
        <v>251</v>
      </c>
      <c r="D344" s="3" t="s">
        <v>71</v>
      </c>
      <c r="E344" s="3" t="s">
        <v>224</v>
      </c>
      <c r="F344" s="4">
        <v>45680</v>
      </c>
      <c r="G344" s="3" t="s">
        <v>16</v>
      </c>
      <c r="H344" s="3" t="s">
        <v>57</v>
      </c>
      <c r="I344" s="3" t="s">
        <v>57</v>
      </c>
      <c r="J344" s="3" t="s">
        <v>58</v>
      </c>
      <c r="K344" s="3" t="s">
        <v>20</v>
      </c>
      <c r="L344" s="5">
        <v>0.16669999999999999</v>
      </c>
      <c r="M344" s="5">
        <v>1.0002</v>
      </c>
      <c r="N344" s="5">
        <v>16.5</v>
      </c>
      <c r="O344" s="3" t="s">
        <v>21</v>
      </c>
    </row>
    <row r="345" spans="1:15" x14ac:dyDescent="0.2">
      <c r="A345" s="3" t="s">
        <v>68</v>
      </c>
      <c r="B345" s="3" t="s">
        <v>14</v>
      </c>
      <c r="C345" s="3" t="s">
        <v>251</v>
      </c>
      <c r="D345" s="3" t="s">
        <v>71</v>
      </c>
      <c r="E345" s="3" t="s">
        <v>224</v>
      </c>
      <c r="F345" s="4">
        <v>45680</v>
      </c>
      <c r="G345" s="3" t="s">
        <v>16</v>
      </c>
      <c r="H345" s="3" t="s">
        <v>41</v>
      </c>
      <c r="I345" s="3" t="s">
        <v>42</v>
      </c>
      <c r="J345" s="3" t="s">
        <v>43</v>
      </c>
      <c r="K345" s="3" t="s">
        <v>20</v>
      </c>
      <c r="L345" s="5">
        <v>0.1111</v>
      </c>
      <c r="M345" s="5">
        <v>0.99990000000000001</v>
      </c>
      <c r="N345" s="5">
        <v>24.5</v>
      </c>
      <c r="O345" s="3" t="s">
        <v>21</v>
      </c>
    </row>
    <row r="346" spans="1:15" x14ac:dyDescent="0.2">
      <c r="A346" s="3" t="s">
        <v>68</v>
      </c>
      <c r="B346" s="3" t="s">
        <v>14</v>
      </c>
      <c r="C346" s="3" t="s">
        <v>251</v>
      </c>
      <c r="D346" s="3" t="s">
        <v>71</v>
      </c>
      <c r="E346" s="3" t="s">
        <v>224</v>
      </c>
      <c r="F346" s="4">
        <v>45680</v>
      </c>
      <c r="G346" s="3" t="s">
        <v>16</v>
      </c>
      <c r="H346" s="3" t="s">
        <v>27</v>
      </c>
      <c r="I346" s="3" t="s">
        <v>72</v>
      </c>
      <c r="J346" s="3" t="s">
        <v>73</v>
      </c>
      <c r="K346" s="3" t="s">
        <v>20</v>
      </c>
      <c r="L346" s="5">
        <v>0.1053</v>
      </c>
      <c r="M346" s="5">
        <v>2.0007000000000001</v>
      </c>
      <c r="N346" s="5">
        <v>28</v>
      </c>
      <c r="O346" s="3" t="s">
        <v>21</v>
      </c>
    </row>
    <row r="347" spans="1:15" x14ac:dyDescent="0.2">
      <c r="A347" s="3" t="s">
        <v>68</v>
      </c>
      <c r="B347" s="3" t="s">
        <v>14</v>
      </c>
      <c r="C347" s="3" t="s">
        <v>251</v>
      </c>
      <c r="D347" s="3" t="s">
        <v>71</v>
      </c>
      <c r="E347" s="3" t="s">
        <v>224</v>
      </c>
      <c r="F347" s="4">
        <v>45680</v>
      </c>
      <c r="G347" s="3" t="s">
        <v>16</v>
      </c>
      <c r="H347" s="3" t="s">
        <v>34</v>
      </c>
      <c r="I347" s="3" t="s">
        <v>35</v>
      </c>
      <c r="J347" s="3" t="s">
        <v>36</v>
      </c>
      <c r="K347" s="3" t="s">
        <v>20</v>
      </c>
      <c r="L347" s="5">
        <v>0.22220000000000001</v>
      </c>
      <c r="M347" s="5">
        <v>1.9998</v>
      </c>
      <c r="N347" s="5">
        <v>35.6</v>
      </c>
      <c r="O347" s="3" t="s">
        <v>21</v>
      </c>
    </row>
    <row r="348" spans="1:15" x14ac:dyDescent="0.2">
      <c r="A348" s="3" t="s">
        <v>68</v>
      </c>
      <c r="B348" s="3" t="s">
        <v>14</v>
      </c>
      <c r="C348" s="3" t="s">
        <v>251</v>
      </c>
      <c r="D348" s="3" t="s">
        <v>71</v>
      </c>
      <c r="E348" s="3" t="s">
        <v>224</v>
      </c>
      <c r="F348" s="4">
        <v>45680</v>
      </c>
      <c r="G348" s="3" t="s">
        <v>16</v>
      </c>
      <c r="H348" s="3" t="s">
        <v>159</v>
      </c>
      <c r="I348" s="3" t="s">
        <v>160</v>
      </c>
      <c r="J348" s="3" t="s">
        <v>161</v>
      </c>
      <c r="K348" s="3" t="s">
        <v>20</v>
      </c>
      <c r="L348" s="5">
        <v>0.41670000000000001</v>
      </c>
      <c r="M348" s="5">
        <v>5.0004</v>
      </c>
      <c r="N348" s="5">
        <v>32.5</v>
      </c>
      <c r="O348" s="3" t="s">
        <v>21</v>
      </c>
    </row>
    <row r="349" spans="1:15" x14ac:dyDescent="0.2">
      <c r="A349" s="3" t="s">
        <v>13</v>
      </c>
      <c r="B349" s="3" t="s">
        <v>14</v>
      </c>
      <c r="C349" s="3" t="s">
        <v>257</v>
      </c>
      <c r="D349" s="3" t="s">
        <v>107</v>
      </c>
      <c r="E349" s="3" t="s">
        <v>227</v>
      </c>
      <c r="F349" s="4">
        <v>45680</v>
      </c>
      <c r="G349" s="3" t="s">
        <v>16</v>
      </c>
      <c r="H349" s="3" t="s">
        <v>41</v>
      </c>
      <c r="I349" s="3" t="s">
        <v>42</v>
      </c>
      <c r="J349" s="3" t="s">
        <v>105</v>
      </c>
      <c r="K349" s="3" t="s">
        <v>20</v>
      </c>
      <c r="L349" s="5">
        <v>0.1</v>
      </c>
      <c r="M349" s="5">
        <v>1</v>
      </c>
      <c r="N349" s="5">
        <v>24.5</v>
      </c>
      <c r="O349" s="3" t="s">
        <v>21</v>
      </c>
    </row>
    <row r="350" spans="1:15" x14ac:dyDescent="0.2">
      <c r="A350" s="3" t="s">
        <v>13</v>
      </c>
      <c r="B350" s="3" t="s">
        <v>14</v>
      </c>
      <c r="C350" s="3" t="s">
        <v>257</v>
      </c>
      <c r="D350" s="3" t="s">
        <v>107</v>
      </c>
      <c r="E350" s="3" t="s">
        <v>227</v>
      </c>
      <c r="F350" s="4">
        <v>45680</v>
      </c>
      <c r="G350" s="3" t="s">
        <v>16</v>
      </c>
      <c r="H350" s="3" t="s">
        <v>45</v>
      </c>
      <c r="I350" s="3" t="s">
        <v>153</v>
      </c>
      <c r="J350" s="3" t="s">
        <v>154</v>
      </c>
      <c r="K350" s="3" t="s">
        <v>20</v>
      </c>
      <c r="L350" s="5">
        <v>0.2</v>
      </c>
      <c r="M350" s="5">
        <v>2</v>
      </c>
      <c r="N350" s="5">
        <v>27</v>
      </c>
      <c r="O350" s="3" t="s">
        <v>21</v>
      </c>
    </row>
    <row r="351" spans="1:15" x14ac:dyDescent="0.2">
      <c r="A351" s="3" t="s">
        <v>13</v>
      </c>
      <c r="B351" s="3" t="s">
        <v>14</v>
      </c>
      <c r="C351" s="3" t="s">
        <v>257</v>
      </c>
      <c r="D351" s="3" t="s">
        <v>107</v>
      </c>
      <c r="E351" s="3" t="s">
        <v>227</v>
      </c>
      <c r="F351" s="4">
        <v>45680</v>
      </c>
      <c r="G351" s="3" t="s">
        <v>16</v>
      </c>
      <c r="H351" s="3" t="s">
        <v>147</v>
      </c>
      <c r="I351" s="3" t="s">
        <v>148</v>
      </c>
      <c r="J351" s="3" t="s">
        <v>157</v>
      </c>
      <c r="K351" s="3" t="s">
        <v>20</v>
      </c>
      <c r="L351" s="5">
        <v>0.3</v>
      </c>
      <c r="M351" s="5">
        <v>3</v>
      </c>
      <c r="N351" s="5">
        <v>14.7</v>
      </c>
      <c r="O351" s="3" t="s">
        <v>21</v>
      </c>
    </row>
    <row r="352" spans="1:15" x14ac:dyDescent="0.2">
      <c r="A352" s="3" t="s">
        <v>13</v>
      </c>
      <c r="B352" s="3" t="s">
        <v>14</v>
      </c>
      <c r="C352" s="3" t="s">
        <v>253</v>
      </c>
      <c r="D352" s="3" t="s">
        <v>158</v>
      </c>
      <c r="E352" s="3" t="s">
        <v>194</v>
      </c>
      <c r="F352" s="4">
        <v>45680</v>
      </c>
      <c r="G352" s="3" t="s">
        <v>16</v>
      </c>
      <c r="H352" s="3" t="s">
        <v>159</v>
      </c>
      <c r="I352" s="3" t="s">
        <v>160</v>
      </c>
      <c r="J352" s="3" t="s">
        <v>161</v>
      </c>
      <c r="K352" s="3" t="s">
        <v>20</v>
      </c>
      <c r="L352" s="5">
        <v>0.26669999999999999</v>
      </c>
      <c r="M352" s="5">
        <v>3.2004000000000001</v>
      </c>
      <c r="N352" s="5">
        <v>9.6</v>
      </c>
      <c r="O352" s="3" t="s">
        <v>21</v>
      </c>
    </row>
    <row r="353" spans="1:15" x14ac:dyDescent="0.2">
      <c r="A353" s="3" t="s">
        <v>25</v>
      </c>
      <c r="B353" s="3" t="s">
        <v>14</v>
      </c>
      <c r="C353" s="3" t="s">
        <v>251</v>
      </c>
      <c r="D353" s="3" t="s">
        <v>26</v>
      </c>
      <c r="E353" s="3" t="s">
        <v>221</v>
      </c>
      <c r="F353" s="4">
        <v>45680</v>
      </c>
      <c r="G353" s="3" t="s">
        <v>16</v>
      </c>
      <c r="H353" s="3" t="s">
        <v>159</v>
      </c>
      <c r="I353" s="3" t="s">
        <v>162</v>
      </c>
      <c r="J353" s="3" t="s">
        <v>163</v>
      </c>
      <c r="K353" s="3" t="s">
        <v>20</v>
      </c>
      <c r="L353" s="5">
        <v>0.55000000000000004</v>
      </c>
      <c r="M353" s="5">
        <v>5.5</v>
      </c>
      <c r="N353" s="5">
        <v>19.8</v>
      </c>
      <c r="O353" s="3" t="s">
        <v>21</v>
      </c>
    </row>
    <row r="354" spans="1:15" x14ac:dyDescent="0.2">
      <c r="A354" s="3" t="s">
        <v>25</v>
      </c>
      <c r="B354" s="3" t="s">
        <v>14</v>
      </c>
      <c r="C354" s="3" t="s">
        <v>251</v>
      </c>
      <c r="D354" s="3" t="s">
        <v>26</v>
      </c>
      <c r="E354" s="3" t="s">
        <v>221</v>
      </c>
      <c r="F354" s="4">
        <v>45680</v>
      </c>
      <c r="G354" s="3" t="s">
        <v>16</v>
      </c>
      <c r="H354" s="3" t="s">
        <v>159</v>
      </c>
      <c r="I354" s="3" t="s">
        <v>160</v>
      </c>
      <c r="J354" s="3" t="s">
        <v>161</v>
      </c>
      <c r="K354" s="3" t="s">
        <v>20</v>
      </c>
      <c r="L354" s="5">
        <v>0.25829999999999997</v>
      </c>
      <c r="M354" s="5">
        <v>3.0996000000000001</v>
      </c>
      <c r="N354" s="5">
        <v>20.149999999999999</v>
      </c>
      <c r="O354" s="3" t="s">
        <v>21</v>
      </c>
    </row>
    <row r="355" spans="1:15" x14ac:dyDescent="0.2">
      <c r="A355" s="3" t="s">
        <v>25</v>
      </c>
      <c r="B355" s="3" t="s">
        <v>14</v>
      </c>
      <c r="C355" s="3" t="s">
        <v>251</v>
      </c>
      <c r="D355" s="3" t="s">
        <v>33</v>
      </c>
      <c r="E355" s="3" t="s">
        <v>216</v>
      </c>
      <c r="F355" s="4">
        <v>45680</v>
      </c>
      <c r="G355" s="3" t="s">
        <v>16</v>
      </c>
      <c r="H355" s="3" t="s">
        <v>159</v>
      </c>
      <c r="I355" s="3" t="s">
        <v>162</v>
      </c>
      <c r="J355" s="3" t="s">
        <v>163</v>
      </c>
      <c r="K355" s="3" t="s">
        <v>20</v>
      </c>
      <c r="L355" s="5">
        <v>0.20499999999999999</v>
      </c>
      <c r="M355" s="5">
        <v>2.0499999999999998</v>
      </c>
      <c r="N355" s="5">
        <v>7.38</v>
      </c>
      <c r="O355" s="3" t="s">
        <v>21</v>
      </c>
    </row>
    <row r="356" spans="1:15" x14ac:dyDescent="0.2">
      <c r="A356" s="3" t="s">
        <v>68</v>
      </c>
      <c r="B356" s="3" t="s">
        <v>14</v>
      </c>
      <c r="C356" s="3" t="s">
        <v>251</v>
      </c>
      <c r="D356" s="3" t="s">
        <v>71</v>
      </c>
      <c r="E356" s="3" t="s">
        <v>224</v>
      </c>
      <c r="F356" s="4">
        <v>45680</v>
      </c>
      <c r="G356" s="3" t="s">
        <v>16</v>
      </c>
      <c r="H356" s="3" t="s">
        <v>159</v>
      </c>
      <c r="I356" s="3" t="s">
        <v>160</v>
      </c>
      <c r="J356" s="3" t="s">
        <v>161</v>
      </c>
      <c r="K356" s="3" t="s">
        <v>20</v>
      </c>
      <c r="L356" s="5">
        <v>0.41670000000000001</v>
      </c>
      <c r="M356" s="5">
        <v>5.0004</v>
      </c>
      <c r="N356" s="5">
        <v>32.5</v>
      </c>
      <c r="O356" s="3" t="s">
        <v>21</v>
      </c>
    </row>
    <row r="357" spans="1:15" x14ac:dyDescent="0.2">
      <c r="A357" s="3" t="s">
        <v>25</v>
      </c>
      <c r="B357" s="3" t="s">
        <v>14</v>
      </c>
      <c r="C357" s="3" t="s">
        <v>251</v>
      </c>
      <c r="D357" s="3" t="s">
        <v>60</v>
      </c>
      <c r="E357" s="3" t="s">
        <v>217</v>
      </c>
      <c r="F357" s="4">
        <v>45681</v>
      </c>
      <c r="G357" s="3" t="s">
        <v>16</v>
      </c>
      <c r="H357" s="3" t="s">
        <v>17</v>
      </c>
      <c r="I357" s="3" t="s">
        <v>23</v>
      </c>
      <c r="J357" s="3" t="s">
        <v>24</v>
      </c>
      <c r="K357" s="3" t="s">
        <v>20</v>
      </c>
      <c r="L357" s="5">
        <v>8.3299999999999999E-2</v>
      </c>
      <c r="M357" s="5">
        <v>1.4994000000000001</v>
      </c>
      <c r="N357" s="5">
        <v>6.75</v>
      </c>
      <c r="O357" s="3" t="s">
        <v>21</v>
      </c>
    </row>
    <row r="358" spans="1:15" x14ac:dyDescent="0.2">
      <c r="A358" s="3" t="s">
        <v>13</v>
      </c>
      <c r="B358" s="3" t="s">
        <v>14</v>
      </c>
      <c r="C358" s="3" t="s">
        <v>256</v>
      </c>
      <c r="D358" s="3" t="s">
        <v>262</v>
      </c>
      <c r="E358" s="3" t="s">
        <v>280</v>
      </c>
      <c r="F358" s="4">
        <v>45681</v>
      </c>
      <c r="G358" s="3" t="s">
        <v>16</v>
      </c>
      <c r="H358" s="3" t="s">
        <v>17</v>
      </c>
      <c r="I358" s="3" t="s">
        <v>23</v>
      </c>
      <c r="J358" s="3" t="s">
        <v>24</v>
      </c>
      <c r="K358" s="3" t="s">
        <v>20</v>
      </c>
      <c r="L358" s="5">
        <v>0.33329999999999999</v>
      </c>
      <c r="M358" s="5">
        <v>5.9993999999999996</v>
      </c>
      <c r="N358" s="5">
        <v>25.2</v>
      </c>
      <c r="O358" s="3" t="s">
        <v>21</v>
      </c>
    </row>
    <row r="359" spans="1:15" x14ac:dyDescent="0.2">
      <c r="A359" s="3" t="s">
        <v>259</v>
      </c>
      <c r="B359" s="3" t="s">
        <v>14</v>
      </c>
      <c r="C359" s="3" t="s">
        <v>252</v>
      </c>
      <c r="D359" s="3" t="s">
        <v>134</v>
      </c>
      <c r="E359" s="3" t="s">
        <v>187</v>
      </c>
      <c r="F359" s="4">
        <v>45681</v>
      </c>
      <c r="G359" s="3" t="s">
        <v>16</v>
      </c>
      <c r="H359" s="3" t="s">
        <v>45</v>
      </c>
      <c r="I359" s="3" t="s">
        <v>49</v>
      </c>
      <c r="J359" s="3" t="s">
        <v>50</v>
      </c>
      <c r="K359" s="3" t="s">
        <v>20</v>
      </c>
      <c r="L359" s="5">
        <v>0.24</v>
      </c>
      <c r="M359" s="5">
        <v>3.6</v>
      </c>
      <c r="N359" s="5">
        <v>11.52</v>
      </c>
      <c r="O359" s="3" t="s">
        <v>21</v>
      </c>
    </row>
    <row r="360" spans="1:15" x14ac:dyDescent="0.2">
      <c r="A360" s="3" t="s">
        <v>13</v>
      </c>
      <c r="B360" s="3" t="s">
        <v>14</v>
      </c>
      <c r="C360" s="3" t="s">
        <v>253</v>
      </c>
      <c r="D360" s="3" t="s">
        <v>263</v>
      </c>
      <c r="E360" s="3" t="s">
        <v>278</v>
      </c>
      <c r="F360" s="4">
        <v>45681</v>
      </c>
      <c r="G360" s="3" t="s">
        <v>16</v>
      </c>
      <c r="H360" s="3" t="s">
        <v>93</v>
      </c>
      <c r="I360" s="3" t="s">
        <v>94</v>
      </c>
      <c r="J360" s="3" t="s">
        <v>95</v>
      </c>
      <c r="K360" s="3" t="s">
        <v>96</v>
      </c>
      <c r="L360" s="5">
        <v>1</v>
      </c>
      <c r="M360" s="5">
        <v>0.30099999999999999</v>
      </c>
      <c r="N360" s="5">
        <v>9</v>
      </c>
      <c r="O360" s="3" t="s">
        <v>21</v>
      </c>
    </row>
    <row r="361" spans="1:15" x14ac:dyDescent="0.2">
      <c r="A361" s="3" t="s">
        <v>25</v>
      </c>
      <c r="B361" s="3" t="s">
        <v>14</v>
      </c>
      <c r="C361" s="3" t="s">
        <v>251</v>
      </c>
      <c r="D361" s="3" t="s">
        <v>77</v>
      </c>
      <c r="E361" s="3" t="s">
        <v>215</v>
      </c>
      <c r="F361" s="4">
        <v>45681</v>
      </c>
      <c r="G361" s="3" t="s">
        <v>16</v>
      </c>
      <c r="H361" s="3" t="s">
        <v>45</v>
      </c>
      <c r="I361" s="3" t="s">
        <v>46</v>
      </c>
      <c r="J361" s="3" t="s">
        <v>47</v>
      </c>
      <c r="K361" s="3" t="s">
        <v>20</v>
      </c>
      <c r="L361" s="5">
        <v>3.3300000000000003E-2</v>
      </c>
      <c r="M361" s="5">
        <v>0.4995</v>
      </c>
      <c r="N361" s="5">
        <v>1.6</v>
      </c>
      <c r="O361" s="3" t="s">
        <v>21</v>
      </c>
    </row>
    <row r="362" spans="1:15" x14ac:dyDescent="0.2">
      <c r="A362" s="3" t="s">
        <v>25</v>
      </c>
      <c r="B362" s="3" t="s">
        <v>14</v>
      </c>
      <c r="C362" s="3" t="s">
        <v>251</v>
      </c>
      <c r="D362" s="3" t="s">
        <v>51</v>
      </c>
      <c r="E362" s="3" t="s">
        <v>218</v>
      </c>
      <c r="F362" s="4">
        <v>45681</v>
      </c>
      <c r="G362" s="3" t="s">
        <v>16</v>
      </c>
      <c r="H362" s="3" t="s">
        <v>17</v>
      </c>
      <c r="I362" s="3" t="s">
        <v>18</v>
      </c>
      <c r="J362" s="3" t="s">
        <v>30</v>
      </c>
      <c r="K362" s="3" t="s">
        <v>20</v>
      </c>
      <c r="L362" s="5">
        <v>0.40560000000000002</v>
      </c>
      <c r="M362" s="5">
        <v>7.3007999999999997</v>
      </c>
      <c r="N362" s="5">
        <v>32.85</v>
      </c>
      <c r="O362" s="3" t="s">
        <v>21</v>
      </c>
    </row>
    <row r="363" spans="1:15" x14ac:dyDescent="0.2">
      <c r="A363" s="3" t="s">
        <v>25</v>
      </c>
      <c r="B363" s="3" t="s">
        <v>14</v>
      </c>
      <c r="C363" s="3" t="s">
        <v>251</v>
      </c>
      <c r="D363" s="3" t="s">
        <v>51</v>
      </c>
      <c r="E363" s="3" t="s">
        <v>218</v>
      </c>
      <c r="F363" s="4">
        <v>45681</v>
      </c>
      <c r="G363" s="3" t="s">
        <v>16</v>
      </c>
      <c r="H363" s="3" t="s">
        <v>45</v>
      </c>
      <c r="I363" s="3" t="s">
        <v>46</v>
      </c>
      <c r="J363" s="3" t="s">
        <v>47</v>
      </c>
      <c r="K363" s="3" t="s">
        <v>20</v>
      </c>
      <c r="L363" s="5">
        <v>0.5333</v>
      </c>
      <c r="M363" s="5">
        <v>7.9995000000000003</v>
      </c>
      <c r="N363" s="5">
        <v>25.6</v>
      </c>
      <c r="O363" s="3" t="s">
        <v>21</v>
      </c>
    </row>
    <row r="364" spans="1:15" x14ac:dyDescent="0.2">
      <c r="A364" s="3" t="s">
        <v>259</v>
      </c>
      <c r="B364" s="3" t="s">
        <v>14</v>
      </c>
      <c r="C364" s="3" t="s">
        <v>252</v>
      </c>
      <c r="D364" s="3" t="s">
        <v>52</v>
      </c>
      <c r="E364" s="3" t="s">
        <v>185</v>
      </c>
      <c r="F364" s="4">
        <v>45681</v>
      </c>
      <c r="G364" s="3" t="s">
        <v>16</v>
      </c>
      <c r="H364" s="3" t="s">
        <v>53</v>
      </c>
      <c r="I364" s="3" t="s">
        <v>55</v>
      </c>
      <c r="J364" s="3" t="s">
        <v>56</v>
      </c>
      <c r="K364" s="3" t="s">
        <v>20</v>
      </c>
      <c r="L364" s="5">
        <v>2.93E-2</v>
      </c>
      <c r="M364" s="5">
        <v>0.4395</v>
      </c>
      <c r="N364" s="5">
        <v>4.84</v>
      </c>
      <c r="O364" s="3" t="s">
        <v>21</v>
      </c>
    </row>
    <row r="365" spans="1:15" x14ac:dyDescent="0.2">
      <c r="A365" s="3" t="s">
        <v>259</v>
      </c>
      <c r="B365" s="3" t="s">
        <v>14</v>
      </c>
      <c r="C365" s="3" t="s">
        <v>252</v>
      </c>
      <c r="D365" s="3" t="s">
        <v>52</v>
      </c>
      <c r="E365" s="3" t="s">
        <v>185</v>
      </c>
      <c r="F365" s="4">
        <v>45681</v>
      </c>
      <c r="G365" s="3" t="s">
        <v>16</v>
      </c>
      <c r="H365" s="3" t="s">
        <v>31</v>
      </c>
      <c r="I365" s="3" t="s">
        <v>31</v>
      </c>
      <c r="J365" s="3" t="s">
        <v>32</v>
      </c>
      <c r="K365" s="3" t="s">
        <v>20</v>
      </c>
      <c r="L365" s="5">
        <v>2.5000000000000001E-2</v>
      </c>
      <c r="M365" s="5">
        <v>0.1</v>
      </c>
      <c r="N365" s="5">
        <v>1.9</v>
      </c>
      <c r="O365" s="3" t="s">
        <v>21</v>
      </c>
    </row>
    <row r="366" spans="1:15" x14ac:dyDescent="0.2">
      <c r="A366" s="3" t="s">
        <v>259</v>
      </c>
      <c r="B366" s="3" t="s">
        <v>14</v>
      </c>
      <c r="C366" s="3" t="s">
        <v>252</v>
      </c>
      <c r="D366" s="3" t="s">
        <v>138</v>
      </c>
      <c r="E366" s="3" t="s">
        <v>190</v>
      </c>
      <c r="F366" s="4">
        <v>45681</v>
      </c>
      <c r="G366" s="3" t="s">
        <v>16</v>
      </c>
      <c r="H366" s="3" t="s">
        <v>27</v>
      </c>
      <c r="I366" s="3" t="s">
        <v>28</v>
      </c>
      <c r="J366" s="3" t="s">
        <v>264</v>
      </c>
      <c r="K366" s="3" t="s">
        <v>20</v>
      </c>
      <c r="L366" s="5">
        <v>0.1389</v>
      </c>
      <c r="M366" s="5">
        <v>2.5002</v>
      </c>
      <c r="N366" s="5">
        <v>31.75</v>
      </c>
      <c r="O366" s="3" t="s">
        <v>21</v>
      </c>
    </row>
    <row r="367" spans="1:15" x14ac:dyDescent="0.2">
      <c r="A367" s="3" t="s">
        <v>259</v>
      </c>
      <c r="B367" s="3" t="s">
        <v>14</v>
      </c>
      <c r="C367" s="3" t="s">
        <v>252</v>
      </c>
      <c r="D367" s="3" t="s">
        <v>138</v>
      </c>
      <c r="E367" s="3" t="s">
        <v>190</v>
      </c>
      <c r="F367" s="4">
        <v>45681</v>
      </c>
      <c r="G367" s="3" t="s">
        <v>16</v>
      </c>
      <c r="H367" s="3" t="s">
        <v>45</v>
      </c>
      <c r="I367" s="3" t="s">
        <v>49</v>
      </c>
      <c r="J367" s="3" t="s">
        <v>50</v>
      </c>
      <c r="K367" s="3" t="s">
        <v>20</v>
      </c>
      <c r="L367" s="5">
        <v>0.1</v>
      </c>
      <c r="M367" s="5">
        <v>1.5</v>
      </c>
      <c r="N367" s="5">
        <v>4.8</v>
      </c>
      <c r="O367" s="3" t="s">
        <v>21</v>
      </c>
    </row>
    <row r="368" spans="1:15" x14ac:dyDescent="0.2">
      <c r="A368" s="3" t="s">
        <v>25</v>
      </c>
      <c r="B368" s="3" t="s">
        <v>14</v>
      </c>
      <c r="C368" s="3" t="s">
        <v>251</v>
      </c>
      <c r="D368" s="3" t="s">
        <v>168</v>
      </c>
      <c r="E368" s="3" t="s">
        <v>214</v>
      </c>
      <c r="F368" s="4">
        <v>45681</v>
      </c>
      <c r="G368" s="3" t="s">
        <v>16</v>
      </c>
      <c r="H368" s="3" t="s">
        <v>45</v>
      </c>
      <c r="I368" s="3" t="s">
        <v>49</v>
      </c>
      <c r="J368" s="3" t="s">
        <v>50</v>
      </c>
      <c r="K368" s="3" t="s">
        <v>20</v>
      </c>
      <c r="L368" s="5">
        <v>0.1333</v>
      </c>
      <c r="M368" s="5">
        <v>1.9995000000000001</v>
      </c>
      <c r="N368" s="5">
        <v>6.6</v>
      </c>
      <c r="O368" s="3" t="s">
        <v>21</v>
      </c>
    </row>
    <row r="369" spans="1:15" x14ac:dyDescent="0.2">
      <c r="A369" s="3" t="s">
        <v>25</v>
      </c>
      <c r="B369" s="3" t="s">
        <v>14</v>
      </c>
      <c r="C369" s="3" t="s">
        <v>251</v>
      </c>
      <c r="D369" s="3" t="s">
        <v>60</v>
      </c>
      <c r="E369" s="3" t="s">
        <v>217</v>
      </c>
      <c r="F369" s="4">
        <v>45681</v>
      </c>
      <c r="G369" s="3" t="s">
        <v>16</v>
      </c>
      <c r="H369" s="3" t="s">
        <v>57</v>
      </c>
      <c r="I369" s="3" t="s">
        <v>57</v>
      </c>
      <c r="J369" s="3" t="s">
        <v>58</v>
      </c>
      <c r="K369" s="3" t="s">
        <v>20</v>
      </c>
      <c r="L369" s="5">
        <v>0.16669999999999999</v>
      </c>
      <c r="M369" s="5">
        <v>1.0002</v>
      </c>
      <c r="N369" s="5">
        <v>16.5</v>
      </c>
      <c r="O369" s="3" t="s">
        <v>21</v>
      </c>
    </row>
    <row r="370" spans="1:15" x14ac:dyDescent="0.2">
      <c r="A370" s="3" t="s">
        <v>25</v>
      </c>
      <c r="B370" s="3" t="s">
        <v>14</v>
      </c>
      <c r="C370" s="3" t="s">
        <v>251</v>
      </c>
      <c r="D370" s="3" t="s">
        <v>60</v>
      </c>
      <c r="E370" s="3" t="s">
        <v>217</v>
      </c>
      <c r="F370" s="4">
        <v>45681</v>
      </c>
      <c r="G370" s="3" t="s">
        <v>16</v>
      </c>
      <c r="H370" s="3" t="s">
        <v>38</v>
      </c>
      <c r="I370" s="3" t="s">
        <v>39</v>
      </c>
      <c r="J370" s="3" t="s">
        <v>40</v>
      </c>
      <c r="K370" s="3" t="s">
        <v>20</v>
      </c>
      <c r="L370" s="5">
        <v>3.5700000000000003E-2</v>
      </c>
      <c r="M370" s="5">
        <v>0.49980000000000002</v>
      </c>
      <c r="N370" s="5">
        <v>7.15</v>
      </c>
      <c r="O370" s="3" t="s">
        <v>21</v>
      </c>
    </row>
    <row r="371" spans="1:15" x14ac:dyDescent="0.2">
      <c r="A371" s="3" t="s">
        <v>25</v>
      </c>
      <c r="B371" s="3" t="s">
        <v>14</v>
      </c>
      <c r="C371" s="3" t="s">
        <v>251</v>
      </c>
      <c r="D371" s="3" t="s">
        <v>60</v>
      </c>
      <c r="E371" s="3" t="s">
        <v>217</v>
      </c>
      <c r="F371" s="4">
        <v>45681</v>
      </c>
      <c r="G371" s="3" t="s">
        <v>16</v>
      </c>
      <c r="H371" s="3" t="s">
        <v>41</v>
      </c>
      <c r="I371" s="3" t="s">
        <v>42</v>
      </c>
      <c r="J371" s="3" t="s">
        <v>86</v>
      </c>
      <c r="K371" s="3" t="s">
        <v>20</v>
      </c>
      <c r="L371" s="5">
        <v>0.1111</v>
      </c>
      <c r="M371" s="5">
        <v>0.99990000000000001</v>
      </c>
      <c r="N371" s="5">
        <v>24.5</v>
      </c>
      <c r="O371" s="3" t="s">
        <v>21</v>
      </c>
    </row>
    <row r="372" spans="1:15" x14ac:dyDescent="0.2">
      <c r="A372" s="3" t="s">
        <v>13</v>
      </c>
      <c r="B372" s="3" t="s">
        <v>78</v>
      </c>
      <c r="C372" s="3" t="s">
        <v>253</v>
      </c>
      <c r="D372" s="3" t="s">
        <v>144</v>
      </c>
      <c r="E372" s="3" t="s">
        <v>195</v>
      </c>
      <c r="F372" s="4">
        <v>45681</v>
      </c>
      <c r="G372" s="3" t="s">
        <v>16</v>
      </c>
      <c r="H372" s="3" t="s">
        <v>57</v>
      </c>
      <c r="I372" s="3" t="s">
        <v>57</v>
      </c>
      <c r="J372" s="3" t="s">
        <v>58</v>
      </c>
      <c r="K372" s="3" t="s">
        <v>20</v>
      </c>
      <c r="L372" s="5">
        <v>8.3299999999999999E-2</v>
      </c>
      <c r="M372" s="5">
        <v>0.49980000000000002</v>
      </c>
      <c r="N372" s="5">
        <v>7</v>
      </c>
      <c r="O372" s="3" t="s">
        <v>21</v>
      </c>
    </row>
    <row r="373" spans="1:15" x14ac:dyDescent="0.2">
      <c r="A373" s="3" t="s">
        <v>25</v>
      </c>
      <c r="B373" s="3" t="s">
        <v>14</v>
      </c>
      <c r="C373" s="3" t="s">
        <v>251</v>
      </c>
      <c r="D373" s="3" t="s">
        <v>77</v>
      </c>
      <c r="E373" s="3" t="s">
        <v>215</v>
      </c>
      <c r="F373" s="4">
        <v>45681</v>
      </c>
      <c r="G373" s="3" t="s">
        <v>16</v>
      </c>
      <c r="H373" s="3" t="s">
        <v>159</v>
      </c>
      <c r="I373" s="3" t="s">
        <v>160</v>
      </c>
      <c r="J373" s="3" t="s">
        <v>161</v>
      </c>
      <c r="K373" s="3" t="s">
        <v>20</v>
      </c>
      <c r="L373" s="5">
        <v>0.20830000000000001</v>
      </c>
      <c r="M373" s="5">
        <v>2.4996</v>
      </c>
      <c r="N373" s="5">
        <v>13.75</v>
      </c>
      <c r="O373" s="3" t="s">
        <v>21</v>
      </c>
    </row>
    <row r="374" spans="1:15" x14ac:dyDescent="0.2">
      <c r="A374" s="3" t="s">
        <v>25</v>
      </c>
      <c r="B374" s="3" t="s">
        <v>14</v>
      </c>
      <c r="C374" s="3" t="s">
        <v>251</v>
      </c>
      <c r="D374" s="3" t="s">
        <v>37</v>
      </c>
      <c r="E374" s="3" t="s">
        <v>219</v>
      </c>
      <c r="F374" s="4">
        <v>45681</v>
      </c>
      <c r="G374" s="3" t="s">
        <v>16</v>
      </c>
      <c r="H374" s="3" t="s">
        <v>159</v>
      </c>
      <c r="I374" s="3" t="s">
        <v>160</v>
      </c>
      <c r="J374" s="3" t="s">
        <v>161</v>
      </c>
      <c r="K374" s="3" t="s">
        <v>20</v>
      </c>
      <c r="L374" s="5">
        <v>0.1333</v>
      </c>
      <c r="M374" s="5">
        <v>1.5995999999999999</v>
      </c>
      <c r="N374" s="5">
        <v>8.8000000000000007</v>
      </c>
      <c r="O374" s="3" t="s">
        <v>21</v>
      </c>
    </row>
    <row r="375" spans="1:15" x14ac:dyDescent="0.2">
      <c r="A375" s="3" t="s">
        <v>25</v>
      </c>
      <c r="B375" s="3" t="s">
        <v>14</v>
      </c>
      <c r="C375" s="3" t="s">
        <v>251</v>
      </c>
      <c r="D375" s="3" t="s">
        <v>61</v>
      </c>
      <c r="E375" s="3" t="s">
        <v>212</v>
      </c>
      <c r="F375" s="4">
        <v>45681</v>
      </c>
      <c r="G375" s="3" t="s">
        <v>16</v>
      </c>
      <c r="H375" s="3" t="s">
        <v>159</v>
      </c>
      <c r="I375" s="3" t="s">
        <v>160</v>
      </c>
      <c r="J375" s="3" t="s">
        <v>161</v>
      </c>
      <c r="K375" s="3" t="s">
        <v>20</v>
      </c>
      <c r="L375" s="5">
        <v>6.7000000000000002E-3</v>
      </c>
      <c r="M375" s="5">
        <v>8.0399999999999999E-2</v>
      </c>
      <c r="N375" s="5">
        <v>0.44</v>
      </c>
      <c r="O375" s="3" t="s">
        <v>21</v>
      </c>
    </row>
    <row r="376" spans="1:15" x14ac:dyDescent="0.2">
      <c r="A376" s="3" t="s">
        <v>25</v>
      </c>
      <c r="B376" s="3" t="s">
        <v>14</v>
      </c>
      <c r="C376" s="3" t="s">
        <v>251</v>
      </c>
      <c r="D376" s="3" t="s">
        <v>33</v>
      </c>
      <c r="E376" s="3" t="s">
        <v>216</v>
      </c>
      <c r="F376" s="4">
        <v>45681</v>
      </c>
      <c r="G376" s="3" t="s">
        <v>16</v>
      </c>
      <c r="H376" s="3" t="s">
        <v>159</v>
      </c>
      <c r="I376" s="3" t="s">
        <v>160</v>
      </c>
      <c r="J376" s="3" t="s">
        <v>161</v>
      </c>
      <c r="K376" s="3" t="s">
        <v>20</v>
      </c>
      <c r="L376" s="5">
        <v>0.10829999999999999</v>
      </c>
      <c r="M376" s="5">
        <v>1.2996000000000001</v>
      </c>
      <c r="N376" s="5">
        <v>7.15</v>
      </c>
      <c r="O376" s="3" t="s">
        <v>21</v>
      </c>
    </row>
    <row r="377" spans="1:15" x14ac:dyDescent="0.2">
      <c r="A377" s="3" t="s">
        <v>25</v>
      </c>
      <c r="B377" s="3" t="s">
        <v>14</v>
      </c>
      <c r="C377" s="3" t="s">
        <v>251</v>
      </c>
      <c r="D377" s="3" t="s">
        <v>60</v>
      </c>
      <c r="E377" s="3" t="s">
        <v>217</v>
      </c>
      <c r="F377" s="4">
        <v>45681</v>
      </c>
      <c r="G377" s="3" t="s">
        <v>16</v>
      </c>
      <c r="H377" s="3" t="s">
        <v>159</v>
      </c>
      <c r="I377" s="3" t="s">
        <v>160</v>
      </c>
      <c r="J377" s="3" t="s">
        <v>161</v>
      </c>
      <c r="K377" s="3" t="s">
        <v>20</v>
      </c>
      <c r="L377" s="5">
        <v>8.3299999999999999E-2</v>
      </c>
      <c r="M377" s="5">
        <v>0.99960000000000004</v>
      </c>
      <c r="N377" s="5">
        <v>6.5</v>
      </c>
      <c r="O377" s="3" t="s">
        <v>21</v>
      </c>
    </row>
    <row r="378" spans="1:15" x14ac:dyDescent="0.2">
      <c r="A378" s="3" t="s">
        <v>13</v>
      </c>
      <c r="B378" s="3" t="s">
        <v>14</v>
      </c>
      <c r="C378" s="3" t="s">
        <v>256</v>
      </c>
      <c r="D378" s="3" t="s">
        <v>262</v>
      </c>
      <c r="E378" s="3" t="s">
        <v>280</v>
      </c>
      <c r="F378" s="4">
        <v>45681</v>
      </c>
      <c r="G378" s="3" t="s">
        <v>16</v>
      </c>
      <c r="H378" s="3" t="s">
        <v>17</v>
      </c>
      <c r="I378" s="3" t="s">
        <v>180</v>
      </c>
      <c r="J378" s="3" t="s">
        <v>181</v>
      </c>
      <c r="K378" s="3" t="s">
        <v>20</v>
      </c>
      <c r="L378" s="5">
        <v>5.5599999999999997E-2</v>
      </c>
      <c r="M378" s="5">
        <v>1.0007999999999999</v>
      </c>
      <c r="N378" s="5">
        <v>7.2</v>
      </c>
      <c r="O378" s="3" t="s">
        <v>21</v>
      </c>
    </row>
    <row r="379" spans="1:15" x14ac:dyDescent="0.2">
      <c r="A379" s="3" t="s">
        <v>13</v>
      </c>
      <c r="B379" s="3" t="s">
        <v>14</v>
      </c>
      <c r="C379" s="3" t="s">
        <v>253</v>
      </c>
      <c r="D379" s="3" t="s">
        <v>263</v>
      </c>
      <c r="E379" s="3" t="s">
        <v>278</v>
      </c>
      <c r="F379" s="4">
        <v>45681</v>
      </c>
      <c r="G379" s="3" t="s">
        <v>16</v>
      </c>
      <c r="H379" s="3" t="s">
        <v>17</v>
      </c>
      <c r="I379" s="3" t="s">
        <v>180</v>
      </c>
      <c r="J379" s="3" t="s">
        <v>181</v>
      </c>
      <c r="K379" s="3" t="s">
        <v>20</v>
      </c>
      <c r="L379" s="5">
        <v>4.4400000000000002E-2</v>
      </c>
      <c r="M379" s="5">
        <v>0.79920000000000002</v>
      </c>
      <c r="N379" s="5">
        <v>6.32</v>
      </c>
      <c r="O379" s="3" t="s">
        <v>21</v>
      </c>
    </row>
    <row r="380" spans="1:15" x14ac:dyDescent="0.2">
      <c r="A380" s="3" t="s">
        <v>25</v>
      </c>
      <c r="B380" s="3" t="s">
        <v>14</v>
      </c>
      <c r="C380" s="3" t="s">
        <v>251</v>
      </c>
      <c r="D380" s="3" t="s">
        <v>51</v>
      </c>
      <c r="E380" s="3" t="s">
        <v>218</v>
      </c>
      <c r="F380" s="4">
        <v>45681</v>
      </c>
      <c r="G380" s="3" t="s">
        <v>16</v>
      </c>
      <c r="H380" s="3" t="s">
        <v>17</v>
      </c>
      <c r="I380" s="3" t="s">
        <v>180</v>
      </c>
      <c r="J380" s="3" t="s">
        <v>181</v>
      </c>
      <c r="K380" s="3" t="s">
        <v>20</v>
      </c>
      <c r="L380" s="5">
        <v>0.16109999999999999</v>
      </c>
      <c r="M380" s="5">
        <v>2.8997999999999999</v>
      </c>
      <c r="N380" s="5">
        <v>21.17</v>
      </c>
      <c r="O380" s="3" t="s">
        <v>21</v>
      </c>
    </row>
    <row r="381" spans="1:15" x14ac:dyDescent="0.2">
      <c r="A381" s="3" t="s">
        <v>259</v>
      </c>
      <c r="B381" s="3" t="s">
        <v>14</v>
      </c>
      <c r="C381" s="3" t="s">
        <v>252</v>
      </c>
      <c r="D381" s="3" t="s">
        <v>52</v>
      </c>
      <c r="E381" s="3" t="s">
        <v>185</v>
      </c>
      <c r="F381" s="4">
        <v>45681</v>
      </c>
      <c r="G381" s="3" t="s">
        <v>16</v>
      </c>
      <c r="H381" s="3" t="s">
        <v>17</v>
      </c>
      <c r="I381" s="3" t="s">
        <v>180</v>
      </c>
      <c r="J381" s="3" t="s">
        <v>181</v>
      </c>
      <c r="K381" s="3" t="s">
        <v>20</v>
      </c>
      <c r="L381" s="5">
        <v>0.245</v>
      </c>
      <c r="M381" s="5">
        <v>4.41</v>
      </c>
      <c r="N381" s="5">
        <v>33.08</v>
      </c>
      <c r="O381" s="3" t="s">
        <v>21</v>
      </c>
    </row>
    <row r="382" spans="1:15" x14ac:dyDescent="0.2">
      <c r="A382" s="3" t="s">
        <v>13</v>
      </c>
      <c r="B382" s="3" t="s">
        <v>14</v>
      </c>
      <c r="C382" s="3" t="s">
        <v>256</v>
      </c>
      <c r="D382" s="3" t="s">
        <v>265</v>
      </c>
      <c r="E382" s="3" t="s">
        <v>283</v>
      </c>
      <c r="F382" s="4">
        <v>45681</v>
      </c>
      <c r="G382" s="3" t="s">
        <v>16</v>
      </c>
      <c r="H382" s="3" t="s">
        <v>17</v>
      </c>
      <c r="I382" s="3" t="s">
        <v>180</v>
      </c>
      <c r="J382" s="3" t="s">
        <v>181</v>
      </c>
      <c r="K382" s="3" t="s">
        <v>20</v>
      </c>
      <c r="L382" s="5">
        <v>0.1389</v>
      </c>
      <c r="M382" s="5">
        <v>2.5002</v>
      </c>
      <c r="N382" s="5">
        <v>18</v>
      </c>
      <c r="O382" s="3" t="s">
        <v>21</v>
      </c>
    </row>
    <row r="383" spans="1:15" x14ac:dyDescent="0.2">
      <c r="A383" s="3" t="s">
        <v>25</v>
      </c>
      <c r="B383" s="3" t="s">
        <v>14</v>
      </c>
      <c r="C383" s="3" t="s">
        <v>251</v>
      </c>
      <c r="D383" s="3" t="s">
        <v>37</v>
      </c>
      <c r="E383" s="3" t="s">
        <v>219</v>
      </c>
      <c r="F383" s="4">
        <v>45684</v>
      </c>
      <c r="G383" s="3" t="s">
        <v>266</v>
      </c>
      <c r="H383" s="3" t="s">
        <v>17</v>
      </c>
      <c r="I383" s="3" t="s">
        <v>18</v>
      </c>
      <c r="J383" s="3" t="s">
        <v>30</v>
      </c>
      <c r="K383" s="3" t="s">
        <v>20</v>
      </c>
      <c r="L383" s="5">
        <v>0.2611</v>
      </c>
      <c r="M383" s="5">
        <v>4.6997999999999998</v>
      </c>
      <c r="N383" s="5">
        <v>21.15</v>
      </c>
      <c r="O383" s="3" t="s">
        <v>21</v>
      </c>
    </row>
    <row r="384" spans="1:15" x14ac:dyDescent="0.2">
      <c r="A384" s="3" t="s">
        <v>25</v>
      </c>
      <c r="B384" s="3" t="s">
        <v>14</v>
      </c>
      <c r="C384" s="3" t="s">
        <v>251</v>
      </c>
      <c r="D384" s="3" t="s">
        <v>37</v>
      </c>
      <c r="E384" s="3" t="s">
        <v>219</v>
      </c>
      <c r="F384" s="4">
        <v>45684</v>
      </c>
      <c r="G384" s="3" t="s">
        <v>266</v>
      </c>
      <c r="H384" s="3" t="s">
        <v>17</v>
      </c>
      <c r="I384" s="3" t="s">
        <v>23</v>
      </c>
      <c r="J384" s="3" t="s">
        <v>136</v>
      </c>
      <c r="K384" s="3" t="s">
        <v>20</v>
      </c>
      <c r="L384" s="5">
        <v>0.1278</v>
      </c>
      <c r="M384" s="5">
        <v>2.3003999999999998</v>
      </c>
      <c r="N384" s="5">
        <v>10.35</v>
      </c>
      <c r="O384" s="3" t="s">
        <v>21</v>
      </c>
    </row>
    <row r="385" spans="1:15" x14ac:dyDescent="0.2">
      <c r="A385" s="3" t="s">
        <v>25</v>
      </c>
      <c r="B385" s="3" t="s">
        <v>14</v>
      </c>
      <c r="C385" s="3" t="s">
        <v>254</v>
      </c>
      <c r="D385" s="3" t="s">
        <v>142</v>
      </c>
      <c r="E385" s="3" t="s">
        <v>226</v>
      </c>
      <c r="F385" s="4">
        <v>45684</v>
      </c>
      <c r="G385" s="3" t="s">
        <v>266</v>
      </c>
      <c r="H385" s="3" t="s">
        <v>27</v>
      </c>
      <c r="I385" s="3" t="s">
        <v>84</v>
      </c>
      <c r="J385" s="3" t="s">
        <v>85</v>
      </c>
      <c r="K385" s="3" t="s">
        <v>20</v>
      </c>
      <c r="L385" s="5">
        <v>0.33329999999999999</v>
      </c>
      <c r="M385" s="5">
        <v>5.9993999999999996</v>
      </c>
      <c r="N385" s="5">
        <v>81.599999999999994</v>
      </c>
      <c r="O385" s="3" t="s">
        <v>21</v>
      </c>
    </row>
    <row r="386" spans="1:15" x14ac:dyDescent="0.2">
      <c r="A386" s="3" t="s">
        <v>25</v>
      </c>
      <c r="B386" s="3" t="s">
        <v>14</v>
      </c>
      <c r="C386" s="3" t="s">
        <v>251</v>
      </c>
      <c r="D386" s="3" t="s">
        <v>61</v>
      </c>
      <c r="E386" s="3" t="s">
        <v>212</v>
      </c>
      <c r="F386" s="4">
        <v>45684</v>
      </c>
      <c r="G386" s="3" t="s">
        <v>266</v>
      </c>
      <c r="H386" s="3" t="s">
        <v>27</v>
      </c>
      <c r="I386" s="3" t="s">
        <v>72</v>
      </c>
      <c r="J386" s="3" t="s">
        <v>73</v>
      </c>
      <c r="K386" s="3" t="s">
        <v>20</v>
      </c>
      <c r="L386" s="5">
        <v>5.0299999999999997E-2</v>
      </c>
      <c r="M386" s="5">
        <v>0.95569999999999999</v>
      </c>
      <c r="N386" s="5">
        <v>13.38</v>
      </c>
      <c r="O386" s="3" t="s">
        <v>21</v>
      </c>
    </row>
    <row r="387" spans="1:15" x14ac:dyDescent="0.2">
      <c r="A387" s="3" t="s">
        <v>25</v>
      </c>
      <c r="B387" s="3" t="s">
        <v>14</v>
      </c>
      <c r="C387" s="3" t="s">
        <v>251</v>
      </c>
      <c r="D387" s="3" t="s">
        <v>61</v>
      </c>
      <c r="E387" s="3" t="s">
        <v>212</v>
      </c>
      <c r="F387" s="4">
        <v>45684</v>
      </c>
      <c r="G387" s="3" t="s">
        <v>266</v>
      </c>
      <c r="H387" s="3" t="s">
        <v>34</v>
      </c>
      <c r="I387" s="3" t="s">
        <v>35</v>
      </c>
      <c r="J387" s="3" t="s">
        <v>70</v>
      </c>
      <c r="K387" s="3" t="s">
        <v>20</v>
      </c>
      <c r="L387" s="5">
        <v>1.952</v>
      </c>
      <c r="M387" s="5">
        <v>19.52</v>
      </c>
      <c r="N387" s="5">
        <v>347.46</v>
      </c>
      <c r="O387" s="3" t="s">
        <v>21</v>
      </c>
    </row>
    <row r="388" spans="1:15" x14ac:dyDescent="0.2">
      <c r="A388" s="3" t="s">
        <v>25</v>
      </c>
      <c r="B388" s="3" t="s">
        <v>14</v>
      </c>
      <c r="C388" s="3" t="s">
        <v>251</v>
      </c>
      <c r="D388" s="3" t="s">
        <v>77</v>
      </c>
      <c r="E388" s="3" t="s">
        <v>215</v>
      </c>
      <c r="F388" s="4">
        <v>45684</v>
      </c>
      <c r="G388" s="3" t="s">
        <v>266</v>
      </c>
      <c r="H388" s="3" t="s">
        <v>65</v>
      </c>
      <c r="I388" s="3" t="s">
        <v>66</v>
      </c>
      <c r="J388" s="3" t="s">
        <v>67</v>
      </c>
      <c r="K388" s="3" t="s">
        <v>20</v>
      </c>
      <c r="L388" s="5">
        <v>0.38890000000000002</v>
      </c>
      <c r="M388" s="5">
        <v>7.0002000000000004</v>
      </c>
      <c r="N388" s="5">
        <v>70</v>
      </c>
      <c r="O388" s="3" t="s">
        <v>21</v>
      </c>
    </row>
    <row r="389" spans="1:15" x14ac:dyDescent="0.2">
      <c r="A389" s="3" t="s">
        <v>68</v>
      </c>
      <c r="B389" s="3" t="s">
        <v>14</v>
      </c>
      <c r="C389" s="3" t="s">
        <v>251</v>
      </c>
      <c r="D389" s="3" t="s">
        <v>69</v>
      </c>
      <c r="E389" s="3" t="s">
        <v>223</v>
      </c>
      <c r="F389" s="4">
        <v>45684</v>
      </c>
      <c r="G389" s="3" t="s">
        <v>266</v>
      </c>
      <c r="H389" s="3" t="s">
        <v>27</v>
      </c>
      <c r="I389" s="3" t="s">
        <v>72</v>
      </c>
      <c r="J389" s="3" t="s">
        <v>73</v>
      </c>
      <c r="K389" s="3" t="s">
        <v>20</v>
      </c>
      <c r="L389" s="5">
        <v>8.3699999999999997E-2</v>
      </c>
      <c r="M389" s="5">
        <v>1.5903</v>
      </c>
      <c r="N389" s="5">
        <v>22.26</v>
      </c>
      <c r="O389" s="3" t="s">
        <v>21</v>
      </c>
    </row>
    <row r="390" spans="1:15" x14ac:dyDescent="0.2">
      <c r="A390" s="3" t="s">
        <v>68</v>
      </c>
      <c r="B390" s="3" t="s">
        <v>14</v>
      </c>
      <c r="C390" s="3" t="s">
        <v>251</v>
      </c>
      <c r="D390" s="3" t="s">
        <v>71</v>
      </c>
      <c r="E390" s="3" t="s">
        <v>224</v>
      </c>
      <c r="F390" s="4">
        <v>45684</v>
      </c>
      <c r="G390" s="3" t="s">
        <v>266</v>
      </c>
      <c r="H390" s="3" t="s">
        <v>34</v>
      </c>
      <c r="I390" s="3" t="s">
        <v>35</v>
      </c>
      <c r="J390" s="3" t="s">
        <v>70</v>
      </c>
      <c r="K390" s="3" t="s">
        <v>20</v>
      </c>
      <c r="L390" s="5">
        <v>2.2000000000000002</v>
      </c>
      <c r="M390" s="5">
        <v>22</v>
      </c>
      <c r="N390" s="5">
        <v>308</v>
      </c>
      <c r="O390" s="3" t="s">
        <v>21</v>
      </c>
    </row>
    <row r="391" spans="1:15" x14ac:dyDescent="0.2">
      <c r="A391" s="3" t="s">
        <v>259</v>
      </c>
      <c r="B391" s="3" t="s">
        <v>14</v>
      </c>
      <c r="C391" s="3" t="s">
        <v>255</v>
      </c>
      <c r="D391" s="3" t="s">
        <v>110</v>
      </c>
      <c r="E391" s="3" t="s">
        <v>206</v>
      </c>
      <c r="F391" s="4">
        <v>45684</v>
      </c>
      <c r="G391" s="3" t="s">
        <v>266</v>
      </c>
      <c r="H391" s="3" t="s">
        <v>41</v>
      </c>
      <c r="I391" s="3" t="s">
        <v>42</v>
      </c>
      <c r="J391" s="3" t="s">
        <v>267</v>
      </c>
      <c r="K391" s="3" t="s">
        <v>20</v>
      </c>
      <c r="L391" s="5">
        <v>0.22220000000000001</v>
      </c>
      <c r="M391" s="5">
        <v>1.9998</v>
      </c>
      <c r="N391" s="5">
        <v>43</v>
      </c>
      <c r="O391" s="3" t="s">
        <v>21</v>
      </c>
    </row>
    <row r="392" spans="1:15" x14ac:dyDescent="0.2">
      <c r="A392" s="3" t="s">
        <v>259</v>
      </c>
      <c r="B392" s="3" t="s">
        <v>14</v>
      </c>
      <c r="C392" s="3" t="s">
        <v>255</v>
      </c>
      <c r="D392" s="3" t="s">
        <v>110</v>
      </c>
      <c r="E392" s="3" t="s">
        <v>206</v>
      </c>
      <c r="F392" s="4">
        <v>45684</v>
      </c>
      <c r="G392" s="3" t="s">
        <v>266</v>
      </c>
      <c r="H392" s="3" t="s">
        <v>34</v>
      </c>
      <c r="I392" s="3" t="s">
        <v>35</v>
      </c>
      <c r="J392" s="3" t="s">
        <v>70</v>
      </c>
      <c r="K392" s="3" t="s">
        <v>20</v>
      </c>
      <c r="L392" s="5">
        <v>0.2</v>
      </c>
      <c r="M392" s="5">
        <v>2</v>
      </c>
      <c r="N392" s="5">
        <v>31</v>
      </c>
      <c r="O392" s="3" t="s">
        <v>21</v>
      </c>
    </row>
    <row r="393" spans="1:15" x14ac:dyDescent="0.2">
      <c r="A393" s="3" t="s">
        <v>259</v>
      </c>
      <c r="B393" s="3" t="s">
        <v>14</v>
      </c>
      <c r="C393" s="3" t="s">
        <v>255</v>
      </c>
      <c r="D393" s="3" t="s">
        <v>110</v>
      </c>
      <c r="E393" s="3" t="s">
        <v>206</v>
      </c>
      <c r="F393" s="4">
        <v>45684</v>
      </c>
      <c r="G393" s="3" t="s">
        <v>266</v>
      </c>
      <c r="H393" s="3" t="s">
        <v>27</v>
      </c>
      <c r="I393" s="3" t="s">
        <v>84</v>
      </c>
      <c r="J393" s="3" t="s">
        <v>268</v>
      </c>
      <c r="K393" s="3" t="s">
        <v>20</v>
      </c>
      <c r="L393" s="5">
        <v>0.77780000000000005</v>
      </c>
      <c r="M393" s="5">
        <v>14.000400000000001</v>
      </c>
      <c r="N393" s="5">
        <v>140</v>
      </c>
      <c r="O393" s="3" t="s">
        <v>21</v>
      </c>
    </row>
    <row r="394" spans="1:15" x14ac:dyDescent="0.2">
      <c r="A394" s="3" t="s">
        <v>13</v>
      </c>
      <c r="B394" s="3" t="s">
        <v>14</v>
      </c>
      <c r="C394" s="3" t="s">
        <v>256</v>
      </c>
      <c r="D394" s="3" t="s">
        <v>269</v>
      </c>
      <c r="E394" s="3" t="s">
        <v>284</v>
      </c>
      <c r="F394" s="4">
        <v>45684</v>
      </c>
      <c r="G394" s="3" t="s">
        <v>266</v>
      </c>
      <c r="H394" s="3" t="s">
        <v>17</v>
      </c>
      <c r="I394" s="3" t="s">
        <v>23</v>
      </c>
      <c r="J394" s="3" t="s">
        <v>136</v>
      </c>
      <c r="K394" s="3" t="s">
        <v>20</v>
      </c>
      <c r="L394" s="5">
        <v>0.38890000000000002</v>
      </c>
      <c r="M394" s="5">
        <v>7.0002000000000004</v>
      </c>
      <c r="N394" s="5">
        <v>29.4</v>
      </c>
      <c r="O394" s="3" t="s">
        <v>21</v>
      </c>
    </row>
    <row r="395" spans="1:15" x14ac:dyDescent="0.2">
      <c r="A395" s="3" t="s">
        <v>259</v>
      </c>
      <c r="B395" s="3" t="s">
        <v>14</v>
      </c>
      <c r="C395" s="3" t="s">
        <v>253</v>
      </c>
      <c r="D395" s="3" t="s">
        <v>48</v>
      </c>
      <c r="E395" s="3" t="s">
        <v>207</v>
      </c>
      <c r="F395" s="4">
        <v>45684</v>
      </c>
      <c r="G395" s="3" t="s">
        <v>266</v>
      </c>
      <c r="H395" s="3" t="s">
        <v>65</v>
      </c>
      <c r="I395" s="3" t="s">
        <v>66</v>
      </c>
      <c r="J395" s="3" t="s">
        <v>67</v>
      </c>
      <c r="K395" s="3" t="s">
        <v>20</v>
      </c>
      <c r="L395" s="5">
        <v>1.11E-2</v>
      </c>
      <c r="M395" s="5">
        <v>0.19980000000000001</v>
      </c>
      <c r="N395" s="5">
        <v>2.2999999999999998</v>
      </c>
      <c r="O395" s="3" t="s">
        <v>21</v>
      </c>
    </row>
    <row r="396" spans="1:15" x14ac:dyDescent="0.2">
      <c r="A396" s="3" t="s">
        <v>25</v>
      </c>
      <c r="B396" s="3" t="s">
        <v>14</v>
      </c>
      <c r="C396" s="3" t="s">
        <v>251</v>
      </c>
      <c r="D396" s="3" t="s">
        <v>33</v>
      </c>
      <c r="E396" s="3" t="s">
        <v>216</v>
      </c>
      <c r="F396" s="4">
        <v>45684</v>
      </c>
      <c r="G396" s="3" t="s">
        <v>266</v>
      </c>
      <c r="H396" s="3" t="s">
        <v>57</v>
      </c>
      <c r="I396" s="3" t="s">
        <v>57</v>
      </c>
      <c r="J396" s="3" t="s">
        <v>58</v>
      </c>
      <c r="K396" s="3" t="s">
        <v>20</v>
      </c>
      <c r="L396" s="5">
        <v>0.25</v>
      </c>
      <c r="M396" s="5">
        <v>1.5</v>
      </c>
      <c r="N396" s="5">
        <v>21.75</v>
      </c>
      <c r="O396" s="3" t="s">
        <v>21</v>
      </c>
    </row>
    <row r="397" spans="1:15" x14ac:dyDescent="0.2">
      <c r="A397" s="3" t="s">
        <v>25</v>
      </c>
      <c r="B397" s="3" t="s">
        <v>14</v>
      </c>
      <c r="C397" s="3" t="s">
        <v>251</v>
      </c>
      <c r="D397" s="3" t="s">
        <v>113</v>
      </c>
      <c r="E397" s="3" t="s">
        <v>213</v>
      </c>
      <c r="F397" s="4">
        <v>45684</v>
      </c>
      <c r="G397" s="3" t="s">
        <v>266</v>
      </c>
      <c r="H397" s="3" t="s">
        <v>89</v>
      </c>
      <c r="I397" s="3" t="s">
        <v>123</v>
      </c>
      <c r="J397" s="3" t="s">
        <v>124</v>
      </c>
      <c r="K397" s="3" t="s">
        <v>20</v>
      </c>
      <c r="L397" s="5">
        <v>0.1091</v>
      </c>
      <c r="M397" s="5">
        <v>1.2000999999999999</v>
      </c>
      <c r="N397" s="5">
        <v>5.88</v>
      </c>
      <c r="O397" s="3" t="s">
        <v>21</v>
      </c>
    </row>
    <row r="398" spans="1:15" x14ac:dyDescent="0.2">
      <c r="A398" s="3" t="s">
        <v>25</v>
      </c>
      <c r="B398" s="3" t="s">
        <v>14</v>
      </c>
      <c r="C398" s="3" t="s">
        <v>251</v>
      </c>
      <c r="D398" s="3" t="s">
        <v>113</v>
      </c>
      <c r="E398" s="3" t="s">
        <v>213</v>
      </c>
      <c r="F398" s="4">
        <v>45684</v>
      </c>
      <c r="G398" s="3" t="s">
        <v>266</v>
      </c>
      <c r="H398" s="3" t="s">
        <v>34</v>
      </c>
      <c r="I398" s="3" t="s">
        <v>35</v>
      </c>
      <c r="J398" s="3" t="s">
        <v>70</v>
      </c>
      <c r="K398" s="3" t="s">
        <v>20</v>
      </c>
      <c r="L398" s="5">
        <v>0.97499999999999998</v>
      </c>
      <c r="M398" s="5">
        <v>9.75</v>
      </c>
      <c r="N398" s="5">
        <v>173.55</v>
      </c>
      <c r="O398" s="3" t="s">
        <v>21</v>
      </c>
    </row>
    <row r="399" spans="1:15" x14ac:dyDescent="0.2">
      <c r="A399" s="3" t="s">
        <v>25</v>
      </c>
      <c r="B399" s="3" t="s">
        <v>14</v>
      </c>
      <c r="C399" s="3" t="s">
        <v>251</v>
      </c>
      <c r="D399" s="3" t="s">
        <v>37</v>
      </c>
      <c r="E399" s="3" t="s">
        <v>219</v>
      </c>
      <c r="F399" s="4">
        <v>45684</v>
      </c>
      <c r="G399" s="3" t="s">
        <v>266</v>
      </c>
      <c r="H399" s="3" t="s">
        <v>17</v>
      </c>
      <c r="I399" s="3" t="s">
        <v>23</v>
      </c>
      <c r="J399" s="3" t="s">
        <v>24</v>
      </c>
      <c r="K399" s="3" t="s">
        <v>20</v>
      </c>
      <c r="L399" s="5">
        <v>0.67220000000000002</v>
      </c>
      <c r="M399" s="5">
        <v>12.099600000000001</v>
      </c>
      <c r="N399" s="5">
        <v>54.45</v>
      </c>
      <c r="O399" s="3" t="s">
        <v>21</v>
      </c>
    </row>
    <row r="400" spans="1:15" x14ac:dyDescent="0.2">
      <c r="A400" s="3" t="s">
        <v>25</v>
      </c>
      <c r="B400" s="3" t="s">
        <v>14</v>
      </c>
      <c r="C400" s="3" t="s">
        <v>251</v>
      </c>
      <c r="D400" s="3" t="s">
        <v>37</v>
      </c>
      <c r="E400" s="3" t="s">
        <v>219</v>
      </c>
      <c r="F400" s="4">
        <v>45684</v>
      </c>
      <c r="G400" s="3" t="s">
        <v>266</v>
      </c>
      <c r="H400" s="3" t="s">
        <v>17</v>
      </c>
      <c r="I400" s="3" t="s">
        <v>18</v>
      </c>
      <c r="J400" s="3" t="s">
        <v>30</v>
      </c>
      <c r="K400" s="3" t="s">
        <v>20</v>
      </c>
      <c r="L400" s="5">
        <v>0.57220000000000004</v>
      </c>
      <c r="M400" s="5">
        <v>10.2996</v>
      </c>
      <c r="N400" s="5">
        <v>46.35</v>
      </c>
      <c r="O400" s="3" t="s">
        <v>21</v>
      </c>
    </row>
    <row r="401" spans="1:15" x14ac:dyDescent="0.2">
      <c r="A401" s="3" t="s">
        <v>259</v>
      </c>
      <c r="B401" s="3" t="s">
        <v>14</v>
      </c>
      <c r="C401" s="3" t="s">
        <v>255</v>
      </c>
      <c r="D401" s="3" t="s">
        <v>83</v>
      </c>
      <c r="E401" s="3" t="s">
        <v>205</v>
      </c>
      <c r="F401" s="4">
        <v>45684</v>
      </c>
      <c r="G401" s="3" t="s">
        <v>266</v>
      </c>
      <c r="H401" s="3" t="s">
        <v>41</v>
      </c>
      <c r="I401" s="3" t="s">
        <v>42</v>
      </c>
      <c r="J401" s="3" t="s">
        <v>267</v>
      </c>
      <c r="K401" s="3" t="s">
        <v>20</v>
      </c>
      <c r="L401" s="5">
        <v>0.44440000000000002</v>
      </c>
      <c r="M401" s="5">
        <v>3.9996</v>
      </c>
      <c r="N401" s="5">
        <v>86</v>
      </c>
      <c r="O401" s="3" t="s">
        <v>21</v>
      </c>
    </row>
    <row r="402" spans="1:15" x14ac:dyDescent="0.2">
      <c r="A402" s="3" t="s">
        <v>259</v>
      </c>
      <c r="B402" s="3" t="s">
        <v>14</v>
      </c>
      <c r="C402" s="3" t="s">
        <v>255</v>
      </c>
      <c r="D402" s="3" t="s">
        <v>83</v>
      </c>
      <c r="E402" s="3" t="s">
        <v>205</v>
      </c>
      <c r="F402" s="4">
        <v>45684</v>
      </c>
      <c r="G402" s="3" t="s">
        <v>266</v>
      </c>
      <c r="H402" s="3" t="s">
        <v>27</v>
      </c>
      <c r="I402" s="3" t="s">
        <v>84</v>
      </c>
      <c r="J402" s="3" t="s">
        <v>268</v>
      </c>
      <c r="K402" s="3" t="s">
        <v>20</v>
      </c>
      <c r="L402" s="5">
        <v>1.7778</v>
      </c>
      <c r="M402" s="5">
        <v>32.000399999999999</v>
      </c>
      <c r="N402" s="5">
        <v>320</v>
      </c>
      <c r="O402" s="3" t="s">
        <v>21</v>
      </c>
    </row>
    <row r="403" spans="1:15" x14ac:dyDescent="0.2">
      <c r="A403" s="3" t="s">
        <v>259</v>
      </c>
      <c r="B403" s="3" t="s">
        <v>78</v>
      </c>
      <c r="C403" s="3" t="s">
        <v>252</v>
      </c>
      <c r="D403" s="3" t="s">
        <v>79</v>
      </c>
      <c r="E403" s="3" t="s">
        <v>186</v>
      </c>
      <c r="F403" s="4">
        <v>45684</v>
      </c>
      <c r="G403" s="3" t="s">
        <v>266</v>
      </c>
      <c r="H403" s="3" t="s">
        <v>27</v>
      </c>
      <c r="I403" s="3" t="s">
        <v>28</v>
      </c>
      <c r="J403" s="3" t="s">
        <v>264</v>
      </c>
      <c r="K403" s="3" t="s">
        <v>20</v>
      </c>
      <c r="L403" s="5">
        <v>8.3299999999999999E-2</v>
      </c>
      <c r="M403" s="5">
        <v>1.4994000000000001</v>
      </c>
      <c r="N403" s="5">
        <v>20.85</v>
      </c>
      <c r="O403" s="3" t="s">
        <v>21</v>
      </c>
    </row>
    <row r="404" spans="1:15" x14ac:dyDescent="0.2">
      <c r="A404" s="3" t="s">
        <v>68</v>
      </c>
      <c r="B404" s="3" t="s">
        <v>125</v>
      </c>
      <c r="C404" s="3" t="s">
        <v>251</v>
      </c>
      <c r="D404" s="3" t="s">
        <v>126</v>
      </c>
      <c r="E404" s="3" t="s">
        <v>222</v>
      </c>
      <c r="F404" s="4">
        <v>45684</v>
      </c>
      <c r="G404" s="3" t="s">
        <v>266</v>
      </c>
      <c r="H404" s="3" t="s">
        <v>45</v>
      </c>
      <c r="I404" s="3" t="s">
        <v>49</v>
      </c>
      <c r="J404" s="3" t="s">
        <v>50</v>
      </c>
      <c r="K404" s="3" t="s">
        <v>20</v>
      </c>
      <c r="L404" s="5">
        <v>0.1492</v>
      </c>
      <c r="M404" s="5">
        <v>2.238</v>
      </c>
      <c r="N404" s="5">
        <v>7.39</v>
      </c>
      <c r="O404" s="3" t="s">
        <v>21</v>
      </c>
    </row>
    <row r="405" spans="1:15" x14ac:dyDescent="0.2">
      <c r="A405" s="3" t="s">
        <v>68</v>
      </c>
      <c r="B405" s="3" t="s">
        <v>125</v>
      </c>
      <c r="C405" s="3" t="s">
        <v>251</v>
      </c>
      <c r="D405" s="3" t="s">
        <v>126</v>
      </c>
      <c r="E405" s="3" t="s">
        <v>222</v>
      </c>
      <c r="F405" s="4">
        <v>45684</v>
      </c>
      <c r="G405" s="3" t="s">
        <v>266</v>
      </c>
      <c r="H405" s="3" t="s">
        <v>34</v>
      </c>
      <c r="I405" s="3" t="s">
        <v>35</v>
      </c>
      <c r="J405" s="3" t="s">
        <v>70</v>
      </c>
      <c r="K405" s="3" t="s">
        <v>20</v>
      </c>
      <c r="L405" s="5">
        <v>0.9</v>
      </c>
      <c r="M405" s="5">
        <v>9</v>
      </c>
      <c r="N405" s="5">
        <v>135</v>
      </c>
      <c r="O405" s="3" t="s">
        <v>21</v>
      </c>
    </row>
    <row r="406" spans="1:15" x14ac:dyDescent="0.2">
      <c r="A406" s="3" t="s">
        <v>13</v>
      </c>
      <c r="B406" s="3" t="s">
        <v>14</v>
      </c>
      <c r="C406" s="3" t="s">
        <v>257</v>
      </c>
      <c r="D406" s="3" t="s">
        <v>120</v>
      </c>
      <c r="E406" s="3" t="s">
        <v>228</v>
      </c>
      <c r="F406" s="4">
        <v>45684</v>
      </c>
      <c r="G406" s="3" t="s">
        <v>266</v>
      </c>
      <c r="H406" s="3" t="s">
        <v>45</v>
      </c>
      <c r="I406" s="3" t="s">
        <v>46</v>
      </c>
      <c r="J406" s="3" t="s">
        <v>47</v>
      </c>
      <c r="K406" s="3" t="s">
        <v>20</v>
      </c>
      <c r="L406" s="5">
        <v>6.6699999999999995E-2</v>
      </c>
      <c r="M406" s="5">
        <v>1.0004999999999999</v>
      </c>
      <c r="N406" s="5">
        <v>3.8</v>
      </c>
      <c r="O406" s="3" t="s">
        <v>21</v>
      </c>
    </row>
    <row r="407" spans="1:15" x14ac:dyDescent="0.2">
      <c r="A407" s="3" t="s">
        <v>13</v>
      </c>
      <c r="B407" s="3" t="s">
        <v>14</v>
      </c>
      <c r="C407" s="3" t="s">
        <v>257</v>
      </c>
      <c r="D407" s="3" t="s">
        <v>120</v>
      </c>
      <c r="E407" s="3" t="s">
        <v>228</v>
      </c>
      <c r="F407" s="4">
        <v>45684</v>
      </c>
      <c r="G407" s="3" t="s">
        <v>266</v>
      </c>
      <c r="H407" s="3" t="s">
        <v>45</v>
      </c>
      <c r="I407" s="3" t="s">
        <v>49</v>
      </c>
      <c r="J407" s="3" t="s">
        <v>50</v>
      </c>
      <c r="K407" s="3" t="s">
        <v>20</v>
      </c>
      <c r="L407" s="5">
        <v>6.6699999999999995E-2</v>
      </c>
      <c r="M407" s="5">
        <v>1.0004999999999999</v>
      </c>
      <c r="N407" s="5">
        <v>3.3</v>
      </c>
      <c r="O407" s="3" t="s">
        <v>21</v>
      </c>
    </row>
    <row r="408" spans="1:15" x14ac:dyDescent="0.2">
      <c r="A408" s="3" t="s">
        <v>25</v>
      </c>
      <c r="B408" s="3" t="s">
        <v>14</v>
      </c>
      <c r="C408" s="3" t="s">
        <v>251</v>
      </c>
      <c r="D408" s="3" t="s">
        <v>37</v>
      </c>
      <c r="E408" s="3" t="s">
        <v>219</v>
      </c>
      <c r="F408" s="4">
        <v>45684</v>
      </c>
      <c r="G408" s="3" t="s">
        <v>266</v>
      </c>
      <c r="H408" s="3" t="s">
        <v>53</v>
      </c>
      <c r="I408" s="3" t="s">
        <v>55</v>
      </c>
      <c r="J408" s="3" t="s">
        <v>104</v>
      </c>
      <c r="K408" s="3" t="s">
        <v>20</v>
      </c>
      <c r="L408" s="5">
        <v>0.3</v>
      </c>
      <c r="M408" s="5">
        <v>4.5</v>
      </c>
      <c r="N408" s="5">
        <v>54</v>
      </c>
      <c r="O408" s="3" t="s">
        <v>21</v>
      </c>
    </row>
    <row r="409" spans="1:15" x14ac:dyDescent="0.2">
      <c r="A409" s="3" t="s">
        <v>25</v>
      </c>
      <c r="B409" s="3" t="s">
        <v>14</v>
      </c>
      <c r="C409" s="3" t="s">
        <v>251</v>
      </c>
      <c r="D409" s="3" t="s">
        <v>37</v>
      </c>
      <c r="E409" s="3" t="s">
        <v>219</v>
      </c>
      <c r="F409" s="4">
        <v>45684</v>
      </c>
      <c r="G409" s="3" t="s">
        <v>266</v>
      </c>
      <c r="H409" s="3" t="s">
        <v>17</v>
      </c>
      <c r="I409" s="3" t="s">
        <v>23</v>
      </c>
      <c r="J409" s="3" t="s">
        <v>24</v>
      </c>
      <c r="K409" s="3" t="s">
        <v>20</v>
      </c>
      <c r="L409" s="5">
        <v>6.1100000000000002E-2</v>
      </c>
      <c r="M409" s="5">
        <v>1.0998000000000001</v>
      </c>
      <c r="N409" s="5">
        <v>4.95</v>
      </c>
      <c r="O409" s="3" t="s">
        <v>21</v>
      </c>
    </row>
    <row r="410" spans="1:15" x14ac:dyDescent="0.2">
      <c r="A410" s="3" t="s">
        <v>25</v>
      </c>
      <c r="B410" s="3" t="s">
        <v>14</v>
      </c>
      <c r="C410" s="3" t="s">
        <v>251</v>
      </c>
      <c r="D410" s="3" t="s">
        <v>37</v>
      </c>
      <c r="E410" s="3" t="s">
        <v>219</v>
      </c>
      <c r="F410" s="4">
        <v>45684</v>
      </c>
      <c r="G410" s="3" t="s">
        <v>266</v>
      </c>
      <c r="H410" s="3" t="s">
        <v>17</v>
      </c>
      <c r="I410" s="3" t="s">
        <v>18</v>
      </c>
      <c r="J410" s="3" t="s">
        <v>19</v>
      </c>
      <c r="K410" s="3" t="s">
        <v>20</v>
      </c>
      <c r="L410" s="5">
        <v>0.48330000000000001</v>
      </c>
      <c r="M410" s="5">
        <v>8.6994000000000007</v>
      </c>
      <c r="N410" s="5">
        <v>39.15</v>
      </c>
      <c r="O410" s="3" t="s">
        <v>21</v>
      </c>
    </row>
    <row r="411" spans="1:15" x14ac:dyDescent="0.2">
      <c r="A411" s="3" t="s">
        <v>25</v>
      </c>
      <c r="B411" s="3" t="s">
        <v>14</v>
      </c>
      <c r="C411" s="3" t="s">
        <v>251</v>
      </c>
      <c r="D411" s="3" t="s">
        <v>37</v>
      </c>
      <c r="E411" s="3" t="s">
        <v>219</v>
      </c>
      <c r="F411" s="4">
        <v>45684</v>
      </c>
      <c r="G411" s="3" t="s">
        <v>266</v>
      </c>
      <c r="H411" s="3" t="s">
        <v>45</v>
      </c>
      <c r="I411" s="3" t="s">
        <v>46</v>
      </c>
      <c r="J411" s="3" t="s">
        <v>47</v>
      </c>
      <c r="K411" s="3" t="s">
        <v>20</v>
      </c>
      <c r="L411" s="5">
        <v>1.744</v>
      </c>
      <c r="M411" s="5">
        <v>26.16</v>
      </c>
      <c r="N411" s="5">
        <v>62.78</v>
      </c>
      <c r="O411" s="3" t="s">
        <v>21</v>
      </c>
    </row>
    <row r="412" spans="1:15" x14ac:dyDescent="0.2">
      <c r="A412" s="3" t="s">
        <v>25</v>
      </c>
      <c r="B412" s="3" t="s">
        <v>14</v>
      </c>
      <c r="C412" s="3" t="s">
        <v>251</v>
      </c>
      <c r="D412" s="3" t="s">
        <v>37</v>
      </c>
      <c r="E412" s="3" t="s">
        <v>219</v>
      </c>
      <c r="F412" s="4">
        <v>45684</v>
      </c>
      <c r="G412" s="3" t="s">
        <v>266</v>
      </c>
      <c r="H412" s="3" t="s">
        <v>31</v>
      </c>
      <c r="I412" s="3" t="s">
        <v>31</v>
      </c>
      <c r="J412" s="3" t="s">
        <v>32</v>
      </c>
      <c r="K412" s="3" t="s">
        <v>20</v>
      </c>
      <c r="L412" s="5">
        <v>0.25</v>
      </c>
      <c r="M412" s="5">
        <v>1</v>
      </c>
      <c r="N412" s="5">
        <v>4.0599999999999996</v>
      </c>
      <c r="O412" s="3" t="s">
        <v>21</v>
      </c>
    </row>
    <row r="413" spans="1:15" x14ac:dyDescent="0.2">
      <c r="A413" s="3" t="s">
        <v>25</v>
      </c>
      <c r="B413" s="3" t="s">
        <v>14</v>
      </c>
      <c r="C413" s="3" t="s">
        <v>251</v>
      </c>
      <c r="D413" s="3" t="s">
        <v>37</v>
      </c>
      <c r="E413" s="3" t="s">
        <v>219</v>
      </c>
      <c r="F413" s="4">
        <v>45684</v>
      </c>
      <c r="G413" s="3" t="s">
        <v>266</v>
      </c>
      <c r="H413" s="3" t="s">
        <v>147</v>
      </c>
      <c r="I413" s="3" t="s">
        <v>148</v>
      </c>
      <c r="J413" s="3" t="s">
        <v>149</v>
      </c>
      <c r="K413" s="3" t="s">
        <v>20</v>
      </c>
      <c r="L413" s="5">
        <v>2.2100000000000002E-2</v>
      </c>
      <c r="M413" s="5">
        <v>0.30940000000000001</v>
      </c>
      <c r="N413" s="5">
        <v>1.86</v>
      </c>
      <c r="O413" s="3" t="s">
        <v>21</v>
      </c>
    </row>
    <row r="414" spans="1:15" x14ac:dyDescent="0.2">
      <c r="A414" s="3" t="s">
        <v>25</v>
      </c>
      <c r="B414" s="3" t="s">
        <v>14</v>
      </c>
      <c r="C414" s="3" t="s">
        <v>251</v>
      </c>
      <c r="D414" s="3" t="s">
        <v>60</v>
      </c>
      <c r="E414" s="3" t="s">
        <v>217</v>
      </c>
      <c r="F414" s="4">
        <v>45684</v>
      </c>
      <c r="G414" s="3" t="s">
        <v>266</v>
      </c>
      <c r="H414" s="3" t="s">
        <v>159</v>
      </c>
      <c r="I414" s="3" t="s">
        <v>160</v>
      </c>
      <c r="J414" s="3" t="s">
        <v>161</v>
      </c>
      <c r="K414" s="3" t="s">
        <v>20</v>
      </c>
      <c r="L414" s="5">
        <v>0.14580000000000001</v>
      </c>
      <c r="M414" s="5">
        <v>1.7496</v>
      </c>
      <c r="N414" s="5">
        <v>11.38</v>
      </c>
      <c r="O414" s="3" t="s">
        <v>21</v>
      </c>
    </row>
    <row r="415" spans="1:15" x14ac:dyDescent="0.2">
      <c r="A415" s="3" t="s">
        <v>25</v>
      </c>
      <c r="B415" s="3" t="s">
        <v>14</v>
      </c>
      <c r="C415" s="3" t="s">
        <v>251</v>
      </c>
      <c r="D415" s="3" t="s">
        <v>37</v>
      </c>
      <c r="E415" s="3" t="s">
        <v>219</v>
      </c>
      <c r="F415" s="4">
        <v>45684</v>
      </c>
      <c r="G415" s="3" t="s">
        <v>266</v>
      </c>
      <c r="H415" s="3" t="s">
        <v>159</v>
      </c>
      <c r="I415" s="3" t="s">
        <v>162</v>
      </c>
      <c r="J415" s="3" t="s">
        <v>163</v>
      </c>
      <c r="K415" s="3" t="s">
        <v>20</v>
      </c>
      <c r="L415" s="5">
        <v>1.02</v>
      </c>
      <c r="M415" s="5">
        <v>10.199999999999999</v>
      </c>
      <c r="N415" s="5">
        <v>36.72</v>
      </c>
      <c r="O415" s="3" t="s">
        <v>21</v>
      </c>
    </row>
    <row r="416" spans="1:15" x14ac:dyDescent="0.2">
      <c r="A416" s="3" t="s">
        <v>25</v>
      </c>
      <c r="B416" s="3" t="s">
        <v>14</v>
      </c>
      <c r="C416" s="3" t="s">
        <v>251</v>
      </c>
      <c r="D416" s="3" t="s">
        <v>37</v>
      </c>
      <c r="E416" s="3" t="s">
        <v>219</v>
      </c>
      <c r="F416" s="4">
        <v>45684</v>
      </c>
      <c r="G416" s="3" t="s">
        <v>266</v>
      </c>
      <c r="H416" s="3" t="s">
        <v>159</v>
      </c>
      <c r="I416" s="3" t="s">
        <v>162</v>
      </c>
      <c r="J416" s="3" t="s">
        <v>163</v>
      </c>
      <c r="K416" s="3" t="s">
        <v>20</v>
      </c>
      <c r="L416" s="5">
        <v>2.76</v>
      </c>
      <c r="M416" s="5">
        <v>27.6</v>
      </c>
      <c r="N416" s="5">
        <v>99.36</v>
      </c>
      <c r="O416" s="3" t="s">
        <v>21</v>
      </c>
    </row>
    <row r="417" spans="1:15" x14ac:dyDescent="0.2">
      <c r="A417" s="3" t="s">
        <v>25</v>
      </c>
      <c r="B417" s="3" t="s">
        <v>14</v>
      </c>
      <c r="C417" s="3" t="s">
        <v>251</v>
      </c>
      <c r="D417" s="3" t="s">
        <v>61</v>
      </c>
      <c r="E417" s="3" t="s">
        <v>212</v>
      </c>
      <c r="F417" s="4">
        <v>45684</v>
      </c>
      <c r="G417" s="3" t="s">
        <v>266</v>
      </c>
      <c r="H417" s="3" t="s">
        <v>65</v>
      </c>
      <c r="I417" s="3" t="s">
        <v>169</v>
      </c>
      <c r="J417" s="3" t="s">
        <v>171</v>
      </c>
      <c r="K417" s="3" t="s">
        <v>20</v>
      </c>
      <c r="L417" s="5">
        <v>1.72E-2</v>
      </c>
      <c r="M417" s="5">
        <v>0.17199999999999999</v>
      </c>
      <c r="N417" s="5">
        <v>3.44</v>
      </c>
      <c r="O417" s="3" t="s">
        <v>21</v>
      </c>
    </row>
    <row r="418" spans="1:15" x14ac:dyDescent="0.2">
      <c r="A418" s="3" t="s">
        <v>68</v>
      </c>
      <c r="B418" s="3" t="s">
        <v>14</v>
      </c>
      <c r="C418" s="3" t="s">
        <v>251</v>
      </c>
      <c r="D418" s="3" t="s">
        <v>71</v>
      </c>
      <c r="E418" s="3" t="s">
        <v>224</v>
      </c>
      <c r="F418" s="4">
        <v>45684</v>
      </c>
      <c r="G418" s="3" t="s">
        <v>266</v>
      </c>
      <c r="H418" s="3" t="s">
        <v>65</v>
      </c>
      <c r="I418" s="3" t="s">
        <v>169</v>
      </c>
      <c r="J418" s="3" t="s">
        <v>170</v>
      </c>
      <c r="K418" s="3" t="s">
        <v>20</v>
      </c>
      <c r="L418" s="5">
        <v>0.1</v>
      </c>
      <c r="M418" s="5">
        <v>1</v>
      </c>
      <c r="N418" s="5">
        <v>20</v>
      </c>
      <c r="O418" s="3" t="s">
        <v>21</v>
      </c>
    </row>
    <row r="419" spans="1:15" x14ac:dyDescent="0.2">
      <c r="A419" s="3" t="s">
        <v>259</v>
      </c>
      <c r="B419" s="3" t="s">
        <v>14</v>
      </c>
      <c r="C419" s="3" t="s">
        <v>255</v>
      </c>
      <c r="D419" s="3" t="s">
        <v>83</v>
      </c>
      <c r="E419" s="3" t="s">
        <v>205</v>
      </c>
      <c r="F419" s="4">
        <v>45684</v>
      </c>
      <c r="G419" s="3" t="s">
        <v>266</v>
      </c>
      <c r="H419" s="3" t="s">
        <v>65</v>
      </c>
      <c r="I419" s="3" t="s">
        <v>169</v>
      </c>
      <c r="J419" s="3" t="s">
        <v>171</v>
      </c>
      <c r="K419" s="3" t="s">
        <v>20</v>
      </c>
      <c r="L419" s="5">
        <v>0.2</v>
      </c>
      <c r="M419" s="5">
        <v>2</v>
      </c>
      <c r="N419" s="5">
        <v>36</v>
      </c>
      <c r="O419" s="3" t="s">
        <v>21</v>
      </c>
    </row>
    <row r="420" spans="1:15" x14ac:dyDescent="0.2">
      <c r="A420" s="3" t="s">
        <v>68</v>
      </c>
      <c r="B420" s="3" t="s">
        <v>14</v>
      </c>
      <c r="C420" s="3" t="s">
        <v>251</v>
      </c>
      <c r="D420" s="3" t="s">
        <v>69</v>
      </c>
      <c r="E420" s="3" t="s">
        <v>223</v>
      </c>
      <c r="F420" s="4">
        <v>45684</v>
      </c>
      <c r="G420" s="3" t="s">
        <v>266</v>
      </c>
      <c r="H420" s="3" t="s">
        <v>17</v>
      </c>
      <c r="I420" s="3" t="s">
        <v>180</v>
      </c>
      <c r="J420" s="3" t="s">
        <v>181</v>
      </c>
      <c r="K420" s="3" t="s">
        <v>20</v>
      </c>
      <c r="L420" s="5">
        <v>2.06E-2</v>
      </c>
      <c r="M420" s="5">
        <v>0.37080000000000002</v>
      </c>
      <c r="N420" s="5">
        <v>2.7</v>
      </c>
      <c r="O420" s="3" t="s">
        <v>21</v>
      </c>
    </row>
    <row r="421" spans="1:15" x14ac:dyDescent="0.2">
      <c r="A421" s="3" t="s">
        <v>25</v>
      </c>
      <c r="B421" s="3" t="s">
        <v>14</v>
      </c>
      <c r="C421" s="3" t="s">
        <v>251</v>
      </c>
      <c r="D421" s="3" t="s">
        <v>37</v>
      </c>
      <c r="E421" s="3" t="s">
        <v>219</v>
      </c>
      <c r="F421" s="4">
        <v>45684</v>
      </c>
      <c r="G421" s="3" t="s">
        <v>266</v>
      </c>
      <c r="H421" s="3" t="s">
        <v>17</v>
      </c>
      <c r="I421" s="3" t="s">
        <v>180</v>
      </c>
      <c r="J421" s="3" t="s">
        <v>181</v>
      </c>
      <c r="K421" s="3" t="s">
        <v>20</v>
      </c>
      <c r="L421" s="5">
        <v>0.17780000000000001</v>
      </c>
      <c r="M421" s="5">
        <v>3.2004000000000001</v>
      </c>
      <c r="N421" s="5">
        <v>23.36</v>
      </c>
      <c r="O421" s="3" t="s">
        <v>21</v>
      </c>
    </row>
    <row r="422" spans="1:15" x14ac:dyDescent="0.2">
      <c r="A422" s="3" t="s">
        <v>13</v>
      </c>
      <c r="B422" s="3" t="s">
        <v>14</v>
      </c>
      <c r="C422" s="3" t="s">
        <v>257</v>
      </c>
      <c r="D422" s="3" t="s">
        <v>82</v>
      </c>
      <c r="E422" s="3" t="s">
        <v>225</v>
      </c>
      <c r="F422" s="4">
        <v>45684</v>
      </c>
      <c r="G422" s="3" t="s">
        <v>266</v>
      </c>
      <c r="H422" s="3" t="s">
        <v>17</v>
      </c>
      <c r="I422" s="3" t="s">
        <v>180</v>
      </c>
      <c r="J422" s="3" t="s">
        <v>181</v>
      </c>
      <c r="K422" s="3" t="s">
        <v>20</v>
      </c>
      <c r="L422" s="5">
        <v>0.27779999999999999</v>
      </c>
      <c r="M422" s="5">
        <v>5.0004</v>
      </c>
      <c r="N422" s="5">
        <v>41</v>
      </c>
      <c r="O422" s="3" t="s">
        <v>21</v>
      </c>
    </row>
    <row r="423" spans="1:15" x14ac:dyDescent="0.2">
      <c r="A423" s="3" t="s">
        <v>259</v>
      </c>
      <c r="B423" s="3" t="s">
        <v>14</v>
      </c>
      <c r="C423" s="3" t="s">
        <v>252</v>
      </c>
      <c r="D423" s="3" t="s">
        <v>74</v>
      </c>
      <c r="E423" s="3" t="s">
        <v>191</v>
      </c>
      <c r="F423" s="4">
        <v>45684</v>
      </c>
      <c r="G423" s="3" t="s">
        <v>266</v>
      </c>
      <c r="H423" s="3" t="s">
        <v>17</v>
      </c>
      <c r="I423" s="3" t="s">
        <v>180</v>
      </c>
      <c r="J423" s="3" t="s">
        <v>181</v>
      </c>
      <c r="K423" s="3" t="s">
        <v>20</v>
      </c>
      <c r="L423" s="5">
        <v>0.14330000000000001</v>
      </c>
      <c r="M423" s="5">
        <v>2.5794000000000001</v>
      </c>
      <c r="N423" s="5">
        <v>19.350000000000001</v>
      </c>
      <c r="O423" s="3" t="s">
        <v>21</v>
      </c>
    </row>
    <row r="424" spans="1:15" x14ac:dyDescent="0.2">
      <c r="A424" s="3" t="s">
        <v>13</v>
      </c>
      <c r="B424" s="3" t="s">
        <v>14</v>
      </c>
      <c r="C424" s="3" t="s">
        <v>257</v>
      </c>
      <c r="D424" s="3" t="s">
        <v>82</v>
      </c>
      <c r="E424" s="3" t="s">
        <v>225</v>
      </c>
      <c r="F424" s="4">
        <v>45685</v>
      </c>
      <c r="G424" s="3" t="s">
        <v>266</v>
      </c>
      <c r="H424" s="3" t="s">
        <v>34</v>
      </c>
      <c r="I424" s="3" t="s">
        <v>35</v>
      </c>
      <c r="J424" s="3" t="s">
        <v>70</v>
      </c>
      <c r="K424" s="3" t="s">
        <v>20</v>
      </c>
      <c r="L424" s="5">
        <v>0.75</v>
      </c>
      <c r="M424" s="5">
        <v>7.5</v>
      </c>
      <c r="N424" s="5">
        <v>118.5</v>
      </c>
      <c r="O424" s="3" t="s">
        <v>21</v>
      </c>
    </row>
    <row r="425" spans="1:15" x14ac:dyDescent="0.2">
      <c r="A425" s="3" t="s">
        <v>13</v>
      </c>
      <c r="B425" s="3" t="s">
        <v>14</v>
      </c>
      <c r="C425" s="3" t="s">
        <v>257</v>
      </c>
      <c r="D425" s="3" t="s">
        <v>82</v>
      </c>
      <c r="E425" s="3" t="s">
        <v>225</v>
      </c>
      <c r="F425" s="4">
        <v>45685</v>
      </c>
      <c r="G425" s="3" t="s">
        <v>266</v>
      </c>
      <c r="H425" s="3" t="s">
        <v>17</v>
      </c>
      <c r="I425" s="3" t="s">
        <v>18</v>
      </c>
      <c r="J425" s="3" t="s">
        <v>30</v>
      </c>
      <c r="K425" s="3" t="s">
        <v>20</v>
      </c>
      <c r="L425" s="5">
        <v>0.1111</v>
      </c>
      <c r="M425" s="5">
        <v>1.9998</v>
      </c>
      <c r="N425" s="5">
        <v>10.8</v>
      </c>
      <c r="O425" s="3" t="s">
        <v>21</v>
      </c>
    </row>
    <row r="426" spans="1:15" x14ac:dyDescent="0.2">
      <c r="A426" s="3" t="s">
        <v>25</v>
      </c>
      <c r="B426" s="3" t="s">
        <v>14</v>
      </c>
      <c r="C426" s="3" t="s">
        <v>251</v>
      </c>
      <c r="D426" s="3" t="s">
        <v>37</v>
      </c>
      <c r="E426" s="3" t="s">
        <v>219</v>
      </c>
      <c r="F426" s="4">
        <v>45685</v>
      </c>
      <c r="G426" s="3" t="s">
        <v>266</v>
      </c>
      <c r="H426" s="3" t="s">
        <v>159</v>
      </c>
      <c r="I426" s="3" t="s">
        <v>162</v>
      </c>
      <c r="J426" s="3" t="s">
        <v>163</v>
      </c>
      <c r="K426" s="3" t="s">
        <v>20</v>
      </c>
      <c r="L426" s="5">
        <v>1.325</v>
      </c>
      <c r="M426" s="5">
        <v>13.25</v>
      </c>
      <c r="N426" s="5">
        <v>47.7</v>
      </c>
      <c r="O426" s="3" t="s">
        <v>21</v>
      </c>
    </row>
    <row r="427" spans="1:15" x14ac:dyDescent="0.2">
      <c r="A427" s="3" t="s">
        <v>25</v>
      </c>
      <c r="B427" s="3" t="s">
        <v>14</v>
      </c>
      <c r="C427" s="3" t="s">
        <v>251</v>
      </c>
      <c r="D427" s="3" t="s">
        <v>37</v>
      </c>
      <c r="E427" s="3" t="s">
        <v>219</v>
      </c>
      <c r="F427" s="4">
        <v>45685</v>
      </c>
      <c r="G427" s="3" t="s">
        <v>266</v>
      </c>
      <c r="H427" s="3" t="s">
        <v>17</v>
      </c>
      <c r="I427" s="3" t="s">
        <v>180</v>
      </c>
      <c r="J427" s="3" t="s">
        <v>181</v>
      </c>
      <c r="K427" s="3" t="s">
        <v>20</v>
      </c>
      <c r="L427" s="5">
        <v>0.35560000000000003</v>
      </c>
      <c r="M427" s="5">
        <v>6.4008000000000003</v>
      </c>
      <c r="N427" s="5">
        <v>46.72</v>
      </c>
      <c r="O427" s="3" t="s">
        <v>21</v>
      </c>
    </row>
    <row r="428" spans="1:15" x14ac:dyDescent="0.2">
      <c r="A428" s="3" t="s">
        <v>13</v>
      </c>
      <c r="B428" s="3" t="s">
        <v>14</v>
      </c>
      <c r="C428" s="3" t="s">
        <v>256</v>
      </c>
      <c r="D428" s="3" t="s">
        <v>15</v>
      </c>
      <c r="E428" s="3" t="s">
        <v>210</v>
      </c>
      <c r="F428" s="4">
        <v>45686</v>
      </c>
      <c r="G428" s="3" t="s">
        <v>266</v>
      </c>
      <c r="H428" s="3" t="s">
        <v>34</v>
      </c>
      <c r="I428" s="3" t="s">
        <v>35</v>
      </c>
      <c r="J428" s="3" t="s">
        <v>70</v>
      </c>
      <c r="K428" s="3" t="s">
        <v>20</v>
      </c>
      <c r="L428" s="5">
        <v>0.25</v>
      </c>
      <c r="M428" s="5">
        <v>2.5</v>
      </c>
      <c r="N428" s="5">
        <v>31.25</v>
      </c>
      <c r="O428" s="3" t="s">
        <v>21</v>
      </c>
    </row>
    <row r="429" spans="1:15" x14ac:dyDescent="0.2">
      <c r="A429" s="3" t="s">
        <v>13</v>
      </c>
      <c r="B429" s="3" t="s">
        <v>14</v>
      </c>
      <c r="C429" s="3" t="s">
        <v>256</v>
      </c>
      <c r="D429" s="3" t="s">
        <v>22</v>
      </c>
      <c r="E429" s="3" t="s">
        <v>211</v>
      </c>
      <c r="F429" s="4">
        <v>45686</v>
      </c>
      <c r="G429" s="3" t="s">
        <v>266</v>
      </c>
      <c r="H429" s="3" t="s">
        <v>27</v>
      </c>
      <c r="I429" s="3" t="s">
        <v>84</v>
      </c>
      <c r="J429" s="3" t="s">
        <v>85</v>
      </c>
      <c r="K429" s="3" t="s">
        <v>20</v>
      </c>
      <c r="L429" s="5">
        <v>0.16669999999999999</v>
      </c>
      <c r="M429" s="5">
        <v>3.0005999999999999</v>
      </c>
      <c r="N429" s="5">
        <v>28.5</v>
      </c>
      <c r="O429" s="3" t="s">
        <v>21</v>
      </c>
    </row>
    <row r="430" spans="1:15" x14ac:dyDescent="0.2">
      <c r="A430" s="3" t="s">
        <v>13</v>
      </c>
      <c r="B430" s="3" t="s">
        <v>14</v>
      </c>
      <c r="C430" s="3" t="s">
        <v>256</v>
      </c>
      <c r="D430" s="3" t="s">
        <v>22</v>
      </c>
      <c r="E430" s="3" t="s">
        <v>211</v>
      </c>
      <c r="F430" s="4">
        <v>45686</v>
      </c>
      <c r="G430" s="3" t="s">
        <v>266</v>
      </c>
      <c r="H430" s="3" t="s">
        <v>17</v>
      </c>
      <c r="I430" s="3" t="s">
        <v>18</v>
      </c>
      <c r="J430" s="3" t="s">
        <v>19</v>
      </c>
      <c r="K430" s="3" t="s">
        <v>20</v>
      </c>
      <c r="L430" s="5">
        <v>5.5599999999999997E-2</v>
      </c>
      <c r="M430" s="5">
        <v>1.0007999999999999</v>
      </c>
      <c r="N430" s="5">
        <v>3</v>
      </c>
      <c r="O430" s="3" t="s">
        <v>21</v>
      </c>
    </row>
    <row r="431" spans="1:15" x14ac:dyDescent="0.2">
      <c r="A431" s="3" t="s">
        <v>13</v>
      </c>
      <c r="B431" s="3" t="s">
        <v>14</v>
      </c>
      <c r="C431" s="3" t="s">
        <v>256</v>
      </c>
      <c r="D431" s="3" t="s">
        <v>22</v>
      </c>
      <c r="E431" s="3" t="s">
        <v>211</v>
      </c>
      <c r="F431" s="4">
        <v>45686</v>
      </c>
      <c r="G431" s="3" t="s">
        <v>266</v>
      </c>
      <c r="H431" s="3" t="s">
        <v>34</v>
      </c>
      <c r="I431" s="3" t="s">
        <v>35</v>
      </c>
      <c r="J431" s="3" t="s">
        <v>70</v>
      </c>
      <c r="K431" s="3" t="s">
        <v>20</v>
      </c>
      <c r="L431" s="5">
        <v>0.6</v>
      </c>
      <c r="M431" s="5">
        <v>6</v>
      </c>
      <c r="N431" s="5">
        <v>75</v>
      </c>
      <c r="O431" s="3" t="s">
        <v>21</v>
      </c>
    </row>
    <row r="432" spans="1:15" x14ac:dyDescent="0.2">
      <c r="A432" s="3" t="s">
        <v>25</v>
      </c>
      <c r="B432" s="3" t="s">
        <v>14</v>
      </c>
      <c r="C432" s="3" t="s">
        <v>251</v>
      </c>
      <c r="D432" s="3" t="s">
        <v>37</v>
      </c>
      <c r="E432" s="3" t="s">
        <v>219</v>
      </c>
      <c r="F432" s="4">
        <v>45686</v>
      </c>
      <c r="G432" s="3" t="s">
        <v>266</v>
      </c>
      <c r="H432" s="3" t="s">
        <v>17</v>
      </c>
      <c r="I432" s="3" t="s">
        <v>18</v>
      </c>
      <c r="J432" s="3" t="s">
        <v>19</v>
      </c>
      <c r="K432" s="3" t="s">
        <v>20</v>
      </c>
      <c r="L432" s="5">
        <v>0.4</v>
      </c>
      <c r="M432" s="5">
        <v>7.2</v>
      </c>
      <c r="N432" s="5">
        <v>32.4</v>
      </c>
      <c r="O432" s="3" t="s">
        <v>21</v>
      </c>
    </row>
    <row r="433" spans="1:15" x14ac:dyDescent="0.2">
      <c r="A433" s="3" t="s">
        <v>25</v>
      </c>
      <c r="B433" s="3" t="s">
        <v>14</v>
      </c>
      <c r="C433" s="3" t="s">
        <v>251</v>
      </c>
      <c r="D433" s="3" t="s">
        <v>37</v>
      </c>
      <c r="E433" s="3" t="s">
        <v>219</v>
      </c>
      <c r="F433" s="4">
        <v>45686</v>
      </c>
      <c r="G433" s="3" t="s">
        <v>266</v>
      </c>
      <c r="H433" s="3" t="s">
        <v>34</v>
      </c>
      <c r="I433" s="3" t="s">
        <v>35</v>
      </c>
      <c r="J433" s="3" t="s">
        <v>70</v>
      </c>
      <c r="K433" s="3" t="s">
        <v>20</v>
      </c>
      <c r="L433" s="5">
        <v>0.47499999999999998</v>
      </c>
      <c r="M433" s="5">
        <v>4.75</v>
      </c>
      <c r="N433" s="5">
        <v>71.25</v>
      </c>
      <c r="O433" s="3" t="s">
        <v>21</v>
      </c>
    </row>
    <row r="434" spans="1:15" x14ac:dyDescent="0.2">
      <c r="A434" s="3" t="s">
        <v>25</v>
      </c>
      <c r="B434" s="3" t="s">
        <v>14</v>
      </c>
      <c r="C434" s="3" t="s">
        <v>251</v>
      </c>
      <c r="D434" s="3" t="s">
        <v>60</v>
      </c>
      <c r="E434" s="3" t="s">
        <v>217</v>
      </c>
      <c r="F434" s="4">
        <v>45686</v>
      </c>
      <c r="G434" s="3" t="s">
        <v>266</v>
      </c>
      <c r="H434" s="3" t="s">
        <v>57</v>
      </c>
      <c r="I434" s="3" t="s">
        <v>57</v>
      </c>
      <c r="J434" s="3" t="s">
        <v>58</v>
      </c>
      <c r="K434" s="3" t="s">
        <v>20</v>
      </c>
      <c r="L434" s="5">
        <v>0.26669999999999999</v>
      </c>
      <c r="M434" s="5">
        <v>1.6002000000000001</v>
      </c>
      <c r="N434" s="5">
        <v>26.4</v>
      </c>
      <c r="O434" s="3" t="s">
        <v>21</v>
      </c>
    </row>
    <row r="435" spans="1:15" x14ac:dyDescent="0.2">
      <c r="A435" s="3" t="s">
        <v>13</v>
      </c>
      <c r="B435" s="3" t="s">
        <v>14</v>
      </c>
      <c r="C435" s="3" t="s">
        <v>256</v>
      </c>
      <c r="D435" s="3" t="s">
        <v>122</v>
      </c>
      <c r="E435" s="3" t="s">
        <v>208</v>
      </c>
      <c r="F435" s="4">
        <v>45686</v>
      </c>
      <c r="G435" s="3" t="s">
        <v>266</v>
      </c>
      <c r="H435" s="3" t="s">
        <v>17</v>
      </c>
      <c r="I435" s="3" t="s">
        <v>18</v>
      </c>
      <c r="J435" s="3" t="s">
        <v>19</v>
      </c>
      <c r="K435" s="3" t="s">
        <v>20</v>
      </c>
      <c r="L435" s="5">
        <v>0.1111</v>
      </c>
      <c r="M435" s="5">
        <v>1.9998</v>
      </c>
      <c r="N435" s="5">
        <v>6</v>
      </c>
      <c r="O435" s="3" t="s">
        <v>21</v>
      </c>
    </row>
    <row r="436" spans="1:15" x14ac:dyDescent="0.2">
      <c r="A436" s="3" t="s">
        <v>13</v>
      </c>
      <c r="B436" s="3" t="s">
        <v>14</v>
      </c>
      <c r="C436" s="3" t="s">
        <v>253</v>
      </c>
      <c r="D436" s="3" t="s">
        <v>131</v>
      </c>
      <c r="E436" s="3" t="s">
        <v>192</v>
      </c>
      <c r="F436" s="4">
        <v>45686</v>
      </c>
      <c r="G436" s="3" t="s">
        <v>266</v>
      </c>
      <c r="H436" s="3" t="s">
        <v>65</v>
      </c>
      <c r="I436" s="3" t="s">
        <v>66</v>
      </c>
      <c r="J436" s="3" t="s">
        <v>67</v>
      </c>
      <c r="K436" s="3" t="s">
        <v>20</v>
      </c>
      <c r="L436" s="5">
        <v>0.38890000000000002</v>
      </c>
      <c r="M436" s="5">
        <v>7.0002000000000004</v>
      </c>
      <c r="N436" s="5">
        <v>80.5</v>
      </c>
      <c r="O436" s="3" t="s">
        <v>21</v>
      </c>
    </row>
    <row r="437" spans="1:15" x14ac:dyDescent="0.2">
      <c r="A437" s="3" t="s">
        <v>25</v>
      </c>
      <c r="B437" s="3" t="s">
        <v>14</v>
      </c>
      <c r="C437" s="3" t="s">
        <v>251</v>
      </c>
      <c r="D437" s="3" t="s">
        <v>26</v>
      </c>
      <c r="E437" s="3" t="s">
        <v>221</v>
      </c>
      <c r="F437" s="4">
        <v>45686</v>
      </c>
      <c r="G437" s="3" t="s">
        <v>266</v>
      </c>
      <c r="H437" s="3" t="s">
        <v>57</v>
      </c>
      <c r="I437" s="3" t="s">
        <v>57</v>
      </c>
      <c r="J437" s="3" t="s">
        <v>58</v>
      </c>
      <c r="K437" s="3" t="s">
        <v>20</v>
      </c>
      <c r="L437" s="5">
        <v>0.66669999999999996</v>
      </c>
      <c r="M437" s="5">
        <v>4.0002000000000004</v>
      </c>
      <c r="N437" s="5">
        <v>66</v>
      </c>
      <c r="O437" s="3" t="s">
        <v>21</v>
      </c>
    </row>
    <row r="438" spans="1:15" x14ac:dyDescent="0.2">
      <c r="A438" s="3" t="s">
        <v>25</v>
      </c>
      <c r="B438" s="3" t="s">
        <v>14</v>
      </c>
      <c r="C438" s="3" t="s">
        <v>251</v>
      </c>
      <c r="D438" s="3" t="s">
        <v>26</v>
      </c>
      <c r="E438" s="3" t="s">
        <v>221</v>
      </c>
      <c r="F438" s="4">
        <v>45686</v>
      </c>
      <c r="G438" s="3" t="s">
        <v>266</v>
      </c>
      <c r="H438" s="3" t="s">
        <v>65</v>
      </c>
      <c r="I438" s="3" t="s">
        <v>66</v>
      </c>
      <c r="J438" s="3" t="s">
        <v>67</v>
      </c>
      <c r="K438" s="3" t="s">
        <v>20</v>
      </c>
      <c r="L438" s="5">
        <v>0.44440000000000002</v>
      </c>
      <c r="M438" s="5">
        <v>7.9992000000000001</v>
      </c>
      <c r="N438" s="5">
        <v>80</v>
      </c>
      <c r="O438" s="3" t="s">
        <v>21</v>
      </c>
    </row>
    <row r="439" spans="1:15" x14ac:dyDescent="0.2">
      <c r="A439" s="3" t="s">
        <v>25</v>
      </c>
      <c r="B439" s="3" t="s">
        <v>14</v>
      </c>
      <c r="C439" s="3" t="s">
        <v>251</v>
      </c>
      <c r="D439" s="3" t="s">
        <v>33</v>
      </c>
      <c r="E439" s="3" t="s">
        <v>216</v>
      </c>
      <c r="F439" s="4">
        <v>45686</v>
      </c>
      <c r="G439" s="3" t="s">
        <v>266</v>
      </c>
      <c r="H439" s="3" t="s">
        <v>27</v>
      </c>
      <c r="I439" s="3" t="s">
        <v>72</v>
      </c>
      <c r="J439" s="3" t="s">
        <v>73</v>
      </c>
      <c r="K439" s="3" t="s">
        <v>20</v>
      </c>
      <c r="L439" s="5">
        <v>0.1053</v>
      </c>
      <c r="M439" s="5">
        <v>2.0007000000000001</v>
      </c>
      <c r="N439" s="5">
        <v>29</v>
      </c>
      <c r="O439" s="3" t="s">
        <v>21</v>
      </c>
    </row>
    <row r="440" spans="1:15" x14ac:dyDescent="0.2">
      <c r="A440" s="3" t="s">
        <v>25</v>
      </c>
      <c r="B440" s="3" t="s">
        <v>14</v>
      </c>
      <c r="C440" s="3" t="s">
        <v>251</v>
      </c>
      <c r="D440" s="3" t="s">
        <v>33</v>
      </c>
      <c r="E440" s="3" t="s">
        <v>216</v>
      </c>
      <c r="F440" s="4">
        <v>45686</v>
      </c>
      <c r="G440" s="3" t="s">
        <v>266</v>
      </c>
      <c r="H440" s="3" t="s">
        <v>65</v>
      </c>
      <c r="I440" s="3" t="s">
        <v>66</v>
      </c>
      <c r="J440" s="3" t="s">
        <v>67</v>
      </c>
      <c r="K440" s="3" t="s">
        <v>20</v>
      </c>
      <c r="L440" s="5">
        <v>0.1389</v>
      </c>
      <c r="M440" s="5">
        <v>2.5002</v>
      </c>
      <c r="N440" s="5">
        <v>25</v>
      </c>
      <c r="O440" s="3" t="s">
        <v>21</v>
      </c>
    </row>
    <row r="441" spans="1:15" x14ac:dyDescent="0.2">
      <c r="A441" s="3" t="s">
        <v>259</v>
      </c>
      <c r="B441" s="3" t="s">
        <v>14</v>
      </c>
      <c r="C441" s="3" t="s">
        <v>252</v>
      </c>
      <c r="D441" s="3" t="s">
        <v>138</v>
      </c>
      <c r="E441" s="3" t="s">
        <v>190</v>
      </c>
      <c r="F441" s="4">
        <v>45686</v>
      </c>
      <c r="G441" s="3" t="s">
        <v>266</v>
      </c>
      <c r="H441" s="3" t="s">
        <v>17</v>
      </c>
      <c r="I441" s="3" t="s">
        <v>18</v>
      </c>
      <c r="J441" s="3" t="s">
        <v>30</v>
      </c>
      <c r="K441" s="3" t="s">
        <v>20</v>
      </c>
      <c r="L441" s="5">
        <v>0.35560000000000003</v>
      </c>
      <c r="M441" s="5">
        <v>6.4008000000000003</v>
      </c>
      <c r="N441" s="5">
        <v>24.32</v>
      </c>
      <c r="O441" s="3" t="s">
        <v>21</v>
      </c>
    </row>
    <row r="442" spans="1:15" x14ac:dyDescent="0.2">
      <c r="A442" s="3" t="s">
        <v>13</v>
      </c>
      <c r="B442" s="3" t="s">
        <v>78</v>
      </c>
      <c r="C442" s="3" t="s">
        <v>253</v>
      </c>
      <c r="D442" s="3" t="s">
        <v>81</v>
      </c>
      <c r="E442" s="3" t="s">
        <v>196</v>
      </c>
      <c r="F442" s="4">
        <v>45686</v>
      </c>
      <c r="G442" s="3" t="s">
        <v>266</v>
      </c>
      <c r="H442" s="3" t="s">
        <v>34</v>
      </c>
      <c r="I442" s="3" t="s">
        <v>35</v>
      </c>
      <c r="J442" s="3" t="s">
        <v>70</v>
      </c>
      <c r="K442" s="3" t="s">
        <v>20</v>
      </c>
      <c r="L442" s="5">
        <v>0.5</v>
      </c>
      <c r="M442" s="5">
        <v>5</v>
      </c>
      <c r="N442" s="5">
        <v>89</v>
      </c>
      <c r="O442" s="3" t="s">
        <v>21</v>
      </c>
    </row>
    <row r="443" spans="1:15" x14ac:dyDescent="0.2">
      <c r="A443" s="3" t="s">
        <v>259</v>
      </c>
      <c r="B443" s="3" t="s">
        <v>14</v>
      </c>
      <c r="C443" s="3" t="s">
        <v>254</v>
      </c>
      <c r="D443" s="3" t="s">
        <v>121</v>
      </c>
      <c r="E443" s="3" t="s">
        <v>198</v>
      </c>
      <c r="F443" s="4">
        <v>45686</v>
      </c>
      <c r="G443" s="3" t="s">
        <v>266</v>
      </c>
      <c r="H443" s="3" t="s">
        <v>34</v>
      </c>
      <c r="I443" s="3" t="s">
        <v>35</v>
      </c>
      <c r="J443" s="3" t="s">
        <v>70</v>
      </c>
      <c r="K443" s="3" t="s">
        <v>20</v>
      </c>
      <c r="L443" s="5">
        <v>0.2</v>
      </c>
      <c r="M443" s="5">
        <v>2</v>
      </c>
      <c r="N443" s="5">
        <v>32</v>
      </c>
      <c r="O443" s="3" t="s">
        <v>21</v>
      </c>
    </row>
    <row r="444" spans="1:15" x14ac:dyDescent="0.2">
      <c r="A444" s="3" t="s">
        <v>13</v>
      </c>
      <c r="B444" s="3" t="s">
        <v>14</v>
      </c>
      <c r="C444" s="3" t="s">
        <v>253</v>
      </c>
      <c r="D444" s="3" t="s">
        <v>158</v>
      </c>
      <c r="E444" s="3" t="s">
        <v>194</v>
      </c>
      <c r="F444" s="4">
        <v>45686</v>
      </c>
      <c r="G444" s="3" t="s">
        <v>266</v>
      </c>
      <c r="H444" s="3" t="s">
        <v>159</v>
      </c>
      <c r="I444" s="3" t="s">
        <v>160</v>
      </c>
      <c r="J444" s="3" t="s">
        <v>161</v>
      </c>
      <c r="K444" s="3" t="s">
        <v>20</v>
      </c>
      <c r="L444" s="5">
        <v>3.3300000000000003E-2</v>
      </c>
      <c r="M444" s="5">
        <v>0.39960000000000001</v>
      </c>
      <c r="N444" s="5">
        <v>2.6</v>
      </c>
      <c r="O444" s="3" t="s">
        <v>21</v>
      </c>
    </row>
    <row r="445" spans="1:15" x14ac:dyDescent="0.2">
      <c r="A445" s="3" t="s">
        <v>259</v>
      </c>
      <c r="B445" s="3" t="s">
        <v>14</v>
      </c>
      <c r="C445" s="3" t="s">
        <v>254</v>
      </c>
      <c r="D445" s="3" t="s">
        <v>106</v>
      </c>
      <c r="E445" s="3" t="s">
        <v>201</v>
      </c>
      <c r="F445" s="4">
        <v>45686</v>
      </c>
      <c r="G445" s="3" t="s">
        <v>266</v>
      </c>
      <c r="H445" s="3" t="s">
        <v>159</v>
      </c>
      <c r="I445" s="3" t="s">
        <v>160</v>
      </c>
      <c r="J445" s="3" t="s">
        <v>161</v>
      </c>
      <c r="K445" s="3" t="s">
        <v>20</v>
      </c>
      <c r="L445" s="5">
        <v>3.4799999999999998E-2</v>
      </c>
      <c r="M445" s="5">
        <v>0.41760000000000003</v>
      </c>
      <c r="N445" s="5">
        <v>28.02</v>
      </c>
      <c r="O445" s="3" t="s">
        <v>21</v>
      </c>
    </row>
    <row r="446" spans="1:15" x14ac:dyDescent="0.2">
      <c r="A446" s="3" t="s">
        <v>25</v>
      </c>
      <c r="B446" s="3" t="s">
        <v>14</v>
      </c>
      <c r="C446" s="3" t="s">
        <v>251</v>
      </c>
      <c r="D446" s="3" t="s">
        <v>26</v>
      </c>
      <c r="E446" s="3" t="s">
        <v>221</v>
      </c>
      <c r="F446" s="4">
        <v>45686</v>
      </c>
      <c r="G446" s="3" t="s">
        <v>266</v>
      </c>
      <c r="H446" s="3" t="s">
        <v>159</v>
      </c>
      <c r="I446" s="3" t="s">
        <v>160</v>
      </c>
      <c r="J446" s="3" t="s">
        <v>161</v>
      </c>
      <c r="K446" s="3" t="s">
        <v>20</v>
      </c>
      <c r="L446" s="5">
        <v>0.25829999999999997</v>
      </c>
      <c r="M446" s="5">
        <v>3.0996000000000001</v>
      </c>
      <c r="N446" s="5">
        <v>20.149999999999999</v>
      </c>
      <c r="O446" s="3" t="s">
        <v>21</v>
      </c>
    </row>
    <row r="447" spans="1:15" x14ac:dyDescent="0.2">
      <c r="A447" s="3" t="s">
        <v>25</v>
      </c>
      <c r="B447" s="3" t="s">
        <v>14</v>
      </c>
      <c r="C447" s="3" t="s">
        <v>251</v>
      </c>
      <c r="D447" s="3" t="s">
        <v>33</v>
      </c>
      <c r="E447" s="3" t="s">
        <v>216</v>
      </c>
      <c r="F447" s="4">
        <v>45686</v>
      </c>
      <c r="G447" s="3" t="s">
        <v>266</v>
      </c>
      <c r="H447" s="3" t="s">
        <v>159</v>
      </c>
      <c r="I447" s="3" t="s">
        <v>162</v>
      </c>
      <c r="J447" s="3" t="s">
        <v>163</v>
      </c>
      <c r="K447" s="3" t="s">
        <v>20</v>
      </c>
      <c r="L447" s="5">
        <v>0.1</v>
      </c>
      <c r="M447" s="5">
        <v>1</v>
      </c>
      <c r="N447" s="5">
        <v>3.6</v>
      </c>
      <c r="O447" s="3" t="s">
        <v>21</v>
      </c>
    </row>
    <row r="448" spans="1:15" x14ac:dyDescent="0.2">
      <c r="A448" s="3" t="s">
        <v>25</v>
      </c>
      <c r="B448" s="3" t="s">
        <v>14</v>
      </c>
      <c r="C448" s="3" t="s">
        <v>251</v>
      </c>
      <c r="D448" s="3" t="s">
        <v>33</v>
      </c>
      <c r="E448" s="3" t="s">
        <v>216</v>
      </c>
      <c r="F448" s="4">
        <v>45686</v>
      </c>
      <c r="G448" s="3" t="s">
        <v>266</v>
      </c>
      <c r="H448" s="3" t="s">
        <v>159</v>
      </c>
      <c r="I448" s="3" t="s">
        <v>160</v>
      </c>
      <c r="J448" s="3" t="s">
        <v>161</v>
      </c>
      <c r="K448" s="3" t="s">
        <v>20</v>
      </c>
      <c r="L448" s="5">
        <v>8.3000000000000001E-3</v>
      </c>
      <c r="M448" s="5">
        <v>9.9599999999999994E-2</v>
      </c>
      <c r="N448" s="5">
        <v>0.65</v>
      </c>
      <c r="O448" s="3" t="s">
        <v>21</v>
      </c>
    </row>
    <row r="449" spans="1:15" x14ac:dyDescent="0.2">
      <c r="A449" s="3" t="s">
        <v>259</v>
      </c>
      <c r="B449" s="3" t="s">
        <v>14</v>
      </c>
      <c r="C449" s="3" t="s">
        <v>252</v>
      </c>
      <c r="D449" s="3" t="s">
        <v>138</v>
      </c>
      <c r="E449" s="3" t="s">
        <v>190</v>
      </c>
      <c r="F449" s="4">
        <v>45686</v>
      </c>
      <c r="G449" s="3" t="s">
        <v>266</v>
      </c>
      <c r="H449" s="3" t="s">
        <v>159</v>
      </c>
      <c r="I449" s="3" t="s">
        <v>160</v>
      </c>
      <c r="J449" s="3" t="s">
        <v>161</v>
      </c>
      <c r="K449" s="3" t="s">
        <v>20</v>
      </c>
      <c r="L449" s="5">
        <v>8.3299999999999999E-2</v>
      </c>
      <c r="M449" s="5">
        <v>0.99960000000000004</v>
      </c>
      <c r="N449" s="5">
        <v>5.5</v>
      </c>
      <c r="O449" s="3" t="s">
        <v>21</v>
      </c>
    </row>
    <row r="450" spans="1:15" x14ac:dyDescent="0.2">
      <c r="A450" s="3" t="s">
        <v>13</v>
      </c>
      <c r="B450" s="3" t="s">
        <v>14</v>
      </c>
      <c r="C450" s="3" t="s">
        <v>256</v>
      </c>
      <c r="D450" s="3" t="s">
        <v>22</v>
      </c>
      <c r="E450" s="3" t="s">
        <v>211</v>
      </c>
      <c r="F450" s="4">
        <v>45686</v>
      </c>
      <c r="G450" s="3" t="s">
        <v>266</v>
      </c>
      <c r="H450" s="3" t="s">
        <v>17</v>
      </c>
      <c r="I450" s="3" t="s">
        <v>180</v>
      </c>
      <c r="J450" s="3" t="s">
        <v>181</v>
      </c>
      <c r="K450" s="3" t="s">
        <v>20</v>
      </c>
      <c r="L450" s="5">
        <v>8.3299999999999999E-2</v>
      </c>
      <c r="M450" s="5">
        <v>1.4994000000000001</v>
      </c>
      <c r="N450" s="5">
        <v>10.8</v>
      </c>
      <c r="O450" s="3" t="s">
        <v>21</v>
      </c>
    </row>
    <row r="451" spans="1:15" x14ac:dyDescent="0.2">
      <c r="A451" s="3" t="s">
        <v>13</v>
      </c>
      <c r="B451" s="3" t="s">
        <v>14</v>
      </c>
      <c r="C451" s="3" t="s">
        <v>256</v>
      </c>
      <c r="D451" s="3" t="s">
        <v>22</v>
      </c>
      <c r="E451" s="3" t="s">
        <v>211</v>
      </c>
      <c r="F451" s="4">
        <v>45686</v>
      </c>
      <c r="G451" s="3" t="s">
        <v>266</v>
      </c>
      <c r="H451" s="3" t="s">
        <v>17</v>
      </c>
      <c r="I451" s="3" t="s">
        <v>180</v>
      </c>
      <c r="J451" s="3" t="s">
        <v>181</v>
      </c>
      <c r="K451" s="3" t="s">
        <v>20</v>
      </c>
      <c r="L451" s="5">
        <v>5.5599999999999997E-2</v>
      </c>
      <c r="M451" s="5">
        <v>1.0007999999999999</v>
      </c>
      <c r="N451" s="5">
        <v>7.2</v>
      </c>
      <c r="O451" s="3" t="s">
        <v>21</v>
      </c>
    </row>
    <row r="452" spans="1:15" x14ac:dyDescent="0.2">
      <c r="A452" s="3" t="s">
        <v>25</v>
      </c>
      <c r="B452" s="3" t="s">
        <v>14</v>
      </c>
      <c r="C452" s="3" t="s">
        <v>251</v>
      </c>
      <c r="D452" s="3" t="s">
        <v>60</v>
      </c>
      <c r="E452" s="3" t="s">
        <v>217</v>
      </c>
      <c r="F452" s="4">
        <v>45686</v>
      </c>
      <c r="G452" s="3" t="s">
        <v>266</v>
      </c>
      <c r="H452" s="3" t="s">
        <v>17</v>
      </c>
      <c r="I452" s="3" t="s">
        <v>180</v>
      </c>
      <c r="J452" s="3" t="s">
        <v>181</v>
      </c>
      <c r="K452" s="3" t="s">
        <v>20</v>
      </c>
      <c r="L452" s="5">
        <v>2.2200000000000001E-2</v>
      </c>
      <c r="M452" s="5">
        <v>0.39960000000000001</v>
      </c>
      <c r="N452" s="5">
        <v>2.92</v>
      </c>
      <c r="O452" s="3" t="s">
        <v>21</v>
      </c>
    </row>
    <row r="453" spans="1:15" x14ac:dyDescent="0.2">
      <c r="A453" s="3" t="s">
        <v>13</v>
      </c>
      <c r="B453" s="3" t="s">
        <v>14</v>
      </c>
      <c r="C453" s="3" t="s">
        <v>256</v>
      </c>
      <c r="D453" s="3" t="s">
        <v>265</v>
      </c>
      <c r="E453" s="3" t="s">
        <v>283</v>
      </c>
      <c r="F453" s="4">
        <v>45686</v>
      </c>
      <c r="G453" s="3" t="s">
        <v>266</v>
      </c>
      <c r="H453" s="3" t="s">
        <v>17</v>
      </c>
      <c r="I453" s="3" t="s">
        <v>180</v>
      </c>
      <c r="J453" s="3" t="s">
        <v>181</v>
      </c>
      <c r="K453" s="3" t="s">
        <v>20</v>
      </c>
      <c r="L453" s="5">
        <v>0.1167</v>
      </c>
      <c r="M453" s="5">
        <v>2.1006</v>
      </c>
      <c r="N453" s="5">
        <v>15.12</v>
      </c>
      <c r="O453" s="3" t="s">
        <v>21</v>
      </c>
    </row>
    <row r="454" spans="1:15" x14ac:dyDescent="0.2">
      <c r="A454" s="3" t="s">
        <v>13</v>
      </c>
      <c r="B454" s="3" t="s">
        <v>14</v>
      </c>
      <c r="C454" s="3" t="s">
        <v>253</v>
      </c>
      <c r="D454" s="3" t="s">
        <v>48</v>
      </c>
      <c r="E454" s="3" t="s">
        <v>207</v>
      </c>
      <c r="F454" s="4">
        <v>45687</v>
      </c>
      <c r="G454" s="3" t="s">
        <v>266</v>
      </c>
      <c r="H454" s="3" t="s">
        <v>89</v>
      </c>
      <c r="I454" s="3" t="s">
        <v>123</v>
      </c>
      <c r="J454" s="3" t="s">
        <v>124</v>
      </c>
      <c r="K454" s="3" t="s">
        <v>20</v>
      </c>
      <c r="L454" s="5">
        <v>1.3</v>
      </c>
      <c r="M454" s="5">
        <v>14.3</v>
      </c>
      <c r="N454" s="5">
        <v>5.85</v>
      </c>
      <c r="O454" s="3" t="s">
        <v>21</v>
      </c>
    </row>
    <row r="455" spans="1:15" x14ac:dyDescent="0.2">
      <c r="A455" s="3" t="s">
        <v>25</v>
      </c>
      <c r="B455" s="3" t="s">
        <v>14</v>
      </c>
      <c r="C455" s="3" t="s">
        <v>251</v>
      </c>
      <c r="D455" s="3" t="s">
        <v>60</v>
      </c>
      <c r="E455" s="3" t="s">
        <v>217</v>
      </c>
      <c r="F455" s="4">
        <v>45687</v>
      </c>
      <c r="G455" s="3" t="s">
        <v>266</v>
      </c>
      <c r="H455" s="3" t="s">
        <v>41</v>
      </c>
      <c r="I455" s="3" t="s">
        <v>42</v>
      </c>
      <c r="J455" s="3" t="s">
        <v>86</v>
      </c>
      <c r="K455" s="3" t="s">
        <v>20</v>
      </c>
      <c r="L455" s="5">
        <v>0.38890000000000002</v>
      </c>
      <c r="M455" s="5">
        <v>3.5001000000000002</v>
      </c>
      <c r="N455" s="5">
        <v>78.75</v>
      </c>
      <c r="O455" s="3" t="s">
        <v>21</v>
      </c>
    </row>
    <row r="456" spans="1:15" x14ac:dyDescent="0.2">
      <c r="A456" s="3" t="s">
        <v>25</v>
      </c>
      <c r="B456" s="3" t="s">
        <v>14</v>
      </c>
      <c r="C456" s="3" t="s">
        <v>251</v>
      </c>
      <c r="D456" s="3" t="s">
        <v>60</v>
      </c>
      <c r="E456" s="3" t="s">
        <v>217</v>
      </c>
      <c r="F456" s="4">
        <v>45687</v>
      </c>
      <c r="G456" s="3" t="s">
        <v>266</v>
      </c>
      <c r="H456" s="3" t="s">
        <v>17</v>
      </c>
      <c r="I456" s="3" t="s">
        <v>18</v>
      </c>
      <c r="J456" s="3" t="s">
        <v>19</v>
      </c>
      <c r="K456" s="3" t="s">
        <v>20</v>
      </c>
      <c r="L456" s="5">
        <v>0.1111</v>
      </c>
      <c r="M456" s="5">
        <v>1.9998</v>
      </c>
      <c r="N456" s="5">
        <v>9</v>
      </c>
      <c r="O456" s="3" t="s">
        <v>21</v>
      </c>
    </row>
    <row r="457" spans="1:15" x14ac:dyDescent="0.2">
      <c r="A457" s="3" t="s">
        <v>25</v>
      </c>
      <c r="B457" s="3" t="s">
        <v>14</v>
      </c>
      <c r="C457" s="3" t="s">
        <v>251</v>
      </c>
      <c r="D457" s="3" t="s">
        <v>51</v>
      </c>
      <c r="E457" s="3" t="s">
        <v>218</v>
      </c>
      <c r="F457" s="4">
        <v>45687</v>
      </c>
      <c r="G457" s="3" t="s">
        <v>266</v>
      </c>
      <c r="H457" s="3" t="s">
        <v>57</v>
      </c>
      <c r="I457" s="3" t="s">
        <v>57</v>
      </c>
      <c r="J457" s="3" t="s">
        <v>58</v>
      </c>
      <c r="K457" s="3" t="s">
        <v>20</v>
      </c>
      <c r="L457" s="5">
        <v>3.3300000000000003E-2</v>
      </c>
      <c r="M457" s="5">
        <v>0.19980000000000001</v>
      </c>
      <c r="N457" s="5">
        <v>3.3</v>
      </c>
      <c r="O457" s="3" t="s">
        <v>21</v>
      </c>
    </row>
    <row r="458" spans="1:15" x14ac:dyDescent="0.2">
      <c r="A458" s="3" t="s">
        <v>25</v>
      </c>
      <c r="B458" s="3" t="s">
        <v>14</v>
      </c>
      <c r="C458" s="3" t="s">
        <v>251</v>
      </c>
      <c r="D458" s="3" t="s">
        <v>51</v>
      </c>
      <c r="E458" s="3" t="s">
        <v>218</v>
      </c>
      <c r="F458" s="4">
        <v>45687</v>
      </c>
      <c r="G458" s="3" t="s">
        <v>266</v>
      </c>
      <c r="H458" s="3" t="s">
        <v>41</v>
      </c>
      <c r="I458" s="3" t="s">
        <v>42</v>
      </c>
      <c r="J458" s="3" t="s">
        <v>86</v>
      </c>
      <c r="K458" s="3" t="s">
        <v>20</v>
      </c>
      <c r="L458" s="5">
        <v>0.24440000000000001</v>
      </c>
      <c r="M458" s="5">
        <v>2.1996000000000002</v>
      </c>
      <c r="N458" s="5">
        <v>49.5</v>
      </c>
      <c r="O458" s="3" t="s">
        <v>21</v>
      </c>
    </row>
    <row r="459" spans="1:15" x14ac:dyDescent="0.2">
      <c r="A459" s="3" t="s">
        <v>25</v>
      </c>
      <c r="B459" s="3" t="s">
        <v>14</v>
      </c>
      <c r="C459" s="3" t="s">
        <v>251</v>
      </c>
      <c r="D459" s="3" t="s">
        <v>77</v>
      </c>
      <c r="E459" s="3" t="s">
        <v>215</v>
      </c>
      <c r="F459" s="4">
        <v>45687</v>
      </c>
      <c r="G459" s="3" t="s">
        <v>266</v>
      </c>
      <c r="H459" s="3" t="s">
        <v>53</v>
      </c>
      <c r="I459" s="3" t="s">
        <v>55</v>
      </c>
      <c r="J459" s="3" t="s">
        <v>56</v>
      </c>
      <c r="K459" s="3" t="s">
        <v>20</v>
      </c>
      <c r="L459" s="5">
        <v>3.3300000000000003E-2</v>
      </c>
      <c r="M459" s="5">
        <v>0.4995</v>
      </c>
      <c r="N459" s="5">
        <v>6</v>
      </c>
      <c r="O459" s="3" t="s">
        <v>21</v>
      </c>
    </row>
    <row r="460" spans="1:15" x14ac:dyDescent="0.2">
      <c r="A460" s="3" t="s">
        <v>25</v>
      </c>
      <c r="B460" s="3" t="s">
        <v>14</v>
      </c>
      <c r="C460" s="3" t="s">
        <v>251</v>
      </c>
      <c r="D460" s="3" t="s">
        <v>77</v>
      </c>
      <c r="E460" s="3" t="s">
        <v>215</v>
      </c>
      <c r="F460" s="4">
        <v>45687</v>
      </c>
      <c r="G460" s="3" t="s">
        <v>266</v>
      </c>
      <c r="H460" s="3" t="s">
        <v>27</v>
      </c>
      <c r="I460" s="3" t="s">
        <v>72</v>
      </c>
      <c r="J460" s="3" t="s">
        <v>73</v>
      </c>
      <c r="K460" s="3" t="s">
        <v>20</v>
      </c>
      <c r="L460" s="5">
        <v>5.2600000000000001E-2</v>
      </c>
      <c r="M460" s="5">
        <v>0.99939999999999996</v>
      </c>
      <c r="N460" s="5">
        <v>14.5</v>
      </c>
      <c r="O460" s="3" t="s">
        <v>21</v>
      </c>
    </row>
    <row r="461" spans="1:15" x14ac:dyDescent="0.2">
      <c r="A461" s="3" t="s">
        <v>25</v>
      </c>
      <c r="B461" s="3" t="s">
        <v>14</v>
      </c>
      <c r="C461" s="3" t="s">
        <v>251</v>
      </c>
      <c r="D461" s="3" t="s">
        <v>77</v>
      </c>
      <c r="E461" s="3" t="s">
        <v>215</v>
      </c>
      <c r="F461" s="4">
        <v>45687</v>
      </c>
      <c r="G461" s="3" t="s">
        <v>266</v>
      </c>
      <c r="H461" s="3" t="s">
        <v>45</v>
      </c>
      <c r="I461" s="3" t="s">
        <v>49</v>
      </c>
      <c r="J461" s="3" t="s">
        <v>50</v>
      </c>
      <c r="K461" s="3" t="s">
        <v>20</v>
      </c>
      <c r="L461" s="5">
        <v>0.36670000000000003</v>
      </c>
      <c r="M461" s="5">
        <v>5.5004999999999997</v>
      </c>
      <c r="N461" s="5">
        <v>18.149999999999999</v>
      </c>
      <c r="O461" s="3" t="s">
        <v>21</v>
      </c>
    </row>
    <row r="462" spans="1:15" x14ac:dyDescent="0.2">
      <c r="A462" s="3" t="s">
        <v>25</v>
      </c>
      <c r="B462" s="3" t="s">
        <v>14</v>
      </c>
      <c r="C462" s="3" t="s">
        <v>251</v>
      </c>
      <c r="D462" s="3" t="s">
        <v>77</v>
      </c>
      <c r="E462" s="3" t="s">
        <v>215</v>
      </c>
      <c r="F462" s="4">
        <v>45687</v>
      </c>
      <c r="G462" s="3" t="s">
        <v>266</v>
      </c>
      <c r="H462" s="3" t="s">
        <v>34</v>
      </c>
      <c r="I462" s="3" t="s">
        <v>35</v>
      </c>
      <c r="J462" s="3" t="s">
        <v>70</v>
      </c>
      <c r="K462" s="3" t="s">
        <v>20</v>
      </c>
      <c r="L462" s="5">
        <v>0.1</v>
      </c>
      <c r="M462" s="5">
        <v>1</v>
      </c>
      <c r="N462" s="5">
        <v>15</v>
      </c>
      <c r="O462" s="3" t="s">
        <v>21</v>
      </c>
    </row>
    <row r="463" spans="1:15" x14ac:dyDescent="0.2">
      <c r="A463" s="3" t="s">
        <v>13</v>
      </c>
      <c r="B463" s="3" t="s">
        <v>14</v>
      </c>
      <c r="C463" s="3" t="s">
        <v>253</v>
      </c>
      <c r="D463" s="3" t="s">
        <v>131</v>
      </c>
      <c r="E463" s="3" t="s">
        <v>192</v>
      </c>
      <c r="F463" s="4">
        <v>45687</v>
      </c>
      <c r="G463" s="3" t="s">
        <v>266</v>
      </c>
      <c r="H463" s="3" t="s">
        <v>65</v>
      </c>
      <c r="I463" s="3" t="s">
        <v>66</v>
      </c>
      <c r="J463" s="3" t="s">
        <v>67</v>
      </c>
      <c r="K463" s="3" t="s">
        <v>20</v>
      </c>
      <c r="L463" s="5">
        <v>0.30559999999999998</v>
      </c>
      <c r="M463" s="5">
        <v>5.5007999999999999</v>
      </c>
      <c r="N463" s="5">
        <v>63.25</v>
      </c>
      <c r="O463" s="3" t="s">
        <v>21</v>
      </c>
    </row>
    <row r="464" spans="1:15" x14ac:dyDescent="0.2">
      <c r="A464" s="3" t="s">
        <v>25</v>
      </c>
      <c r="B464" s="3" t="s">
        <v>14</v>
      </c>
      <c r="C464" s="3" t="s">
        <v>254</v>
      </c>
      <c r="D464" s="3" t="s">
        <v>142</v>
      </c>
      <c r="E464" s="3" t="s">
        <v>226</v>
      </c>
      <c r="F464" s="4">
        <v>45687</v>
      </c>
      <c r="G464" s="3" t="s">
        <v>266</v>
      </c>
      <c r="H464" s="3" t="s">
        <v>27</v>
      </c>
      <c r="I464" s="3" t="s">
        <v>84</v>
      </c>
      <c r="J464" s="3" t="s">
        <v>85</v>
      </c>
      <c r="K464" s="3" t="s">
        <v>20</v>
      </c>
      <c r="L464" s="5">
        <v>0.27779999999999999</v>
      </c>
      <c r="M464" s="5">
        <v>5.0004</v>
      </c>
      <c r="N464" s="5">
        <v>68</v>
      </c>
      <c r="O464" s="3" t="s">
        <v>21</v>
      </c>
    </row>
    <row r="465" spans="1:15" x14ac:dyDescent="0.2">
      <c r="A465" s="3" t="s">
        <v>25</v>
      </c>
      <c r="B465" s="3" t="s">
        <v>14</v>
      </c>
      <c r="C465" s="3" t="s">
        <v>254</v>
      </c>
      <c r="D465" s="3" t="s">
        <v>142</v>
      </c>
      <c r="E465" s="3" t="s">
        <v>226</v>
      </c>
      <c r="F465" s="4">
        <v>45687</v>
      </c>
      <c r="G465" s="3" t="s">
        <v>266</v>
      </c>
      <c r="H465" s="3" t="s">
        <v>45</v>
      </c>
      <c r="I465" s="3" t="s">
        <v>49</v>
      </c>
      <c r="J465" s="3" t="s">
        <v>50</v>
      </c>
      <c r="K465" s="3" t="s">
        <v>20</v>
      </c>
      <c r="L465" s="5">
        <v>6.6699999999999995E-2</v>
      </c>
      <c r="M465" s="5">
        <v>1.0004999999999999</v>
      </c>
      <c r="N465" s="5">
        <v>3</v>
      </c>
      <c r="O465" s="3" t="s">
        <v>21</v>
      </c>
    </row>
    <row r="466" spans="1:15" x14ac:dyDescent="0.2">
      <c r="A466" s="3" t="s">
        <v>25</v>
      </c>
      <c r="B466" s="3" t="s">
        <v>14</v>
      </c>
      <c r="C466" s="3" t="s">
        <v>254</v>
      </c>
      <c r="D466" s="3" t="s">
        <v>142</v>
      </c>
      <c r="E466" s="3" t="s">
        <v>226</v>
      </c>
      <c r="F466" s="4">
        <v>45687</v>
      </c>
      <c r="G466" s="3" t="s">
        <v>266</v>
      </c>
      <c r="H466" s="3" t="s">
        <v>45</v>
      </c>
      <c r="I466" s="3" t="s">
        <v>49</v>
      </c>
      <c r="J466" s="3" t="s">
        <v>50</v>
      </c>
      <c r="K466" s="3" t="s">
        <v>20</v>
      </c>
      <c r="L466" s="5">
        <v>6.6699999999999995E-2</v>
      </c>
      <c r="M466" s="5">
        <v>1.0004999999999999</v>
      </c>
      <c r="N466" s="5">
        <v>3</v>
      </c>
      <c r="O466" s="3" t="s">
        <v>21</v>
      </c>
    </row>
    <row r="467" spans="1:15" x14ac:dyDescent="0.2">
      <c r="A467" s="3" t="s">
        <v>25</v>
      </c>
      <c r="B467" s="3" t="s">
        <v>14</v>
      </c>
      <c r="C467" s="3" t="s">
        <v>254</v>
      </c>
      <c r="D467" s="3" t="s">
        <v>270</v>
      </c>
      <c r="E467" s="3" t="s">
        <v>277</v>
      </c>
      <c r="F467" s="4">
        <v>45687</v>
      </c>
      <c r="G467" s="3" t="s">
        <v>266</v>
      </c>
      <c r="H467" s="3" t="s">
        <v>27</v>
      </c>
      <c r="I467" s="3" t="s">
        <v>72</v>
      </c>
      <c r="J467" s="3" t="s">
        <v>73</v>
      </c>
      <c r="K467" s="3" t="s">
        <v>20</v>
      </c>
      <c r="L467" s="5">
        <v>0.26319999999999999</v>
      </c>
      <c r="M467" s="5">
        <v>5.0007999999999999</v>
      </c>
      <c r="N467" s="5">
        <v>70</v>
      </c>
      <c r="O467" s="3" t="s">
        <v>21</v>
      </c>
    </row>
    <row r="468" spans="1:15" x14ac:dyDescent="0.2">
      <c r="A468" s="3" t="s">
        <v>259</v>
      </c>
      <c r="B468" s="3" t="s">
        <v>14</v>
      </c>
      <c r="C468" s="3" t="s">
        <v>252</v>
      </c>
      <c r="D468" s="3" t="s">
        <v>52</v>
      </c>
      <c r="E468" s="3" t="s">
        <v>185</v>
      </c>
      <c r="F468" s="4">
        <v>45687</v>
      </c>
      <c r="G468" s="3" t="s">
        <v>266</v>
      </c>
      <c r="H468" s="3" t="s">
        <v>27</v>
      </c>
      <c r="I468" s="3" t="s">
        <v>28</v>
      </c>
      <c r="J468" s="3" t="s">
        <v>264</v>
      </c>
      <c r="K468" s="3" t="s">
        <v>20</v>
      </c>
      <c r="L468" s="5">
        <v>5.5599999999999997E-2</v>
      </c>
      <c r="M468" s="5">
        <v>1.0007999999999999</v>
      </c>
      <c r="N468" s="5">
        <v>12.7</v>
      </c>
      <c r="O468" s="3" t="s">
        <v>21</v>
      </c>
    </row>
    <row r="469" spans="1:15" x14ac:dyDescent="0.2">
      <c r="A469" s="3" t="s">
        <v>259</v>
      </c>
      <c r="B469" s="3" t="s">
        <v>14</v>
      </c>
      <c r="C469" s="3" t="s">
        <v>252</v>
      </c>
      <c r="D469" s="3" t="s">
        <v>52</v>
      </c>
      <c r="E469" s="3" t="s">
        <v>185</v>
      </c>
      <c r="F469" s="4">
        <v>45687</v>
      </c>
      <c r="G469" s="3" t="s">
        <v>266</v>
      </c>
      <c r="H469" s="3" t="s">
        <v>45</v>
      </c>
      <c r="I469" s="3" t="s">
        <v>46</v>
      </c>
      <c r="J469" s="3" t="s">
        <v>47</v>
      </c>
      <c r="K469" s="3" t="s">
        <v>20</v>
      </c>
      <c r="L469" s="5">
        <v>0.71330000000000005</v>
      </c>
      <c r="M469" s="5">
        <v>10.6995</v>
      </c>
      <c r="N469" s="5">
        <v>29.96</v>
      </c>
      <c r="O469" s="3" t="s">
        <v>21</v>
      </c>
    </row>
    <row r="470" spans="1:15" x14ac:dyDescent="0.2">
      <c r="A470" s="3" t="s">
        <v>259</v>
      </c>
      <c r="B470" s="3" t="s">
        <v>14</v>
      </c>
      <c r="C470" s="3" t="s">
        <v>255</v>
      </c>
      <c r="D470" s="3" t="s">
        <v>83</v>
      </c>
      <c r="E470" s="3" t="s">
        <v>205</v>
      </c>
      <c r="F470" s="4">
        <v>45687</v>
      </c>
      <c r="G470" s="3" t="s">
        <v>266</v>
      </c>
      <c r="H470" s="3" t="s">
        <v>45</v>
      </c>
      <c r="I470" s="3" t="s">
        <v>49</v>
      </c>
      <c r="J470" s="3" t="s">
        <v>50</v>
      </c>
      <c r="K470" s="3" t="s">
        <v>20</v>
      </c>
      <c r="L470" s="5">
        <v>0.2</v>
      </c>
      <c r="M470" s="5">
        <v>3</v>
      </c>
      <c r="N470" s="5">
        <v>8.85</v>
      </c>
      <c r="O470" s="3" t="s">
        <v>21</v>
      </c>
    </row>
    <row r="471" spans="1:15" x14ac:dyDescent="0.2">
      <c r="A471" s="3" t="s">
        <v>25</v>
      </c>
      <c r="B471" s="3" t="s">
        <v>14</v>
      </c>
      <c r="C471" s="3" t="s">
        <v>251</v>
      </c>
      <c r="D471" s="3" t="s">
        <v>77</v>
      </c>
      <c r="E471" s="3" t="s">
        <v>215</v>
      </c>
      <c r="F471" s="4">
        <v>45687</v>
      </c>
      <c r="G471" s="3" t="s">
        <v>266</v>
      </c>
      <c r="H471" s="3" t="s">
        <v>159</v>
      </c>
      <c r="I471" s="3" t="s">
        <v>162</v>
      </c>
      <c r="J471" s="3" t="s">
        <v>163</v>
      </c>
      <c r="K471" s="3" t="s">
        <v>20</v>
      </c>
      <c r="L471" s="5">
        <v>0.04</v>
      </c>
      <c r="M471" s="5">
        <v>0.4</v>
      </c>
      <c r="N471" s="5">
        <v>1.44</v>
      </c>
      <c r="O471" s="3" t="s">
        <v>21</v>
      </c>
    </row>
    <row r="472" spans="1:15" x14ac:dyDescent="0.2">
      <c r="A472" s="3" t="s">
        <v>25</v>
      </c>
      <c r="B472" s="3" t="s">
        <v>14</v>
      </c>
      <c r="C472" s="3" t="s">
        <v>251</v>
      </c>
      <c r="D472" s="3" t="s">
        <v>77</v>
      </c>
      <c r="E472" s="3" t="s">
        <v>215</v>
      </c>
      <c r="F472" s="4">
        <v>45687</v>
      </c>
      <c r="G472" s="3" t="s">
        <v>266</v>
      </c>
      <c r="H472" s="3" t="s">
        <v>159</v>
      </c>
      <c r="I472" s="3" t="s">
        <v>160</v>
      </c>
      <c r="J472" s="3" t="s">
        <v>161</v>
      </c>
      <c r="K472" s="3" t="s">
        <v>20</v>
      </c>
      <c r="L472" s="5">
        <v>0.22919999999999999</v>
      </c>
      <c r="M472" s="5">
        <v>2.7504</v>
      </c>
      <c r="N472" s="5">
        <v>17.88</v>
      </c>
      <c r="O472" s="3" t="s">
        <v>21</v>
      </c>
    </row>
    <row r="473" spans="1:15" x14ac:dyDescent="0.2">
      <c r="A473" s="3" t="s">
        <v>259</v>
      </c>
      <c r="B473" s="3" t="s">
        <v>14</v>
      </c>
      <c r="C473" s="3" t="s">
        <v>252</v>
      </c>
      <c r="D473" s="3" t="s">
        <v>52</v>
      </c>
      <c r="E473" s="3" t="s">
        <v>185</v>
      </c>
      <c r="F473" s="4">
        <v>45687</v>
      </c>
      <c r="G473" s="3" t="s">
        <v>266</v>
      </c>
      <c r="H473" s="3" t="s">
        <v>159</v>
      </c>
      <c r="I473" s="3" t="s">
        <v>162</v>
      </c>
      <c r="J473" s="3" t="s">
        <v>163</v>
      </c>
      <c r="K473" s="3" t="s">
        <v>20</v>
      </c>
      <c r="L473" s="5">
        <v>0.2</v>
      </c>
      <c r="M473" s="5">
        <v>2</v>
      </c>
      <c r="N473" s="5">
        <v>6</v>
      </c>
      <c r="O473" s="3" t="s">
        <v>21</v>
      </c>
    </row>
    <row r="474" spans="1:15" x14ac:dyDescent="0.2">
      <c r="A474" s="3" t="s">
        <v>259</v>
      </c>
      <c r="B474" s="3" t="s">
        <v>14</v>
      </c>
      <c r="C474" s="3" t="s">
        <v>255</v>
      </c>
      <c r="D474" s="3" t="s">
        <v>83</v>
      </c>
      <c r="E474" s="3" t="s">
        <v>205</v>
      </c>
      <c r="F474" s="4">
        <v>45687</v>
      </c>
      <c r="G474" s="3" t="s">
        <v>266</v>
      </c>
      <c r="H474" s="3" t="s">
        <v>159</v>
      </c>
      <c r="I474" s="3" t="s">
        <v>160</v>
      </c>
      <c r="J474" s="3" t="s">
        <v>161</v>
      </c>
      <c r="K474" s="3" t="s">
        <v>20</v>
      </c>
      <c r="L474" s="5">
        <v>0.33329999999999999</v>
      </c>
      <c r="M474" s="5">
        <v>3.9996</v>
      </c>
      <c r="N474" s="5">
        <v>18</v>
      </c>
      <c r="O474" s="3" t="s">
        <v>21</v>
      </c>
    </row>
    <row r="475" spans="1:15" x14ac:dyDescent="0.2">
      <c r="A475" s="3" t="s">
        <v>25</v>
      </c>
      <c r="B475" s="3" t="s">
        <v>14</v>
      </c>
      <c r="C475" s="3" t="s">
        <v>251</v>
      </c>
      <c r="D475" s="3" t="s">
        <v>77</v>
      </c>
      <c r="E475" s="3" t="s">
        <v>215</v>
      </c>
      <c r="F475" s="4">
        <v>45687</v>
      </c>
      <c r="G475" s="3" t="s">
        <v>266</v>
      </c>
      <c r="H475" s="3" t="s">
        <v>65</v>
      </c>
      <c r="I475" s="3" t="s">
        <v>169</v>
      </c>
      <c r="J475" s="3" t="s">
        <v>170</v>
      </c>
      <c r="K475" s="3" t="s">
        <v>20</v>
      </c>
      <c r="L475" s="5">
        <v>0.02</v>
      </c>
      <c r="M475" s="5">
        <v>0.2</v>
      </c>
      <c r="N475" s="5">
        <v>3.6</v>
      </c>
      <c r="O475" s="3" t="s">
        <v>21</v>
      </c>
    </row>
    <row r="476" spans="1:15" x14ac:dyDescent="0.2">
      <c r="A476" s="3" t="s">
        <v>13</v>
      </c>
      <c r="B476" s="3" t="s">
        <v>14</v>
      </c>
      <c r="C476" s="3" t="s">
        <v>256</v>
      </c>
      <c r="D476" s="3" t="s">
        <v>262</v>
      </c>
      <c r="E476" s="3" t="s">
        <v>280</v>
      </c>
      <c r="F476" s="4">
        <v>45687</v>
      </c>
      <c r="G476" s="3" t="s">
        <v>266</v>
      </c>
      <c r="H476" s="3" t="s">
        <v>17</v>
      </c>
      <c r="I476" s="3" t="s">
        <v>180</v>
      </c>
      <c r="J476" s="3" t="s">
        <v>181</v>
      </c>
      <c r="K476" s="3" t="s">
        <v>20</v>
      </c>
      <c r="L476" s="5">
        <v>0.1111</v>
      </c>
      <c r="M476" s="5">
        <v>1.9998</v>
      </c>
      <c r="N476" s="5">
        <v>14.4</v>
      </c>
      <c r="O476" s="3" t="s">
        <v>21</v>
      </c>
    </row>
    <row r="477" spans="1:15" x14ac:dyDescent="0.2">
      <c r="A477" s="3" t="s">
        <v>13</v>
      </c>
      <c r="B477" s="3" t="s">
        <v>14</v>
      </c>
      <c r="C477" s="3" t="s">
        <v>256</v>
      </c>
      <c r="D477" s="3" t="s">
        <v>271</v>
      </c>
      <c r="E477" s="3" t="s">
        <v>282</v>
      </c>
      <c r="F477" s="4">
        <v>45687</v>
      </c>
      <c r="G477" s="3" t="s">
        <v>266</v>
      </c>
      <c r="H477" s="3" t="s">
        <v>17</v>
      </c>
      <c r="I477" s="3" t="s">
        <v>180</v>
      </c>
      <c r="J477" s="3" t="s">
        <v>181</v>
      </c>
      <c r="K477" s="3" t="s">
        <v>20</v>
      </c>
      <c r="L477" s="5">
        <v>0.1111</v>
      </c>
      <c r="M477" s="5">
        <v>1.9998</v>
      </c>
      <c r="N477" s="5">
        <v>14.4</v>
      </c>
      <c r="O477" s="3" t="s">
        <v>21</v>
      </c>
    </row>
    <row r="478" spans="1:15" x14ac:dyDescent="0.2">
      <c r="A478" s="3" t="s">
        <v>13</v>
      </c>
      <c r="B478" s="3" t="s">
        <v>14</v>
      </c>
      <c r="C478" s="3" t="s">
        <v>256</v>
      </c>
      <c r="D478" s="3" t="s">
        <v>271</v>
      </c>
      <c r="E478" s="3" t="s">
        <v>282</v>
      </c>
      <c r="F478" s="4">
        <v>45687</v>
      </c>
      <c r="G478" s="3" t="s">
        <v>266</v>
      </c>
      <c r="H478" s="3" t="s">
        <v>17</v>
      </c>
      <c r="I478" s="3" t="s">
        <v>180</v>
      </c>
      <c r="J478" s="3" t="s">
        <v>181</v>
      </c>
      <c r="K478" s="3" t="s">
        <v>20</v>
      </c>
      <c r="L478" s="5">
        <v>5.5599999999999997E-2</v>
      </c>
      <c r="M478" s="5">
        <v>1.0007999999999999</v>
      </c>
      <c r="N478" s="5">
        <v>7.2</v>
      </c>
      <c r="O478" s="3" t="s">
        <v>21</v>
      </c>
    </row>
    <row r="479" spans="1:15" x14ac:dyDescent="0.2">
      <c r="A479" s="3" t="s">
        <v>259</v>
      </c>
      <c r="B479" s="3" t="s">
        <v>14</v>
      </c>
      <c r="C479" s="3" t="s">
        <v>252</v>
      </c>
      <c r="D479" s="3" t="s">
        <v>59</v>
      </c>
      <c r="E479" s="3" t="s">
        <v>184</v>
      </c>
      <c r="F479" s="4">
        <v>45688</v>
      </c>
      <c r="G479" s="3" t="s">
        <v>266</v>
      </c>
      <c r="H479" s="3" t="s">
        <v>34</v>
      </c>
      <c r="I479" s="3" t="s">
        <v>35</v>
      </c>
      <c r="J479" s="3" t="s">
        <v>70</v>
      </c>
      <c r="K479" s="3" t="s">
        <v>20</v>
      </c>
      <c r="L479" s="5">
        <v>3.11</v>
      </c>
      <c r="M479" s="5">
        <v>31.1</v>
      </c>
      <c r="N479" s="5">
        <v>311</v>
      </c>
      <c r="O479" s="3" t="s">
        <v>21</v>
      </c>
    </row>
    <row r="480" spans="1:15" x14ac:dyDescent="0.2">
      <c r="A480" s="3" t="s">
        <v>13</v>
      </c>
      <c r="B480" s="3" t="s">
        <v>14</v>
      </c>
      <c r="C480" s="3" t="s">
        <v>256</v>
      </c>
      <c r="D480" s="3" t="s">
        <v>272</v>
      </c>
      <c r="E480" s="3" t="s">
        <v>281</v>
      </c>
      <c r="F480" s="4">
        <v>45688</v>
      </c>
      <c r="G480" s="3" t="s">
        <v>266</v>
      </c>
      <c r="H480" s="3" t="s">
        <v>34</v>
      </c>
      <c r="I480" s="3" t="s">
        <v>35</v>
      </c>
      <c r="J480" s="3" t="s">
        <v>70</v>
      </c>
      <c r="K480" s="3" t="s">
        <v>20</v>
      </c>
      <c r="L480" s="5">
        <v>0.6</v>
      </c>
      <c r="M480" s="5">
        <v>6</v>
      </c>
      <c r="N480" s="5">
        <v>75</v>
      </c>
      <c r="O480" s="3" t="s">
        <v>21</v>
      </c>
    </row>
    <row r="481" spans="1:15" x14ac:dyDescent="0.2">
      <c r="A481" s="3" t="s">
        <v>13</v>
      </c>
      <c r="B481" s="3" t="s">
        <v>14</v>
      </c>
      <c r="C481" s="3" t="s">
        <v>253</v>
      </c>
      <c r="D481" s="3" t="s">
        <v>273</v>
      </c>
      <c r="E481" s="3" t="s">
        <v>279</v>
      </c>
      <c r="F481" s="4">
        <v>45688</v>
      </c>
      <c r="G481" s="3" t="s">
        <v>266</v>
      </c>
      <c r="H481" s="3" t="s">
        <v>89</v>
      </c>
      <c r="I481" s="3" t="s">
        <v>123</v>
      </c>
      <c r="J481" s="3" t="s">
        <v>124</v>
      </c>
      <c r="K481" s="3" t="s">
        <v>20</v>
      </c>
      <c r="L481" s="5">
        <v>9.0899999999999995E-2</v>
      </c>
      <c r="M481" s="5">
        <v>0.99990000000000001</v>
      </c>
      <c r="N481" s="5">
        <v>4.5</v>
      </c>
      <c r="O481" s="3" t="s">
        <v>21</v>
      </c>
    </row>
    <row r="482" spans="1:15" x14ac:dyDescent="0.2">
      <c r="A482" s="3" t="s">
        <v>25</v>
      </c>
      <c r="B482" s="3" t="s">
        <v>14</v>
      </c>
      <c r="C482" s="3" t="s">
        <v>251</v>
      </c>
      <c r="D482" s="3" t="s">
        <v>60</v>
      </c>
      <c r="E482" s="3" t="s">
        <v>217</v>
      </c>
      <c r="F482" s="4">
        <v>45688</v>
      </c>
      <c r="G482" s="3" t="s">
        <v>266</v>
      </c>
      <c r="H482" s="3" t="s">
        <v>57</v>
      </c>
      <c r="I482" s="3" t="s">
        <v>274</v>
      </c>
      <c r="J482" s="3" t="s">
        <v>275</v>
      </c>
      <c r="K482" s="3" t="s">
        <v>20</v>
      </c>
      <c r="L482" s="5">
        <v>0.77780000000000005</v>
      </c>
      <c r="M482" s="5">
        <v>7.0002000000000004</v>
      </c>
      <c r="N482" s="5">
        <v>98</v>
      </c>
      <c r="O482" s="3" t="s">
        <v>21</v>
      </c>
    </row>
    <row r="483" spans="1:15" x14ac:dyDescent="0.2">
      <c r="A483" s="3" t="s">
        <v>25</v>
      </c>
      <c r="B483" s="3" t="s">
        <v>14</v>
      </c>
      <c r="C483" s="3" t="s">
        <v>251</v>
      </c>
      <c r="D483" s="3" t="s">
        <v>60</v>
      </c>
      <c r="E483" s="3" t="s">
        <v>217</v>
      </c>
      <c r="F483" s="4">
        <v>45688</v>
      </c>
      <c r="G483" s="3" t="s">
        <v>266</v>
      </c>
      <c r="H483" s="3" t="s">
        <v>34</v>
      </c>
      <c r="I483" s="3" t="s">
        <v>35</v>
      </c>
      <c r="J483" s="3" t="s">
        <v>70</v>
      </c>
      <c r="K483" s="3" t="s">
        <v>20</v>
      </c>
      <c r="L483" s="5">
        <v>0.33600000000000002</v>
      </c>
      <c r="M483" s="5">
        <v>3.36</v>
      </c>
      <c r="N483" s="5">
        <v>50.4</v>
      </c>
      <c r="O483" s="3" t="s">
        <v>21</v>
      </c>
    </row>
    <row r="484" spans="1:15" x14ac:dyDescent="0.2">
      <c r="A484" s="3" t="s">
        <v>13</v>
      </c>
      <c r="B484" s="3" t="s">
        <v>14</v>
      </c>
      <c r="C484" s="3" t="s">
        <v>256</v>
      </c>
      <c r="D484" s="3" t="s">
        <v>97</v>
      </c>
      <c r="E484" s="3" t="s">
        <v>209</v>
      </c>
      <c r="F484" s="4">
        <v>45688</v>
      </c>
      <c r="G484" s="3" t="s">
        <v>266</v>
      </c>
      <c r="H484" s="3" t="s">
        <v>34</v>
      </c>
      <c r="I484" s="3" t="s">
        <v>35</v>
      </c>
      <c r="J484" s="3" t="s">
        <v>70</v>
      </c>
      <c r="K484" s="3" t="s">
        <v>20</v>
      </c>
      <c r="L484" s="5">
        <v>0.48499999999999999</v>
      </c>
      <c r="M484" s="5">
        <v>4.8499999999999996</v>
      </c>
      <c r="N484" s="5">
        <v>60.63</v>
      </c>
      <c r="O484" s="3" t="s">
        <v>21</v>
      </c>
    </row>
    <row r="485" spans="1:15" x14ac:dyDescent="0.2">
      <c r="A485" s="3" t="s">
        <v>25</v>
      </c>
      <c r="B485" s="3" t="s">
        <v>14</v>
      </c>
      <c r="C485" s="3" t="s">
        <v>251</v>
      </c>
      <c r="D485" s="3" t="s">
        <v>37</v>
      </c>
      <c r="E485" s="3" t="s">
        <v>219</v>
      </c>
      <c r="F485" s="4">
        <v>45688</v>
      </c>
      <c r="G485" s="3" t="s">
        <v>266</v>
      </c>
      <c r="H485" s="3" t="s">
        <v>57</v>
      </c>
      <c r="I485" s="3" t="s">
        <v>274</v>
      </c>
      <c r="J485" s="3" t="s">
        <v>275</v>
      </c>
      <c r="K485" s="3" t="s">
        <v>20</v>
      </c>
      <c r="L485" s="5">
        <v>0.1113</v>
      </c>
      <c r="M485" s="5">
        <v>1.0017</v>
      </c>
      <c r="N485" s="5">
        <v>14.03</v>
      </c>
      <c r="O485" s="3" t="s">
        <v>21</v>
      </c>
    </row>
    <row r="486" spans="1:15" x14ac:dyDescent="0.2">
      <c r="A486" s="3" t="s">
        <v>25</v>
      </c>
      <c r="B486" s="3" t="s">
        <v>14</v>
      </c>
      <c r="C486" s="3" t="s">
        <v>251</v>
      </c>
      <c r="D486" s="3" t="s">
        <v>37</v>
      </c>
      <c r="E486" s="3" t="s">
        <v>219</v>
      </c>
      <c r="F486" s="4">
        <v>45688</v>
      </c>
      <c r="G486" s="3" t="s">
        <v>266</v>
      </c>
      <c r="H486" s="3" t="s">
        <v>93</v>
      </c>
      <c r="I486" s="3" t="s">
        <v>94</v>
      </c>
      <c r="J486" s="3" t="s">
        <v>127</v>
      </c>
      <c r="K486" s="3" t="s">
        <v>20</v>
      </c>
      <c r="L486" s="5">
        <v>6.6699999999999995E-2</v>
      </c>
      <c r="M486" s="5">
        <v>0.32016</v>
      </c>
      <c r="N486" s="5">
        <v>8</v>
      </c>
      <c r="O486" s="3" t="s">
        <v>21</v>
      </c>
    </row>
    <row r="487" spans="1:15" x14ac:dyDescent="0.2">
      <c r="A487" s="3" t="s">
        <v>25</v>
      </c>
      <c r="B487" s="3" t="s">
        <v>14</v>
      </c>
      <c r="C487" s="3" t="s">
        <v>251</v>
      </c>
      <c r="D487" s="3" t="s">
        <v>37</v>
      </c>
      <c r="E487" s="3" t="s">
        <v>219</v>
      </c>
      <c r="F487" s="4">
        <v>45688</v>
      </c>
      <c r="G487" s="3" t="s">
        <v>266</v>
      </c>
      <c r="H487" s="3" t="s">
        <v>62</v>
      </c>
      <c r="I487" s="3" t="s">
        <v>63</v>
      </c>
      <c r="J487" s="3" t="s">
        <v>64</v>
      </c>
      <c r="K487" s="3" t="s">
        <v>20</v>
      </c>
      <c r="L487" s="5">
        <v>0.1067</v>
      </c>
      <c r="M487" s="5">
        <v>1.6005</v>
      </c>
      <c r="N487" s="5">
        <v>19.04</v>
      </c>
      <c r="O487" s="3" t="s">
        <v>21</v>
      </c>
    </row>
    <row r="488" spans="1:15" x14ac:dyDescent="0.2">
      <c r="A488" s="3" t="s">
        <v>25</v>
      </c>
      <c r="B488" s="3" t="s">
        <v>14</v>
      </c>
      <c r="C488" s="3" t="s">
        <v>254</v>
      </c>
      <c r="D488" s="3" t="s">
        <v>142</v>
      </c>
      <c r="E488" s="3" t="s">
        <v>226</v>
      </c>
      <c r="F488" s="4">
        <v>45688</v>
      </c>
      <c r="G488" s="3" t="s">
        <v>266</v>
      </c>
      <c r="H488" s="3" t="s">
        <v>27</v>
      </c>
      <c r="I488" s="3" t="s">
        <v>84</v>
      </c>
      <c r="J488" s="3" t="s">
        <v>85</v>
      </c>
      <c r="K488" s="3" t="s">
        <v>20</v>
      </c>
      <c r="L488" s="5">
        <v>0.22220000000000001</v>
      </c>
      <c r="M488" s="5">
        <v>3.9996</v>
      </c>
      <c r="N488" s="5">
        <v>54.4</v>
      </c>
      <c r="O488" s="3" t="s">
        <v>21</v>
      </c>
    </row>
    <row r="489" spans="1:15" x14ac:dyDescent="0.2">
      <c r="A489" s="3" t="s">
        <v>25</v>
      </c>
      <c r="B489" s="3" t="s">
        <v>14</v>
      </c>
      <c r="C489" s="3" t="s">
        <v>251</v>
      </c>
      <c r="D489" s="3" t="s">
        <v>77</v>
      </c>
      <c r="E489" s="3" t="s">
        <v>215</v>
      </c>
      <c r="F489" s="4">
        <v>45688</v>
      </c>
      <c r="G489" s="3" t="s">
        <v>266</v>
      </c>
      <c r="H489" s="3" t="s">
        <v>57</v>
      </c>
      <c r="I489" s="3" t="s">
        <v>274</v>
      </c>
      <c r="J489" s="3" t="s">
        <v>276</v>
      </c>
      <c r="K489" s="3" t="s">
        <v>20</v>
      </c>
      <c r="L489" s="5">
        <v>2.8899999999999999E-2</v>
      </c>
      <c r="M489" s="5">
        <v>0.2601</v>
      </c>
      <c r="N489" s="5">
        <v>3.64</v>
      </c>
      <c r="O489" s="3" t="s">
        <v>21</v>
      </c>
    </row>
    <row r="490" spans="1:15" x14ac:dyDescent="0.2">
      <c r="A490" s="3" t="s">
        <v>25</v>
      </c>
      <c r="B490" s="3" t="s">
        <v>14</v>
      </c>
      <c r="C490" s="3" t="s">
        <v>251</v>
      </c>
      <c r="D490" s="3" t="s">
        <v>26</v>
      </c>
      <c r="E490" s="3" t="s">
        <v>221</v>
      </c>
      <c r="F490" s="4">
        <v>45688</v>
      </c>
      <c r="G490" s="3" t="s">
        <v>266</v>
      </c>
      <c r="H490" s="3" t="s">
        <v>41</v>
      </c>
      <c r="I490" s="3" t="s">
        <v>42</v>
      </c>
      <c r="J490" s="3" t="s">
        <v>86</v>
      </c>
      <c r="K490" s="3" t="s">
        <v>20</v>
      </c>
      <c r="L490" s="5">
        <v>0.5222</v>
      </c>
      <c r="M490" s="5">
        <v>4.6997999999999998</v>
      </c>
      <c r="N490" s="5">
        <v>105.75</v>
      </c>
      <c r="O490" s="3" t="s">
        <v>21</v>
      </c>
    </row>
    <row r="491" spans="1:15" x14ac:dyDescent="0.2">
      <c r="A491" s="3" t="s">
        <v>25</v>
      </c>
      <c r="B491" s="3" t="s">
        <v>14</v>
      </c>
      <c r="C491" s="3" t="s">
        <v>251</v>
      </c>
      <c r="D491" s="3" t="s">
        <v>26</v>
      </c>
      <c r="E491" s="3" t="s">
        <v>221</v>
      </c>
      <c r="F491" s="4">
        <v>45688</v>
      </c>
      <c r="G491" s="3" t="s">
        <v>266</v>
      </c>
      <c r="H491" s="3" t="s">
        <v>65</v>
      </c>
      <c r="I491" s="3" t="s">
        <v>66</v>
      </c>
      <c r="J491" s="3" t="s">
        <v>67</v>
      </c>
      <c r="K491" s="3" t="s">
        <v>20</v>
      </c>
      <c r="L491" s="5">
        <v>0.44440000000000002</v>
      </c>
      <c r="M491" s="5">
        <v>7.9992000000000001</v>
      </c>
      <c r="N491" s="5">
        <v>80</v>
      </c>
      <c r="O491" s="3" t="s">
        <v>21</v>
      </c>
    </row>
    <row r="492" spans="1:15" x14ac:dyDescent="0.2">
      <c r="A492" s="3" t="s">
        <v>25</v>
      </c>
      <c r="B492" s="3" t="s">
        <v>14</v>
      </c>
      <c r="C492" s="3" t="s">
        <v>251</v>
      </c>
      <c r="D492" s="3" t="s">
        <v>37</v>
      </c>
      <c r="E492" s="3" t="s">
        <v>219</v>
      </c>
      <c r="F492" s="4">
        <v>45688</v>
      </c>
      <c r="G492" s="3" t="s">
        <v>266</v>
      </c>
      <c r="H492" s="3" t="s">
        <v>41</v>
      </c>
      <c r="I492" s="3" t="s">
        <v>42</v>
      </c>
      <c r="J492" s="3" t="s">
        <v>86</v>
      </c>
      <c r="K492" s="3" t="s">
        <v>20</v>
      </c>
      <c r="L492" s="5">
        <v>0.22420000000000001</v>
      </c>
      <c r="M492" s="5">
        <v>2.0177999999999998</v>
      </c>
      <c r="N492" s="5">
        <v>45.41</v>
      </c>
      <c r="O492" s="3" t="s">
        <v>21</v>
      </c>
    </row>
    <row r="493" spans="1:15" x14ac:dyDescent="0.2">
      <c r="A493" s="3" t="s">
        <v>25</v>
      </c>
      <c r="B493" s="3" t="s">
        <v>14</v>
      </c>
      <c r="C493" s="3" t="s">
        <v>251</v>
      </c>
      <c r="D493" s="3" t="s">
        <v>37</v>
      </c>
      <c r="E493" s="3" t="s">
        <v>219</v>
      </c>
      <c r="F493" s="4">
        <v>45688</v>
      </c>
      <c r="G493" s="3" t="s">
        <v>266</v>
      </c>
      <c r="H493" s="3" t="s">
        <v>34</v>
      </c>
      <c r="I493" s="3" t="s">
        <v>35</v>
      </c>
      <c r="J493" s="3" t="s">
        <v>70</v>
      </c>
      <c r="K493" s="3" t="s">
        <v>20</v>
      </c>
      <c r="L493" s="5">
        <v>0.32</v>
      </c>
      <c r="M493" s="5">
        <v>3.2</v>
      </c>
      <c r="N493" s="5">
        <v>41.6</v>
      </c>
      <c r="O493" s="3" t="s">
        <v>21</v>
      </c>
    </row>
    <row r="494" spans="1:15" x14ac:dyDescent="0.2">
      <c r="A494" s="3" t="s">
        <v>13</v>
      </c>
      <c r="B494" s="3" t="s">
        <v>14</v>
      </c>
      <c r="C494" s="3" t="s">
        <v>253</v>
      </c>
      <c r="D494" s="3" t="s">
        <v>131</v>
      </c>
      <c r="E494" s="3" t="s">
        <v>192</v>
      </c>
      <c r="F494" s="4">
        <v>45688</v>
      </c>
      <c r="G494" s="3" t="s">
        <v>266</v>
      </c>
      <c r="H494" s="3" t="s">
        <v>31</v>
      </c>
      <c r="I494" s="3" t="s">
        <v>31</v>
      </c>
      <c r="J494" s="3" t="s">
        <v>32</v>
      </c>
      <c r="K494" s="3" t="s">
        <v>20</v>
      </c>
      <c r="L494" s="5">
        <v>0.25</v>
      </c>
      <c r="M494" s="5">
        <v>1</v>
      </c>
      <c r="N494" s="5">
        <v>18</v>
      </c>
      <c r="O494" s="3" t="s">
        <v>21</v>
      </c>
    </row>
    <row r="495" spans="1:15" x14ac:dyDescent="0.2">
      <c r="A495" s="3" t="s">
        <v>68</v>
      </c>
      <c r="B495" s="3" t="s">
        <v>14</v>
      </c>
      <c r="C495" s="3" t="s">
        <v>251</v>
      </c>
      <c r="D495" s="3" t="s">
        <v>69</v>
      </c>
      <c r="E495" s="3" t="s">
        <v>223</v>
      </c>
      <c r="F495" s="4">
        <v>45688</v>
      </c>
      <c r="G495" s="3" t="s">
        <v>266</v>
      </c>
      <c r="H495" s="3" t="s">
        <v>41</v>
      </c>
      <c r="I495" s="3" t="s">
        <v>42</v>
      </c>
      <c r="J495" s="3" t="s">
        <v>267</v>
      </c>
      <c r="K495" s="3" t="s">
        <v>20</v>
      </c>
      <c r="L495" s="5">
        <v>9.7799999999999998E-2</v>
      </c>
      <c r="M495" s="5">
        <v>0.88019999999999998</v>
      </c>
      <c r="N495" s="5">
        <v>19.8</v>
      </c>
      <c r="O495" s="3" t="s">
        <v>21</v>
      </c>
    </row>
    <row r="496" spans="1:15" x14ac:dyDescent="0.2">
      <c r="A496" s="3" t="s">
        <v>68</v>
      </c>
      <c r="B496" s="3" t="s">
        <v>14</v>
      </c>
      <c r="C496" s="3" t="s">
        <v>251</v>
      </c>
      <c r="D496" s="3" t="s">
        <v>69</v>
      </c>
      <c r="E496" s="3" t="s">
        <v>223</v>
      </c>
      <c r="F496" s="4">
        <v>45688</v>
      </c>
      <c r="G496" s="3" t="s">
        <v>266</v>
      </c>
      <c r="H496" s="3" t="s">
        <v>27</v>
      </c>
      <c r="I496" s="3" t="s">
        <v>84</v>
      </c>
      <c r="J496" s="3" t="s">
        <v>85</v>
      </c>
      <c r="K496" s="3" t="s">
        <v>20</v>
      </c>
      <c r="L496" s="5">
        <v>0.43090000000000001</v>
      </c>
      <c r="M496" s="5">
        <v>7.7561999999999998</v>
      </c>
      <c r="N496" s="5">
        <v>96.95</v>
      </c>
      <c r="O496" s="3" t="s">
        <v>21</v>
      </c>
    </row>
    <row r="497" spans="1:15" x14ac:dyDescent="0.2">
      <c r="A497" s="3" t="s">
        <v>68</v>
      </c>
      <c r="B497" s="3" t="s">
        <v>14</v>
      </c>
      <c r="C497" s="3" t="s">
        <v>251</v>
      </c>
      <c r="D497" s="3" t="s">
        <v>69</v>
      </c>
      <c r="E497" s="3" t="s">
        <v>223</v>
      </c>
      <c r="F497" s="4">
        <v>45688</v>
      </c>
      <c r="G497" s="3" t="s">
        <v>266</v>
      </c>
      <c r="H497" s="3" t="s">
        <v>34</v>
      </c>
      <c r="I497" s="3" t="s">
        <v>35</v>
      </c>
      <c r="J497" s="3" t="s">
        <v>70</v>
      </c>
      <c r="K497" s="3" t="s">
        <v>20</v>
      </c>
      <c r="L497" s="5">
        <v>0.184</v>
      </c>
      <c r="M497" s="5">
        <v>1.84</v>
      </c>
      <c r="N497" s="5">
        <v>23.92</v>
      </c>
      <c r="O497" s="3" t="s">
        <v>21</v>
      </c>
    </row>
    <row r="498" spans="1:15" x14ac:dyDescent="0.2">
      <c r="A498" s="3" t="s">
        <v>68</v>
      </c>
      <c r="B498" s="3" t="s">
        <v>14</v>
      </c>
      <c r="C498" s="3" t="s">
        <v>251</v>
      </c>
      <c r="D498" s="3" t="s">
        <v>69</v>
      </c>
      <c r="E498" s="3" t="s">
        <v>223</v>
      </c>
      <c r="F498" s="4">
        <v>45688</v>
      </c>
      <c r="G498" s="3" t="s">
        <v>266</v>
      </c>
      <c r="H498" s="3" t="s">
        <v>89</v>
      </c>
      <c r="I498" s="3" t="s">
        <v>117</v>
      </c>
      <c r="J498" s="3" t="s">
        <v>118</v>
      </c>
      <c r="K498" s="3" t="s">
        <v>92</v>
      </c>
      <c r="L498" s="5">
        <v>0.05</v>
      </c>
      <c r="M498" s="5">
        <v>1</v>
      </c>
      <c r="N498" s="5">
        <v>3.3</v>
      </c>
      <c r="O498" s="3" t="s">
        <v>21</v>
      </c>
    </row>
    <row r="499" spans="1:15" x14ac:dyDescent="0.2">
      <c r="A499" s="3" t="s">
        <v>259</v>
      </c>
      <c r="B499" s="3" t="s">
        <v>14</v>
      </c>
      <c r="C499" s="3" t="s">
        <v>254</v>
      </c>
      <c r="D499" s="3" t="s">
        <v>179</v>
      </c>
      <c r="E499" s="3" t="s">
        <v>202</v>
      </c>
      <c r="F499" s="4">
        <v>45688</v>
      </c>
      <c r="G499" s="3" t="s">
        <v>266</v>
      </c>
      <c r="H499" s="3" t="s">
        <v>159</v>
      </c>
      <c r="I499" s="3" t="s">
        <v>160</v>
      </c>
      <c r="J499" s="3" t="s">
        <v>161</v>
      </c>
      <c r="K499" s="3" t="s">
        <v>20</v>
      </c>
      <c r="L499" s="5">
        <v>2.0799999999999999E-2</v>
      </c>
      <c r="M499" s="5">
        <v>0.24959999999999999</v>
      </c>
      <c r="N499" s="5">
        <v>16.8</v>
      </c>
      <c r="O499" s="3" t="s">
        <v>21</v>
      </c>
    </row>
    <row r="500" spans="1:15" x14ac:dyDescent="0.2">
      <c r="A500" s="3" t="s">
        <v>259</v>
      </c>
      <c r="B500" s="3" t="s">
        <v>14</v>
      </c>
      <c r="C500" s="3" t="s">
        <v>254</v>
      </c>
      <c r="D500" s="3" t="s">
        <v>106</v>
      </c>
      <c r="E500" s="3" t="s">
        <v>201</v>
      </c>
      <c r="F500" s="4">
        <v>45688</v>
      </c>
      <c r="G500" s="3" t="s">
        <v>266</v>
      </c>
      <c r="H500" s="3" t="s">
        <v>159</v>
      </c>
      <c r="I500" s="3" t="s">
        <v>160</v>
      </c>
      <c r="J500" s="3" t="s">
        <v>161</v>
      </c>
      <c r="K500" s="3" t="s">
        <v>20</v>
      </c>
      <c r="L500" s="5">
        <v>3.4799999999999998E-2</v>
      </c>
      <c r="M500" s="5">
        <v>0.41760000000000003</v>
      </c>
      <c r="N500" s="5">
        <v>28.02</v>
      </c>
      <c r="O500" s="3" t="s">
        <v>21</v>
      </c>
    </row>
    <row r="501" spans="1:15" x14ac:dyDescent="0.2">
      <c r="A501" s="3" t="s">
        <v>25</v>
      </c>
      <c r="B501" s="3" t="s">
        <v>14</v>
      </c>
      <c r="C501" s="3" t="s">
        <v>251</v>
      </c>
      <c r="D501" s="3" t="s">
        <v>60</v>
      </c>
      <c r="E501" s="3" t="s">
        <v>217</v>
      </c>
      <c r="F501" s="4">
        <v>45688</v>
      </c>
      <c r="G501" s="3" t="s">
        <v>266</v>
      </c>
      <c r="H501" s="3" t="s">
        <v>159</v>
      </c>
      <c r="I501" s="3" t="s">
        <v>162</v>
      </c>
      <c r="J501" s="3" t="s">
        <v>163</v>
      </c>
      <c r="K501" s="3" t="s">
        <v>20</v>
      </c>
      <c r="L501" s="5">
        <v>0.23</v>
      </c>
      <c r="M501" s="5">
        <v>2.2999999999999998</v>
      </c>
      <c r="N501" s="5">
        <v>8.2799999999999994</v>
      </c>
      <c r="O501" s="3" t="s">
        <v>21</v>
      </c>
    </row>
    <row r="502" spans="1:15" x14ac:dyDescent="0.2">
      <c r="A502" s="3" t="s">
        <v>25</v>
      </c>
      <c r="B502" s="3" t="s">
        <v>14</v>
      </c>
      <c r="C502" s="3" t="s">
        <v>251</v>
      </c>
      <c r="D502" s="3" t="s">
        <v>37</v>
      </c>
      <c r="E502" s="3" t="s">
        <v>219</v>
      </c>
      <c r="F502" s="4">
        <v>45688</v>
      </c>
      <c r="G502" s="3" t="s">
        <v>266</v>
      </c>
      <c r="H502" s="3" t="s">
        <v>159</v>
      </c>
      <c r="I502" s="3" t="s">
        <v>162</v>
      </c>
      <c r="J502" s="3" t="s">
        <v>163</v>
      </c>
      <c r="K502" s="3" t="s">
        <v>20</v>
      </c>
      <c r="L502" s="5">
        <v>0.6</v>
      </c>
      <c r="M502" s="5">
        <v>6</v>
      </c>
      <c r="N502" s="5">
        <v>21.6</v>
      </c>
      <c r="O502" s="3" t="s">
        <v>21</v>
      </c>
    </row>
    <row r="503" spans="1:15" x14ac:dyDescent="0.2">
      <c r="A503" s="3" t="s">
        <v>259</v>
      </c>
      <c r="B503" s="3" t="s">
        <v>14</v>
      </c>
      <c r="C503" s="3" t="s">
        <v>252</v>
      </c>
      <c r="D503" s="3" t="s">
        <v>59</v>
      </c>
      <c r="E503" s="3" t="s">
        <v>184</v>
      </c>
      <c r="F503" s="4">
        <v>45688</v>
      </c>
      <c r="G503" s="3" t="s">
        <v>266</v>
      </c>
      <c r="H503" s="3" t="s">
        <v>159</v>
      </c>
      <c r="I503" s="3" t="s">
        <v>162</v>
      </c>
      <c r="J503" s="3" t="s">
        <v>163</v>
      </c>
      <c r="K503" s="3" t="s">
        <v>20</v>
      </c>
      <c r="L503" s="5">
        <v>3.1</v>
      </c>
      <c r="M503" s="5">
        <v>31</v>
      </c>
      <c r="N503" s="5">
        <v>93</v>
      </c>
      <c r="O503" s="3" t="s">
        <v>21</v>
      </c>
    </row>
    <row r="504" spans="1:15" x14ac:dyDescent="0.2">
      <c r="A504" s="3" t="s">
        <v>25</v>
      </c>
      <c r="B504" s="3" t="s">
        <v>14</v>
      </c>
      <c r="C504" s="3" t="s">
        <v>251</v>
      </c>
      <c r="D504" s="3" t="s">
        <v>26</v>
      </c>
      <c r="E504" s="3" t="s">
        <v>221</v>
      </c>
      <c r="F504" s="4">
        <v>45688</v>
      </c>
      <c r="G504" s="3" t="s">
        <v>266</v>
      </c>
      <c r="H504" s="3" t="s">
        <v>159</v>
      </c>
      <c r="I504" s="3" t="s">
        <v>162</v>
      </c>
      <c r="J504" s="3" t="s">
        <v>163</v>
      </c>
      <c r="K504" s="3" t="s">
        <v>20</v>
      </c>
      <c r="L504" s="5">
        <v>1.2</v>
      </c>
      <c r="M504" s="5">
        <v>12</v>
      </c>
      <c r="N504" s="5">
        <v>43.2</v>
      </c>
      <c r="O504" s="3" t="s">
        <v>21</v>
      </c>
    </row>
    <row r="505" spans="1:15" x14ac:dyDescent="0.2">
      <c r="A505" s="3" t="s">
        <v>25</v>
      </c>
      <c r="B505" s="3" t="s">
        <v>14</v>
      </c>
      <c r="C505" s="3" t="s">
        <v>251</v>
      </c>
      <c r="D505" s="3" t="s">
        <v>61</v>
      </c>
      <c r="E505" s="3" t="s">
        <v>212</v>
      </c>
      <c r="F505" s="4">
        <v>45688</v>
      </c>
      <c r="G505" s="3" t="s">
        <v>266</v>
      </c>
      <c r="H505" s="3" t="s">
        <v>65</v>
      </c>
      <c r="I505" s="3" t="s">
        <v>169</v>
      </c>
      <c r="J505" s="3" t="s">
        <v>171</v>
      </c>
      <c r="K505" s="3" t="s">
        <v>20</v>
      </c>
      <c r="L505" s="5">
        <v>7.1599999999999997E-2</v>
      </c>
      <c r="M505" s="5">
        <v>0.71599999999999997</v>
      </c>
      <c r="N505" s="5">
        <v>12.89</v>
      </c>
      <c r="O505" s="3" t="s">
        <v>21</v>
      </c>
    </row>
    <row r="506" spans="1:15" x14ac:dyDescent="0.2">
      <c r="A506" s="3" t="s">
        <v>68</v>
      </c>
      <c r="B506" s="3" t="s">
        <v>14</v>
      </c>
      <c r="C506" s="3" t="s">
        <v>251</v>
      </c>
      <c r="D506" s="3" t="s">
        <v>69</v>
      </c>
      <c r="E506" s="3" t="s">
        <v>223</v>
      </c>
      <c r="F506" s="4">
        <v>45688</v>
      </c>
      <c r="G506" s="3" t="s">
        <v>266</v>
      </c>
      <c r="H506" s="3" t="s">
        <v>65</v>
      </c>
      <c r="I506" s="3" t="s">
        <v>172</v>
      </c>
      <c r="J506" s="3" t="s">
        <v>173</v>
      </c>
      <c r="K506" s="3" t="s">
        <v>20</v>
      </c>
      <c r="L506" s="5">
        <v>5.3699999999999998E-2</v>
      </c>
      <c r="M506" s="5">
        <v>0.83610899999999999</v>
      </c>
      <c r="N506" s="5">
        <v>13.54</v>
      </c>
      <c r="O506" s="3" t="s">
        <v>21</v>
      </c>
    </row>
    <row r="507" spans="1:15" x14ac:dyDescent="0.2">
      <c r="A507" s="3" t="s">
        <v>25</v>
      </c>
      <c r="B507" s="3" t="s">
        <v>14</v>
      </c>
      <c r="C507" s="3" t="s">
        <v>251</v>
      </c>
      <c r="D507" s="3" t="s">
        <v>60</v>
      </c>
      <c r="E507" s="3" t="s">
        <v>217</v>
      </c>
      <c r="F507" s="4">
        <v>45688</v>
      </c>
      <c r="G507" s="3" t="s">
        <v>266</v>
      </c>
      <c r="H507" s="3" t="s">
        <v>17</v>
      </c>
      <c r="I507" s="3" t="s">
        <v>180</v>
      </c>
      <c r="J507" s="3" t="s">
        <v>181</v>
      </c>
      <c r="K507" s="3" t="s">
        <v>20</v>
      </c>
      <c r="L507" s="5">
        <v>2.2200000000000001E-2</v>
      </c>
      <c r="M507" s="5">
        <v>0.39960000000000001</v>
      </c>
      <c r="N507" s="5">
        <v>2.92</v>
      </c>
      <c r="O507" s="3" t="s">
        <v>21</v>
      </c>
    </row>
    <row r="508" spans="1:15" x14ac:dyDescent="0.2">
      <c r="A508" s="3" t="s">
        <v>25</v>
      </c>
      <c r="B508" s="3" t="s">
        <v>14</v>
      </c>
      <c r="C508" s="3" t="s">
        <v>251</v>
      </c>
      <c r="D508" s="3" t="s">
        <v>37</v>
      </c>
      <c r="E508" s="3" t="s">
        <v>219</v>
      </c>
      <c r="F508" s="4">
        <v>45688</v>
      </c>
      <c r="G508" s="3" t="s">
        <v>266</v>
      </c>
      <c r="H508" s="3" t="s">
        <v>17</v>
      </c>
      <c r="I508" s="3" t="s">
        <v>180</v>
      </c>
      <c r="J508" s="3" t="s">
        <v>181</v>
      </c>
      <c r="K508" s="3" t="s">
        <v>20</v>
      </c>
      <c r="L508" s="5">
        <v>2.2200000000000001E-2</v>
      </c>
      <c r="M508" s="5">
        <v>0.39960000000000001</v>
      </c>
      <c r="N508" s="5">
        <v>2.92</v>
      </c>
      <c r="O508" s="3" t="s">
        <v>21</v>
      </c>
    </row>
  </sheetData>
  <sheetProtection algorithmName="SHA-512" hashValue="SLjAzot1+iMEO2pXq2HXOaYHxJgIHc9g7Pml7T4QYPuxIp0KvWhyyy6JvSqA1HajoVky/46C3Mr4f8wh2GuEtA==" saltValue="1mLJTTNulh+U4Y9R8lLUCg==" spinCount="100000" sheet="1" formatCells="0" formatColumns="0" formatRows="0" insertColumns="0" insertRows="0" insertHyperlinks="0" deleteColumns="0" deleteRows="0" sort="0" autoFilter="0" pivotTables="0"/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2060"/>
  </sheetPr>
  <dimension ref="A1:BJ294"/>
  <sheetViews>
    <sheetView showGridLines="0" topLeftCell="T1" zoomScale="90" zoomScaleNormal="90" workbookViewId="0">
      <selection activeCell="AP31" sqref="AP31"/>
    </sheetView>
  </sheetViews>
  <sheetFormatPr defaultColWidth="9.28515625" defaultRowHeight="12.75" x14ac:dyDescent="0.2"/>
  <cols>
    <col min="1" max="1" width="9.5703125" style="3" customWidth="1"/>
    <col min="2" max="2" width="12.7109375" style="6" customWidth="1"/>
    <col min="3" max="3" width="8.7109375" style="3" bestFit="1" customWidth="1"/>
    <col min="4" max="4" width="18" style="3" customWidth="1"/>
    <col min="5" max="5" width="12.7109375" style="3" customWidth="1"/>
    <col min="6" max="6" width="5.7109375" style="3" customWidth="1"/>
    <col min="7" max="7" width="18" style="3" customWidth="1"/>
    <col min="8" max="8" width="7.7109375" style="3" customWidth="1"/>
    <col min="9" max="9" width="5.7109375" style="3" customWidth="1"/>
    <col min="10" max="10" width="11.28515625" style="3" customWidth="1"/>
    <col min="11" max="11" width="7.28515625" style="3" customWidth="1"/>
    <col min="12" max="12" width="5.7109375" style="3" customWidth="1"/>
    <col min="13" max="13" width="53.42578125" style="3" customWidth="1"/>
    <col min="14" max="14" width="7.7109375" style="3" customWidth="1"/>
    <col min="15" max="15" width="5.7109375" style="3" customWidth="1"/>
    <col min="16" max="16" width="51.7109375" style="3" customWidth="1"/>
    <col min="17" max="17" width="11.7109375" style="3" customWidth="1"/>
    <col min="18" max="18" width="5.7109375" style="3" customWidth="1"/>
    <col min="19" max="19" width="10.5703125" style="3" customWidth="1"/>
    <col min="20" max="20" width="12.7109375" style="3" customWidth="1"/>
    <col min="21" max="21" width="8.28515625" style="3" customWidth="1"/>
    <col min="22" max="22" width="10.28515625" style="3" customWidth="1"/>
    <col min="23" max="23" width="5.7109375" style="3" customWidth="1"/>
    <col min="24" max="24" width="13.7109375" style="3" customWidth="1"/>
    <col min="25" max="25" width="14.140625" style="3" customWidth="1"/>
    <col min="26" max="26" width="5.7109375" style="3" customWidth="1"/>
    <col min="27" max="27" width="13.85546875" style="3" customWidth="1"/>
    <col min="28" max="28" width="14.140625" style="3" customWidth="1"/>
    <col min="29" max="29" width="5.7109375" style="3" customWidth="1"/>
    <col min="30" max="30" width="14.7109375" style="3" customWidth="1"/>
    <col min="31" max="31" width="14.140625" style="3" customWidth="1"/>
    <col min="32" max="32" width="5.7109375" style="3" customWidth="1"/>
    <col min="33" max="33" width="15.42578125" style="3" customWidth="1"/>
    <col min="34" max="34" width="14.140625" style="3" customWidth="1"/>
    <col min="35" max="35" width="5.7109375" style="3" customWidth="1"/>
    <col min="36" max="36" width="15.28515625" style="3" customWidth="1"/>
    <col min="37" max="37" width="14.140625" style="3" customWidth="1"/>
    <col min="38" max="38" width="5.7109375" style="3" customWidth="1"/>
    <col min="39" max="39" width="15.28515625" style="3" customWidth="1"/>
    <col min="40" max="40" width="14.140625" style="3" customWidth="1"/>
    <col min="41" max="41" width="5.7109375" style="3" customWidth="1"/>
    <col min="42" max="42" width="15.28515625" style="3" customWidth="1"/>
    <col min="43" max="43" width="14.140625" style="3" customWidth="1"/>
    <col min="44" max="44" width="20.42578125" style="3" bestFit="1" customWidth="1"/>
    <col min="45" max="45" width="17.28515625" style="3" bestFit="1" customWidth="1"/>
    <col min="46" max="46" width="10.28515625" style="3" bestFit="1" customWidth="1"/>
    <col min="47" max="47" width="16.42578125" style="3" bestFit="1" customWidth="1"/>
    <col min="48" max="48" width="17.5703125" style="3" bestFit="1" customWidth="1"/>
    <col min="49" max="49" width="26.42578125" style="3" bestFit="1" customWidth="1"/>
    <col min="50" max="50" width="17.5703125" style="3" bestFit="1" customWidth="1"/>
    <col min="51" max="51" width="24.28515625" style="3" bestFit="1" customWidth="1"/>
    <col min="52" max="52" width="18.28515625" style="3" bestFit="1" customWidth="1"/>
    <col min="53" max="53" width="32.5703125" style="3" bestFit="1" customWidth="1"/>
    <col min="54" max="54" width="9" style="3" bestFit="1" customWidth="1"/>
    <col min="55" max="55" width="18.7109375" style="3" bestFit="1" customWidth="1"/>
    <col min="56" max="56" width="15.42578125" style="3" bestFit="1" customWidth="1"/>
    <col min="57" max="57" width="27" style="3" bestFit="1" customWidth="1"/>
    <col min="58" max="58" width="11.28515625" style="3" bestFit="1" customWidth="1"/>
    <col min="59" max="59" width="13.5703125" style="3" bestFit="1" customWidth="1"/>
    <col min="60" max="60" width="23.28515625" style="3" bestFit="1" customWidth="1"/>
    <col min="61" max="61" width="21.28515625" style="3" bestFit="1" customWidth="1"/>
    <col min="62" max="62" width="13.28515625" style="3" bestFit="1" customWidth="1"/>
    <col min="63" max="16384" width="9.28515625" style="3"/>
  </cols>
  <sheetData>
    <row r="1" spans="1:62" s="13" customFormat="1" x14ac:dyDescent="0.2">
      <c r="B1" s="14"/>
      <c r="D1" s="64" t="s">
        <v>248</v>
      </c>
      <c r="E1" s="64"/>
      <c r="G1" s="64" t="s">
        <v>248</v>
      </c>
      <c r="H1" s="64"/>
      <c r="J1" s="64" t="s">
        <v>248</v>
      </c>
      <c r="K1" s="64"/>
      <c r="M1" s="64" t="s">
        <v>250</v>
      </c>
      <c r="N1" s="64"/>
      <c r="P1" s="64" t="s">
        <v>250</v>
      </c>
      <c r="Q1" s="64"/>
      <c r="X1" s="64" t="s">
        <v>249</v>
      </c>
      <c r="Y1" s="64"/>
      <c r="AA1" s="64" t="s">
        <v>249</v>
      </c>
      <c r="AB1" s="64"/>
      <c r="AD1" s="64" t="s">
        <v>249</v>
      </c>
      <c r="AE1" s="64"/>
      <c r="AG1" s="64" t="s">
        <v>249</v>
      </c>
      <c r="AH1" s="64"/>
      <c r="AJ1" s="64" t="s">
        <v>249</v>
      </c>
      <c r="AK1" s="64"/>
      <c r="AM1" s="64" t="s">
        <v>249</v>
      </c>
      <c r="AN1" s="64"/>
      <c r="AP1" s="64" t="s">
        <v>249</v>
      </c>
      <c r="AQ1" s="64"/>
    </row>
    <row r="2" spans="1:62" x14ac:dyDescent="0.2">
      <c r="E2" s="3">
        <f>GETPIVOTDATA("Vlr Devolução",$D$3)</f>
        <v>12353.380000000001</v>
      </c>
      <c r="T2" s="22">
        <f>GETPIVOTDATA("Valor Total R$",$S$3)</f>
        <v>18506.319999999985</v>
      </c>
      <c r="U2" s="7">
        <f>GETPIVOTDATA("Total em KG",$S$3)</f>
        <v>2429.1771803000001</v>
      </c>
    </row>
    <row r="3" spans="1:62" x14ac:dyDescent="0.2">
      <c r="A3" s="53" t="s">
        <v>0</v>
      </c>
      <c r="B3" s="6" t="s">
        <v>232</v>
      </c>
      <c r="D3" s="57" t="s">
        <v>230</v>
      </c>
      <c r="E3" s="6" t="s">
        <v>232</v>
      </c>
      <c r="G3" s="57" t="s">
        <v>230</v>
      </c>
      <c r="H3" s="6" t="s">
        <v>233</v>
      </c>
      <c r="J3" s="57" t="s">
        <v>231</v>
      </c>
      <c r="K3" s="6" t="s">
        <v>233</v>
      </c>
      <c r="M3" s="57" t="s">
        <v>7</v>
      </c>
      <c r="N3" s="6" t="s">
        <v>233</v>
      </c>
      <c r="P3" s="57" t="s">
        <v>7</v>
      </c>
      <c r="Q3" s="6" t="s">
        <v>232</v>
      </c>
      <c r="S3" s="57" t="s">
        <v>235</v>
      </c>
      <c r="T3" s="6" t="s">
        <v>236</v>
      </c>
      <c r="U3" s="6" t="s">
        <v>237</v>
      </c>
      <c r="V3" s="6" t="s">
        <v>238</v>
      </c>
      <c r="X3" s="1" t="s">
        <v>241</v>
      </c>
      <c r="Y3" t="s">
        <v>239</v>
      </c>
      <c r="Z3" s="12"/>
      <c r="AA3" s="1" t="s">
        <v>242</v>
      </c>
      <c r="AB3" t="s">
        <v>239</v>
      </c>
      <c r="AC3" s="12"/>
      <c r="AD3" s="1" t="s">
        <v>243</v>
      </c>
      <c r="AE3" t="s">
        <v>239</v>
      </c>
      <c r="AF3" s="12"/>
      <c r="AG3" s="1" t="s">
        <v>244</v>
      </c>
      <c r="AH3" t="s">
        <v>239</v>
      </c>
      <c r="AI3" s="12"/>
      <c r="AJ3" s="1" t="s">
        <v>245</v>
      </c>
      <c r="AK3" t="s">
        <v>239</v>
      </c>
      <c r="AL3" s="12"/>
      <c r="AM3" s="1" t="s">
        <v>247</v>
      </c>
      <c r="AN3" t="s">
        <v>239</v>
      </c>
      <c r="AO3" s="12"/>
      <c r="AP3" s="1" t="s">
        <v>246</v>
      </c>
      <c r="AQ3" t="s">
        <v>239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 x14ac:dyDescent="0.2">
      <c r="A4" s="54" t="s">
        <v>25</v>
      </c>
      <c r="B4" s="56">
        <v>9464.3399999999983</v>
      </c>
      <c r="D4" s="54" t="s">
        <v>218</v>
      </c>
      <c r="E4" s="55">
        <v>620.86999999999989</v>
      </c>
      <c r="G4" s="54" t="s">
        <v>218</v>
      </c>
      <c r="H4" s="7">
        <v>74.272999999999996</v>
      </c>
      <c r="J4" s="54" t="s">
        <v>62</v>
      </c>
      <c r="K4" s="7">
        <v>43.449600000000004</v>
      </c>
      <c r="M4" s="54" t="s">
        <v>70</v>
      </c>
      <c r="N4" s="7">
        <v>141.71</v>
      </c>
      <c r="P4" s="54" t="s">
        <v>29</v>
      </c>
      <c r="Q4" s="55">
        <v>783.59</v>
      </c>
      <c r="S4" s="54" t="s">
        <v>21</v>
      </c>
      <c r="T4" s="55">
        <v>18506.319999999985</v>
      </c>
      <c r="U4" s="7">
        <v>2429.1771803000001</v>
      </c>
      <c r="V4" s="60">
        <v>215.62899999999976</v>
      </c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 x14ac:dyDescent="0.2">
      <c r="A5" s="54" t="s">
        <v>259</v>
      </c>
      <c r="B5" s="56">
        <v>4211.42</v>
      </c>
      <c r="D5" s="54" t="s">
        <v>212</v>
      </c>
      <c r="E5" s="55">
        <v>659.07</v>
      </c>
      <c r="G5" s="54" t="s">
        <v>215</v>
      </c>
      <c r="H5" s="7">
        <v>83.754739999999998</v>
      </c>
      <c r="J5" s="54" t="s">
        <v>41</v>
      </c>
      <c r="K5" s="7">
        <v>47.048300000000005</v>
      </c>
      <c r="M5" s="54" t="s">
        <v>161</v>
      </c>
      <c r="N5" s="7">
        <v>144.77639999999994</v>
      </c>
      <c r="P5" s="54" t="s">
        <v>161</v>
      </c>
      <c r="Q5" s="55">
        <v>914.4799999999999</v>
      </c>
      <c r="S5" s="6" t="s">
        <v>182</v>
      </c>
      <c r="T5" s="56">
        <v>18506.319999999985</v>
      </c>
      <c r="U5" s="59">
        <v>2429.1771803000001</v>
      </c>
      <c r="V5" s="58">
        <v>215.62899999999976</v>
      </c>
      <c r="X5" s="11" t="s">
        <v>240</v>
      </c>
      <c r="Y5" s="9" t="s">
        <v>233</v>
      </c>
      <c r="Z5"/>
      <c r="AA5" s="11" t="s">
        <v>240</v>
      </c>
      <c r="AB5" s="9" t="s">
        <v>233</v>
      </c>
      <c r="AC5"/>
      <c r="AD5" s="11" t="s">
        <v>240</v>
      </c>
      <c r="AE5" s="9" t="s">
        <v>233</v>
      </c>
      <c r="AF5"/>
      <c r="AG5" s="11" t="s">
        <v>240</v>
      </c>
      <c r="AH5" s="9" t="s">
        <v>233</v>
      </c>
      <c r="AI5"/>
      <c r="AJ5" s="11" t="s">
        <v>240</v>
      </c>
      <c r="AK5" s="9" t="s">
        <v>233</v>
      </c>
      <c r="AL5"/>
      <c r="AM5" s="11" t="s">
        <v>240</v>
      </c>
      <c r="AN5" s="9" t="s">
        <v>233</v>
      </c>
      <c r="AO5"/>
      <c r="AP5" s="11" t="s">
        <v>240</v>
      </c>
      <c r="AQ5" s="9" t="s">
        <v>233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</row>
    <row r="6" spans="1:62" x14ac:dyDescent="0.2">
      <c r="A6" s="54" t="s">
        <v>68</v>
      </c>
      <c r="B6" s="56">
        <v>2739.6199999999994</v>
      </c>
      <c r="D6" s="54" t="s">
        <v>216</v>
      </c>
      <c r="E6" s="55">
        <v>695.78</v>
      </c>
      <c r="G6" s="54" t="s">
        <v>188</v>
      </c>
      <c r="H6" s="7">
        <v>94</v>
      </c>
      <c r="J6" s="54" t="s">
        <v>65</v>
      </c>
      <c r="K6" s="7">
        <v>112.394262</v>
      </c>
      <c r="M6" s="54" t="s">
        <v>47</v>
      </c>
      <c r="N6" s="7">
        <v>188.04</v>
      </c>
      <c r="P6" s="54" t="s">
        <v>109</v>
      </c>
      <c r="Q6" s="55">
        <v>1039.9199999999998</v>
      </c>
      <c r="X6" s="2" t="s">
        <v>162</v>
      </c>
      <c r="Y6" s="8">
        <v>418.75000000000011</v>
      </c>
      <c r="Z6"/>
      <c r="AA6" s="2" t="s">
        <v>23</v>
      </c>
      <c r="AB6" s="8">
        <v>103.3794</v>
      </c>
      <c r="AC6"/>
      <c r="AD6" s="2" t="s">
        <v>18</v>
      </c>
      <c r="AE6" s="8">
        <v>22.6008</v>
      </c>
      <c r="AF6"/>
      <c r="AG6" s="2" t="s">
        <v>18</v>
      </c>
      <c r="AH6" s="8">
        <v>23.500799999999998</v>
      </c>
      <c r="AI6"/>
      <c r="AJ6" s="2" t="s">
        <v>123</v>
      </c>
      <c r="AK6" s="8">
        <v>14.3</v>
      </c>
      <c r="AL6"/>
      <c r="AM6" s="2" t="s">
        <v>18</v>
      </c>
      <c r="AN6" s="8">
        <v>46.301400000000001</v>
      </c>
      <c r="AO6"/>
      <c r="AP6" s="2" t="s">
        <v>84</v>
      </c>
      <c r="AQ6" s="8">
        <v>62.800199999999997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x14ac:dyDescent="0.2">
      <c r="A7" s="54" t="s">
        <v>13</v>
      </c>
      <c r="B7" s="56">
        <v>2090.94</v>
      </c>
      <c r="D7" s="54" t="s">
        <v>184</v>
      </c>
      <c r="E7" s="55">
        <v>835.51</v>
      </c>
      <c r="G7" s="54" t="s">
        <v>224</v>
      </c>
      <c r="H7" s="7">
        <v>108.05999999999999</v>
      </c>
      <c r="J7" s="54" t="s">
        <v>53</v>
      </c>
      <c r="K7" s="7">
        <v>114.99290000000001</v>
      </c>
      <c r="M7" s="54" t="s">
        <v>19</v>
      </c>
      <c r="N7" s="7">
        <v>200.20859999999996</v>
      </c>
      <c r="P7" s="54" t="s">
        <v>163</v>
      </c>
      <c r="Q7" s="55">
        <v>1711.7300000000002</v>
      </c>
      <c r="X7" s="2" t="s">
        <v>18</v>
      </c>
      <c r="Y7" s="8">
        <v>172.58040000000003</v>
      </c>
      <c r="Z7"/>
      <c r="AA7" s="2" t="s">
        <v>46</v>
      </c>
      <c r="AB7" s="8">
        <v>102.1305</v>
      </c>
      <c r="AC7"/>
      <c r="AD7" s="2" t="s">
        <v>63</v>
      </c>
      <c r="AE7" s="8">
        <v>16.401</v>
      </c>
      <c r="AF7"/>
      <c r="AG7" s="2" t="s">
        <v>35</v>
      </c>
      <c r="AH7" s="8">
        <v>13.35</v>
      </c>
      <c r="AI7"/>
      <c r="AJ7" s="2" t="s">
        <v>66</v>
      </c>
      <c r="AK7" s="8">
        <v>12.700800000000001</v>
      </c>
      <c r="AL7"/>
      <c r="AM7" s="2" t="s">
        <v>35</v>
      </c>
      <c r="AN7" s="8">
        <v>36.85</v>
      </c>
      <c r="AO7"/>
      <c r="AP7" s="2" t="s">
        <v>66</v>
      </c>
      <c r="AQ7" s="8">
        <v>23.000399999999999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x14ac:dyDescent="0.2">
      <c r="A8" s="54" t="s">
        <v>182</v>
      </c>
      <c r="B8" s="56">
        <v>18506.32</v>
      </c>
      <c r="D8" s="54" t="s">
        <v>217</v>
      </c>
      <c r="E8" s="55">
        <v>919.53999999999985</v>
      </c>
      <c r="G8" s="54" t="s">
        <v>216</v>
      </c>
      <c r="H8" s="7">
        <v>120.65140000000001</v>
      </c>
      <c r="J8" s="54" t="s">
        <v>31</v>
      </c>
      <c r="K8" s="7">
        <v>129.95509999999999</v>
      </c>
      <c r="M8" s="54" t="s">
        <v>163</v>
      </c>
      <c r="N8" s="7">
        <v>487.59000000000009</v>
      </c>
      <c r="P8" s="54" t="s">
        <v>70</v>
      </c>
      <c r="Q8" s="55">
        <v>1995.6100000000001</v>
      </c>
      <c r="S8" s="57" t="s">
        <v>3</v>
      </c>
      <c r="T8" s="6" t="s">
        <v>232</v>
      </c>
      <c r="U8" s="3" t="s">
        <v>233</v>
      </c>
      <c r="X8" s="2" t="s">
        <v>31</v>
      </c>
      <c r="Y8" s="8">
        <v>116.88509999999999</v>
      </c>
      <c r="Z8"/>
      <c r="AA8" s="2" t="s">
        <v>18</v>
      </c>
      <c r="AB8" s="8">
        <v>77.898600000000002</v>
      </c>
      <c r="AC8"/>
      <c r="AD8" s="2" t="s">
        <v>35</v>
      </c>
      <c r="AE8" s="8">
        <v>7.5</v>
      </c>
      <c r="AF8"/>
      <c r="AG8" s="2" t="s">
        <v>99</v>
      </c>
      <c r="AH8" s="8">
        <v>4.8883999999999999</v>
      </c>
      <c r="AI8"/>
      <c r="AJ8" s="2" t="s">
        <v>46</v>
      </c>
      <c r="AK8" s="8">
        <v>11.500500000000001</v>
      </c>
      <c r="AL8"/>
      <c r="AM8" s="2" t="s">
        <v>63</v>
      </c>
      <c r="AN8" s="8">
        <v>20.200499999999998</v>
      </c>
      <c r="AO8"/>
      <c r="AP8" s="2" t="s">
        <v>18</v>
      </c>
      <c r="AQ8" s="8">
        <v>12.999600000000001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x14ac:dyDescent="0.2">
      <c r="D9" s="54" t="s">
        <v>215</v>
      </c>
      <c r="E9" s="55">
        <v>928.25</v>
      </c>
      <c r="G9" s="54" t="s">
        <v>205</v>
      </c>
      <c r="H9" s="7">
        <v>128.79839999999999</v>
      </c>
      <c r="J9" s="54" t="s">
        <v>27</v>
      </c>
      <c r="K9" s="7">
        <v>188.20562999999999</v>
      </c>
      <c r="M9" s="6" t="s">
        <v>182</v>
      </c>
      <c r="N9" s="59">
        <v>1162.3249999999998</v>
      </c>
      <c r="P9" s="6" t="s">
        <v>182</v>
      </c>
      <c r="Q9" s="56">
        <v>6445.33</v>
      </c>
      <c r="S9" s="61">
        <v>45659</v>
      </c>
      <c r="T9" s="55">
        <v>6</v>
      </c>
      <c r="U9" s="8">
        <v>0.4995</v>
      </c>
      <c r="X9" s="2" t="s">
        <v>160</v>
      </c>
      <c r="Y9" s="8">
        <v>112.84679999999997</v>
      </c>
      <c r="Z9"/>
      <c r="AA9" s="2" t="s">
        <v>162</v>
      </c>
      <c r="AB9" s="8">
        <v>53.84</v>
      </c>
      <c r="AC9"/>
      <c r="AD9" s="2" t="s">
        <v>180</v>
      </c>
      <c r="AE9" s="8">
        <v>6.0011999999999999</v>
      </c>
      <c r="AF9"/>
      <c r="AG9" s="2" t="s">
        <v>84</v>
      </c>
      <c r="AH9" s="8">
        <v>3.0005999999999999</v>
      </c>
      <c r="AI9"/>
      <c r="AJ9" s="2" t="s">
        <v>160</v>
      </c>
      <c r="AK9" s="8">
        <v>8.6004000000000005</v>
      </c>
      <c r="AL9"/>
      <c r="AM9" s="2" t="s">
        <v>123</v>
      </c>
      <c r="AN9" s="8">
        <v>15.299900000000001</v>
      </c>
      <c r="AO9"/>
      <c r="AP9" s="2" t="s">
        <v>162</v>
      </c>
      <c r="AQ9" s="8">
        <v>12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x14ac:dyDescent="0.2">
      <c r="D10" s="54" t="s">
        <v>205</v>
      </c>
      <c r="E10" s="55">
        <v>1113.79</v>
      </c>
      <c r="G10" s="54" t="s">
        <v>184</v>
      </c>
      <c r="H10" s="7">
        <v>148.60650000000001</v>
      </c>
      <c r="J10" s="54" t="s">
        <v>45</v>
      </c>
      <c r="K10" s="7">
        <v>225.55949999999999</v>
      </c>
      <c r="M10"/>
      <c r="N10"/>
      <c r="P10"/>
      <c r="Q10"/>
      <c r="S10" s="61">
        <v>45660</v>
      </c>
      <c r="T10" s="55">
        <v>665.53</v>
      </c>
      <c r="U10" s="8">
        <v>52.855999999999995</v>
      </c>
      <c r="X10" s="2" t="s">
        <v>35</v>
      </c>
      <c r="Y10" s="8">
        <v>97.539900000000003</v>
      </c>
      <c r="Z10"/>
      <c r="AA10" s="2" t="s">
        <v>87</v>
      </c>
      <c r="AB10" s="8">
        <v>37.519999999999996</v>
      </c>
      <c r="AC10"/>
      <c r="AD10" s="2" t="s">
        <v>55</v>
      </c>
      <c r="AE10" s="8">
        <v>4.5015000000000001</v>
      </c>
      <c r="AF10"/>
      <c r="AG10" s="2" t="s">
        <v>180</v>
      </c>
      <c r="AH10" s="8">
        <v>2.5002</v>
      </c>
      <c r="AI10"/>
      <c r="AJ10" s="2" t="s">
        <v>35</v>
      </c>
      <c r="AK10" s="8">
        <v>5</v>
      </c>
      <c r="AL10"/>
      <c r="AM10" s="2" t="s">
        <v>66</v>
      </c>
      <c r="AN10" s="8">
        <v>14.700600000000001</v>
      </c>
      <c r="AO10"/>
      <c r="AP10" s="2" t="s">
        <v>87</v>
      </c>
      <c r="AQ10" s="8">
        <v>10.0002</v>
      </c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 x14ac:dyDescent="0.2">
      <c r="A11" s="53" t="s">
        <v>229</v>
      </c>
      <c r="B11" s="6" t="s">
        <v>232</v>
      </c>
      <c r="D11" s="54" t="s">
        <v>224</v>
      </c>
      <c r="E11" s="55">
        <v>1556.2999999999997</v>
      </c>
      <c r="G11" s="54" t="s">
        <v>217</v>
      </c>
      <c r="H11" s="7">
        <v>159.69064999999998</v>
      </c>
      <c r="J11" s="54" t="s">
        <v>34</v>
      </c>
      <c r="K11" s="7">
        <v>266.60539999999997</v>
      </c>
      <c r="M11"/>
      <c r="N11"/>
      <c r="P11"/>
      <c r="Q11"/>
      <c r="S11" s="61">
        <v>45661</v>
      </c>
      <c r="T11" s="55">
        <v>303.14999999999998</v>
      </c>
      <c r="U11" s="8">
        <v>36.99989999999999</v>
      </c>
      <c r="X11" s="9" t="s">
        <v>182</v>
      </c>
      <c r="Y11" s="10">
        <v>918.60220000000004</v>
      </c>
      <c r="Z11"/>
      <c r="AA11" s="9" t="s">
        <v>182</v>
      </c>
      <c r="AB11" s="10">
        <v>374.76849999999996</v>
      </c>
      <c r="AC11"/>
      <c r="AD11" s="9" t="s">
        <v>182</v>
      </c>
      <c r="AE11" s="10">
        <v>57.0045</v>
      </c>
      <c r="AF11"/>
      <c r="AG11" s="9" t="s">
        <v>182</v>
      </c>
      <c r="AH11" s="10">
        <v>47.24</v>
      </c>
      <c r="AI11"/>
      <c r="AJ11" s="2" t="s">
        <v>31</v>
      </c>
      <c r="AK11" s="8">
        <v>5</v>
      </c>
      <c r="AL11"/>
      <c r="AM11" s="9" t="s">
        <v>182</v>
      </c>
      <c r="AN11" s="10">
        <v>133.35239999999999</v>
      </c>
      <c r="AO11"/>
      <c r="AP11" s="9" t="s">
        <v>182</v>
      </c>
      <c r="AQ11" s="10">
        <v>120.8004</v>
      </c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 x14ac:dyDescent="0.2">
      <c r="A12" s="54" t="s">
        <v>14</v>
      </c>
      <c r="B12" s="56">
        <v>17557.889999999985</v>
      </c>
      <c r="D12" s="54" t="s">
        <v>221</v>
      </c>
      <c r="E12" s="55">
        <v>1939.0200000000002</v>
      </c>
      <c r="G12" s="54" t="s">
        <v>221</v>
      </c>
      <c r="H12" s="7">
        <v>281.52907629999999</v>
      </c>
      <c r="J12" s="54" t="s">
        <v>17</v>
      </c>
      <c r="K12" s="7">
        <v>518.22900000000016</v>
      </c>
      <c r="M12"/>
      <c r="N12"/>
      <c r="P12"/>
      <c r="Q12"/>
      <c r="S12" s="61">
        <v>45663</v>
      </c>
      <c r="T12" s="55">
        <v>1109.8699999999999</v>
      </c>
      <c r="U12" s="8">
        <v>186.25087329999997</v>
      </c>
      <c r="X12"/>
      <c r="Y12"/>
      <c r="Z12"/>
      <c r="AA12"/>
      <c r="AB12"/>
      <c r="AC12"/>
      <c r="AD12"/>
      <c r="AE12"/>
      <c r="AF12"/>
      <c r="AG12"/>
      <c r="AH12"/>
      <c r="AI12"/>
      <c r="AJ12" s="9" t="s">
        <v>182</v>
      </c>
      <c r="AK12" s="10">
        <v>57.101700000000001</v>
      </c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 x14ac:dyDescent="0.2">
      <c r="A13" s="54" t="s">
        <v>125</v>
      </c>
      <c r="B13" s="56">
        <v>591.04</v>
      </c>
      <c r="D13" s="54" t="s">
        <v>219</v>
      </c>
      <c r="E13" s="55">
        <v>3085.2500000000009</v>
      </c>
      <c r="G13" s="54" t="s">
        <v>219</v>
      </c>
      <c r="H13" s="7">
        <v>494.02676000000014</v>
      </c>
      <c r="J13" s="54" t="s">
        <v>159</v>
      </c>
      <c r="K13" s="7">
        <v>632.36640000000011</v>
      </c>
      <c r="M13"/>
      <c r="N13"/>
      <c r="P13"/>
      <c r="Q13"/>
      <c r="S13" s="61">
        <v>45664</v>
      </c>
      <c r="T13" s="55">
        <v>1803.5600000000002</v>
      </c>
      <c r="U13" s="8">
        <v>249.32179999999991</v>
      </c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x14ac:dyDescent="0.2">
      <c r="A14" s="54" t="s">
        <v>78</v>
      </c>
      <c r="B14" s="56">
        <v>357.39</v>
      </c>
      <c r="D14" s="6" t="s">
        <v>182</v>
      </c>
      <c r="E14" s="56">
        <v>12353.380000000001</v>
      </c>
      <c r="G14" s="6" t="s">
        <v>182</v>
      </c>
      <c r="H14" s="59">
        <v>1693.3905263000001</v>
      </c>
      <c r="J14" s="6" t="s">
        <v>182</v>
      </c>
      <c r="K14" s="59">
        <v>2278.8060920000003</v>
      </c>
      <c r="M14"/>
      <c r="N14"/>
      <c r="P14"/>
      <c r="Q14"/>
      <c r="S14" s="61">
        <v>45665</v>
      </c>
      <c r="T14" s="55">
        <v>809.59</v>
      </c>
      <c r="U14" s="8">
        <v>181.35214000000002</v>
      </c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 x14ac:dyDescent="0.2">
      <c r="A15" s="54" t="s">
        <v>182</v>
      </c>
      <c r="B15" s="56">
        <v>18506.319999999985</v>
      </c>
      <c r="D15"/>
      <c r="E15"/>
      <c r="G15"/>
      <c r="H15"/>
      <c r="J15"/>
      <c r="K15"/>
      <c r="M15"/>
      <c r="N15"/>
      <c r="P15"/>
      <c r="Q15"/>
      <c r="S15" s="61">
        <v>45666</v>
      </c>
      <c r="T15" s="55">
        <v>582.80000000000007</v>
      </c>
      <c r="U15" s="8">
        <v>123.74535299999999</v>
      </c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 x14ac:dyDescent="0.2">
      <c r="D16"/>
      <c r="E16"/>
      <c r="G16"/>
      <c r="H16"/>
      <c r="J16"/>
      <c r="K16"/>
      <c r="M16"/>
      <c r="N16"/>
      <c r="P16"/>
      <c r="Q16"/>
      <c r="S16" s="61">
        <v>45667</v>
      </c>
      <c r="T16" s="55">
        <v>25.2</v>
      </c>
      <c r="U16" s="8">
        <v>6.9991000000000003</v>
      </c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x14ac:dyDescent="0.2">
      <c r="A17" s="64" t="s">
        <v>248</v>
      </c>
      <c r="B17" s="64"/>
      <c r="D17"/>
      <c r="E17"/>
      <c r="G17"/>
      <c r="H17"/>
      <c r="J17"/>
      <c r="K17"/>
      <c r="M17"/>
      <c r="N17"/>
      <c r="P17"/>
      <c r="Q17"/>
      <c r="S17" s="61">
        <v>45668</v>
      </c>
      <c r="T17" s="55">
        <v>899.55</v>
      </c>
      <c r="U17" s="8">
        <v>74.215000000000003</v>
      </c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x14ac:dyDescent="0.2">
      <c r="A18" s="53" t="s">
        <v>258</v>
      </c>
      <c r="B18" s="6" t="s">
        <v>232</v>
      </c>
      <c r="D18"/>
      <c r="E18"/>
      <c r="G18"/>
      <c r="H18"/>
      <c r="J18"/>
      <c r="K18"/>
      <c r="M18"/>
      <c r="N18"/>
      <c r="P18"/>
      <c r="Q18"/>
      <c r="S18" s="61">
        <v>45670</v>
      </c>
      <c r="T18" s="55">
        <v>698.66</v>
      </c>
      <c r="U18" s="8">
        <v>49.706139999999998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x14ac:dyDescent="0.2">
      <c r="A19" s="54" t="s">
        <v>251</v>
      </c>
      <c r="B19" s="56">
        <v>11886.459999999994</v>
      </c>
      <c r="D19"/>
      <c r="E19"/>
      <c r="G19"/>
      <c r="H19"/>
      <c r="J19"/>
      <c r="K19"/>
      <c r="M19"/>
      <c r="N19"/>
      <c r="P19"/>
      <c r="Q19"/>
      <c r="S19" s="61">
        <v>45671</v>
      </c>
      <c r="T19" s="55">
        <v>1390.2499999999995</v>
      </c>
      <c r="U19" s="8">
        <v>121.94137499999999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x14ac:dyDescent="0.2">
      <c r="A20" s="54" t="s">
        <v>252</v>
      </c>
      <c r="B20" s="56">
        <v>2267.6099999999997</v>
      </c>
      <c r="D20"/>
      <c r="E20"/>
      <c r="G20"/>
      <c r="H20"/>
      <c r="J20"/>
      <c r="K20"/>
      <c r="M20"/>
      <c r="N20"/>
      <c r="P20"/>
      <c r="Q20"/>
      <c r="S20" s="61">
        <v>45672</v>
      </c>
      <c r="T20" s="55">
        <v>234</v>
      </c>
      <c r="U20" s="8">
        <v>90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x14ac:dyDescent="0.2">
      <c r="A21" s="54" t="s">
        <v>253</v>
      </c>
      <c r="B21" s="56">
        <v>908.03</v>
      </c>
      <c r="D21"/>
      <c r="E21"/>
      <c r="G21"/>
      <c r="H21"/>
      <c r="J21"/>
      <c r="K21"/>
      <c r="M21"/>
      <c r="N21"/>
      <c r="P21"/>
      <c r="Q21"/>
      <c r="S21" s="61">
        <v>45673</v>
      </c>
      <c r="T21" s="55">
        <v>190.8</v>
      </c>
      <c r="U21" s="8">
        <v>31.487500000000001</v>
      </c>
      <c r="X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x14ac:dyDescent="0.2">
      <c r="A22" s="54" t="s">
        <v>255</v>
      </c>
      <c r="B22" s="56">
        <v>1453.69</v>
      </c>
      <c r="D22"/>
      <c r="E22"/>
      <c r="G22"/>
      <c r="H22"/>
      <c r="J22"/>
      <c r="K22"/>
      <c r="M22"/>
      <c r="N22"/>
      <c r="P22"/>
      <c r="Q22"/>
      <c r="S22" s="61">
        <v>45674</v>
      </c>
      <c r="T22" s="55">
        <v>359.89</v>
      </c>
      <c r="U22" s="8">
        <v>38.5413</v>
      </c>
      <c r="X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x14ac:dyDescent="0.2">
      <c r="A23" s="54" t="s">
        <v>254</v>
      </c>
      <c r="B23" s="56">
        <v>745.2399999999999</v>
      </c>
      <c r="D23"/>
      <c r="E23"/>
      <c r="G23"/>
      <c r="H23"/>
      <c r="J23"/>
      <c r="K23"/>
      <c r="M23"/>
      <c r="N23"/>
      <c r="P23"/>
      <c r="Q23"/>
      <c r="S23" s="61">
        <v>45675</v>
      </c>
      <c r="T23" s="55">
        <v>1062.93</v>
      </c>
      <c r="U23" s="8">
        <v>152.51902999999999</v>
      </c>
      <c r="X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x14ac:dyDescent="0.2">
      <c r="A24" s="54" t="s">
        <v>256</v>
      </c>
      <c r="B24" s="56">
        <v>521.04</v>
      </c>
      <c r="D24"/>
      <c r="E24"/>
      <c r="G24"/>
      <c r="H24"/>
      <c r="J24"/>
      <c r="K24"/>
      <c r="M24"/>
      <c r="N24"/>
      <c r="P24"/>
      <c r="Q24"/>
      <c r="S24" s="61">
        <v>45677</v>
      </c>
      <c r="T24" s="55">
        <v>241.69</v>
      </c>
      <c r="U24" s="8">
        <v>18.569799999999997</v>
      </c>
      <c r="X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x14ac:dyDescent="0.2">
      <c r="A25" s="54" t="s">
        <v>257</v>
      </c>
      <c r="B25" s="56">
        <v>724.24999999999989</v>
      </c>
      <c r="D25"/>
      <c r="E25"/>
      <c r="G25"/>
      <c r="H25"/>
      <c r="M25"/>
      <c r="N25"/>
      <c r="P25"/>
      <c r="Q25"/>
      <c r="S25" s="61">
        <v>45678</v>
      </c>
      <c r="T25" s="55">
        <v>1142.2499999999998</v>
      </c>
      <c r="U25" s="8">
        <v>163.91759999999999</v>
      </c>
      <c r="X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x14ac:dyDescent="0.2">
      <c r="A26" s="54" t="s">
        <v>182</v>
      </c>
      <c r="B26" s="56">
        <v>18506.319999999996</v>
      </c>
      <c r="D26"/>
      <c r="E26"/>
      <c r="G26"/>
      <c r="H26"/>
      <c r="M26"/>
      <c r="N26"/>
      <c r="P26"/>
      <c r="Q26"/>
      <c r="S26" s="61">
        <v>45679</v>
      </c>
      <c r="T26" s="55">
        <v>693.07</v>
      </c>
      <c r="U26" s="8">
        <v>130.65459999999996</v>
      </c>
      <c r="X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x14ac:dyDescent="0.2">
      <c r="A27"/>
      <c r="B27"/>
      <c r="D27"/>
      <c r="E27"/>
      <c r="G27"/>
      <c r="H27"/>
      <c r="J27" s="64" t="s">
        <v>248</v>
      </c>
      <c r="K27" s="64"/>
      <c r="M27"/>
      <c r="N27"/>
      <c r="P27"/>
      <c r="Q27"/>
      <c r="S27" s="61">
        <v>45680</v>
      </c>
      <c r="T27" s="55">
        <v>551.06000000000006</v>
      </c>
      <c r="U27" s="8">
        <v>67.201999999999998</v>
      </c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2" x14ac:dyDescent="0.2">
      <c r="A28"/>
      <c r="B28"/>
      <c r="D28"/>
      <c r="E28"/>
      <c r="G28"/>
      <c r="H28"/>
      <c r="J28" s="57" t="s">
        <v>231</v>
      </c>
      <c r="K28" s="6" t="s">
        <v>234</v>
      </c>
      <c r="M28"/>
      <c r="N28"/>
      <c r="P28"/>
      <c r="Q28"/>
      <c r="S28" s="61">
        <v>45681</v>
      </c>
      <c r="T28" s="55">
        <v>339.97</v>
      </c>
      <c r="U28" s="8">
        <v>54.827299999999987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2" x14ac:dyDescent="0.2">
      <c r="A29"/>
      <c r="B29"/>
      <c r="D29"/>
      <c r="E29"/>
      <c r="G29"/>
      <c r="H29"/>
      <c r="J29" s="54" t="s">
        <v>159</v>
      </c>
      <c r="K29" s="63">
        <v>60.823699999999981</v>
      </c>
      <c r="M29"/>
      <c r="N29"/>
      <c r="P29"/>
      <c r="Q29"/>
      <c r="S29" s="61">
        <v>45684</v>
      </c>
      <c r="T29" s="55">
        <v>2458.33</v>
      </c>
      <c r="U29" s="8">
        <v>270.49489999999997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2" x14ac:dyDescent="0.2">
      <c r="A30"/>
      <c r="B30"/>
      <c r="D30"/>
      <c r="E30"/>
      <c r="G30"/>
      <c r="H30"/>
      <c r="J30" s="54" t="s">
        <v>31</v>
      </c>
      <c r="K30" s="63">
        <v>31.902199999999997</v>
      </c>
      <c r="M30"/>
      <c r="N30"/>
      <c r="P30"/>
      <c r="Q30"/>
      <c r="S30" s="61">
        <v>45685</v>
      </c>
      <c r="T30" s="55">
        <v>223.72</v>
      </c>
      <c r="U30" s="8">
        <v>29.150600000000001</v>
      </c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2" x14ac:dyDescent="0.2">
      <c r="A31"/>
      <c r="B31" s="9"/>
      <c r="D31"/>
      <c r="E31"/>
      <c r="G31"/>
      <c r="H31"/>
      <c r="J31" s="54" t="s">
        <v>17</v>
      </c>
      <c r="K31" s="63">
        <v>28.790500000000009</v>
      </c>
      <c r="M31"/>
      <c r="N31"/>
      <c r="P31"/>
      <c r="Q31"/>
      <c r="S31" s="61">
        <v>45686</v>
      </c>
      <c r="T31" s="55">
        <v>796.18</v>
      </c>
      <c r="U31" s="8">
        <v>75.969099999999997</v>
      </c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2" x14ac:dyDescent="0.2">
      <c r="D32"/>
      <c r="E32"/>
      <c r="G32"/>
      <c r="H32"/>
      <c r="J32" s="54" t="s">
        <v>34</v>
      </c>
      <c r="K32" s="63">
        <v>24.069800000000004</v>
      </c>
      <c r="M32"/>
      <c r="N32"/>
      <c r="P32"/>
      <c r="Q32"/>
      <c r="S32" s="61">
        <v>45687</v>
      </c>
      <c r="T32" s="55">
        <v>541.73</v>
      </c>
      <c r="U32" s="8">
        <v>76.752399999999994</v>
      </c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62" x14ac:dyDescent="0.2">
      <c r="C33" s="20"/>
      <c r="D33"/>
      <c r="E33"/>
      <c r="G33"/>
      <c r="H33"/>
      <c r="J33" s="54" t="s">
        <v>45</v>
      </c>
      <c r="K33" s="63">
        <v>15.165500000000002</v>
      </c>
      <c r="M33"/>
      <c r="N33"/>
      <c r="P33"/>
      <c r="Q33"/>
      <c r="S33" s="61">
        <v>45688</v>
      </c>
      <c r="T33" s="55">
        <v>1376.54</v>
      </c>
      <c r="U33" s="8">
        <v>145.20386899999997</v>
      </c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1:62" x14ac:dyDescent="0.2">
      <c r="D34"/>
      <c r="E34"/>
      <c r="G34"/>
      <c r="H34"/>
      <c r="J34" s="54" t="s">
        <v>27</v>
      </c>
      <c r="K34" s="63">
        <v>10.3841</v>
      </c>
      <c r="M34"/>
      <c r="N34"/>
      <c r="Q34"/>
      <c r="S34" s="62" t="s">
        <v>182</v>
      </c>
      <c r="T34" s="56">
        <v>18506.319999999996</v>
      </c>
      <c r="U34" s="10">
        <v>2429.1771802999992</v>
      </c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1:62" x14ac:dyDescent="0.2">
      <c r="B35" s="21"/>
      <c r="D35"/>
      <c r="E35"/>
      <c r="G35"/>
      <c r="H35"/>
      <c r="J35" s="54" t="s">
        <v>53</v>
      </c>
      <c r="K35" s="63">
        <v>7.9644999999999984</v>
      </c>
      <c r="M35"/>
      <c r="N35"/>
      <c r="P35"/>
      <c r="Q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1:62" x14ac:dyDescent="0.2">
      <c r="A36" s="53" t="s">
        <v>4</v>
      </c>
      <c r="B36" s="6" t="s">
        <v>232</v>
      </c>
      <c r="C36" s="18"/>
      <c r="D36"/>
      <c r="E36"/>
      <c r="G36"/>
      <c r="H36"/>
      <c r="J36" s="54" t="s">
        <v>65</v>
      </c>
      <c r="K36" s="63">
        <v>7.3472</v>
      </c>
      <c r="M36"/>
      <c r="N36"/>
      <c r="P36"/>
      <c r="Q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1:62" x14ac:dyDescent="0.2">
      <c r="A37" s="54" t="s">
        <v>139</v>
      </c>
      <c r="B37" s="56">
        <v>974.68000000000006</v>
      </c>
      <c r="D37"/>
      <c r="E37"/>
      <c r="G37"/>
      <c r="H37"/>
      <c r="J37" s="54" t="s">
        <v>57</v>
      </c>
      <c r="K37" s="63">
        <v>6.3068</v>
      </c>
      <c r="M37"/>
      <c r="N37"/>
      <c r="P37"/>
      <c r="Q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x14ac:dyDescent="0.2">
      <c r="A38" s="54" t="s">
        <v>115</v>
      </c>
      <c r="B38" s="56">
        <v>5230.5700000000006</v>
      </c>
      <c r="D38"/>
      <c r="E38"/>
      <c r="G38"/>
      <c r="H38"/>
      <c r="J38" s="54" t="s">
        <v>75</v>
      </c>
      <c r="K38" s="63">
        <v>5.307100000000001</v>
      </c>
      <c r="M38"/>
      <c r="N38"/>
      <c r="P38"/>
      <c r="Q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x14ac:dyDescent="0.2">
      <c r="A39" s="54" t="s">
        <v>80</v>
      </c>
      <c r="B39" s="56">
        <v>3936.53</v>
      </c>
      <c r="D39"/>
      <c r="E39"/>
      <c r="G39"/>
      <c r="H39"/>
      <c r="J39" s="6" t="s">
        <v>182</v>
      </c>
      <c r="K39" s="58">
        <v>198.06139999999999</v>
      </c>
      <c r="M39"/>
      <c r="N39"/>
      <c r="P39"/>
      <c r="Q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x14ac:dyDescent="0.2">
      <c r="A40" s="54" t="s">
        <v>16</v>
      </c>
      <c r="B40" s="56">
        <v>2968.0400000000009</v>
      </c>
      <c r="D40"/>
      <c r="E40"/>
      <c r="G40"/>
      <c r="H40"/>
      <c r="J40"/>
      <c r="K40"/>
      <c r="M40"/>
      <c r="N40"/>
      <c r="P40"/>
      <c r="Q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x14ac:dyDescent="0.2">
      <c r="A41" s="54" t="s">
        <v>266</v>
      </c>
      <c r="B41" s="56">
        <v>5396.5000000000009</v>
      </c>
      <c r="D41"/>
      <c r="E41"/>
      <c r="G41"/>
      <c r="H41"/>
      <c r="J41"/>
      <c r="K41"/>
      <c r="M41"/>
      <c r="N41"/>
      <c r="P41"/>
      <c r="Q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</row>
    <row r="42" spans="1:62" x14ac:dyDescent="0.2">
      <c r="A42" s="54" t="s">
        <v>182</v>
      </c>
      <c r="B42" s="56">
        <v>18506.320000000003</v>
      </c>
      <c r="D42"/>
      <c r="E42"/>
      <c r="G42"/>
      <c r="H42"/>
      <c r="J42"/>
      <c r="K42"/>
      <c r="M42"/>
      <c r="N42"/>
      <c r="P42"/>
      <c r="Q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</row>
    <row r="43" spans="1:62" x14ac:dyDescent="0.2">
      <c r="D43"/>
      <c r="E43"/>
      <c r="G43"/>
      <c r="H43"/>
      <c r="J43"/>
      <c r="K43"/>
      <c r="M43"/>
      <c r="N43"/>
      <c r="P43"/>
      <c r="Q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</row>
    <row r="44" spans="1:62" x14ac:dyDescent="0.2">
      <c r="B44" s="19"/>
      <c r="D44"/>
      <c r="E44"/>
      <c r="G44"/>
      <c r="H44"/>
      <c r="J44"/>
      <c r="K44"/>
      <c r="M44"/>
      <c r="N44"/>
      <c r="P44"/>
      <c r="Q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</row>
    <row r="45" spans="1:62" x14ac:dyDescent="0.2">
      <c r="B45" s="19"/>
      <c r="D45"/>
      <c r="E45"/>
      <c r="G45"/>
      <c r="H45"/>
      <c r="J45"/>
      <c r="K45"/>
      <c r="M45"/>
      <c r="N45"/>
      <c r="P45"/>
      <c r="Q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</row>
    <row r="46" spans="1:62" x14ac:dyDescent="0.2">
      <c r="B46" s="19"/>
      <c r="D46"/>
      <c r="E46"/>
      <c r="G46"/>
      <c r="H46"/>
      <c r="J46"/>
      <c r="K46"/>
      <c r="M46"/>
      <c r="N46"/>
      <c r="P46"/>
      <c r="Q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</row>
    <row r="47" spans="1:62" x14ac:dyDescent="0.2">
      <c r="A47" s="1" t="s">
        <v>260</v>
      </c>
      <c r="B47" t="s">
        <v>261</v>
      </c>
      <c r="C47"/>
      <c r="E47"/>
      <c r="G47"/>
      <c r="H47"/>
      <c r="J47"/>
      <c r="K47"/>
      <c r="M47"/>
      <c r="N47"/>
      <c r="P47"/>
      <c r="Q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</row>
    <row r="48" spans="1:62" x14ac:dyDescent="0.2">
      <c r="A48" s="2" t="s">
        <v>251</v>
      </c>
      <c r="B48" s="8">
        <v>1495.0280052999997</v>
      </c>
      <c r="C48" s="8">
        <f>GETPIVOTDATA("Qtd Devolvida Kg",$A$47,"Rede","Assai")</f>
        <v>1495.0280052999997</v>
      </c>
      <c r="D48" s="24">
        <f>C48/GETPIVOTDATA("Qtd Devolvida Kg",$A$47)</f>
        <v>0.61544625786224705</v>
      </c>
      <c r="E48"/>
      <c r="G48"/>
      <c r="H48"/>
      <c r="J48"/>
      <c r="K48"/>
      <c r="M48"/>
      <c r="N48"/>
      <c r="P48"/>
      <c r="Q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</row>
    <row r="49" spans="1:62" x14ac:dyDescent="0.2">
      <c r="A49" s="2" t="s">
        <v>252</v>
      </c>
      <c r="B49" s="8">
        <v>487.46650000000005</v>
      </c>
      <c r="C49" s="8">
        <f>GETPIVOTDATA("Qtd Devolvida Kg",$A$47,"Rede","Atakarejo")</f>
        <v>487.46650000000005</v>
      </c>
      <c r="D49" s="24">
        <f t="shared" ref="D49:D54" si="0">C49/GETPIVOTDATA("Qtd Devolvida Kg",$A$47)</f>
        <v>0.2006714470863746</v>
      </c>
      <c r="E49"/>
      <c r="G49"/>
      <c r="H49"/>
      <c r="J49"/>
      <c r="K49"/>
      <c r="M49"/>
      <c r="N49"/>
      <c r="P49"/>
      <c r="Q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</row>
    <row r="50" spans="1:62" x14ac:dyDescent="0.2">
      <c r="A50" s="2" t="s">
        <v>253</v>
      </c>
      <c r="B50" s="8">
        <v>76.97267500000001</v>
      </c>
      <c r="C50" s="8">
        <f>GETPIVOTDATA("Qtd Devolvida Kg",$A$47,"Rede","Cencosud")</f>
        <v>76.97267500000001</v>
      </c>
      <c r="D50" s="24">
        <f t="shared" si="0"/>
        <v>3.1686727351231743E-2</v>
      </c>
      <c r="E50" s="6"/>
      <c r="M50"/>
      <c r="N50"/>
      <c r="P50"/>
      <c r="Q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</row>
    <row r="51" spans="1:62" x14ac:dyDescent="0.2">
      <c r="A51" s="2" t="s">
        <v>255</v>
      </c>
      <c r="B51" s="8">
        <v>163.79899999999998</v>
      </c>
      <c r="C51" s="8">
        <f>GETPIVOTDATA("Qtd Devolvida Kg",$A$47,"Rede","Economart")</f>
        <v>163.79899999999998</v>
      </c>
      <c r="D51" s="24">
        <f t="shared" si="0"/>
        <v>6.7429828226762384E-2</v>
      </c>
      <c r="M51"/>
      <c r="N51"/>
      <c r="P51"/>
      <c r="Q51"/>
      <c r="X51"/>
      <c r="Y51"/>
      <c r="AM51"/>
      <c r="AN51"/>
      <c r="AP51"/>
      <c r="AQ51"/>
    </row>
    <row r="52" spans="1:62" x14ac:dyDescent="0.2">
      <c r="A52" s="2" t="s">
        <v>254</v>
      </c>
      <c r="B52" s="8">
        <v>46.862400000000001</v>
      </c>
      <c r="C52" s="8">
        <f>GETPIVOTDATA("Qtd Devolvida Kg",$A$47,"Rede","Outros")</f>
        <v>46.862400000000001</v>
      </c>
      <c r="D52" s="24">
        <f t="shared" si="0"/>
        <v>1.9291470535801991E-2</v>
      </c>
      <c r="M52"/>
      <c r="N52"/>
      <c r="P52"/>
      <c r="Q52"/>
      <c r="X52"/>
      <c r="Y52"/>
      <c r="AM52"/>
      <c r="AN52"/>
      <c r="AP52"/>
      <c r="AQ52"/>
    </row>
    <row r="53" spans="1:62" x14ac:dyDescent="0.2">
      <c r="A53" s="2" t="s">
        <v>256</v>
      </c>
      <c r="B53" s="8">
        <v>79.042099999999976</v>
      </c>
      <c r="C53" s="8">
        <f>GETPIVOTDATA("Qtd Devolvida Kg",$A$47,"Rede","Rmix")</f>
        <v>79.042099999999976</v>
      </c>
      <c r="D53" s="24">
        <f t="shared" si="0"/>
        <v>3.2538631039765654E-2</v>
      </c>
      <c r="M53"/>
      <c r="N53"/>
      <c r="P53"/>
      <c r="Q53"/>
      <c r="X53"/>
      <c r="Y53"/>
      <c r="AM53"/>
      <c r="AN53"/>
      <c r="AP53"/>
      <c r="AQ53"/>
    </row>
    <row r="54" spans="1:62" x14ac:dyDescent="0.2">
      <c r="A54" s="2" t="s">
        <v>257</v>
      </c>
      <c r="B54" s="8">
        <v>80.006500000000003</v>
      </c>
      <c r="C54" s="8">
        <f>GETPIVOTDATA("Qtd Devolvida Kg",$A$47,"Rede","Sams")</f>
        <v>80.006500000000003</v>
      </c>
      <c r="D54" s="24">
        <f t="shared" si="0"/>
        <v>3.2935637897816623E-2</v>
      </c>
      <c r="M54"/>
      <c r="N54"/>
      <c r="P54"/>
      <c r="Q54"/>
      <c r="X54"/>
      <c r="Y54"/>
      <c r="AM54"/>
      <c r="AN54"/>
      <c r="AP54"/>
      <c r="AQ54"/>
    </row>
    <row r="55" spans="1:62" x14ac:dyDescent="0.2">
      <c r="A55" s="2" t="s">
        <v>182</v>
      </c>
      <c r="B55" s="8">
        <v>2429.1771802999997</v>
      </c>
      <c r="C55"/>
      <c r="D55" s="24">
        <f>SUM(D48:D54)</f>
        <v>1</v>
      </c>
      <c r="M55"/>
      <c r="N55"/>
      <c r="P55"/>
      <c r="Q55"/>
      <c r="X55"/>
      <c r="Y55"/>
      <c r="AM55"/>
      <c r="AN55"/>
      <c r="AP55"/>
      <c r="AQ55"/>
    </row>
    <row r="56" spans="1:62" x14ac:dyDescent="0.2">
      <c r="A56"/>
      <c r="B56"/>
      <c r="C56"/>
      <c r="M56"/>
      <c r="N56"/>
      <c r="P56"/>
      <c r="Q56"/>
      <c r="X56"/>
      <c r="Y56"/>
      <c r="AM56"/>
      <c r="AN56"/>
      <c r="AP56"/>
      <c r="AQ56"/>
    </row>
    <row r="57" spans="1:62" x14ac:dyDescent="0.2">
      <c r="A57"/>
      <c r="B57"/>
      <c r="C57"/>
      <c r="M57"/>
      <c r="N57"/>
      <c r="P57"/>
      <c r="Q57"/>
      <c r="X57"/>
      <c r="Y57"/>
      <c r="AM57"/>
      <c r="AN57"/>
      <c r="AP57"/>
      <c r="AQ57"/>
    </row>
    <row r="58" spans="1:62" x14ac:dyDescent="0.2">
      <c r="A58"/>
      <c r="B58"/>
      <c r="C58"/>
      <c r="M58"/>
      <c r="N58"/>
      <c r="P58"/>
      <c r="Q58"/>
      <c r="X58"/>
      <c r="Y58"/>
      <c r="AM58"/>
      <c r="AN58"/>
      <c r="AP58"/>
      <c r="AQ58"/>
    </row>
    <row r="59" spans="1:62" x14ac:dyDescent="0.2">
      <c r="A59"/>
      <c r="B59"/>
      <c r="C59"/>
      <c r="M59"/>
      <c r="N59"/>
      <c r="P59"/>
      <c r="Q59"/>
      <c r="X59"/>
      <c r="Y59"/>
      <c r="AM59"/>
      <c r="AN59"/>
      <c r="AP59"/>
      <c r="AQ59"/>
    </row>
    <row r="60" spans="1:62" x14ac:dyDescent="0.2">
      <c r="A60"/>
      <c r="B60"/>
      <c r="C60"/>
      <c r="M60"/>
      <c r="N60"/>
      <c r="P60"/>
      <c r="Q60"/>
      <c r="X60"/>
      <c r="Y60"/>
      <c r="AM60"/>
      <c r="AN60"/>
      <c r="AP60"/>
      <c r="AQ60"/>
    </row>
    <row r="61" spans="1:62" x14ac:dyDescent="0.2">
      <c r="A61"/>
      <c r="B61"/>
      <c r="C61"/>
      <c r="M61"/>
      <c r="N61"/>
      <c r="P61"/>
      <c r="Q61"/>
      <c r="X61"/>
      <c r="Y61"/>
      <c r="AM61"/>
      <c r="AN61"/>
      <c r="AP61"/>
      <c r="AQ61"/>
    </row>
    <row r="62" spans="1:62" x14ac:dyDescent="0.2">
      <c r="A62"/>
      <c r="B62"/>
      <c r="C62"/>
      <c r="M62"/>
      <c r="N62"/>
      <c r="P62"/>
      <c r="Q62"/>
      <c r="X62"/>
      <c r="Y62"/>
      <c r="AM62"/>
      <c r="AN62"/>
      <c r="AP62"/>
      <c r="AQ62"/>
    </row>
    <row r="63" spans="1:62" x14ac:dyDescent="0.2">
      <c r="A63"/>
      <c r="B63"/>
      <c r="C63"/>
      <c r="X63"/>
      <c r="Y63"/>
      <c r="AM63"/>
      <c r="AN63"/>
      <c r="AP63"/>
      <c r="AQ63"/>
    </row>
    <row r="64" spans="1:62" x14ac:dyDescent="0.2">
      <c r="A64"/>
      <c r="B64"/>
      <c r="C64"/>
      <c r="X64"/>
      <c r="Y64"/>
      <c r="AM64"/>
      <c r="AN64"/>
      <c r="AP64"/>
      <c r="AQ64"/>
    </row>
    <row r="65" spans="1:43" x14ac:dyDescent="0.2">
      <c r="A65"/>
      <c r="X65"/>
      <c r="Y65"/>
      <c r="AM65"/>
      <c r="AN65"/>
      <c r="AP65"/>
      <c r="AQ65"/>
    </row>
    <row r="66" spans="1:43" x14ac:dyDescent="0.2">
      <c r="A66"/>
      <c r="X66"/>
      <c r="Y66"/>
      <c r="AM66"/>
      <c r="AN66"/>
      <c r="AP66"/>
      <c r="AQ66"/>
    </row>
    <row r="67" spans="1:43" x14ac:dyDescent="0.2">
      <c r="A67"/>
      <c r="X67"/>
      <c r="Y67"/>
      <c r="AM67"/>
      <c r="AN67"/>
      <c r="AP67"/>
      <c r="AQ67"/>
    </row>
    <row r="68" spans="1:43" x14ac:dyDescent="0.2">
      <c r="A68"/>
      <c r="X68"/>
      <c r="Y68"/>
      <c r="AM68"/>
      <c r="AN68"/>
      <c r="AP68"/>
      <c r="AQ68"/>
    </row>
    <row r="69" spans="1:43" x14ac:dyDescent="0.2">
      <c r="A69"/>
      <c r="X69"/>
      <c r="Y69"/>
      <c r="AM69"/>
      <c r="AN69"/>
      <c r="AP69"/>
      <c r="AQ69"/>
    </row>
    <row r="70" spans="1:43" x14ac:dyDescent="0.2">
      <c r="A70"/>
      <c r="X70"/>
      <c r="Y70"/>
      <c r="AM70"/>
      <c r="AN70"/>
      <c r="AP70"/>
      <c r="AQ70"/>
    </row>
    <row r="71" spans="1:43" x14ac:dyDescent="0.2">
      <c r="A71"/>
      <c r="X71"/>
      <c r="Y71"/>
      <c r="AM71"/>
      <c r="AN71"/>
      <c r="AP71"/>
      <c r="AQ71"/>
    </row>
    <row r="72" spans="1:43" x14ac:dyDescent="0.2">
      <c r="A72"/>
      <c r="X72"/>
      <c r="Y72"/>
      <c r="AM72"/>
      <c r="AN72"/>
      <c r="AP72"/>
      <c r="AQ72"/>
    </row>
    <row r="73" spans="1:43" x14ac:dyDescent="0.2">
      <c r="A73"/>
      <c r="X73"/>
      <c r="Y73"/>
      <c r="AM73"/>
      <c r="AN73"/>
      <c r="AP73"/>
      <c r="AQ73"/>
    </row>
    <row r="74" spans="1:43" x14ac:dyDescent="0.2">
      <c r="A74"/>
      <c r="X74"/>
      <c r="Y74"/>
      <c r="AM74"/>
      <c r="AN74"/>
      <c r="AP74"/>
      <c r="AQ74"/>
    </row>
    <row r="75" spans="1:43" x14ac:dyDescent="0.2">
      <c r="A75"/>
      <c r="X75"/>
      <c r="Y75"/>
      <c r="AM75"/>
      <c r="AN75"/>
      <c r="AP75"/>
      <c r="AQ75"/>
    </row>
    <row r="76" spans="1:43" x14ac:dyDescent="0.2">
      <c r="A76"/>
      <c r="X76"/>
      <c r="Y76"/>
      <c r="AM76"/>
      <c r="AN76"/>
      <c r="AP76"/>
      <c r="AQ76"/>
    </row>
    <row r="77" spans="1:43" x14ac:dyDescent="0.2">
      <c r="A77"/>
      <c r="X77"/>
      <c r="Y77"/>
      <c r="AM77"/>
      <c r="AN77"/>
      <c r="AP77"/>
      <c r="AQ77"/>
    </row>
    <row r="78" spans="1:43" x14ac:dyDescent="0.2">
      <c r="A78"/>
      <c r="X78"/>
      <c r="Y78"/>
      <c r="AM78"/>
      <c r="AN78"/>
      <c r="AP78"/>
      <c r="AQ78"/>
    </row>
    <row r="79" spans="1:43" x14ac:dyDescent="0.2">
      <c r="A79"/>
      <c r="X79"/>
      <c r="Y79"/>
      <c r="AM79"/>
      <c r="AN79"/>
      <c r="AP79"/>
      <c r="AQ79"/>
    </row>
    <row r="80" spans="1:43" x14ac:dyDescent="0.2">
      <c r="A80"/>
      <c r="X80"/>
      <c r="Y80"/>
      <c r="AM80"/>
      <c r="AN80"/>
      <c r="AP80"/>
      <c r="AQ80"/>
    </row>
    <row r="81" spans="1:43" x14ac:dyDescent="0.2">
      <c r="A81"/>
      <c r="X81"/>
      <c r="Y81"/>
      <c r="AM81"/>
      <c r="AN81"/>
      <c r="AP81"/>
      <c r="AQ81"/>
    </row>
    <row r="82" spans="1:43" x14ac:dyDescent="0.2">
      <c r="A82"/>
      <c r="X82"/>
      <c r="Y82"/>
      <c r="AM82"/>
      <c r="AN82"/>
      <c r="AP82"/>
      <c r="AQ82"/>
    </row>
    <row r="83" spans="1:43" x14ac:dyDescent="0.2">
      <c r="A83"/>
      <c r="X83"/>
      <c r="Y83"/>
      <c r="AM83"/>
      <c r="AN83"/>
      <c r="AP83"/>
      <c r="AQ83"/>
    </row>
    <row r="84" spans="1:43" x14ac:dyDescent="0.2">
      <c r="A84"/>
      <c r="X84"/>
      <c r="Y84"/>
      <c r="AM84"/>
      <c r="AN84"/>
      <c r="AP84"/>
      <c r="AQ84"/>
    </row>
    <row r="85" spans="1:43" x14ac:dyDescent="0.2">
      <c r="A85"/>
      <c r="X85"/>
      <c r="Y85"/>
      <c r="AM85"/>
      <c r="AN85"/>
      <c r="AP85"/>
      <c r="AQ85"/>
    </row>
    <row r="86" spans="1:43" x14ac:dyDescent="0.2">
      <c r="A86"/>
      <c r="X86"/>
      <c r="Y86"/>
      <c r="AM86"/>
      <c r="AN86"/>
      <c r="AP86"/>
      <c r="AQ86"/>
    </row>
    <row r="87" spans="1:43" x14ac:dyDescent="0.2">
      <c r="A87"/>
      <c r="X87"/>
      <c r="Y87"/>
      <c r="AM87"/>
      <c r="AN87"/>
      <c r="AP87"/>
      <c r="AQ87"/>
    </row>
    <row r="88" spans="1:43" x14ac:dyDescent="0.2">
      <c r="A88"/>
      <c r="X88"/>
      <c r="Y88"/>
      <c r="AM88"/>
      <c r="AN88"/>
      <c r="AP88"/>
      <c r="AQ88"/>
    </row>
    <row r="89" spans="1:43" x14ac:dyDescent="0.2">
      <c r="A89"/>
      <c r="X89"/>
      <c r="Y89"/>
      <c r="AM89"/>
      <c r="AN89"/>
      <c r="AP89"/>
      <c r="AQ89"/>
    </row>
    <row r="90" spans="1:43" x14ac:dyDescent="0.2">
      <c r="A90"/>
      <c r="X90"/>
      <c r="Y90"/>
      <c r="AM90"/>
      <c r="AN90"/>
      <c r="AP90"/>
      <c r="AQ90"/>
    </row>
    <row r="91" spans="1:43" x14ac:dyDescent="0.2">
      <c r="A91"/>
      <c r="X91"/>
      <c r="Y91"/>
      <c r="AM91"/>
      <c r="AN91"/>
      <c r="AP91"/>
      <c r="AQ91"/>
    </row>
    <row r="92" spans="1:43" x14ac:dyDescent="0.2">
      <c r="A92"/>
      <c r="X92"/>
      <c r="Y92"/>
      <c r="AM92"/>
      <c r="AN92"/>
      <c r="AP92"/>
      <c r="AQ92"/>
    </row>
    <row r="93" spans="1:43" x14ac:dyDescent="0.2">
      <c r="A93"/>
      <c r="X93"/>
      <c r="Y93"/>
      <c r="AM93"/>
      <c r="AN93"/>
      <c r="AP93"/>
      <c r="AQ93"/>
    </row>
    <row r="94" spans="1:43" x14ac:dyDescent="0.2">
      <c r="X94"/>
      <c r="Y94"/>
      <c r="AM94"/>
      <c r="AN94"/>
      <c r="AP94"/>
      <c r="AQ94"/>
    </row>
    <row r="95" spans="1:43" x14ac:dyDescent="0.2">
      <c r="X95"/>
      <c r="Y95"/>
      <c r="AM95"/>
      <c r="AN95"/>
      <c r="AP95"/>
      <c r="AQ95"/>
    </row>
    <row r="96" spans="1:43" x14ac:dyDescent="0.2">
      <c r="X96"/>
      <c r="Y96"/>
      <c r="AM96"/>
      <c r="AN96"/>
      <c r="AP96"/>
      <c r="AQ96"/>
    </row>
    <row r="97" spans="24:43" x14ac:dyDescent="0.2">
      <c r="X97"/>
      <c r="Y97"/>
      <c r="AM97"/>
      <c r="AN97"/>
      <c r="AP97"/>
      <c r="AQ97"/>
    </row>
    <row r="98" spans="24:43" x14ac:dyDescent="0.2">
      <c r="X98"/>
      <c r="Y98"/>
      <c r="AM98"/>
      <c r="AN98"/>
      <c r="AP98"/>
      <c r="AQ98"/>
    </row>
    <row r="99" spans="24:43" x14ac:dyDescent="0.2">
      <c r="X99"/>
      <c r="Y99"/>
      <c r="AM99"/>
      <c r="AN99"/>
      <c r="AP99"/>
      <c r="AQ99"/>
    </row>
    <row r="100" spans="24:43" x14ac:dyDescent="0.2">
      <c r="X100"/>
      <c r="Y100"/>
      <c r="AM100"/>
      <c r="AN100"/>
      <c r="AP100"/>
      <c r="AQ100"/>
    </row>
    <row r="101" spans="24:43" x14ac:dyDescent="0.2">
      <c r="X101"/>
      <c r="Y101"/>
      <c r="AM101"/>
      <c r="AN101"/>
      <c r="AP101"/>
      <c r="AQ101"/>
    </row>
    <row r="102" spans="24:43" x14ac:dyDescent="0.2">
      <c r="X102"/>
      <c r="Y102"/>
      <c r="AM102"/>
      <c r="AN102"/>
      <c r="AP102"/>
      <c r="AQ102"/>
    </row>
    <row r="103" spans="24:43" x14ac:dyDescent="0.2">
      <c r="X103"/>
      <c r="Y103"/>
      <c r="AM103"/>
      <c r="AN103"/>
      <c r="AP103"/>
      <c r="AQ103"/>
    </row>
    <row r="104" spans="24:43" x14ac:dyDescent="0.2">
      <c r="X104"/>
      <c r="Y104"/>
      <c r="AM104"/>
      <c r="AN104"/>
      <c r="AP104"/>
      <c r="AQ104"/>
    </row>
    <row r="105" spans="24:43" x14ac:dyDescent="0.2">
      <c r="X105"/>
      <c r="Y105"/>
      <c r="AM105"/>
      <c r="AN105"/>
      <c r="AP105"/>
      <c r="AQ105"/>
    </row>
    <row r="106" spans="24:43" x14ac:dyDescent="0.2">
      <c r="X106"/>
      <c r="Y106"/>
      <c r="AM106"/>
      <c r="AN106"/>
      <c r="AP106"/>
      <c r="AQ106"/>
    </row>
    <row r="107" spans="24:43" x14ac:dyDescent="0.2">
      <c r="X107"/>
      <c r="Y107"/>
      <c r="AM107"/>
      <c r="AN107"/>
      <c r="AP107"/>
      <c r="AQ107"/>
    </row>
    <row r="108" spans="24:43" x14ac:dyDescent="0.2">
      <c r="X108"/>
      <c r="Y108"/>
      <c r="AM108"/>
      <c r="AN108"/>
      <c r="AP108"/>
      <c r="AQ108"/>
    </row>
    <row r="109" spans="24:43" x14ac:dyDescent="0.2">
      <c r="X109"/>
      <c r="Y109"/>
      <c r="AM109"/>
      <c r="AN109"/>
      <c r="AP109"/>
      <c r="AQ109"/>
    </row>
    <row r="110" spans="24:43" x14ac:dyDescent="0.2">
      <c r="X110"/>
      <c r="Y110"/>
      <c r="AM110"/>
      <c r="AN110"/>
      <c r="AP110"/>
      <c r="AQ110"/>
    </row>
    <row r="111" spans="24:43" x14ac:dyDescent="0.2">
      <c r="X111"/>
      <c r="Y111"/>
      <c r="AM111"/>
      <c r="AN111"/>
      <c r="AP111"/>
      <c r="AQ111"/>
    </row>
    <row r="112" spans="24:43" x14ac:dyDescent="0.2">
      <c r="X112"/>
      <c r="Y112"/>
      <c r="AM112"/>
      <c r="AN112"/>
      <c r="AP112"/>
      <c r="AQ112"/>
    </row>
    <row r="113" spans="24:43" x14ac:dyDescent="0.2">
      <c r="X113"/>
      <c r="Y113"/>
      <c r="AM113"/>
      <c r="AN113"/>
      <c r="AP113"/>
      <c r="AQ113"/>
    </row>
    <row r="114" spans="24:43" x14ac:dyDescent="0.2">
      <c r="X114"/>
      <c r="Y114"/>
      <c r="AM114"/>
      <c r="AN114"/>
      <c r="AP114"/>
      <c r="AQ114"/>
    </row>
    <row r="115" spans="24:43" x14ac:dyDescent="0.2">
      <c r="X115"/>
      <c r="Y115"/>
      <c r="AM115"/>
      <c r="AN115"/>
      <c r="AP115"/>
      <c r="AQ115"/>
    </row>
    <row r="116" spans="24:43" x14ac:dyDescent="0.2">
      <c r="X116"/>
      <c r="Y116"/>
      <c r="AM116"/>
      <c r="AN116"/>
      <c r="AP116"/>
      <c r="AQ116"/>
    </row>
    <row r="117" spans="24:43" x14ac:dyDescent="0.2">
      <c r="X117"/>
      <c r="Y117"/>
      <c r="AM117"/>
      <c r="AN117"/>
      <c r="AP117"/>
      <c r="AQ117"/>
    </row>
    <row r="118" spans="24:43" x14ac:dyDescent="0.2">
      <c r="X118"/>
      <c r="Y118"/>
      <c r="AM118"/>
      <c r="AN118"/>
      <c r="AP118"/>
      <c r="AQ118"/>
    </row>
    <row r="119" spans="24:43" x14ac:dyDescent="0.2">
      <c r="X119"/>
      <c r="Y119"/>
      <c r="AM119"/>
      <c r="AN119"/>
      <c r="AP119"/>
      <c r="AQ119"/>
    </row>
    <row r="120" spans="24:43" x14ac:dyDescent="0.2">
      <c r="X120"/>
      <c r="Y120"/>
      <c r="AM120"/>
      <c r="AN120"/>
      <c r="AP120"/>
      <c r="AQ120"/>
    </row>
    <row r="121" spans="24:43" x14ac:dyDescent="0.2">
      <c r="X121"/>
      <c r="Y121"/>
      <c r="AM121"/>
      <c r="AN121"/>
      <c r="AP121"/>
      <c r="AQ121"/>
    </row>
    <row r="122" spans="24:43" x14ac:dyDescent="0.2">
      <c r="X122"/>
      <c r="Y122"/>
      <c r="AM122"/>
      <c r="AN122"/>
      <c r="AP122"/>
      <c r="AQ122"/>
    </row>
    <row r="123" spans="24:43" x14ac:dyDescent="0.2">
      <c r="X123"/>
      <c r="Y123"/>
      <c r="AM123"/>
      <c r="AN123"/>
      <c r="AP123"/>
      <c r="AQ123"/>
    </row>
    <row r="124" spans="24:43" x14ac:dyDescent="0.2">
      <c r="X124"/>
      <c r="Y124"/>
      <c r="AM124"/>
      <c r="AN124"/>
      <c r="AP124"/>
      <c r="AQ124"/>
    </row>
    <row r="125" spans="24:43" x14ac:dyDescent="0.2">
      <c r="X125"/>
      <c r="Y125"/>
      <c r="AM125"/>
      <c r="AN125"/>
      <c r="AP125"/>
      <c r="AQ125"/>
    </row>
    <row r="126" spans="24:43" x14ac:dyDescent="0.2">
      <c r="X126"/>
      <c r="Y126"/>
      <c r="AM126"/>
      <c r="AN126"/>
      <c r="AP126"/>
      <c r="AQ126"/>
    </row>
    <row r="127" spans="24:43" x14ac:dyDescent="0.2">
      <c r="X127"/>
      <c r="Y127"/>
      <c r="AM127"/>
      <c r="AN127"/>
      <c r="AP127"/>
      <c r="AQ127"/>
    </row>
    <row r="128" spans="24:43" x14ac:dyDescent="0.2">
      <c r="X128"/>
      <c r="Y128"/>
      <c r="AM128"/>
      <c r="AN128"/>
      <c r="AP128"/>
      <c r="AQ128"/>
    </row>
    <row r="129" spans="24:43" x14ac:dyDescent="0.2">
      <c r="X129"/>
      <c r="Y129"/>
      <c r="AM129"/>
      <c r="AN129"/>
      <c r="AP129"/>
      <c r="AQ129"/>
    </row>
    <row r="130" spans="24:43" x14ac:dyDescent="0.2">
      <c r="X130"/>
      <c r="Y130"/>
      <c r="AM130"/>
      <c r="AN130"/>
      <c r="AP130"/>
      <c r="AQ130"/>
    </row>
    <row r="131" spans="24:43" x14ac:dyDescent="0.2">
      <c r="X131"/>
      <c r="Y131"/>
      <c r="AM131"/>
      <c r="AN131"/>
      <c r="AP131"/>
      <c r="AQ131"/>
    </row>
    <row r="132" spans="24:43" x14ac:dyDescent="0.2">
      <c r="X132"/>
      <c r="Y132"/>
      <c r="AM132"/>
      <c r="AN132"/>
      <c r="AP132"/>
      <c r="AQ132"/>
    </row>
    <row r="133" spans="24:43" x14ac:dyDescent="0.2">
      <c r="X133"/>
      <c r="Y133"/>
      <c r="AM133"/>
      <c r="AN133"/>
      <c r="AP133"/>
      <c r="AQ133"/>
    </row>
    <row r="134" spans="24:43" x14ac:dyDescent="0.2">
      <c r="X134"/>
      <c r="Y134"/>
      <c r="AM134"/>
      <c r="AN134"/>
      <c r="AP134"/>
      <c r="AQ134"/>
    </row>
    <row r="135" spans="24:43" x14ac:dyDescent="0.2">
      <c r="X135"/>
      <c r="Y135"/>
      <c r="AM135"/>
      <c r="AN135"/>
      <c r="AP135"/>
      <c r="AQ135"/>
    </row>
    <row r="136" spans="24:43" x14ac:dyDescent="0.2">
      <c r="X136"/>
      <c r="Y136"/>
      <c r="AM136"/>
      <c r="AN136"/>
      <c r="AP136"/>
      <c r="AQ136"/>
    </row>
    <row r="137" spans="24:43" x14ac:dyDescent="0.2">
      <c r="X137"/>
      <c r="Y137"/>
      <c r="AM137"/>
      <c r="AN137"/>
      <c r="AP137"/>
      <c r="AQ137"/>
    </row>
    <row r="138" spans="24:43" x14ac:dyDescent="0.2">
      <c r="X138"/>
      <c r="Y138"/>
      <c r="AM138"/>
      <c r="AN138"/>
      <c r="AP138"/>
      <c r="AQ138"/>
    </row>
    <row r="139" spans="24:43" x14ac:dyDescent="0.2">
      <c r="X139"/>
      <c r="Y139"/>
      <c r="AM139"/>
      <c r="AN139"/>
      <c r="AP139"/>
      <c r="AQ139"/>
    </row>
    <row r="140" spans="24:43" x14ac:dyDescent="0.2">
      <c r="X140"/>
      <c r="Y140"/>
      <c r="AM140"/>
      <c r="AN140"/>
      <c r="AP140"/>
      <c r="AQ140"/>
    </row>
    <row r="141" spans="24:43" x14ac:dyDescent="0.2">
      <c r="X141"/>
      <c r="Y141"/>
      <c r="AM141"/>
      <c r="AN141"/>
      <c r="AP141"/>
      <c r="AQ141"/>
    </row>
    <row r="142" spans="24:43" x14ac:dyDescent="0.2">
      <c r="X142"/>
      <c r="Y142"/>
      <c r="AM142"/>
      <c r="AN142"/>
      <c r="AP142"/>
      <c r="AQ142"/>
    </row>
    <row r="143" spans="24:43" x14ac:dyDescent="0.2">
      <c r="X143"/>
      <c r="Y143"/>
      <c r="AM143"/>
      <c r="AN143"/>
      <c r="AP143"/>
      <c r="AQ143"/>
    </row>
    <row r="144" spans="24:43" x14ac:dyDescent="0.2">
      <c r="X144"/>
      <c r="Y144"/>
      <c r="AM144"/>
      <c r="AN144"/>
      <c r="AP144"/>
      <c r="AQ144"/>
    </row>
    <row r="145" spans="24:43" x14ac:dyDescent="0.2">
      <c r="X145"/>
      <c r="Y145"/>
      <c r="AM145"/>
      <c r="AN145"/>
      <c r="AP145"/>
      <c r="AQ145"/>
    </row>
    <row r="146" spans="24:43" x14ac:dyDescent="0.2">
      <c r="X146"/>
      <c r="Y146"/>
      <c r="AM146"/>
      <c r="AN146"/>
      <c r="AP146"/>
      <c r="AQ146"/>
    </row>
    <row r="147" spans="24:43" x14ac:dyDescent="0.2">
      <c r="X147"/>
      <c r="Y147"/>
      <c r="AM147"/>
      <c r="AN147"/>
      <c r="AP147"/>
      <c r="AQ147"/>
    </row>
    <row r="148" spans="24:43" x14ac:dyDescent="0.2">
      <c r="X148"/>
      <c r="Y148"/>
      <c r="AM148"/>
      <c r="AN148"/>
      <c r="AP148"/>
      <c r="AQ148"/>
    </row>
    <row r="149" spans="24:43" x14ac:dyDescent="0.2">
      <c r="X149"/>
      <c r="Y149"/>
      <c r="AM149"/>
      <c r="AN149"/>
      <c r="AP149"/>
      <c r="AQ149"/>
    </row>
    <row r="150" spans="24:43" x14ac:dyDescent="0.2">
      <c r="X150"/>
      <c r="Y150"/>
      <c r="AM150"/>
      <c r="AN150"/>
      <c r="AP150"/>
      <c r="AQ150"/>
    </row>
    <row r="151" spans="24:43" x14ac:dyDescent="0.2">
      <c r="X151"/>
      <c r="Y151"/>
      <c r="AM151"/>
      <c r="AN151"/>
      <c r="AP151"/>
      <c r="AQ151"/>
    </row>
    <row r="152" spans="24:43" x14ac:dyDescent="0.2">
      <c r="X152"/>
      <c r="Y152"/>
      <c r="AM152"/>
      <c r="AN152"/>
      <c r="AP152"/>
      <c r="AQ152"/>
    </row>
    <row r="153" spans="24:43" x14ac:dyDescent="0.2">
      <c r="X153"/>
      <c r="Y153"/>
      <c r="AM153"/>
      <c r="AN153"/>
      <c r="AP153"/>
      <c r="AQ153"/>
    </row>
    <row r="154" spans="24:43" x14ac:dyDescent="0.2">
      <c r="X154"/>
      <c r="Y154"/>
      <c r="AM154"/>
      <c r="AN154"/>
      <c r="AP154"/>
      <c r="AQ154"/>
    </row>
    <row r="155" spans="24:43" x14ac:dyDescent="0.2">
      <c r="X155"/>
      <c r="Y155"/>
      <c r="AM155"/>
      <c r="AN155"/>
      <c r="AP155"/>
      <c r="AQ155"/>
    </row>
    <row r="156" spans="24:43" x14ac:dyDescent="0.2">
      <c r="X156"/>
      <c r="Y156"/>
      <c r="AM156"/>
      <c r="AN156"/>
      <c r="AP156"/>
      <c r="AQ156"/>
    </row>
    <row r="157" spans="24:43" x14ac:dyDescent="0.2">
      <c r="X157"/>
      <c r="Y157"/>
      <c r="AM157"/>
      <c r="AN157"/>
      <c r="AP157"/>
      <c r="AQ157"/>
    </row>
    <row r="158" spans="24:43" x14ac:dyDescent="0.2">
      <c r="X158"/>
      <c r="Y158"/>
      <c r="AM158"/>
      <c r="AN158"/>
      <c r="AP158"/>
      <c r="AQ158"/>
    </row>
    <row r="159" spans="24:43" x14ac:dyDescent="0.2">
      <c r="X159"/>
      <c r="Y159"/>
      <c r="AM159"/>
      <c r="AN159"/>
      <c r="AP159"/>
      <c r="AQ159"/>
    </row>
    <row r="160" spans="24:43" x14ac:dyDescent="0.2">
      <c r="X160"/>
      <c r="Y160"/>
      <c r="AM160"/>
      <c r="AN160"/>
      <c r="AP160"/>
      <c r="AQ160"/>
    </row>
    <row r="161" spans="24:43" x14ac:dyDescent="0.2">
      <c r="X161"/>
      <c r="Y161"/>
      <c r="AM161"/>
      <c r="AN161"/>
      <c r="AP161"/>
      <c r="AQ161"/>
    </row>
    <row r="162" spans="24:43" x14ac:dyDescent="0.2">
      <c r="X162"/>
      <c r="Y162"/>
      <c r="AM162"/>
      <c r="AN162"/>
      <c r="AP162"/>
      <c r="AQ162"/>
    </row>
    <row r="163" spans="24:43" x14ac:dyDescent="0.2">
      <c r="X163"/>
      <c r="Y163"/>
      <c r="AM163"/>
      <c r="AN163"/>
      <c r="AP163"/>
      <c r="AQ163"/>
    </row>
    <row r="164" spans="24:43" x14ac:dyDescent="0.2">
      <c r="X164"/>
      <c r="Y164"/>
      <c r="AM164"/>
      <c r="AN164"/>
      <c r="AP164"/>
      <c r="AQ164"/>
    </row>
    <row r="165" spans="24:43" x14ac:dyDescent="0.2">
      <c r="X165"/>
      <c r="Y165"/>
      <c r="AM165"/>
      <c r="AN165"/>
      <c r="AP165"/>
      <c r="AQ165"/>
    </row>
    <row r="166" spans="24:43" x14ac:dyDescent="0.2">
      <c r="X166"/>
      <c r="Y166"/>
      <c r="AM166"/>
      <c r="AN166"/>
      <c r="AP166"/>
      <c r="AQ166"/>
    </row>
    <row r="167" spans="24:43" x14ac:dyDescent="0.2">
      <c r="X167"/>
      <c r="Y167"/>
      <c r="AM167"/>
      <c r="AN167"/>
      <c r="AP167"/>
      <c r="AQ167"/>
    </row>
    <row r="168" spans="24:43" x14ac:dyDescent="0.2">
      <c r="X168"/>
      <c r="Y168"/>
      <c r="AM168"/>
      <c r="AN168"/>
      <c r="AP168"/>
      <c r="AQ168"/>
    </row>
    <row r="169" spans="24:43" x14ac:dyDescent="0.2">
      <c r="X169"/>
      <c r="Y169"/>
      <c r="AM169"/>
      <c r="AN169"/>
      <c r="AP169"/>
      <c r="AQ169"/>
    </row>
    <row r="170" spans="24:43" x14ac:dyDescent="0.2">
      <c r="X170"/>
      <c r="Y170"/>
      <c r="AM170"/>
      <c r="AN170"/>
      <c r="AP170"/>
      <c r="AQ170"/>
    </row>
    <row r="171" spans="24:43" x14ac:dyDescent="0.2">
      <c r="X171"/>
      <c r="Y171"/>
      <c r="AM171"/>
      <c r="AN171"/>
      <c r="AP171"/>
      <c r="AQ171"/>
    </row>
    <row r="172" spans="24:43" x14ac:dyDescent="0.2">
      <c r="X172"/>
      <c r="Y172"/>
      <c r="AM172"/>
      <c r="AN172"/>
      <c r="AP172"/>
      <c r="AQ172"/>
    </row>
    <row r="173" spans="24:43" x14ac:dyDescent="0.2">
      <c r="X173"/>
      <c r="Y173"/>
      <c r="AM173"/>
      <c r="AN173"/>
      <c r="AP173"/>
      <c r="AQ173"/>
    </row>
    <row r="174" spans="24:43" x14ac:dyDescent="0.2">
      <c r="X174"/>
      <c r="Y174"/>
      <c r="AM174"/>
      <c r="AN174"/>
      <c r="AP174"/>
      <c r="AQ174"/>
    </row>
    <row r="175" spans="24:43" x14ac:dyDescent="0.2">
      <c r="X175"/>
      <c r="Y175"/>
      <c r="AM175"/>
      <c r="AN175"/>
      <c r="AP175"/>
      <c r="AQ175"/>
    </row>
    <row r="176" spans="24:43" x14ac:dyDescent="0.2">
      <c r="X176"/>
      <c r="Y176"/>
      <c r="AM176"/>
      <c r="AN176"/>
      <c r="AP176"/>
      <c r="AQ176"/>
    </row>
    <row r="177" spans="24:43" x14ac:dyDescent="0.2">
      <c r="X177"/>
      <c r="Y177"/>
      <c r="AM177"/>
      <c r="AN177"/>
      <c r="AP177"/>
      <c r="AQ177"/>
    </row>
    <row r="178" spans="24:43" x14ac:dyDescent="0.2">
      <c r="X178"/>
      <c r="Y178"/>
      <c r="AM178"/>
      <c r="AN178"/>
      <c r="AP178"/>
      <c r="AQ178"/>
    </row>
    <row r="179" spans="24:43" x14ac:dyDescent="0.2">
      <c r="X179"/>
      <c r="Y179"/>
      <c r="AM179"/>
      <c r="AN179"/>
      <c r="AP179"/>
      <c r="AQ179"/>
    </row>
    <row r="180" spans="24:43" x14ac:dyDescent="0.2">
      <c r="X180"/>
      <c r="Y180"/>
      <c r="AM180"/>
      <c r="AN180"/>
      <c r="AP180"/>
      <c r="AQ180"/>
    </row>
    <row r="181" spans="24:43" x14ac:dyDescent="0.2">
      <c r="X181"/>
      <c r="Y181"/>
      <c r="AM181"/>
      <c r="AN181"/>
      <c r="AP181"/>
      <c r="AQ181"/>
    </row>
    <row r="182" spans="24:43" x14ac:dyDescent="0.2">
      <c r="X182"/>
      <c r="Y182"/>
      <c r="AM182"/>
      <c r="AN182"/>
      <c r="AP182"/>
      <c r="AQ182"/>
    </row>
    <row r="183" spans="24:43" x14ac:dyDescent="0.2">
      <c r="X183"/>
      <c r="Y183"/>
      <c r="AM183"/>
      <c r="AN183"/>
      <c r="AP183"/>
      <c r="AQ183"/>
    </row>
    <row r="184" spans="24:43" x14ac:dyDescent="0.2">
      <c r="X184"/>
      <c r="Y184"/>
      <c r="AM184"/>
      <c r="AN184"/>
      <c r="AP184"/>
      <c r="AQ184"/>
    </row>
    <row r="185" spans="24:43" x14ac:dyDescent="0.2">
      <c r="X185"/>
      <c r="Y185"/>
      <c r="AM185"/>
      <c r="AN185"/>
      <c r="AP185"/>
      <c r="AQ185"/>
    </row>
    <row r="186" spans="24:43" x14ac:dyDescent="0.2">
      <c r="X186"/>
      <c r="Y186"/>
      <c r="AM186"/>
      <c r="AN186"/>
      <c r="AP186"/>
      <c r="AQ186"/>
    </row>
    <row r="187" spans="24:43" x14ac:dyDescent="0.2">
      <c r="X187"/>
      <c r="Y187"/>
      <c r="AM187"/>
      <c r="AN187"/>
      <c r="AP187"/>
      <c r="AQ187"/>
    </row>
    <row r="188" spans="24:43" x14ac:dyDescent="0.2">
      <c r="X188"/>
      <c r="Y188"/>
      <c r="AM188"/>
      <c r="AN188"/>
      <c r="AP188"/>
      <c r="AQ188"/>
    </row>
    <row r="189" spans="24:43" x14ac:dyDescent="0.2">
      <c r="X189"/>
      <c r="Y189"/>
      <c r="AM189"/>
      <c r="AN189"/>
      <c r="AP189"/>
      <c r="AQ189"/>
    </row>
    <row r="190" spans="24:43" x14ac:dyDescent="0.2">
      <c r="X190"/>
      <c r="Y190"/>
      <c r="AM190"/>
      <c r="AN190"/>
      <c r="AP190"/>
      <c r="AQ190"/>
    </row>
    <row r="191" spans="24:43" x14ac:dyDescent="0.2">
      <c r="X191"/>
      <c r="Y191"/>
      <c r="AM191"/>
      <c r="AN191"/>
      <c r="AP191"/>
      <c r="AQ191"/>
    </row>
    <row r="192" spans="24:43" x14ac:dyDescent="0.2">
      <c r="X192"/>
      <c r="Y192"/>
      <c r="AM192"/>
      <c r="AN192"/>
      <c r="AP192"/>
      <c r="AQ192"/>
    </row>
    <row r="193" spans="24:43" x14ac:dyDescent="0.2">
      <c r="X193"/>
      <c r="Y193"/>
      <c r="AM193"/>
      <c r="AN193"/>
      <c r="AP193"/>
      <c r="AQ193"/>
    </row>
    <row r="194" spans="24:43" x14ac:dyDescent="0.2">
      <c r="X194"/>
      <c r="Y194"/>
      <c r="AM194"/>
      <c r="AN194"/>
      <c r="AP194"/>
      <c r="AQ194"/>
    </row>
    <row r="195" spans="24:43" x14ac:dyDescent="0.2">
      <c r="X195"/>
      <c r="Y195"/>
      <c r="AM195"/>
      <c r="AN195"/>
      <c r="AP195"/>
      <c r="AQ195"/>
    </row>
    <row r="196" spans="24:43" x14ac:dyDescent="0.2">
      <c r="X196"/>
      <c r="Y196"/>
      <c r="AM196"/>
      <c r="AN196"/>
      <c r="AP196"/>
      <c r="AQ196"/>
    </row>
    <row r="197" spans="24:43" x14ac:dyDescent="0.2">
      <c r="X197"/>
      <c r="Y197"/>
      <c r="AM197"/>
      <c r="AN197"/>
      <c r="AP197"/>
      <c r="AQ197"/>
    </row>
    <row r="198" spans="24:43" x14ac:dyDescent="0.2">
      <c r="X198"/>
      <c r="Y198"/>
      <c r="AM198"/>
      <c r="AN198"/>
      <c r="AP198"/>
      <c r="AQ198"/>
    </row>
    <row r="199" spans="24:43" x14ac:dyDescent="0.2">
      <c r="X199"/>
      <c r="Y199"/>
      <c r="AM199"/>
      <c r="AN199"/>
      <c r="AP199"/>
      <c r="AQ199"/>
    </row>
    <row r="200" spans="24:43" x14ac:dyDescent="0.2">
      <c r="X200"/>
      <c r="Y200"/>
      <c r="AM200"/>
      <c r="AN200"/>
      <c r="AP200"/>
      <c r="AQ200"/>
    </row>
    <row r="201" spans="24:43" x14ac:dyDescent="0.2">
      <c r="X201"/>
      <c r="Y201"/>
      <c r="AM201"/>
      <c r="AN201"/>
      <c r="AP201"/>
      <c r="AQ201"/>
    </row>
    <row r="202" spans="24:43" x14ac:dyDescent="0.2">
      <c r="X202"/>
      <c r="Y202"/>
      <c r="AM202"/>
      <c r="AN202"/>
      <c r="AP202"/>
      <c r="AQ202"/>
    </row>
    <row r="203" spans="24:43" x14ac:dyDescent="0.2">
      <c r="X203"/>
      <c r="Y203"/>
      <c r="AM203"/>
      <c r="AN203"/>
      <c r="AP203"/>
      <c r="AQ203"/>
    </row>
    <row r="204" spans="24:43" x14ac:dyDescent="0.2">
      <c r="X204"/>
      <c r="Y204"/>
      <c r="AM204"/>
      <c r="AN204"/>
      <c r="AP204"/>
      <c r="AQ204"/>
    </row>
    <row r="205" spans="24:43" x14ac:dyDescent="0.2">
      <c r="X205"/>
      <c r="Y205"/>
      <c r="AM205"/>
      <c r="AN205"/>
      <c r="AP205"/>
      <c r="AQ205"/>
    </row>
    <row r="206" spans="24:43" x14ac:dyDescent="0.2">
      <c r="X206"/>
      <c r="Y206"/>
      <c r="AM206"/>
      <c r="AN206"/>
      <c r="AP206"/>
      <c r="AQ206"/>
    </row>
    <row r="207" spans="24:43" x14ac:dyDescent="0.2">
      <c r="X207"/>
      <c r="Y207"/>
      <c r="AM207"/>
      <c r="AN207"/>
      <c r="AP207"/>
      <c r="AQ207"/>
    </row>
    <row r="208" spans="24:43" x14ac:dyDescent="0.2">
      <c r="X208"/>
      <c r="Y208"/>
      <c r="AM208"/>
      <c r="AN208"/>
      <c r="AP208"/>
      <c r="AQ208"/>
    </row>
    <row r="209" spans="24:43" x14ac:dyDescent="0.2">
      <c r="X209"/>
      <c r="Y209"/>
      <c r="AM209"/>
      <c r="AN209"/>
      <c r="AP209"/>
      <c r="AQ209"/>
    </row>
    <row r="210" spans="24:43" x14ac:dyDescent="0.2">
      <c r="X210"/>
      <c r="Y210"/>
      <c r="AM210"/>
      <c r="AN210"/>
      <c r="AP210"/>
      <c r="AQ210"/>
    </row>
    <row r="211" spans="24:43" x14ac:dyDescent="0.2">
      <c r="X211"/>
      <c r="Y211"/>
      <c r="AM211"/>
      <c r="AN211"/>
      <c r="AP211"/>
      <c r="AQ211"/>
    </row>
    <row r="212" spans="24:43" x14ac:dyDescent="0.2">
      <c r="X212"/>
      <c r="Y212"/>
      <c r="AM212"/>
      <c r="AN212"/>
      <c r="AP212"/>
      <c r="AQ212"/>
    </row>
    <row r="213" spans="24:43" x14ac:dyDescent="0.2">
      <c r="X213"/>
      <c r="Y213"/>
      <c r="AM213"/>
      <c r="AN213"/>
      <c r="AP213"/>
      <c r="AQ213"/>
    </row>
    <row r="214" spans="24:43" x14ac:dyDescent="0.2">
      <c r="X214"/>
      <c r="Y214"/>
      <c r="AM214"/>
      <c r="AN214"/>
      <c r="AP214"/>
      <c r="AQ214"/>
    </row>
    <row r="215" spans="24:43" x14ac:dyDescent="0.2">
      <c r="X215"/>
      <c r="Y215"/>
      <c r="AM215"/>
      <c r="AN215"/>
      <c r="AP215"/>
      <c r="AQ215"/>
    </row>
    <row r="216" spans="24:43" x14ac:dyDescent="0.2">
      <c r="X216"/>
      <c r="Y216"/>
      <c r="AM216"/>
      <c r="AN216"/>
      <c r="AP216"/>
      <c r="AQ216"/>
    </row>
    <row r="217" spans="24:43" x14ac:dyDescent="0.2">
      <c r="X217"/>
      <c r="Y217"/>
      <c r="AM217"/>
      <c r="AN217"/>
      <c r="AP217"/>
      <c r="AQ217"/>
    </row>
    <row r="218" spans="24:43" x14ac:dyDescent="0.2">
      <c r="X218"/>
      <c r="Y218"/>
      <c r="AM218"/>
      <c r="AN218"/>
      <c r="AP218"/>
      <c r="AQ218"/>
    </row>
    <row r="219" spans="24:43" x14ac:dyDescent="0.2">
      <c r="X219"/>
      <c r="Y219"/>
      <c r="AM219"/>
      <c r="AN219"/>
      <c r="AP219"/>
      <c r="AQ219"/>
    </row>
    <row r="220" spans="24:43" x14ac:dyDescent="0.2">
      <c r="X220"/>
      <c r="Y220"/>
      <c r="AM220"/>
      <c r="AN220"/>
      <c r="AP220"/>
      <c r="AQ220"/>
    </row>
    <row r="221" spans="24:43" x14ac:dyDescent="0.2">
      <c r="X221"/>
      <c r="Y221"/>
      <c r="AM221"/>
      <c r="AN221"/>
      <c r="AP221"/>
      <c r="AQ221"/>
    </row>
    <row r="222" spans="24:43" x14ac:dyDescent="0.2">
      <c r="X222"/>
      <c r="Y222"/>
      <c r="AM222"/>
      <c r="AN222"/>
      <c r="AP222"/>
      <c r="AQ222"/>
    </row>
    <row r="223" spans="24:43" x14ac:dyDescent="0.2">
      <c r="X223"/>
      <c r="Y223"/>
      <c r="AM223"/>
      <c r="AN223"/>
      <c r="AP223"/>
      <c r="AQ223"/>
    </row>
    <row r="224" spans="24:43" x14ac:dyDescent="0.2">
      <c r="X224"/>
      <c r="Y224"/>
      <c r="AM224"/>
      <c r="AN224"/>
      <c r="AP224"/>
      <c r="AQ224"/>
    </row>
    <row r="225" spans="24:43" x14ac:dyDescent="0.2">
      <c r="X225"/>
      <c r="Y225"/>
      <c r="AM225"/>
      <c r="AN225"/>
      <c r="AP225"/>
      <c r="AQ225"/>
    </row>
    <row r="226" spans="24:43" x14ac:dyDescent="0.2">
      <c r="X226"/>
      <c r="Y226"/>
      <c r="AM226"/>
      <c r="AN226"/>
      <c r="AP226"/>
      <c r="AQ226"/>
    </row>
    <row r="227" spans="24:43" x14ac:dyDescent="0.2">
      <c r="X227"/>
      <c r="Y227"/>
      <c r="AM227"/>
      <c r="AN227"/>
      <c r="AP227"/>
      <c r="AQ227"/>
    </row>
    <row r="228" spans="24:43" x14ac:dyDescent="0.2">
      <c r="X228"/>
      <c r="Y228"/>
      <c r="AM228"/>
      <c r="AN228"/>
      <c r="AP228"/>
      <c r="AQ228"/>
    </row>
    <row r="229" spans="24:43" x14ac:dyDescent="0.2">
      <c r="X229"/>
      <c r="Y229"/>
      <c r="AM229"/>
      <c r="AN229"/>
      <c r="AP229"/>
      <c r="AQ229"/>
    </row>
    <row r="230" spans="24:43" x14ac:dyDescent="0.2">
      <c r="X230"/>
      <c r="Y230"/>
      <c r="AM230"/>
      <c r="AN230"/>
      <c r="AP230"/>
      <c r="AQ230"/>
    </row>
    <row r="231" spans="24:43" x14ac:dyDescent="0.2">
      <c r="X231"/>
      <c r="Y231"/>
      <c r="AM231"/>
      <c r="AN231"/>
      <c r="AP231"/>
      <c r="AQ231"/>
    </row>
    <row r="232" spans="24:43" x14ac:dyDescent="0.2">
      <c r="X232"/>
      <c r="Y232"/>
      <c r="AM232"/>
      <c r="AN232"/>
      <c r="AP232"/>
      <c r="AQ232"/>
    </row>
    <row r="233" spans="24:43" x14ac:dyDescent="0.2">
      <c r="X233"/>
      <c r="Y233"/>
      <c r="AM233"/>
      <c r="AN233"/>
      <c r="AP233"/>
      <c r="AQ233"/>
    </row>
    <row r="234" spans="24:43" x14ac:dyDescent="0.2">
      <c r="X234"/>
      <c r="Y234"/>
      <c r="AM234"/>
      <c r="AN234"/>
      <c r="AP234"/>
      <c r="AQ234"/>
    </row>
    <row r="235" spans="24:43" x14ac:dyDescent="0.2">
      <c r="X235"/>
      <c r="Y235"/>
      <c r="AM235"/>
      <c r="AN235"/>
      <c r="AP235"/>
      <c r="AQ235"/>
    </row>
    <row r="236" spans="24:43" x14ac:dyDescent="0.2">
      <c r="X236"/>
      <c r="Y236"/>
      <c r="AM236"/>
      <c r="AN236"/>
      <c r="AP236"/>
      <c r="AQ236"/>
    </row>
    <row r="237" spans="24:43" x14ac:dyDescent="0.2">
      <c r="X237"/>
      <c r="Y237"/>
      <c r="AM237"/>
      <c r="AN237"/>
      <c r="AP237"/>
      <c r="AQ237"/>
    </row>
    <row r="238" spans="24:43" x14ac:dyDescent="0.2">
      <c r="X238"/>
      <c r="Y238"/>
      <c r="AM238"/>
      <c r="AN238"/>
      <c r="AP238"/>
      <c r="AQ238"/>
    </row>
    <row r="239" spans="24:43" x14ac:dyDescent="0.2">
      <c r="X239"/>
      <c r="Y239"/>
      <c r="AM239"/>
      <c r="AN239"/>
      <c r="AP239"/>
      <c r="AQ239"/>
    </row>
    <row r="240" spans="24:43" x14ac:dyDescent="0.2">
      <c r="X240"/>
      <c r="Y240"/>
      <c r="AM240"/>
      <c r="AN240"/>
      <c r="AP240"/>
      <c r="AQ240"/>
    </row>
    <row r="241" spans="24:43" x14ac:dyDescent="0.2">
      <c r="X241"/>
      <c r="Y241"/>
      <c r="AM241"/>
      <c r="AN241"/>
      <c r="AP241"/>
      <c r="AQ241"/>
    </row>
    <row r="242" spans="24:43" x14ac:dyDescent="0.2">
      <c r="X242"/>
      <c r="Y242"/>
      <c r="AM242"/>
      <c r="AN242"/>
      <c r="AP242"/>
      <c r="AQ242"/>
    </row>
    <row r="243" spans="24:43" x14ac:dyDescent="0.2">
      <c r="X243"/>
      <c r="Y243"/>
      <c r="AM243"/>
      <c r="AN243"/>
      <c r="AP243"/>
      <c r="AQ243"/>
    </row>
    <row r="244" spans="24:43" x14ac:dyDescent="0.2">
      <c r="X244"/>
      <c r="Y244"/>
      <c r="AM244"/>
      <c r="AN244"/>
      <c r="AP244"/>
      <c r="AQ244"/>
    </row>
    <row r="245" spans="24:43" x14ac:dyDescent="0.2">
      <c r="X245"/>
      <c r="Y245"/>
      <c r="AM245"/>
      <c r="AN245"/>
      <c r="AP245"/>
      <c r="AQ245"/>
    </row>
    <row r="246" spans="24:43" x14ac:dyDescent="0.2">
      <c r="X246"/>
      <c r="Y246"/>
      <c r="AM246"/>
      <c r="AN246"/>
      <c r="AP246"/>
      <c r="AQ246"/>
    </row>
    <row r="247" spans="24:43" x14ac:dyDescent="0.2">
      <c r="X247"/>
      <c r="Y247"/>
      <c r="AM247"/>
      <c r="AN247"/>
      <c r="AP247"/>
      <c r="AQ247"/>
    </row>
    <row r="248" spans="24:43" x14ac:dyDescent="0.2">
      <c r="X248"/>
      <c r="Y248"/>
      <c r="AM248"/>
      <c r="AN248"/>
      <c r="AP248"/>
      <c r="AQ248"/>
    </row>
    <row r="249" spans="24:43" x14ac:dyDescent="0.2">
      <c r="X249"/>
      <c r="Y249"/>
      <c r="AM249"/>
      <c r="AN249"/>
      <c r="AP249"/>
      <c r="AQ249"/>
    </row>
    <row r="250" spans="24:43" x14ac:dyDescent="0.2">
      <c r="X250"/>
      <c r="Y250"/>
      <c r="AM250"/>
      <c r="AN250"/>
      <c r="AP250"/>
      <c r="AQ250"/>
    </row>
    <row r="251" spans="24:43" x14ac:dyDescent="0.2">
      <c r="X251"/>
      <c r="Y251"/>
      <c r="AM251"/>
      <c r="AN251"/>
      <c r="AP251"/>
      <c r="AQ251"/>
    </row>
    <row r="252" spans="24:43" x14ac:dyDescent="0.2">
      <c r="X252"/>
      <c r="Y252"/>
      <c r="AM252"/>
      <c r="AN252"/>
      <c r="AP252"/>
      <c r="AQ252"/>
    </row>
    <row r="253" spans="24:43" x14ac:dyDescent="0.2">
      <c r="X253"/>
      <c r="Y253"/>
      <c r="AM253"/>
      <c r="AN253"/>
      <c r="AP253"/>
      <c r="AQ253"/>
    </row>
    <row r="254" spans="24:43" x14ac:dyDescent="0.2">
      <c r="X254"/>
      <c r="Y254"/>
      <c r="AM254"/>
      <c r="AN254"/>
      <c r="AP254"/>
      <c r="AQ254"/>
    </row>
    <row r="255" spans="24:43" x14ac:dyDescent="0.2">
      <c r="X255"/>
      <c r="Y255"/>
      <c r="AM255"/>
      <c r="AN255"/>
      <c r="AP255"/>
      <c r="AQ255"/>
    </row>
    <row r="256" spans="24:43" x14ac:dyDescent="0.2">
      <c r="X256"/>
      <c r="Y256"/>
      <c r="AM256"/>
      <c r="AN256"/>
      <c r="AP256"/>
      <c r="AQ256"/>
    </row>
    <row r="257" spans="24:43" x14ac:dyDescent="0.2">
      <c r="X257"/>
      <c r="Y257"/>
      <c r="AM257"/>
      <c r="AN257"/>
      <c r="AP257"/>
      <c r="AQ257"/>
    </row>
    <row r="258" spans="24:43" x14ac:dyDescent="0.2">
      <c r="X258"/>
      <c r="Y258"/>
      <c r="AM258"/>
      <c r="AN258"/>
      <c r="AP258"/>
      <c r="AQ258"/>
    </row>
    <row r="259" spans="24:43" x14ac:dyDescent="0.2">
      <c r="X259"/>
      <c r="Y259"/>
      <c r="AM259"/>
      <c r="AN259"/>
      <c r="AP259"/>
      <c r="AQ259"/>
    </row>
    <row r="260" spans="24:43" x14ac:dyDescent="0.2">
      <c r="X260"/>
      <c r="Y260"/>
      <c r="AM260"/>
      <c r="AN260"/>
      <c r="AP260"/>
      <c r="AQ260"/>
    </row>
    <row r="261" spans="24:43" x14ac:dyDescent="0.2">
      <c r="X261"/>
      <c r="Y261"/>
      <c r="AM261"/>
      <c r="AN261"/>
      <c r="AP261"/>
      <c r="AQ261"/>
    </row>
    <row r="262" spans="24:43" x14ac:dyDescent="0.2">
      <c r="X262"/>
      <c r="Y262"/>
      <c r="AM262"/>
      <c r="AN262"/>
      <c r="AP262"/>
      <c r="AQ262"/>
    </row>
    <row r="263" spans="24:43" x14ac:dyDescent="0.2">
      <c r="X263"/>
      <c r="Y263"/>
      <c r="AM263"/>
      <c r="AN263"/>
      <c r="AP263"/>
      <c r="AQ263"/>
    </row>
    <row r="264" spans="24:43" x14ac:dyDescent="0.2">
      <c r="X264"/>
      <c r="Y264"/>
      <c r="AM264"/>
      <c r="AN264"/>
      <c r="AP264"/>
      <c r="AQ264"/>
    </row>
    <row r="265" spans="24:43" x14ac:dyDescent="0.2">
      <c r="X265"/>
      <c r="Y265"/>
      <c r="AM265"/>
      <c r="AN265"/>
      <c r="AP265"/>
      <c r="AQ265"/>
    </row>
    <row r="266" spans="24:43" x14ac:dyDescent="0.2">
      <c r="X266"/>
      <c r="Y266"/>
      <c r="AM266"/>
      <c r="AN266"/>
      <c r="AP266"/>
      <c r="AQ266"/>
    </row>
    <row r="267" spans="24:43" x14ac:dyDescent="0.2">
      <c r="X267"/>
      <c r="Y267"/>
      <c r="AM267"/>
      <c r="AN267"/>
      <c r="AP267"/>
      <c r="AQ267"/>
    </row>
    <row r="268" spans="24:43" x14ac:dyDescent="0.2">
      <c r="X268"/>
      <c r="Y268"/>
      <c r="AM268"/>
      <c r="AN268"/>
      <c r="AP268"/>
      <c r="AQ268"/>
    </row>
    <row r="269" spans="24:43" x14ac:dyDescent="0.2">
      <c r="X269"/>
      <c r="Y269"/>
      <c r="AM269"/>
      <c r="AN269"/>
      <c r="AP269"/>
      <c r="AQ269"/>
    </row>
    <row r="270" spans="24:43" x14ac:dyDescent="0.2">
      <c r="X270"/>
      <c r="Y270"/>
      <c r="AM270"/>
      <c r="AN270"/>
      <c r="AP270"/>
      <c r="AQ270"/>
    </row>
    <row r="271" spans="24:43" x14ac:dyDescent="0.2">
      <c r="X271"/>
      <c r="Y271"/>
      <c r="AM271"/>
      <c r="AN271"/>
      <c r="AP271"/>
      <c r="AQ271"/>
    </row>
    <row r="272" spans="24:43" x14ac:dyDescent="0.2">
      <c r="X272"/>
      <c r="Y272"/>
      <c r="AM272"/>
      <c r="AN272"/>
      <c r="AP272"/>
      <c r="AQ272"/>
    </row>
    <row r="273" spans="24:43" x14ac:dyDescent="0.2">
      <c r="X273"/>
      <c r="Y273"/>
      <c r="AM273"/>
      <c r="AN273"/>
      <c r="AP273"/>
      <c r="AQ273"/>
    </row>
    <row r="274" spans="24:43" x14ac:dyDescent="0.2">
      <c r="X274"/>
      <c r="Y274"/>
    </row>
    <row r="275" spans="24:43" x14ac:dyDescent="0.2">
      <c r="X275"/>
      <c r="Y275"/>
    </row>
    <row r="276" spans="24:43" x14ac:dyDescent="0.2">
      <c r="X276"/>
    </row>
    <row r="277" spans="24:43" x14ac:dyDescent="0.2">
      <c r="X277"/>
    </row>
    <row r="278" spans="24:43" x14ac:dyDescent="0.2">
      <c r="X278"/>
    </row>
    <row r="279" spans="24:43" x14ac:dyDescent="0.2">
      <c r="X279"/>
    </row>
    <row r="280" spans="24:43" x14ac:dyDescent="0.2">
      <c r="X280"/>
    </row>
    <row r="281" spans="24:43" x14ac:dyDescent="0.2">
      <c r="X281"/>
    </row>
    <row r="282" spans="24:43" x14ac:dyDescent="0.2">
      <c r="X282"/>
    </row>
    <row r="283" spans="24:43" x14ac:dyDescent="0.2">
      <c r="X283"/>
    </row>
    <row r="284" spans="24:43" x14ac:dyDescent="0.2">
      <c r="X284"/>
    </row>
    <row r="285" spans="24:43" x14ac:dyDescent="0.2">
      <c r="X285"/>
    </row>
    <row r="286" spans="24:43" x14ac:dyDescent="0.2">
      <c r="X286"/>
    </row>
    <row r="287" spans="24:43" x14ac:dyDescent="0.2">
      <c r="X287"/>
    </row>
    <row r="288" spans="24:43" x14ac:dyDescent="0.2">
      <c r="X288"/>
    </row>
    <row r="289" spans="24:24" x14ac:dyDescent="0.2">
      <c r="X289"/>
    </row>
    <row r="290" spans="24:24" x14ac:dyDescent="0.2">
      <c r="X290"/>
    </row>
    <row r="291" spans="24:24" x14ac:dyDescent="0.2">
      <c r="X291"/>
    </row>
    <row r="292" spans="24:24" x14ac:dyDescent="0.2">
      <c r="X292"/>
    </row>
    <row r="293" spans="24:24" x14ac:dyDescent="0.2">
      <c r="X293"/>
    </row>
    <row r="294" spans="24:24" x14ac:dyDescent="0.2">
      <c r="X294"/>
    </row>
  </sheetData>
  <sheetProtection algorithmName="SHA-512" hashValue="xkFS+4VjfGiH373DqFMlfyHPAkM9cWjubN0a/o6PnfE7fMDY4WsKdCvpdUF/qR6IqYUUJCfnPH1cg4hDPA7/6g==" saltValue="gewmZskADON/O9rzU43i7g==" spinCount="100000" sheet="1" formatCells="0" formatColumns="0" formatRows="0" insertColumns="0" insertRows="0" insertHyperlinks="0" deleteColumns="0" deleteRows="0" sort="0" autoFilter="0" pivotTables="0"/>
  <mergeCells count="14">
    <mergeCell ref="J27:K27"/>
    <mergeCell ref="A17:B17"/>
    <mergeCell ref="AP1:AQ1"/>
    <mergeCell ref="M1:N1"/>
    <mergeCell ref="P1:Q1"/>
    <mergeCell ref="D1:E1"/>
    <mergeCell ref="G1:H1"/>
    <mergeCell ref="J1:K1"/>
    <mergeCell ref="X1:Y1"/>
    <mergeCell ref="AA1:AB1"/>
    <mergeCell ref="AD1:AE1"/>
    <mergeCell ref="AG1:AH1"/>
    <mergeCell ref="AJ1:AK1"/>
    <mergeCell ref="AM1:AN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FF0000"/>
    <pageSetUpPr fitToPage="1"/>
  </sheetPr>
  <dimension ref="A1:AI53"/>
  <sheetViews>
    <sheetView showGridLines="0" zoomScale="85" zoomScaleNormal="85" workbookViewId="0">
      <selection activeCell="M54" sqref="M54"/>
    </sheetView>
  </sheetViews>
  <sheetFormatPr defaultRowHeight="12.75" x14ac:dyDescent="0.2"/>
  <cols>
    <col min="1" max="1" width="1.5703125" customWidth="1"/>
    <col min="2" max="2" width="2.7109375" customWidth="1"/>
    <col min="9" max="9" width="2.28515625" customWidth="1"/>
    <col min="16" max="16" width="2.28515625" customWidth="1"/>
    <col min="23" max="23" width="2.28515625" customWidth="1"/>
    <col min="27" max="28" width="9.28515625" customWidth="1"/>
    <col min="30" max="31" width="2.7109375" customWidth="1"/>
    <col min="35" max="35" width="1.5703125" customWidth="1"/>
  </cols>
  <sheetData>
    <row r="1" spans="1:35" ht="8.1" customHeight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x14ac:dyDescent="0.2">
      <c r="A2" s="23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23"/>
    </row>
    <row r="3" spans="1:35" x14ac:dyDescent="0.2">
      <c r="A3" s="23"/>
      <c r="B3" s="17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23"/>
    </row>
    <row r="4" spans="1:35" x14ac:dyDescent="0.2">
      <c r="A4" s="23"/>
      <c r="B4" s="17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23"/>
    </row>
    <row r="5" spans="1:35" x14ac:dyDescent="0.2">
      <c r="A5" s="23"/>
      <c r="B5" s="17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23"/>
    </row>
    <row r="6" spans="1:35" ht="10.15" customHeight="1" x14ac:dyDescent="0.2">
      <c r="A6" s="23"/>
      <c r="B6" s="17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23"/>
    </row>
    <row r="7" spans="1:35" x14ac:dyDescent="0.2">
      <c r="A7" s="23"/>
      <c r="B7" s="17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23"/>
    </row>
    <row r="8" spans="1:35" x14ac:dyDescent="0.2">
      <c r="A8" s="23"/>
      <c r="B8" s="17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23"/>
    </row>
    <row r="9" spans="1:35" x14ac:dyDescent="0.2">
      <c r="A9" s="23"/>
      <c r="B9" s="17"/>
      <c r="C9" s="15"/>
      <c r="D9" s="15"/>
      <c r="E9" s="15"/>
      <c r="F9" s="15"/>
      <c r="G9" s="15"/>
      <c r="H9" s="16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23"/>
    </row>
    <row r="10" spans="1:35" x14ac:dyDescent="0.2">
      <c r="A10" s="23"/>
      <c r="B10" s="17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23"/>
    </row>
    <row r="11" spans="1:35" x14ac:dyDescent="0.2">
      <c r="A11" s="23"/>
      <c r="B11" s="17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23"/>
    </row>
    <row r="12" spans="1:35" x14ac:dyDescent="0.2">
      <c r="A12" s="23"/>
      <c r="B12" s="17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23"/>
    </row>
    <row r="13" spans="1:35" x14ac:dyDescent="0.2">
      <c r="A13" s="23"/>
      <c r="B13" s="1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23"/>
    </row>
    <row r="14" spans="1:35" x14ac:dyDescent="0.2">
      <c r="A14" s="23"/>
      <c r="B14" s="1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23"/>
    </row>
    <row r="15" spans="1:35" x14ac:dyDescent="0.2">
      <c r="A15" s="23"/>
      <c r="B15" s="17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23"/>
    </row>
    <row r="16" spans="1:35" x14ac:dyDescent="0.2">
      <c r="A16" s="23"/>
      <c r="B16" s="17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23"/>
    </row>
    <row r="17" spans="1:35" ht="10.15" customHeight="1" x14ac:dyDescent="0.2">
      <c r="A17" s="23"/>
      <c r="B17" s="17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23"/>
    </row>
    <row r="18" spans="1:35" x14ac:dyDescent="0.2">
      <c r="A18" s="23"/>
      <c r="B18" s="17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23"/>
    </row>
    <row r="19" spans="1:35" x14ac:dyDescent="0.2">
      <c r="A19" s="23"/>
      <c r="B19" s="17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23"/>
    </row>
    <row r="20" spans="1:35" x14ac:dyDescent="0.2">
      <c r="A20" s="23"/>
      <c r="B20" s="17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23"/>
    </row>
    <row r="21" spans="1:35" x14ac:dyDescent="0.2">
      <c r="A21" s="23"/>
      <c r="B21" s="17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23"/>
    </row>
    <row r="22" spans="1:35" x14ac:dyDescent="0.2">
      <c r="A22" s="23"/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23"/>
    </row>
    <row r="23" spans="1:35" x14ac:dyDescent="0.2">
      <c r="A23" s="23"/>
      <c r="B23" s="1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23"/>
    </row>
    <row r="24" spans="1:35" x14ac:dyDescent="0.2">
      <c r="A24" s="23"/>
      <c r="B24" s="1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23"/>
    </row>
    <row r="25" spans="1:35" x14ac:dyDescent="0.2">
      <c r="A25" s="23"/>
      <c r="B25" s="17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23"/>
    </row>
    <row r="26" spans="1:35" x14ac:dyDescent="0.2">
      <c r="A26" s="23"/>
      <c r="B26" s="17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23"/>
    </row>
    <row r="27" spans="1:35" x14ac:dyDescent="0.2">
      <c r="A27" s="23"/>
      <c r="B27" s="17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23"/>
    </row>
    <row r="28" spans="1:35" ht="10.15" customHeight="1" x14ac:dyDescent="0.2">
      <c r="A28" s="23"/>
      <c r="B28" s="17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23"/>
    </row>
    <row r="29" spans="1:35" x14ac:dyDescent="0.2">
      <c r="A29" s="23"/>
      <c r="B29" s="17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23"/>
    </row>
    <row r="30" spans="1:35" x14ac:dyDescent="0.2">
      <c r="A30" s="23"/>
      <c r="B30" s="17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23"/>
    </row>
    <row r="31" spans="1:35" x14ac:dyDescent="0.2">
      <c r="A31" s="23"/>
      <c r="B31" s="17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23"/>
    </row>
    <row r="32" spans="1:35" x14ac:dyDescent="0.2">
      <c r="A32" s="23"/>
      <c r="B32" s="17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3"/>
    </row>
    <row r="33" spans="1:35" x14ac:dyDescent="0.2">
      <c r="A33" s="23"/>
      <c r="B33" s="17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23"/>
    </row>
    <row r="34" spans="1:35" x14ac:dyDescent="0.2">
      <c r="A34" s="23"/>
      <c r="B34" s="17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23"/>
    </row>
    <row r="35" spans="1:35" x14ac:dyDescent="0.2">
      <c r="A35" s="23"/>
      <c r="B35" s="17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23"/>
    </row>
    <row r="36" spans="1:35" x14ac:dyDescent="0.2">
      <c r="A36" s="23"/>
      <c r="B36" s="17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23"/>
    </row>
    <row r="37" spans="1:35" x14ac:dyDescent="0.2">
      <c r="A37" s="23"/>
      <c r="B37" s="17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23"/>
    </row>
    <row r="38" spans="1:35" x14ac:dyDescent="0.2">
      <c r="A38" s="23"/>
      <c r="B38" s="17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23"/>
    </row>
    <row r="39" spans="1:35" ht="10.15" customHeight="1" x14ac:dyDescent="0.2">
      <c r="A39" s="23"/>
      <c r="B39" s="17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23"/>
    </row>
    <row r="40" spans="1:35" x14ac:dyDescent="0.2">
      <c r="A40" s="23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23"/>
    </row>
    <row r="41" spans="1:35" x14ac:dyDescent="0.2">
      <c r="A41" s="23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23"/>
    </row>
    <row r="42" spans="1:35" x14ac:dyDescent="0.2">
      <c r="A42" s="23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23"/>
    </row>
    <row r="43" spans="1:35" x14ac:dyDescent="0.2">
      <c r="A43" s="23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23"/>
    </row>
    <row r="44" spans="1:35" x14ac:dyDescent="0.2">
      <c r="A44" s="23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23"/>
    </row>
    <row r="45" spans="1:35" x14ac:dyDescent="0.2">
      <c r="A45" s="23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23"/>
    </row>
    <row r="46" spans="1:35" x14ac:dyDescent="0.2">
      <c r="A46" s="23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23"/>
    </row>
    <row r="47" spans="1:35" x14ac:dyDescent="0.2">
      <c r="A47" s="23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23"/>
    </row>
    <row r="48" spans="1:35" x14ac:dyDescent="0.2">
      <c r="A48" s="23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23"/>
    </row>
    <row r="49" spans="1:35" x14ac:dyDescent="0.2">
      <c r="A49" s="23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23"/>
    </row>
    <row r="50" spans="1:35" x14ac:dyDescent="0.2">
      <c r="A50" s="23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23"/>
    </row>
    <row r="51" spans="1:35" x14ac:dyDescent="0.2">
      <c r="A51" s="23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23"/>
    </row>
    <row r="52" spans="1:35" x14ac:dyDescent="0.2">
      <c r="A52" s="23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23"/>
    </row>
    <row r="53" spans="1:35" ht="8.1" customHeight="1" x14ac:dyDescent="0.2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</row>
  </sheetData>
  <sheetProtection algorithmName="SHA-512" hashValue="u9340hdzY3WkGLXhcJCPbF93mzjD+ttOViO5/rjLTGdoLKCNLvAVJuX2b2cK1dO5UXHFSo18n8Q6cPCgDopN+w==" saltValue="b+CSd4rPlgvx8aol/FukOg==" spinCount="100000" sheet="1" formatCells="0" formatColumns="0" formatRows="0" insertColumns="0" insertRows="0" insertHyperlinks="0" deleteColumns="0" deleteRows="0" sort="0" autoFilter="0" pivotTables="0"/>
  <pageMargins left="0.25" right="0.25" top="0.75" bottom="0.75" header="0.3" footer="0.3"/>
  <pageSetup paperSize="9" scale="54" fitToHeight="0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:G209"/>
  <sheetViews>
    <sheetView zoomScale="87" zoomScaleNormal="87" workbookViewId="0">
      <selection activeCell="B4" sqref="B4"/>
    </sheetView>
  </sheetViews>
  <sheetFormatPr defaultColWidth="33.7109375" defaultRowHeight="12.75" x14ac:dyDescent="0.2"/>
  <cols>
    <col min="1" max="1" width="21.5703125" style="9" customWidth="1"/>
    <col min="2" max="2" width="58.28515625" style="9" bestFit="1" customWidth="1"/>
    <col min="3" max="3" width="28.28515625" style="9" bestFit="1" customWidth="1"/>
    <col min="4" max="4" width="36" style="9" bestFit="1" customWidth="1"/>
    <col min="5" max="5" width="26.5703125" style="9" bestFit="1" customWidth="1"/>
    <col min="6" max="6" width="14" style="9" bestFit="1" customWidth="1"/>
    <col min="7" max="16384" width="33.7109375" style="9"/>
  </cols>
  <sheetData>
    <row r="1" spans="1:7" x14ac:dyDescent="0.2">
      <c r="A1" s="9" t="s">
        <v>398</v>
      </c>
      <c r="B1" s="9" t="s">
        <v>2</v>
      </c>
      <c r="C1" s="9" t="s">
        <v>258</v>
      </c>
      <c r="D1" s="9" t="s">
        <v>183</v>
      </c>
      <c r="E1" s="9" t="s">
        <v>394</v>
      </c>
      <c r="F1" s="9" t="s">
        <v>391</v>
      </c>
      <c r="G1" s="9" t="s">
        <v>393</v>
      </c>
    </row>
    <row r="2" spans="1:7" x14ac:dyDescent="0.2">
      <c r="A2" s="9" t="s">
        <v>926</v>
      </c>
      <c r="B2" s="2" t="s">
        <v>442</v>
      </c>
      <c r="C2" s="9" t="s">
        <v>257</v>
      </c>
      <c r="D2" s="2" t="s">
        <v>711</v>
      </c>
      <c r="E2" s="2" t="s">
        <v>676</v>
      </c>
      <c r="F2" s="9" t="str">
        <f>RIGHT(Tabela7[[#This Row],[Cliente]],10)</f>
        <v>0047 - 11)</v>
      </c>
      <c r="G2" s="9" t="s">
        <v>916</v>
      </c>
    </row>
    <row r="3" spans="1:7" x14ac:dyDescent="0.2">
      <c r="A3" s="9" t="s">
        <v>927</v>
      </c>
      <c r="B3" s="2" t="s">
        <v>443</v>
      </c>
      <c r="C3" s="9" t="s">
        <v>251</v>
      </c>
      <c r="D3" s="2" t="s">
        <v>712</v>
      </c>
      <c r="E3" s="2" t="s">
        <v>676</v>
      </c>
      <c r="F3" s="9" t="str">
        <f>RIGHT(Tabela7[[#This Row],[Cliente]],10)</f>
        <v>1899 - 68)</v>
      </c>
      <c r="G3" s="9" t="s">
        <v>917</v>
      </c>
    </row>
    <row r="4" spans="1:7" x14ac:dyDescent="0.2">
      <c r="A4" s="9" t="s">
        <v>928</v>
      </c>
      <c r="B4" s="2" t="s">
        <v>444</v>
      </c>
      <c r="C4" s="9" t="s">
        <v>251</v>
      </c>
      <c r="D4" s="2" t="s">
        <v>713</v>
      </c>
      <c r="E4" s="2" t="s">
        <v>676</v>
      </c>
      <c r="F4" s="9" t="str">
        <f>RIGHT(Tabela7[[#This Row],[Cliente]],10)</f>
        <v>1899 - 11)</v>
      </c>
      <c r="G4" s="9" t="s">
        <v>917</v>
      </c>
    </row>
    <row r="5" spans="1:7" x14ac:dyDescent="0.2">
      <c r="A5" s="9" t="s">
        <v>929</v>
      </c>
      <c r="B5" s="2" t="s">
        <v>445</v>
      </c>
      <c r="C5" s="9" t="s">
        <v>388</v>
      </c>
      <c r="D5" s="2" t="s">
        <v>714</v>
      </c>
      <c r="E5" s="2" t="s">
        <v>677</v>
      </c>
      <c r="F5" s="9" t="str">
        <f>RIGHT(Tabela7[[#This Row],[Cliente]],10)</f>
        <v>2459 - 50)</v>
      </c>
      <c r="G5" s="9" t="s">
        <v>918</v>
      </c>
    </row>
    <row r="6" spans="1:7" x14ac:dyDescent="0.2">
      <c r="A6" s="9" t="s">
        <v>930</v>
      </c>
      <c r="B6" s="2" t="s">
        <v>446</v>
      </c>
      <c r="C6" s="9" t="s">
        <v>388</v>
      </c>
      <c r="D6" s="2" t="s">
        <v>715</v>
      </c>
      <c r="E6" s="2" t="s">
        <v>678</v>
      </c>
      <c r="F6" s="9" t="str">
        <f>RIGHT(Tabela7[[#This Row],[Cliente]],10)</f>
        <v>2459 - 55)</v>
      </c>
      <c r="G6" s="9" t="s">
        <v>918</v>
      </c>
    </row>
    <row r="7" spans="1:7" x14ac:dyDescent="0.2">
      <c r="A7" s="9" t="s">
        <v>931</v>
      </c>
      <c r="B7" s="2" t="s">
        <v>447</v>
      </c>
      <c r="C7" s="9" t="s">
        <v>251</v>
      </c>
      <c r="D7" s="2" t="s">
        <v>716</v>
      </c>
      <c r="E7" s="2" t="s">
        <v>679</v>
      </c>
      <c r="F7" s="9" t="str">
        <f>RIGHT(Tabela7[[#This Row],[Cliente]],10)</f>
        <v>1899 - 30)</v>
      </c>
      <c r="G7" s="9" t="s">
        <v>919</v>
      </c>
    </row>
    <row r="8" spans="1:7" x14ac:dyDescent="0.2">
      <c r="A8" s="9" t="s">
        <v>932</v>
      </c>
      <c r="B8" s="2" t="s">
        <v>448</v>
      </c>
      <c r="C8" s="9" t="s">
        <v>251</v>
      </c>
      <c r="D8" s="2" t="s">
        <v>717</v>
      </c>
      <c r="E8" s="2" t="s">
        <v>680</v>
      </c>
      <c r="F8" s="9" t="str">
        <f>RIGHT(Tabela7[[#This Row],[Cliente]],10)</f>
        <v>1899 - 18)</v>
      </c>
      <c r="G8" s="9" t="s">
        <v>917</v>
      </c>
    </row>
    <row r="9" spans="1:7" x14ac:dyDescent="0.2">
      <c r="A9" s="9" t="s">
        <v>933</v>
      </c>
      <c r="B9" s="2" t="s">
        <v>449</v>
      </c>
      <c r="C9" s="9" t="s">
        <v>396</v>
      </c>
      <c r="D9" s="2" t="s">
        <v>718</v>
      </c>
      <c r="E9" s="2" t="s">
        <v>676</v>
      </c>
      <c r="F9" s="9" t="str">
        <f>RIGHT(Tabela7[[#This Row],[Cliente]],10)</f>
        <v>0002 - 24)</v>
      </c>
      <c r="G9" s="9" t="s">
        <v>920</v>
      </c>
    </row>
    <row r="10" spans="1:7" x14ac:dyDescent="0.2">
      <c r="A10" s="9" t="s">
        <v>934</v>
      </c>
      <c r="B10" s="2" t="s">
        <v>450</v>
      </c>
      <c r="C10" s="9" t="s">
        <v>251</v>
      </c>
      <c r="D10" s="2" t="s">
        <v>719</v>
      </c>
      <c r="E10" s="2" t="s">
        <v>681</v>
      </c>
      <c r="F10" s="9" t="str">
        <f>RIGHT(Tabela7[[#This Row],[Cliente]],10)</f>
        <v>1899 - 73)</v>
      </c>
      <c r="G10" s="9" t="s">
        <v>921</v>
      </c>
    </row>
    <row r="11" spans="1:7" x14ac:dyDescent="0.2">
      <c r="A11" s="9" t="s">
        <v>935</v>
      </c>
      <c r="B11" s="2" t="s">
        <v>451</v>
      </c>
      <c r="C11" s="9" t="s">
        <v>257</v>
      </c>
      <c r="D11" s="2" t="s">
        <v>720</v>
      </c>
      <c r="E11" s="2" t="s">
        <v>676</v>
      </c>
      <c r="F11" s="9" t="str">
        <f>RIGHT(Tabela7[[#This Row],[Cliente]],10)</f>
        <v>0047 - 04)</v>
      </c>
      <c r="G11" s="9" t="s">
        <v>916</v>
      </c>
    </row>
    <row r="12" spans="1:7" x14ac:dyDescent="0.2">
      <c r="A12" s="9" t="s">
        <v>936</v>
      </c>
      <c r="B12" s="2" t="s">
        <v>452</v>
      </c>
      <c r="C12" s="9" t="s">
        <v>649</v>
      </c>
      <c r="D12" s="2" t="s">
        <v>721</v>
      </c>
      <c r="E12" s="2" t="s">
        <v>676</v>
      </c>
      <c r="F12" s="9" t="str">
        <f>RIGHT(Tabela7[[#This Row],[Cliente]],10)</f>
        <v>0082 - 03)</v>
      </c>
      <c r="G12" s="9" t="s">
        <v>916</v>
      </c>
    </row>
    <row r="13" spans="1:7" x14ac:dyDescent="0.2">
      <c r="A13" s="9" t="s">
        <v>937</v>
      </c>
      <c r="B13" s="2" t="s">
        <v>453</v>
      </c>
      <c r="C13" s="9" t="s">
        <v>396</v>
      </c>
      <c r="D13" s="2" t="s">
        <v>722</v>
      </c>
      <c r="E13" s="2" t="s">
        <v>676</v>
      </c>
      <c r="F13" s="9" t="str">
        <f>RIGHT(Tabela7[[#This Row],[Cliente]],10)</f>
        <v>0048 - 36)</v>
      </c>
      <c r="G13" s="9" t="s">
        <v>920</v>
      </c>
    </row>
    <row r="14" spans="1:7" x14ac:dyDescent="0.2">
      <c r="A14" s="9" t="s">
        <v>938</v>
      </c>
      <c r="B14" s="2" t="s">
        <v>454</v>
      </c>
      <c r="C14" s="9" t="s">
        <v>251</v>
      </c>
      <c r="D14" s="2" t="s">
        <v>723</v>
      </c>
      <c r="E14" s="2" t="s">
        <v>676</v>
      </c>
      <c r="F14" s="9" t="str">
        <f>RIGHT(Tabela7[[#This Row],[Cliente]],10)</f>
        <v>1899 - 61)</v>
      </c>
      <c r="G14" s="9" t="s">
        <v>917</v>
      </c>
    </row>
    <row r="15" spans="1:7" x14ac:dyDescent="0.2">
      <c r="A15" s="9" t="s">
        <v>939</v>
      </c>
      <c r="B15" s="2" t="s">
        <v>455</v>
      </c>
      <c r="C15" s="9" t="s">
        <v>388</v>
      </c>
      <c r="D15" s="2" t="s">
        <v>724</v>
      </c>
      <c r="E15" s="2" t="s">
        <v>682</v>
      </c>
      <c r="F15" s="9" t="str">
        <f>RIGHT(Tabela7[[#This Row],[Cliente]],10)</f>
        <v>2459 - 43)</v>
      </c>
      <c r="G15" s="9" t="s">
        <v>917</v>
      </c>
    </row>
    <row r="16" spans="1:7" x14ac:dyDescent="0.2">
      <c r="A16" s="9" t="s">
        <v>940</v>
      </c>
      <c r="B16" s="2" t="s">
        <v>456</v>
      </c>
      <c r="C16" s="9" t="s">
        <v>251</v>
      </c>
      <c r="D16" s="2" t="s">
        <v>725</v>
      </c>
      <c r="E16" s="2" t="s">
        <v>683</v>
      </c>
      <c r="F16" s="9" t="str">
        <f>RIGHT(Tabela7[[#This Row],[Cliente]],10)</f>
        <v>1899 - 08)</v>
      </c>
      <c r="G16" s="9" t="s">
        <v>917</v>
      </c>
    </row>
    <row r="17" spans="1:7" x14ac:dyDescent="0.2">
      <c r="A17" s="9" t="s">
        <v>941</v>
      </c>
      <c r="B17" s="2" t="s">
        <v>457</v>
      </c>
      <c r="C17" s="9" t="s">
        <v>396</v>
      </c>
      <c r="D17" s="2" t="s">
        <v>726</v>
      </c>
      <c r="E17" s="2" t="s">
        <v>677</v>
      </c>
      <c r="F17" s="9" t="str">
        <f>RIGHT(Tabela7[[#This Row],[Cliente]],10)</f>
        <v>0002 - 58)</v>
      </c>
      <c r="G17" s="9" t="s">
        <v>918</v>
      </c>
    </row>
    <row r="18" spans="1:7" x14ac:dyDescent="0.2">
      <c r="A18" s="9" t="s">
        <v>942</v>
      </c>
      <c r="B18" s="2" t="s">
        <v>458</v>
      </c>
      <c r="C18" s="9" t="s">
        <v>650</v>
      </c>
      <c r="D18" s="2" t="s">
        <v>727</v>
      </c>
      <c r="E18" s="2" t="s">
        <v>683</v>
      </c>
      <c r="F18" s="9" t="str">
        <f>RIGHT(Tabela7[[#This Row],[Cliente]],10)</f>
        <v>0011 - 20)</v>
      </c>
      <c r="G18" s="9" t="s">
        <v>922</v>
      </c>
    </row>
    <row r="19" spans="1:7" x14ac:dyDescent="0.2">
      <c r="A19" s="9" t="s">
        <v>943</v>
      </c>
      <c r="B19" s="2" t="s">
        <v>459</v>
      </c>
      <c r="C19" s="9" t="s">
        <v>396</v>
      </c>
      <c r="D19" s="2" t="s">
        <v>728</v>
      </c>
      <c r="E19" s="2" t="s">
        <v>677</v>
      </c>
      <c r="F19" s="9" t="str">
        <f>RIGHT(Tabela7[[#This Row],[Cliente]],10)</f>
        <v>0002 - 40)</v>
      </c>
      <c r="G19" s="9" t="s">
        <v>918</v>
      </c>
    </row>
    <row r="20" spans="1:7" x14ac:dyDescent="0.2">
      <c r="A20" s="9" t="s">
        <v>944</v>
      </c>
      <c r="B20" s="2" t="s">
        <v>460</v>
      </c>
      <c r="C20" s="9" t="s">
        <v>251</v>
      </c>
      <c r="D20" s="2" t="s">
        <v>729</v>
      </c>
      <c r="E20" s="2" t="s">
        <v>677</v>
      </c>
      <c r="F20" s="9" t="str">
        <f>RIGHT(Tabela7[[#This Row],[Cliente]],10)</f>
        <v>1899 - 24)</v>
      </c>
      <c r="G20" s="9" t="s">
        <v>919</v>
      </c>
    </row>
    <row r="21" spans="1:7" x14ac:dyDescent="0.2">
      <c r="A21" s="9" t="s">
        <v>945</v>
      </c>
      <c r="B21" s="2" t="s">
        <v>461</v>
      </c>
      <c r="C21" s="9" t="s">
        <v>251</v>
      </c>
      <c r="D21" s="2" t="s">
        <v>730</v>
      </c>
      <c r="E21" s="2" t="s">
        <v>684</v>
      </c>
      <c r="F21" s="9" t="str">
        <f>RIGHT(Tabela7[[#This Row],[Cliente]],10)</f>
        <v>1899 - 29)</v>
      </c>
      <c r="G21" s="9" t="s">
        <v>923</v>
      </c>
    </row>
    <row r="22" spans="1:7" x14ac:dyDescent="0.2">
      <c r="A22" s="9" t="s">
        <v>946</v>
      </c>
      <c r="B22" s="2" t="s">
        <v>462</v>
      </c>
      <c r="C22" s="9" t="s">
        <v>251</v>
      </c>
      <c r="D22" s="2" t="s">
        <v>731</v>
      </c>
      <c r="E22" s="2" t="s">
        <v>681</v>
      </c>
      <c r="F22" s="9" t="str">
        <f>RIGHT(Tabela7[[#This Row],[Cliente]],10)</f>
        <v>1899 - 72)</v>
      </c>
      <c r="G22" s="9" t="s">
        <v>921</v>
      </c>
    </row>
    <row r="23" spans="1:7" x14ac:dyDescent="0.2">
      <c r="A23" s="9" t="s">
        <v>947</v>
      </c>
      <c r="B23" s="2" t="s">
        <v>463</v>
      </c>
      <c r="C23" s="9" t="s">
        <v>251</v>
      </c>
      <c r="D23" s="2" t="s">
        <v>732</v>
      </c>
      <c r="E23" s="2" t="s">
        <v>676</v>
      </c>
      <c r="F23" s="9" t="str">
        <f>RIGHT(Tabela7[[#This Row],[Cliente]],10)</f>
        <v>1899 - 27)</v>
      </c>
      <c r="G23" s="9" t="s">
        <v>917</v>
      </c>
    </row>
    <row r="24" spans="1:7" x14ac:dyDescent="0.2">
      <c r="A24" s="9" t="s">
        <v>948</v>
      </c>
      <c r="B24" s="2" t="s">
        <v>464</v>
      </c>
      <c r="C24" s="9" t="s">
        <v>651</v>
      </c>
      <c r="D24" s="2" t="s">
        <v>733</v>
      </c>
      <c r="E24" s="2" t="s">
        <v>680</v>
      </c>
      <c r="F24" s="9" t="str">
        <f>RIGHT(Tabela7[[#This Row],[Cliente]],10)</f>
        <v>0132 - 02)</v>
      </c>
      <c r="G24" s="9" t="s">
        <v>916</v>
      </c>
    </row>
    <row r="25" spans="1:7" x14ac:dyDescent="0.2">
      <c r="A25" s="9" t="s">
        <v>949</v>
      </c>
      <c r="B25" s="2" t="s">
        <v>465</v>
      </c>
      <c r="C25" s="9" t="s">
        <v>396</v>
      </c>
      <c r="D25" s="2" t="s">
        <v>734</v>
      </c>
      <c r="E25" s="2" t="s">
        <v>677</v>
      </c>
      <c r="F25" s="9" t="str">
        <f>RIGHT(Tabela7[[#This Row],[Cliente]],10)</f>
        <v>0002 - 11)</v>
      </c>
      <c r="G25" s="9" t="s">
        <v>918</v>
      </c>
    </row>
    <row r="26" spans="1:7" x14ac:dyDescent="0.2">
      <c r="A26" s="9" t="s">
        <v>950</v>
      </c>
      <c r="B26" s="2" t="s">
        <v>466</v>
      </c>
      <c r="C26" s="9" t="s">
        <v>251</v>
      </c>
      <c r="D26" s="2" t="s">
        <v>735</v>
      </c>
      <c r="E26" s="2" t="s">
        <v>677</v>
      </c>
      <c r="F26" s="9" t="str">
        <f>RIGHT(Tabela7[[#This Row],[Cliente]],10)</f>
        <v>1899 - 40)</v>
      </c>
      <c r="G26" s="9" t="s">
        <v>919</v>
      </c>
    </row>
    <row r="27" spans="1:7" x14ac:dyDescent="0.2">
      <c r="A27" s="9" t="s">
        <v>951</v>
      </c>
      <c r="B27" s="2" t="s">
        <v>467</v>
      </c>
      <c r="C27" s="9" t="s">
        <v>396</v>
      </c>
      <c r="D27" s="2" t="s">
        <v>736</v>
      </c>
      <c r="E27" s="2" t="s">
        <v>685</v>
      </c>
      <c r="F27" s="9" t="str">
        <f>RIGHT(Tabela7[[#This Row],[Cliente]],10)</f>
        <v>0002 - 39)</v>
      </c>
      <c r="G27" s="9" t="s">
        <v>920</v>
      </c>
    </row>
    <row r="28" spans="1:7" x14ac:dyDescent="0.2">
      <c r="A28" s="9" t="s">
        <v>952</v>
      </c>
      <c r="B28" s="2" t="s">
        <v>468</v>
      </c>
      <c r="C28" s="9" t="s">
        <v>388</v>
      </c>
      <c r="D28" s="2" t="s">
        <v>737</v>
      </c>
      <c r="E28" s="2" t="s">
        <v>686</v>
      </c>
      <c r="F28" s="9" t="str">
        <f>RIGHT(Tabela7[[#This Row],[Cliente]],10)</f>
        <v>2459 - 48)</v>
      </c>
      <c r="G28" s="9" t="s">
        <v>917</v>
      </c>
    </row>
    <row r="29" spans="1:7" x14ac:dyDescent="0.2">
      <c r="A29" s="9" t="s">
        <v>953</v>
      </c>
      <c r="B29" s="2" t="s">
        <v>469</v>
      </c>
      <c r="C29" s="9" t="s">
        <v>396</v>
      </c>
      <c r="D29" s="2" t="s">
        <v>738</v>
      </c>
      <c r="E29" s="2" t="s">
        <v>676</v>
      </c>
      <c r="F29" s="9" t="str">
        <f>RIGHT(Tabela7[[#This Row],[Cliente]],10)</f>
        <v>0002 - 60)</v>
      </c>
      <c r="G29" s="9" t="s">
        <v>920</v>
      </c>
    </row>
    <row r="30" spans="1:7" x14ac:dyDescent="0.2">
      <c r="A30" s="9" t="s">
        <v>954</v>
      </c>
      <c r="B30" s="2" t="s">
        <v>470</v>
      </c>
      <c r="C30" s="9" t="s">
        <v>388</v>
      </c>
      <c r="D30" s="2" t="s">
        <v>739</v>
      </c>
      <c r="E30" s="2" t="s">
        <v>684</v>
      </c>
      <c r="F30" s="9" t="str">
        <f>RIGHT(Tabela7[[#This Row],[Cliente]],10)</f>
        <v>1456 - 05)</v>
      </c>
      <c r="G30" s="9" t="s">
        <v>923</v>
      </c>
    </row>
    <row r="31" spans="1:7" x14ac:dyDescent="0.2">
      <c r="A31" s="9" t="s">
        <v>955</v>
      </c>
      <c r="B31" s="2" t="s">
        <v>471</v>
      </c>
      <c r="C31" s="9" t="s">
        <v>251</v>
      </c>
      <c r="D31" s="2" t="s">
        <v>740</v>
      </c>
      <c r="E31" s="2" t="s">
        <v>677</v>
      </c>
      <c r="F31" s="9" t="str">
        <f>RIGHT(Tabela7[[#This Row],[Cliente]],10)</f>
        <v>1899 - 60)</v>
      </c>
      <c r="G31" s="9" t="s">
        <v>919</v>
      </c>
    </row>
    <row r="32" spans="1:7" x14ac:dyDescent="0.2">
      <c r="A32" s="9" t="s">
        <v>956</v>
      </c>
      <c r="B32" s="2" t="s">
        <v>472</v>
      </c>
      <c r="C32" s="9" t="s">
        <v>396</v>
      </c>
      <c r="D32" s="2" t="s">
        <v>741</v>
      </c>
      <c r="E32" s="2" t="s">
        <v>676</v>
      </c>
      <c r="F32" s="9" t="str">
        <f>RIGHT(Tabela7[[#This Row],[Cliente]],10)</f>
        <v>0048 - 37)</v>
      </c>
      <c r="G32" s="9" t="s">
        <v>920</v>
      </c>
    </row>
    <row r="33" spans="1:7" x14ac:dyDescent="0.2">
      <c r="A33" s="9" t="s">
        <v>957</v>
      </c>
      <c r="B33" s="2" t="s">
        <v>473</v>
      </c>
      <c r="C33" s="9" t="s">
        <v>251</v>
      </c>
      <c r="D33" s="2" t="s">
        <v>742</v>
      </c>
      <c r="E33" s="2" t="s">
        <v>681</v>
      </c>
      <c r="F33" s="9" t="str">
        <f>RIGHT(Tabela7[[#This Row],[Cliente]],10)</f>
        <v>1899 - 71)</v>
      </c>
      <c r="G33" s="9" t="s">
        <v>921</v>
      </c>
    </row>
    <row r="34" spans="1:7" x14ac:dyDescent="0.2">
      <c r="A34" s="9" t="s">
        <v>958</v>
      </c>
      <c r="B34" s="2" t="s">
        <v>474</v>
      </c>
      <c r="C34" s="9" t="s">
        <v>388</v>
      </c>
      <c r="D34" s="2" t="s">
        <v>743</v>
      </c>
      <c r="E34" s="2" t="s">
        <v>676</v>
      </c>
      <c r="F34" s="9" t="str">
        <f>RIGHT(Tabela7[[#This Row],[Cliente]],10)</f>
        <v>2459 - 79)</v>
      </c>
      <c r="G34" s="9" t="s">
        <v>917</v>
      </c>
    </row>
    <row r="35" spans="1:7" x14ac:dyDescent="0.2">
      <c r="A35" s="9" t="s">
        <v>959</v>
      </c>
      <c r="B35" s="2" t="s">
        <v>475</v>
      </c>
      <c r="C35" s="9" t="s">
        <v>396</v>
      </c>
      <c r="D35" s="2" t="s">
        <v>744</v>
      </c>
      <c r="E35" s="2" t="s">
        <v>687</v>
      </c>
      <c r="F35" s="9" t="str">
        <f>RIGHT(Tabela7[[#This Row],[Cliente]],10)</f>
        <v>0002 - 37)</v>
      </c>
      <c r="G35" s="9" t="s">
        <v>920</v>
      </c>
    </row>
    <row r="36" spans="1:7" x14ac:dyDescent="0.2">
      <c r="A36" s="9" t="s">
        <v>960</v>
      </c>
      <c r="B36" s="2" t="s">
        <v>476</v>
      </c>
      <c r="C36" s="9" t="s">
        <v>251</v>
      </c>
      <c r="D36" s="2" t="s">
        <v>745</v>
      </c>
      <c r="E36" s="2" t="s">
        <v>676</v>
      </c>
      <c r="F36" s="9" t="str">
        <f>RIGHT(Tabela7[[#This Row],[Cliente]],10)</f>
        <v>1899 - 69)</v>
      </c>
      <c r="G36" s="9" t="s">
        <v>917</v>
      </c>
    </row>
    <row r="37" spans="1:7" x14ac:dyDescent="0.2">
      <c r="A37" s="9" t="s">
        <v>961</v>
      </c>
      <c r="B37" s="2" t="s">
        <v>477</v>
      </c>
      <c r="C37" s="9" t="s">
        <v>251</v>
      </c>
      <c r="D37" s="2" t="s">
        <v>746</v>
      </c>
      <c r="E37" s="2" t="s">
        <v>676</v>
      </c>
      <c r="F37" s="9" t="str">
        <f>RIGHT(Tabela7[[#This Row],[Cliente]],10)</f>
        <v>1899 - 46)</v>
      </c>
      <c r="G37" s="9" t="s">
        <v>917</v>
      </c>
    </row>
    <row r="38" spans="1:7" x14ac:dyDescent="0.2">
      <c r="A38" s="9" t="s">
        <v>962</v>
      </c>
      <c r="B38" s="2" t="s">
        <v>478</v>
      </c>
      <c r="C38" s="9" t="s">
        <v>251</v>
      </c>
      <c r="D38" s="2" t="s">
        <v>747</v>
      </c>
      <c r="E38" s="2" t="s">
        <v>688</v>
      </c>
      <c r="F38" s="9" t="str">
        <f>RIGHT(Tabela7[[#This Row],[Cliente]],10)</f>
        <v>1899 - 33)</v>
      </c>
      <c r="G38" s="9" t="s">
        <v>924</v>
      </c>
    </row>
    <row r="39" spans="1:7" x14ac:dyDescent="0.2">
      <c r="A39" s="9" t="s">
        <v>963</v>
      </c>
      <c r="B39" s="2" t="s">
        <v>479</v>
      </c>
      <c r="C39" s="9" t="s">
        <v>251</v>
      </c>
      <c r="D39" s="2" t="s">
        <v>748</v>
      </c>
      <c r="E39" s="2" t="s">
        <v>689</v>
      </c>
      <c r="F39" s="9" t="str">
        <f>RIGHT(Tabela7[[#This Row],[Cliente]],10)</f>
        <v>1899 - 17)</v>
      </c>
      <c r="G39" s="9" t="s">
        <v>924</v>
      </c>
    </row>
    <row r="40" spans="1:7" x14ac:dyDescent="0.2">
      <c r="A40" s="9" t="s">
        <v>964</v>
      </c>
      <c r="B40" s="2" t="s">
        <v>480</v>
      </c>
      <c r="C40" s="9" t="s">
        <v>251</v>
      </c>
      <c r="D40" s="2" t="s">
        <v>749</v>
      </c>
      <c r="E40" s="2" t="s">
        <v>676</v>
      </c>
      <c r="F40" s="9" t="str">
        <f>RIGHT(Tabela7[[#This Row],[Cliente]],10)</f>
        <v>1899 - 26)</v>
      </c>
      <c r="G40" s="9" t="s">
        <v>917</v>
      </c>
    </row>
    <row r="41" spans="1:7" x14ac:dyDescent="0.2">
      <c r="A41" s="9" t="s">
        <v>965</v>
      </c>
      <c r="B41" s="2" t="s">
        <v>481</v>
      </c>
      <c r="C41" s="9" t="s">
        <v>251</v>
      </c>
      <c r="D41" s="2" t="s">
        <v>750</v>
      </c>
      <c r="E41" s="2" t="s">
        <v>676</v>
      </c>
      <c r="F41" s="9" t="str">
        <f>RIGHT(Tabela7[[#This Row],[Cliente]],10)</f>
        <v>1899 - 64)</v>
      </c>
      <c r="G41" s="9" t="s">
        <v>917</v>
      </c>
    </row>
    <row r="42" spans="1:7" x14ac:dyDescent="0.2">
      <c r="A42" s="9" t="s">
        <v>966</v>
      </c>
      <c r="B42" s="2" t="s">
        <v>482</v>
      </c>
      <c r="C42" s="9" t="s">
        <v>251</v>
      </c>
      <c r="D42" s="2" t="s">
        <v>751</v>
      </c>
      <c r="E42" s="2" t="s">
        <v>676</v>
      </c>
      <c r="F42" s="9" t="str">
        <f>RIGHT(Tabela7[[#This Row],[Cliente]],10)</f>
        <v>1899 - 47)</v>
      </c>
      <c r="G42" s="9" t="s">
        <v>917</v>
      </c>
    </row>
    <row r="43" spans="1:7" x14ac:dyDescent="0.2">
      <c r="A43" s="9" t="s">
        <v>967</v>
      </c>
      <c r="B43" s="2" t="s">
        <v>483</v>
      </c>
      <c r="C43" s="9" t="s">
        <v>251</v>
      </c>
      <c r="D43" s="2" t="s">
        <v>752</v>
      </c>
      <c r="E43" s="2" t="s">
        <v>676</v>
      </c>
      <c r="F43" s="9" t="str">
        <f>RIGHT(Tabela7[[#This Row],[Cliente]],10)</f>
        <v>1899 - 14)</v>
      </c>
      <c r="G43" s="9" t="s">
        <v>917</v>
      </c>
    </row>
    <row r="44" spans="1:7" x14ac:dyDescent="0.2">
      <c r="A44" s="9" t="s">
        <v>968</v>
      </c>
      <c r="B44" s="2" t="s">
        <v>484</v>
      </c>
      <c r="C44" s="9" t="s">
        <v>396</v>
      </c>
      <c r="D44" s="2" t="s">
        <v>753</v>
      </c>
      <c r="E44" s="2" t="s">
        <v>676</v>
      </c>
      <c r="F44" s="9" t="str">
        <f>RIGHT(Tabela7[[#This Row],[Cliente]],10)</f>
        <v>0002 - 42)</v>
      </c>
      <c r="G44" s="9" t="s">
        <v>920</v>
      </c>
    </row>
    <row r="45" spans="1:7" x14ac:dyDescent="0.2">
      <c r="A45" s="9" t="s">
        <v>969</v>
      </c>
      <c r="B45" s="2" t="s">
        <v>485</v>
      </c>
      <c r="C45" s="9" t="s">
        <v>396</v>
      </c>
      <c r="D45" s="2" t="s">
        <v>754</v>
      </c>
      <c r="E45" s="2" t="s">
        <v>676</v>
      </c>
      <c r="F45" s="9" t="str">
        <f>RIGHT(Tabela7[[#This Row],[Cliente]],10)</f>
        <v>0002 - 57)</v>
      </c>
      <c r="G45" s="9" t="s">
        <v>920</v>
      </c>
    </row>
    <row r="46" spans="1:7" x14ac:dyDescent="0.2">
      <c r="A46" s="9" t="s">
        <v>970</v>
      </c>
      <c r="B46" s="2" t="s">
        <v>486</v>
      </c>
      <c r="C46" s="9" t="s">
        <v>396</v>
      </c>
      <c r="D46" s="2" t="s">
        <v>755</v>
      </c>
      <c r="E46" s="2" t="s">
        <v>680</v>
      </c>
      <c r="F46" s="9" t="str">
        <f>RIGHT(Tabela7[[#This Row],[Cliente]],10)</f>
        <v>0048 - 13)</v>
      </c>
      <c r="G46" s="9" t="s">
        <v>920</v>
      </c>
    </row>
    <row r="47" spans="1:7" x14ac:dyDescent="0.2">
      <c r="A47" s="9" t="s">
        <v>971</v>
      </c>
      <c r="B47" s="2" t="s">
        <v>487</v>
      </c>
      <c r="C47" s="9" t="s">
        <v>396</v>
      </c>
      <c r="D47" s="2" t="s">
        <v>756</v>
      </c>
      <c r="E47" s="2" t="s">
        <v>683</v>
      </c>
      <c r="F47" s="9" t="str">
        <f>RIGHT(Tabela7[[#This Row],[Cliente]],10)</f>
        <v>0002 - 22)</v>
      </c>
      <c r="G47" s="9" t="s">
        <v>920</v>
      </c>
    </row>
    <row r="48" spans="1:7" x14ac:dyDescent="0.2">
      <c r="A48" s="9" t="s">
        <v>972</v>
      </c>
      <c r="B48" s="2" t="s">
        <v>488</v>
      </c>
      <c r="C48" s="9" t="s">
        <v>396</v>
      </c>
      <c r="D48" s="2" t="s">
        <v>757</v>
      </c>
      <c r="E48" s="2" t="s">
        <v>689</v>
      </c>
      <c r="F48" s="9" t="str">
        <f>RIGHT(Tabela7[[#This Row],[Cliente]],10)</f>
        <v>0002 - 23)</v>
      </c>
      <c r="G48" s="9" t="s">
        <v>924</v>
      </c>
    </row>
    <row r="49" spans="1:7" x14ac:dyDescent="0.2">
      <c r="A49" s="9" t="s">
        <v>973</v>
      </c>
      <c r="B49" s="2" t="s">
        <v>489</v>
      </c>
      <c r="C49" s="9" t="s">
        <v>396</v>
      </c>
      <c r="D49" s="2" t="s">
        <v>758</v>
      </c>
      <c r="E49" s="2" t="s">
        <v>676</v>
      </c>
      <c r="F49" s="9" t="str">
        <f>RIGHT(Tabela7[[#This Row],[Cliente]],10)</f>
        <v>0048 - 18)</v>
      </c>
      <c r="G49" s="9" t="s">
        <v>920</v>
      </c>
    </row>
    <row r="50" spans="1:7" x14ac:dyDescent="0.2">
      <c r="A50" s="9" t="s">
        <v>974</v>
      </c>
      <c r="B50" s="2" t="s">
        <v>490</v>
      </c>
      <c r="C50" s="9" t="s">
        <v>396</v>
      </c>
      <c r="D50" s="2" t="s">
        <v>759</v>
      </c>
      <c r="E50" s="2" t="s">
        <v>679</v>
      </c>
      <c r="F50" s="9" t="str">
        <f>RIGHT(Tabela7[[#This Row],[Cliente]],10)</f>
        <v>0002 - 53)</v>
      </c>
      <c r="G50" s="9" t="s">
        <v>918</v>
      </c>
    </row>
    <row r="51" spans="1:7" x14ac:dyDescent="0.2">
      <c r="A51" s="9" t="s">
        <v>975</v>
      </c>
      <c r="B51" s="2" t="s">
        <v>491</v>
      </c>
      <c r="C51" s="9" t="s">
        <v>396</v>
      </c>
      <c r="D51" s="2" t="s">
        <v>760</v>
      </c>
      <c r="E51" s="2" t="s">
        <v>677</v>
      </c>
      <c r="F51" s="9" t="str">
        <f>RIGHT(Tabela7[[#This Row],[Cliente]],10)</f>
        <v>0048 - 19)</v>
      </c>
      <c r="G51" s="9" t="s">
        <v>918</v>
      </c>
    </row>
    <row r="52" spans="1:7" x14ac:dyDescent="0.2">
      <c r="A52" s="9" t="s">
        <v>976</v>
      </c>
      <c r="B52" s="2" t="s">
        <v>492</v>
      </c>
      <c r="C52" s="9" t="s">
        <v>396</v>
      </c>
      <c r="D52" s="2" t="s">
        <v>761</v>
      </c>
      <c r="E52" s="2" t="s">
        <v>689</v>
      </c>
      <c r="F52" s="9" t="str">
        <f>RIGHT(Tabela7[[#This Row],[Cliente]],10)</f>
        <v>0048 - 12)</v>
      </c>
      <c r="G52" s="9" t="s">
        <v>924</v>
      </c>
    </row>
    <row r="53" spans="1:7" x14ac:dyDescent="0.2">
      <c r="A53" s="9" t="s">
        <v>977</v>
      </c>
      <c r="B53" s="2" t="s">
        <v>493</v>
      </c>
      <c r="C53" s="9" t="s">
        <v>396</v>
      </c>
      <c r="D53" s="2" t="s">
        <v>762</v>
      </c>
      <c r="E53" s="2" t="s">
        <v>676</v>
      </c>
      <c r="F53" s="9" t="str">
        <f>RIGHT(Tabela7[[#This Row],[Cliente]],10)</f>
        <v>0048 - 14)</v>
      </c>
      <c r="G53" s="9" t="s">
        <v>920</v>
      </c>
    </row>
    <row r="54" spans="1:7" x14ac:dyDescent="0.2">
      <c r="A54" s="9" t="s">
        <v>978</v>
      </c>
      <c r="B54" s="2" t="s">
        <v>494</v>
      </c>
      <c r="C54" s="9" t="s">
        <v>652</v>
      </c>
      <c r="D54" s="2" t="s">
        <v>763</v>
      </c>
      <c r="E54" s="2" t="s">
        <v>676</v>
      </c>
      <c r="F54" s="9" t="str">
        <f>RIGHT(Tabela7[[#This Row],[Cliente]],10)</f>
        <v>0179 - 13)</v>
      </c>
      <c r="G54" s="9" t="s">
        <v>922</v>
      </c>
    </row>
    <row r="55" spans="1:7" x14ac:dyDescent="0.2">
      <c r="A55" s="9" t="s">
        <v>979</v>
      </c>
      <c r="B55" s="2" t="s">
        <v>495</v>
      </c>
      <c r="C55" s="9" t="s">
        <v>653</v>
      </c>
      <c r="D55" s="2" t="s">
        <v>764</v>
      </c>
      <c r="E55" s="2" t="s">
        <v>677</v>
      </c>
      <c r="F55" s="9" t="str">
        <f>RIGHT(Tabela7[[#This Row],[Cliente]],10)</f>
        <v>0008 - 04)</v>
      </c>
      <c r="G55" s="9" t="s">
        <v>919</v>
      </c>
    </row>
    <row r="56" spans="1:7" x14ac:dyDescent="0.2">
      <c r="A56" s="9" t="s">
        <v>980</v>
      </c>
      <c r="B56" s="2" t="s">
        <v>496</v>
      </c>
      <c r="C56" s="9" t="s">
        <v>653</v>
      </c>
      <c r="D56" s="2" t="s">
        <v>765</v>
      </c>
      <c r="E56" s="2" t="s">
        <v>689</v>
      </c>
      <c r="F56" s="9" t="str">
        <f>RIGHT(Tabela7[[#This Row],[Cliente]],10)</f>
        <v>0008 - 30)</v>
      </c>
      <c r="G56" s="9" t="s">
        <v>924</v>
      </c>
    </row>
    <row r="57" spans="1:7" x14ac:dyDescent="0.2">
      <c r="A57" s="9" t="s">
        <v>981</v>
      </c>
      <c r="B57" s="2" t="s">
        <v>497</v>
      </c>
      <c r="C57" s="9" t="s">
        <v>653</v>
      </c>
      <c r="D57" s="2" t="s">
        <v>766</v>
      </c>
      <c r="E57" s="2" t="s">
        <v>689</v>
      </c>
      <c r="F57" s="9" t="str">
        <f>RIGHT(Tabela7[[#This Row],[Cliente]],10)</f>
        <v>0008 - 33)</v>
      </c>
      <c r="G57" s="9" t="s">
        <v>924</v>
      </c>
    </row>
    <row r="58" spans="1:7" x14ac:dyDescent="0.2">
      <c r="A58" s="9" t="s">
        <v>982</v>
      </c>
      <c r="B58" s="2" t="s">
        <v>498</v>
      </c>
      <c r="C58" s="9" t="s">
        <v>653</v>
      </c>
      <c r="D58" s="2" t="s">
        <v>767</v>
      </c>
      <c r="E58" s="2" t="s">
        <v>689</v>
      </c>
      <c r="F58" s="9" t="str">
        <f>RIGHT(Tabela7[[#This Row],[Cliente]],10)</f>
        <v>0008 - 36)</v>
      </c>
      <c r="G58" s="9" t="s">
        <v>924</v>
      </c>
    </row>
    <row r="59" spans="1:7" x14ac:dyDescent="0.2">
      <c r="A59" s="9" t="s">
        <v>983</v>
      </c>
      <c r="B59" s="2" t="s">
        <v>499</v>
      </c>
      <c r="C59" s="9" t="s">
        <v>654</v>
      </c>
      <c r="D59" s="2" t="s">
        <v>768</v>
      </c>
      <c r="E59" s="2" t="s">
        <v>690</v>
      </c>
      <c r="F59" s="9" t="str">
        <f>RIGHT(Tabela7[[#This Row],[Cliente]],10)</f>
        <v>2388 - 01)</v>
      </c>
      <c r="G59" s="9" t="s">
        <v>917</v>
      </c>
    </row>
    <row r="60" spans="1:7" x14ac:dyDescent="0.2">
      <c r="A60" s="9" t="s">
        <v>984</v>
      </c>
      <c r="B60" s="2" t="s">
        <v>500</v>
      </c>
      <c r="C60" s="9" t="s">
        <v>655</v>
      </c>
      <c r="D60" s="2" t="s">
        <v>769</v>
      </c>
      <c r="E60" s="2" t="s">
        <v>676</v>
      </c>
      <c r="F60" s="9" t="str">
        <f>RIGHT(Tabela7[[#This Row],[Cliente]],10)</f>
        <v>0167 - 42)</v>
      </c>
      <c r="G60" s="9" t="s">
        <v>922</v>
      </c>
    </row>
    <row r="61" spans="1:7" x14ac:dyDescent="0.2">
      <c r="A61" s="9" t="s">
        <v>985</v>
      </c>
      <c r="B61" s="2" t="s">
        <v>501</v>
      </c>
      <c r="C61" s="9" t="s">
        <v>655</v>
      </c>
      <c r="D61" s="2" t="s">
        <v>770</v>
      </c>
      <c r="E61" s="2" t="s">
        <v>676</v>
      </c>
      <c r="F61" s="9" t="str">
        <f>RIGHT(Tabela7[[#This Row],[Cliente]],10)</f>
        <v>0167 - 02)</v>
      </c>
      <c r="G61" s="9" t="s">
        <v>922</v>
      </c>
    </row>
    <row r="62" spans="1:7" x14ac:dyDescent="0.2">
      <c r="A62" s="9" t="s">
        <v>986</v>
      </c>
      <c r="B62" s="2" t="s">
        <v>502</v>
      </c>
      <c r="C62" s="9" t="s">
        <v>655</v>
      </c>
      <c r="D62" s="2" t="s">
        <v>771</v>
      </c>
      <c r="E62" s="2" t="s">
        <v>676</v>
      </c>
      <c r="F62" s="9" t="str">
        <f>RIGHT(Tabela7[[#This Row],[Cliente]],10)</f>
        <v>0167 - 01)</v>
      </c>
      <c r="G62" s="9" t="s">
        <v>922</v>
      </c>
    </row>
    <row r="63" spans="1:7" x14ac:dyDescent="0.2">
      <c r="A63" s="9" t="s">
        <v>987</v>
      </c>
      <c r="B63" s="2" t="s">
        <v>503</v>
      </c>
      <c r="C63" s="9" t="s">
        <v>655</v>
      </c>
      <c r="D63" s="2" t="s">
        <v>772</v>
      </c>
      <c r="E63" s="2" t="s">
        <v>676</v>
      </c>
      <c r="F63" s="9" t="str">
        <f>RIGHT(Tabela7[[#This Row],[Cliente]],10)</f>
        <v>0167 - 05)</v>
      </c>
      <c r="G63" s="9" t="s">
        <v>922</v>
      </c>
    </row>
    <row r="64" spans="1:7" x14ac:dyDescent="0.2">
      <c r="A64" s="9" t="s">
        <v>988</v>
      </c>
      <c r="B64" s="2" t="s">
        <v>504</v>
      </c>
      <c r="C64" s="9" t="s">
        <v>655</v>
      </c>
      <c r="D64" s="2" t="s">
        <v>773</v>
      </c>
      <c r="E64" s="2" t="s">
        <v>676</v>
      </c>
      <c r="F64" s="9" t="str">
        <f>RIGHT(Tabela7[[#This Row],[Cliente]],10)</f>
        <v>0167 - 03)</v>
      </c>
      <c r="G64" s="9" t="s">
        <v>922</v>
      </c>
    </row>
    <row r="65" spans="1:7" x14ac:dyDescent="0.2">
      <c r="A65" s="9" t="s">
        <v>989</v>
      </c>
      <c r="B65" s="2" t="s">
        <v>505</v>
      </c>
      <c r="C65" s="9" t="s">
        <v>655</v>
      </c>
      <c r="D65" s="2" t="s">
        <v>774</v>
      </c>
      <c r="E65" s="2" t="s">
        <v>676</v>
      </c>
      <c r="F65" s="9" t="str">
        <f>RIGHT(Tabela7[[#This Row],[Cliente]],10)</f>
        <v>0167 - 08)</v>
      </c>
      <c r="G65" s="9" t="s">
        <v>922</v>
      </c>
    </row>
    <row r="66" spans="1:7" x14ac:dyDescent="0.2">
      <c r="A66" s="9" t="s">
        <v>990</v>
      </c>
      <c r="B66" s="2" t="s">
        <v>506</v>
      </c>
      <c r="C66" s="9" t="s">
        <v>655</v>
      </c>
      <c r="D66" s="2" t="s">
        <v>775</v>
      </c>
      <c r="E66" s="2" t="s">
        <v>676</v>
      </c>
      <c r="F66" s="9" t="str">
        <f>RIGHT(Tabela7[[#This Row],[Cliente]],10)</f>
        <v>0167 - 09)</v>
      </c>
      <c r="G66" s="9" t="s">
        <v>922</v>
      </c>
    </row>
    <row r="67" spans="1:7" x14ac:dyDescent="0.2">
      <c r="A67" s="9" t="s">
        <v>991</v>
      </c>
      <c r="B67" s="2" t="s">
        <v>507</v>
      </c>
      <c r="C67" s="9" t="s">
        <v>655</v>
      </c>
      <c r="D67" s="2" t="s">
        <v>776</v>
      </c>
      <c r="E67" s="2" t="s">
        <v>676</v>
      </c>
      <c r="F67" s="9" t="str">
        <f>RIGHT(Tabela7[[#This Row],[Cliente]],10)</f>
        <v>0167 - 31)</v>
      </c>
      <c r="G67" s="9" t="s">
        <v>922</v>
      </c>
    </row>
    <row r="68" spans="1:7" x14ac:dyDescent="0.2">
      <c r="A68" s="9" t="s">
        <v>992</v>
      </c>
      <c r="B68" s="2" t="s">
        <v>508</v>
      </c>
      <c r="C68" s="9" t="s">
        <v>655</v>
      </c>
      <c r="D68" s="2" t="s">
        <v>777</v>
      </c>
      <c r="E68" s="2" t="s">
        <v>676</v>
      </c>
      <c r="F68" s="9" t="str">
        <f>RIGHT(Tabela7[[#This Row],[Cliente]],10)</f>
        <v>0167 - 20)</v>
      </c>
      <c r="G68" s="9" t="s">
        <v>922</v>
      </c>
    </row>
    <row r="69" spans="1:7" x14ac:dyDescent="0.2">
      <c r="A69" s="9" t="s">
        <v>993</v>
      </c>
      <c r="B69" s="2" t="s">
        <v>509</v>
      </c>
      <c r="C69" s="9" t="s">
        <v>655</v>
      </c>
      <c r="D69" s="2" t="s">
        <v>778</v>
      </c>
      <c r="E69" s="2" t="s">
        <v>676</v>
      </c>
      <c r="F69" s="9" t="str">
        <f>RIGHT(Tabela7[[#This Row],[Cliente]],10)</f>
        <v>0167 - 22)</v>
      </c>
      <c r="G69" s="9" t="s">
        <v>922</v>
      </c>
    </row>
    <row r="70" spans="1:7" x14ac:dyDescent="0.2">
      <c r="A70" s="9" t="s">
        <v>994</v>
      </c>
      <c r="B70" s="2" t="s">
        <v>510</v>
      </c>
      <c r="C70" s="9" t="s">
        <v>655</v>
      </c>
      <c r="D70" s="2" t="s">
        <v>779</v>
      </c>
      <c r="E70" s="2" t="s">
        <v>676</v>
      </c>
      <c r="F70" s="9" t="str">
        <f>RIGHT(Tabela7[[#This Row],[Cliente]],10)</f>
        <v>0167 - 12)</v>
      </c>
      <c r="G70" s="9" t="s">
        <v>922</v>
      </c>
    </row>
    <row r="71" spans="1:7" x14ac:dyDescent="0.2">
      <c r="A71" s="9" t="s">
        <v>995</v>
      </c>
      <c r="B71" s="2" t="s">
        <v>511</v>
      </c>
      <c r="C71" s="9" t="s">
        <v>655</v>
      </c>
      <c r="D71" s="2" t="s">
        <v>780</v>
      </c>
      <c r="E71" s="2" t="s">
        <v>676</v>
      </c>
      <c r="F71" s="9" t="str">
        <f>RIGHT(Tabela7[[#This Row],[Cliente]],10)</f>
        <v>0167 - 38)</v>
      </c>
      <c r="G71" s="9" t="s">
        <v>922</v>
      </c>
    </row>
    <row r="72" spans="1:7" x14ac:dyDescent="0.2">
      <c r="A72" s="9" t="s">
        <v>996</v>
      </c>
      <c r="B72" s="2" t="s">
        <v>512</v>
      </c>
      <c r="C72" s="9" t="s">
        <v>655</v>
      </c>
      <c r="D72" s="2" t="s">
        <v>781</v>
      </c>
      <c r="E72" s="2" t="s">
        <v>676</v>
      </c>
      <c r="F72" s="9" t="str">
        <f>RIGHT(Tabela7[[#This Row],[Cliente]],10)</f>
        <v>0167 - 23)</v>
      </c>
      <c r="G72" s="9" t="s">
        <v>922</v>
      </c>
    </row>
    <row r="73" spans="1:7" x14ac:dyDescent="0.2">
      <c r="A73" s="9" t="s">
        <v>997</v>
      </c>
      <c r="B73" s="2" t="s">
        <v>513</v>
      </c>
      <c r="C73" s="9" t="s">
        <v>655</v>
      </c>
      <c r="D73" s="2" t="s">
        <v>782</v>
      </c>
      <c r="E73" s="2" t="s">
        <v>676</v>
      </c>
      <c r="F73" s="9" t="str">
        <f>RIGHT(Tabela7[[#This Row],[Cliente]],10)</f>
        <v>0167 - 24)</v>
      </c>
      <c r="G73" s="9" t="s">
        <v>922</v>
      </c>
    </row>
    <row r="74" spans="1:7" x14ac:dyDescent="0.2">
      <c r="A74" s="9" t="s">
        <v>998</v>
      </c>
      <c r="B74" s="2" t="s">
        <v>514</v>
      </c>
      <c r="C74" s="9" t="s">
        <v>655</v>
      </c>
      <c r="D74" s="2" t="s">
        <v>783</v>
      </c>
      <c r="E74" s="2" t="s">
        <v>676</v>
      </c>
      <c r="F74" s="9" t="str">
        <f>RIGHT(Tabela7[[#This Row],[Cliente]],10)</f>
        <v>0167 - 25)</v>
      </c>
      <c r="G74" s="9" t="s">
        <v>922</v>
      </c>
    </row>
    <row r="75" spans="1:7" x14ac:dyDescent="0.2">
      <c r="A75" s="9" t="s">
        <v>999</v>
      </c>
      <c r="B75" s="2" t="s">
        <v>515</v>
      </c>
      <c r="C75" s="9" t="s">
        <v>655</v>
      </c>
      <c r="D75" s="2" t="s">
        <v>784</v>
      </c>
      <c r="E75" s="2" t="s">
        <v>676</v>
      </c>
      <c r="F75" s="9" t="str">
        <f>RIGHT(Tabela7[[#This Row],[Cliente]],10)</f>
        <v>0167 - 14)</v>
      </c>
      <c r="G75" s="9" t="s">
        <v>922</v>
      </c>
    </row>
    <row r="76" spans="1:7" x14ac:dyDescent="0.2">
      <c r="A76" s="9" t="s">
        <v>1000</v>
      </c>
      <c r="B76" s="2" t="s">
        <v>516</v>
      </c>
      <c r="C76" s="9" t="s">
        <v>655</v>
      </c>
      <c r="D76" s="2" t="s">
        <v>785</v>
      </c>
      <c r="E76" s="2" t="s">
        <v>676</v>
      </c>
      <c r="F76" s="9" t="str">
        <f>RIGHT(Tabela7[[#This Row],[Cliente]],10)</f>
        <v>0167 - 27)</v>
      </c>
      <c r="G76" s="9" t="s">
        <v>922</v>
      </c>
    </row>
    <row r="77" spans="1:7" x14ac:dyDescent="0.2">
      <c r="A77" s="9" t="s">
        <v>1001</v>
      </c>
      <c r="B77" s="2" t="s">
        <v>517</v>
      </c>
      <c r="C77" s="9" t="s">
        <v>655</v>
      </c>
      <c r="D77" s="2" t="s">
        <v>786</v>
      </c>
      <c r="E77" s="2" t="s">
        <v>676</v>
      </c>
      <c r="F77" s="9" t="str">
        <f>RIGHT(Tabela7[[#This Row],[Cliente]],10)</f>
        <v>0167 - 13)</v>
      </c>
      <c r="G77" s="9" t="s">
        <v>922</v>
      </c>
    </row>
    <row r="78" spans="1:7" x14ac:dyDescent="0.2">
      <c r="A78" s="9" t="s">
        <v>1002</v>
      </c>
      <c r="B78" s="2" t="s">
        <v>518</v>
      </c>
      <c r="C78" s="9" t="s">
        <v>655</v>
      </c>
      <c r="D78" s="2" t="s">
        <v>787</v>
      </c>
      <c r="E78" s="2" t="s">
        <v>676</v>
      </c>
      <c r="F78" s="9" t="str">
        <f>RIGHT(Tabela7[[#This Row],[Cliente]],10)</f>
        <v>0167 - 28)</v>
      </c>
      <c r="G78" s="9" t="s">
        <v>922</v>
      </c>
    </row>
    <row r="79" spans="1:7" x14ac:dyDescent="0.2">
      <c r="A79" s="9" t="s">
        <v>1003</v>
      </c>
      <c r="B79" s="2" t="s">
        <v>519</v>
      </c>
      <c r="C79" s="9" t="s">
        <v>655</v>
      </c>
      <c r="D79" s="2" t="s">
        <v>788</v>
      </c>
      <c r="E79" s="2" t="s">
        <v>676</v>
      </c>
      <c r="F79" s="9" t="str">
        <f>RIGHT(Tabela7[[#This Row],[Cliente]],10)</f>
        <v>0167 - 37)</v>
      </c>
      <c r="G79" s="9" t="s">
        <v>922</v>
      </c>
    </row>
    <row r="80" spans="1:7" x14ac:dyDescent="0.2">
      <c r="A80" s="9" t="s">
        <v>1004</v>
      </c>
      <c r="B80" s="2" t="s">
        <v>520</v>
      </c>
      <c r="C80" s="9" t="s">
        <v>655</v>
      </c>
      <c r="D80" s="2" t="s">
        <v>789</v>
      </c>
      <c r="E80" s="2" t="s">
        <v>687</v>
      </c>
      <c r="F80" s="9" t="str">
        <f>RIGHT(Tabela7[[#This Row],[Cliente]],10)</f>
        <v>0167 - 30)</v>
      </c>
      <c r="G80" s="9" t="s">
        <v>922</v>
      </c>
    </row>
    <row r="81" spans="1:7" x14ac:dyDescent="0.2">
      <c r="A81" s="9" t="s">
        <v>1005</v>
      </c>
      <c r="B81" s="2" t="s">
        <v>521</v>
      </c>
      <c r="C81" s="9" t="s">
        <v>655</v>
      </c>
      <c r="D81" s="2" t="s">
        <v>790</v>
      </c>
      <c r="E81" s="2" t="s">
        <v>676</v>
      </c>
      <c r="F81" s="9" t="str">
        <f>RIGHT(Tabela7[[#This Row],[Cliente]],10)</f>
        <v>0167 - 47)</v>
      </c>
      <c r="G81" s="9" t="s">
        <v>922</v>
      </c>
    </row>
    <row r="82" spans="1:7" x14ac:dyDescent="0.2">
      <c r="A82" s="9" t="s">
        <v>1006</v>
      </c>
      <c r="B82" s="2" t="s">
        <v>522</v>
      </c>
      <c r="C82" s="9" t="s">
        <v>656</v>
      </c>
      <c r="D82" s="2" t="s">
        <v>791</v>
      </c>
      <c r="E82" s="2" t="s">
        <v>689</v>
      </c>
      <c r="F82" s="9" t="str">
        <f>RIGHT(Tabela7[[#This Row],[Cliente]],10)</f>
        <v>2131 - 05)</v>
      </c>
      <c r="G82" s="9" t="s">
        <v>924</v>
      </c>
    </row>
    <row r="83" spans="1:7" x14ac:dyDescent="0.2">
      <c r="A83" s="9" t="s">
        <v>1007</v>
      </c>
      <c r="B83" s="2" t="s">
        <v>523</v>
      </c>
      <c r="C83" s="9" t="s">
        <v>656</v>
      </c>
      <c r="D83" s="2" t="s">
        <v>792</v>
      </c>
      <c r="E83" s="2" t="s">
        <v>676</v>
      </c>
      <c r="F83" s="9" t="str">
        <f>RIGHT(Tabela7[[#This Row],[Cliente]],10)</f>
        <v>2131 - 07)</v>
      </c>
      <c r="G83" s="9" t="s">
        <v>924</v>
      </c>
    </row>
    <row r="84" spans="1:7" x14ac:dyDescent="0.2">
      <c r="A84" s="9" t="s">
        <v>1008</v>
      </c>
      <c r="B84" s="2" t="s">
        <v>524</v>
      </c>
      <c r="C84" s="9" t="s">
        <v>657</v>
      </c>
      <c r="D84" s="2" t="s">
        <v>793</v>
      </c>
      <c r="E84" s="2" t="s">
        <v>691</v>
      </c>
      <c r="F84" s="9" t="str">
        <f>RIGHT(Tabela7[[#This Row],[Cliente]],10)</f>
        <v>2131 - 03)</v>
      </c>
      <c r="G84" s="9" t="s">
        <v>924</v>
      </c>
    </row>
    <row r="85" spans="1:7" x14ac:dyDescent="0.2">
      <c r="A85" s="9" t="s">
        <v>1009</v>
      </c>
      <c r="B85" s="2" t="s">
        <v>525</v>
      </c>
      <c r="C85" s="9" t="s">
        <v>656</v>
      </c>
      <c r="D85" s="2" t="s">
        <v>794</v>
      </c>
      <c r="E85" s="2" t="s">
        <v>692</v>
      </c>
      <c r="F85" s="9" t="str">
        <f>RIGHT(Tabela7[[#This Row],[Cliente]],10)</f>
        <v>3016 - 02)</v>
      </c>
      <c r="G85" s="9" t="s">
        <v>924</v>
      </c>
    </row>
    <row r="86" spans="1:7" x14ac:dyDescent="0.2">
      <c r="A86" s="9" t="s">
        <v>1010</v>
      </c>
      <c r="B86" s="2" t="s">
        <v>526</v>
      </c>
      <c r="C86" s="9" t="s">
        <v>656</v>
      </c>
      <c r="D86" s="2" t="s">
        <v>795</v>
      </c>
      <c r="E86" s="2" t="s">
        <v>689</v>
      </c>
      <c r="F86" s="9" t="str">
        <f>RIGHT(Tabela7[[#This Row],[Cliente]],10)</f>
        <v>2131 - 06)</v>
      </c>
      <c r="G86" s="9" t="s">
        <v>924</v>
      </c>
    </row>
    <row r="87" spans="1:7" x14ac:dyDescent="0.2">
      <c r="A87" s="9" t="s">
        <v>1011</v>
      </c>
      <c r="B87" s="2" t="s">
        <v>527</v>
      </c>
      <c r="C87" s="9" t="s">
        <v>657</v>
      </c>
      <c r="D87" s="2" t="s">
        <v>796</v>
      </c>
      <c r="E87" s="2" t="s">
        <v>691</v>
      </c>
      <c r="F87" s="9" t="str">
        <f>RIGHT(Tabela7[[#This Row],[Cliente]],10)</f>
        <v>2131 - 04)</v>
      </c>
      <c r="G87" s="9" t="s">
        <v>924</v>
      </c>
    </row>
    <row r="88" spans="1:7" x14ac:dyDescent="0.2">
      <c r="A88" s="9" t="s">
        <v>1012</v>
      </c>
      <c r="B88" s="2" t="s">
        <v>528</v>
      </c>
      <c r="C88" s="9" t="s">
        <v>657</v>
      </c>
      <c r="D88" s="2" t="s">
        <v>797</v>
      </c>
      <c r="E88" s="2" t="s">
        <v>689</v>
      </c>
      <c r="F88" s="9" t="str">
        <f>RIGHT(Tabela7[[#This Row],[Cliente]],10)</f>
        <v>2131 - 02)</v>
      </c>
      <c r="G88" s="9" t="s">
        <v>924</v>
      </c>
    </row>
    <row r="89" spans="1:7" x14ac:dyDescent="0.2">
      <c r="A89" s="9" t="s">
        <v>1013</v>
      </c>
      <c r="B89" s="2" t="s">
        <v>529</v>
      </c>
      <c r="C89" s="9" t="s">
        <v>657</v>
      </c>
      <c r="D89" s="2" t="s">
        <v>798</v>
      </c>
      <c r="E89" s="2" t="s">
        <v>689</v>
      </c>
      <c r="F89" s="9" t="str">
        <f>RIGHT(Tabela7[[#This Row],[Cliente]],10)</f>
        <v>2131 - 01)</v>
      </c>
      <c r="G89" s="9" t="s">
        <v>924</v>
      </c>
    </row>
    <row r="90" spans="1:7" x14ac:dyDescent="0.2">
      <c r="A90" s="9" t="s">
        <v>1014</v>
      </c>
      <c r="B90" s="2" t="s">
        <v>530</v>
      </c>
      <c r="C90" s="9" t="s">
        <v>656</v>
      </c>
      <c r="D90" s="2" t="s">
        <v>799</v>
      </c>
      <c r="E90" s="2" t="s">
        <v>689</v>
      </c>
      <c r="F90" s="9" t="str">
        <f>RIGHT(Tabela7[[#This Row],[Cliente]],10)</f>
        <v>2131 - 08)</v>
      </c>
      <c r="G90" s="9" t="s">
        <v>924</v>
      </c>
    </row>
    <row r="91" spans="1:7" x14ac:dyDescent="0.2">
      <c r="A91" s="9" t="s">
        <v>1015</v>
      </c>
      <c r="B91" s="2" t="s">
        <v>531</v>
      </c>
      <c r="C91" s="9" t="s">
        <v>656</v>
      </c>
      <c r="D91" s="2" t="s">
        <v>800</v>
      </c>
      <c r="E91" s="2" t="s">
        <v>693</v>
      </c>
      <c r="F91" s="9" t="str">
        <f>RIGHT(Tabela7[[#This Row],[Cliente]],10)</f>
        <v>3016 - 01)</v>
      </c>
      <c r="G91" s="9" t="s">
        <v>924</v>
      </c>
    </row>
    <row r="92" spans="1:7" x14ac:dyDescent="0.2">
      <c r="A92" s="9" t="s">
        <v>1016</v>
      </c>
      <c r="B92" s="2" t="s">
        <v>532</v>
      </c>
      <c r="C92" s="9" t="s">
        <v>658</v>
      </c>
      <c r="D92" s="2" t="s">
        <v>801</v>
      </c>
      <c r="E92" s="2" t="s">
        <v>689</v>
      </c>
      <c r="F92" s="9" t="str">
        <f>RIGHT(Tabela7[[#This Row],[Cliente]],10)</f>
        <v>2849 - 01)</v>
      </c>
      <c r="G92" s="9" t="s">
        <v>924</v>
      </c>
    </row>
    <row r="93" spans="1:7" x14ac:dyDescent="0.2">
      <c r="A93" s="9" t="s">
        <v>1017</v>
      </c>
      <c r="B93" s="2" t="s">
        <v>533</v>
      </c>
      <c r="C93" s="9" t="s">
        <v>254</v>
      </c>
      <c r="D93" s="2" t="s">
        <v>802</v>
      </c>
      <c r="E93" s="2" t="s">
        <v>689</v>
      </c>
      <c r="F93" s="9" t="str">
        <f>RIGHT(Tabela7[[#This Row],[Cliente]],10)</f>
        <v>2135 - 01)</v>
      </c>
      <c r="G93" s="9" t="s">
        <v>924</v>
      </c>
    </row>
    <row r="94" spans="1:7" x14ac:dyDescent="0.2">
      <c r="A94" s="9" t="s">
        <v>1018</v>
      </c>
      <c r="B94" s="2" t="s">
        <v>534</v>
      </c>
      <c r="C94" s="9" t="s">
        <v>659</v>
      </c>
      <c r="D94" s="2" t="s">
        <v>803</v>
      </c>
      <c r="E94" s="2" t="s">
        <v>676</v>
      </c>
      <c r="F94" s="9" t="str">
        <f>RIGHT(Tabela7[[#This Row],[Cliente]],10)</f>
        <v>0165 - 02)</v>
      </c>
      <c r="G94" s="9" t="s">
        <v>922</v>
      </c>
    </row>
    <row r="95" spans="1:7" x14ac:dyDescent="0.2">
      <c r="A95" s="9" t="s">
        <v>1019</v>
      </c>
      <c r="B95" s="2" t="s">
        <v>535</v>
      </c>
      <c r="C95" s="9" t="s">
        <v>659</v>
      </c>
      <c r="D95" s="2" t="s">
        <v>804</v>
      </c>
      <c r="E95" s="2" t="s">
        <v>687</v>
      </c>
      <c r="F95" s="9" t="str">
        <f>RIGHT(Tabela7[[#This Row],[Cliente]],10)</f>
        <v>0165 - 03)</v>
      </c>
      <c r="G95" s="9" t="s">
        <v>922</v>
      </c>
    </row>
    <row r="96" spans="1:7" x14ac:dyDescent="0.2">
      <c r="A96" s="9" t="s">
        <v>1020</v>
      </c>
      <c r="B96" s="2" t="s">
        <v>536</v>
      </c>
      <c r="C96" s="9" t="s">
        <v>659</v>
      </c>
      <c r="D96" s="2" t="s">
        <v>805</v>
      </c>
      <c r="E96" s="2" t="s">
        <v>676</v>
      </c>
      <c r="F96" s="9" t="str">
        <f>RIGHT(Tabela7[[#This Row],[Cliente]],10)</f>
        <v>0165 - 01)</v>
      </c>
      <c r="G96" s="9" t="s">
        <v>922</v>
      </c>
    </row>
    <row r="97" spans="1:7" x14ac:dyDescent="0.2">
      <c r="A97" s="9" t="s">
        <v>1021</v>
      </c>
      <c r="B97" s="2" t="s">
        <v>537</v>
      </c>
      <c r="C97" s="9" t="s">
        <v>660</v>
      </c>
      <c r="D97" s="2" t="s">
        <v>806</v>
      </c>
      <c r="E97" s="2" t="s">
        <v>677</v>
      </c>
      <c r="F97" s="9" t="str">
        <f>RIGHT(Tabela7[[#This Row],[Cliente]],10)</f>
        <v>3000 - 02)</v>
      </c>
      <c r="G97" s="9" t="s">
        <v>918</v>
      </c>
    </row>
    <row r="98" spans="1:7" x14ac:dyDescent="0.2">
      <c r="A98" s="9" t="s">
        <v>1022</v>
      </c>
      <c r="B98" s="2" t="s">
        <v>538</v>
      </c>
      <c r="C98" s="9" t="s">
        <v>660</v>
      </c>
      <c r="D98" s="2" t="s">
        <v>807</v>
      </c>
      <c r="E98" s="2" t="s">
        <v>677</v>
      </c>
      <c r="F98" s="9" t="str">
        <f>RIGHT(Tabela7[[#This Row],[Cliente]],10)</f>
        <v>3000 - 01)</v>
      </c>
      <c r="G98" s="9" t="s">
        <v>918</v>
      </c>
    </row>
    <row r="99" spans="1:7" x14ac:dyDescent="0.2">
      <c r="A99" s="9" t="s">
        <v>1023</v>
      </c>
      <c r="B99" s="2" t="s">
        <v>539</v>
      </c>
      <c r="C99" s="9" t="s">
        <v>254</v>
      </c>
      <c r="D99" s="2" t="s">
        <v>808</v>
      </c>
      <c r="E99" s="2" t="s">
        <v>694</v>
      </c>
      <c r="F99" s="9" t="str">
        <f>RIGHT(Tabela7[[#This Row],[Cliente]],10)</f>
        <v>4473 - 01)</v>
      </c>
      <c r="G99" s="9" t="s">
        <v>923</v>
      </c>
    </row>
    <row r="100" spans="1:7" x14ac:dyDescent="0.2">
      <c r="A100" s="9" t="s">
        <v>1024</v>
      </c>
      <c r="B100" s="2" t="s">
        <v>540</v>
      </c>
      <c r="C100" s="9" t="s">
        <v>254</v>
      </c>
      <c r="D100" s="2" t="s">
        <v>809</v>
      </c>
      <c r="E100" s="2" t="s">
        <v>681</v>
      </c>
      <c r="F100" s="9" t="str">
        <f>RIGHT(Tabela7[[#This Row],[Cliente]],10)</f>
        <v>2566 - 01)</v>
      </c>
      <c r="G100" s="9" t="s">
        <v>916</v>
      </c>
    </row>
    <row r="101" spans="1:7" x14ac:dyDescent="0.2">
      <c r="A101" s="9" t="s">
        <v>1025</v>
      </c>
      <c r="B101" s="2" t="s">
        <v>541</v>
      </c>
      <c r="C101" s="9" t="s">
        <v>661</v>
      </c>
      <c r="D101" s="2" t="s">
        <v>810</v>
      </c>
      <c r="E101" s="2" t="s">
        <v>677</v>
      </c>
      <c r="F101" s="9" t="str">
        <f>RIGHT(Tabela7[[#This Row],[Cliente]],10)</f>
        <v>2566 - 02)</v>
      </c>
      <c r="G101" s="9" t="s">
        <v>918</v>
      </c>
    </row>
    <row r="102" spans="1:7" x14ac:dyDescent="0.2">
      <c r="A102" s="9" t="s">
        <v>1026</v>
      </c>
      <c r="B102" s="2" t="s">
        <v>542</v>
      </c>
      <c r="C102" s="9" t="s">
        <v>649</v>
      </c>
      <c r="D102" s="2" t="s">
        <v>811</v>
      </c>
      <c r="E102" s="2" t="s">
        <v>676</v>
      </c>
      <c r="F102" s="9" t="str">
        <f>RIGHT(Tabela7[[#This Row],[Cliente]],10)</f>
        <v>0082 - 02)</v>
      </c>
      <c r="G102" s="9" t="s">
        <v>916</v>
      </c>
    </row>
    <row r="103" spans="1:7" x14ac:dyDescent="0.2">
      <c r="A103" s="9" t="s">
        <v>1027</v>
      </c>
      <c r="B103" s="2" t="s">
        <v>543</v>
      </c>
      <c r="C103" s="9" t="s">
        <v>649</v>
      </c>
      <c r="D103" s="2" t="s">
        <v>812</v>
      </c>
      <c r="E103" s="2" t="s">
        <v>676</v>
      </c>
      <c r="F103" s="9" t="str">
        <f>RIGHT(Tabela7[[#This Row],[Cliente]],10)</f>
        <v>0082 - 05)</v>
      </c>
      <c r="G103" s="9" t="s">
        <v>916</v>
      </c>
    </row>
    <row r="104" spans="1:7" x14ac:dyDescent="0.2">
      <c r="A104" s="9" t="s">
        <v>1028</v>
      </c>
      <c r="B104" s="2" t="s">
        <v>544</v>
      </c>
      <c r="C104" s="9" t="s">
        <v>649</v>
      </c>
      <c r="D104" s="2" t="s">
        <v>813</v>
      </c>
      <c r="E104" s="2" t="s">
        <v>676</v>
      </c>
      <c r="F104" s="9" t="str">
        <f>RIGHT(Tabela7[[#This Row],[Cliente]],10)</f>
        <v>0082 - 04)</v>
      </c>
      <c r="G104" s="9" t="s">
        <v>916</v>
      </c>
    </row>
    <row r="105" spans="1:7" x14ac:dyDescent="0.2">
      <c r="A105" s="9" t="s">
        <v>1029</v>
      </c>
      <c r="B105" s="2" t="s">
        <v>545</v>
      </c>
      <c r="C105" s="9" t="s">
        <v>649</v>
      </c>
      <c r="D105" s="2" t="s">
        <v>814</v>
      </c>
      <c r="E105" s="2" t="s">
        <v>676</v>
      </c>
      <c r="F105" s="9" t="str">
        <f>RIGHT(Tabela7[[#This Row],[Cliente]],10)</f>
        <v>0082 - 01)</v>
      </c>
      <c r="G105" s="9" t="s">
        <v>916</v>
      </c>
    </row>
    <row r="106" spans="1:7" x14ac:dyDescent="0.2">
      <c r="A106" s="9" t="s">
        <v>1030</v>
      </c>
      <c r="B106" s="2" t="s">
        <v>546</v>
      </c>
      <c r="C106" s="9" t="s">
        <v>649</v>
      </c>
      <c r="D106" s="2" t="s">
        <v>815</v>
      </c>
      <c r="E106" s="2" t="s">
        <v>676</v>
      </c>
      <c r="F106" s="9" t="str">
        <f>RIGHT(Tabela7[[#This Row],[Cliente]],10)</f>
        <v>0082 - 13)</v>
      </c>
      <c r="G106" s="9" t="s">
        <v>916</v>
      </c>
    </row>
    <row r="107" spans="1:7" x14ac:dyDescent="0.2">
      <c r="A107" s="9" t="s">
        <v>1031</v>
      </c>
      <c r="B107" s="2" t="s">
        <v>547</v>
      </c>
      <c r="C107" s="9" t="s">
        <v>662</v>
      </c>
      <c r="D107" s="2" t="s">
        <v>816</v>
      </c>
      <c r="E107" s="2" t="s">
        <v>676</v>
      </c>
      <c r="F107" s="9" t="str">
        <f>RIGHT(Tabela7[[#This Row],[Cliente]],10)</f>
        <v>0176 - 09)</v>
      </c>
      <c r="G107" s="9" t="s">
        <v>922</v>
      </c>
    </row>
    <row r="108" spans="1:7" x14ac:dyDescent="0.2">
      <c r="A108" s="9" t="s">
        <v>1032</v>
      </c>
      <c r="B108" s="2" t="s">
        <v>548</v>
      </c>
      <c r="C108" s="9" t="s">
        <v>662</v>
      </c>
      <c r="D108" s="2" t="s">
        <v>817</v>
      </c>
      <c r="E108" s="2" t="s">
        <v>688</v>
      </c>
      <c r="F108" s="9" t="str">
        <f>RIGHT(Tabela7[[#This Row],[Cliente]],10)</f>
        <v>0176 - 10)</v>
      </c>
      <c r="G108" s="9" t="s">
        <v>924</v>
      </c>
    </row>
    <row r="109" spans="1:7" x14ac:dyDescent="0.2">
      <c r="A109" s="9" t="s">
        <v>1033</v>
      </c>
      <c r="B109" s="2" t="s">
        <v>549</v>
      </c>
      <c r="C109" s="9" t="s">
        <v>662</v>
      </c>
      <c r="D109" s="2" t="s">
        <v>818</v>
      </c>
      <c r="E109" s="2" t="s">
        <v>676</v>
      </c>
      <c r="F109" s="9" t="str">
        <f>RIGHT(Tabela7[[#This Row],[Cliente]],10)</f>
        <v>0176 - 06)</v>
      </c>
      <c r="G109" s="9" t="s">
        <v>922</v>
      </c>
    </row>
    <row r="110" spans="1:7" x14ac:dyDescent="0.2">
      <c r="A110" s="9" t="s">
        <v>1034</v>
      </c>
      <c r="B110" s="2" t="s">
        <v>550</v>
      </c>
      <c r="C110" s="9" t="s">
        <v>662</v>
      </c>
      <c r="D110" s="2" t="s">
        <v>819</v>
      </c>
      <c r="E110" s="2" t="s">
        <v>685</v>
      </c>
      <c r="F110" s="9" t="str">
        <f>RIGHT(Tabela7[[#This Row],[Cliente]],10)</f>
        <v>0176 - 12)</v>
      </c>
      <c r="G110" s="9" t="s">
        <v>922</v>
      </c>
    </row>
    <row r="111" spans="1:7" x14ac:dyDescent="0.2">
      <c r="A111" s="9" t="s">
        <v>1035</v>
      </c>
      <c r="B111" s="2" t="s">
        <v>551</v>
      </c>
      <c r="C111" s="9" t="s">
        <v>662</v>
      </c>
      <c r="D111" s="2" t="s">
        <v>820</v>
      </c>
      <c r="E111" s="2" t="s">
        <v>676</v>
      </c>
      <c r="F111" s="9" t="str">
        <f>RIGHT(Tabela7[[#This Row],[Cliente]],10)</f>
        <v>0176 - 01)</v>
      </c>
      <c r="G111" s="9" t="s">
        <v>922</v>
      </c>
    </row>
    <row r="112" spans="1:7" x14ac:dyDescent="0.2">
      <c r="A112" s="9" t="s">
        <v>1036</v>
      </c>
      <c r="B112" s="2" t="s">
        <v>552</v>
      </c>
      <c r="C112" s="9" t="s">
        <v>662</v>
      </c>
      <c r="D112" s="2" t="s">
        <v>821</v>
      </c>
      <c r="E112" s="2" t="s">
        <v>685</v>
      </c>
      <c r="F112" s="9" t="str">
        <f>RIGHT(Tabela7[[#This Row],[Cliente]],10)</f>
        <v>0176 - 11)</v>
      </c>
      <c r="G112" s="9" t="s">
        <v>922</v>
      </c>
    </row>
    <row r="113" spans="1:7" x14ac:dyDescent="0.2">
      <c r="A113" s="9" t="s">
        <v>1037</v>
      </c>
      <c r="B113" s="2" t="s">
        <v>553</v>
      </c>
      <c r="C113" s="9" t="s">
        <v>662</v>
      </c>
      <c r="D113" s="2" t="s">
        <v>822</v>
      </c>
      <c r="E113" s="2" t="s">
        <v>676</v>
      </c>
      <c r="F113" s="9" t="str">
        <f>RIGHT(Tabela7[[#This Row],[Cliente]],10)</f>
        <v>0176 - 08)</v>
      </c>
      <c r="G113" s="9" t="s">
        <v>922</v>
      </c>
    </row>
    <row r="114" spans="1:7" x14ac:dyDescent="0.2">
      <c r="A114" s="9" t="s">
        <v>1038</v>
      </c>
      <c r="B114" s="2" t="s">
        <v>554</v>
      </c>
      <c r="C114" s="9" t="s">
        <v>388</v>
      </c>
      <c r="D114" s="2" t="s">
        <v>823</v>
      </c>
      <c r="E114" s="2" t="s">
        <v>695</v>
      </c>
      <c r="F114" s="9" t="str">
        <f>RIGHT(Tabela7[[#This Row],[Cliente]],10)</f>
        <v>2459 - 56)</v>
      </c>
      <c r="G114" s="9" t="s">
        <v>917</v>
      </c>
    </row>
    <row r="115" spans="1:7" x14ac:dyDescent="0.2">
      <c r="A115" s="9" t="s">
        <v>1039</v>
      </c>
      <c r="B115" s="2" t="s">
        <v>555</v>
      </c>
      <c r="C115" s="9" t="s">
        <v>388</v>
      </c>
      <c r="D115" s="2" t="s">
        <v>824</v>
      </c>
      <c r="E115" s="2" t="s">
        <v>696</v>
      </c>
      <c r="F115" s="9" t="str">
        <f>RIGHT(Tabela7[[#This Row],[Cliente]],10)</f>
        <v>2459 - 61)</v>
      </c>
      <c r="G115" s="9" t="s">
        <v>918</v>
      </c>
    </row>
    <row r="116" spans="1:7" x14ac:dyDescent="0.2">
      <c r="A116" s="9" t="s">
        <v>1040</v>
      </c>
      <c r="B116" s="2" t="s">
        <v>556</v>
      </c>
      <c r="C116" s="9" t="s">
        <v>388</v>
      </c>
      <c r="D116" s="2" t="s">
        <v>825</v>
      </c>
      <c r="E116" s="2" t="s">
        <v>697</v>
      </c>
      <c r="F116" s="9" t="str">
        <f>RIGHT(Tabela7[[#This Row],[Cliente]],10)</f>
        <v>2459 - 44)</v>
      </c>
      <c r="G116" s="9" t="s">
        <v>917</v>
      </c>
    </row>
    <row r="117" spans="1:7" x14ac:dyDescent="0.2">
      <c r="A117" s="9" t="s">
        <v>1041</v>
      </c>
      <c r="B117" s="2" t="s">
        <v>557</v>
      </c>
      <c r="C117" s="9" t="s">
        <v>388</v>
      </c>
      <c r="D117" s="2" t="s">
        <v>826</v>
      </c>
      <c r="E117" s="2" t="s">
        <v>676</v>
      </c>
      <c r="F117" s="9" t="str">
        <f>RIGHT(Tabela7[[#This Row],[Cliente]],10)</f>
        <v>2459 - 57)</v>
      </c>
      <c r="G117" s="9" t="s">
        <v>917</v>
      </c>
    </row>
    <row r="118" spans="1:7" x14ac:dyDescent="0.2">
      <c r="A118" s="9" t="s">
        <v>1042</v>
      </c>
      <c r="B118" s="2" t="s">
        <v>558</v>
      </c>
      <c r="C118" s="9" t="s">
        <v>388</v>
      </c>
      <c r="D118" s="2" t="s">
        <v>827</v>
      </c>
      <c r="E118" s="2" t="s">
        <v>689</v>
      </c>
      <c r="F118" s="9" t="str">
        <f>RIGHT(Tabela7[[#This Row],[Cliente]],10)</f>
        <v>2459 - 59)</v>
      </c>
      <c r="G118" s="9" t="s">
        <v>924</v>
      </c>
    </row>
    <row r="119" spans="1:7" x14ac:dyDescent="0.2">
      <c r="A119" s="9" t="s">
        <v>1043</v>
      </c>
      <c r="B119" s="2" t="s">
        <v>559</v>
      </c>
      <c r="C119" s="9" t="s">
        <v>388</v>
      </c>
      <c r="D119" s="2" t="s">
        <v>828</v>
      </c>
      <c r="E119" s="2" t="s">
        <v>680</v>
      </c>
      <c r="F119" s="9" t="str">
        <f>RIGHT(Tabela7[[#This Row],[Cliente]],10)</f>
        <v>2459 - 54)</v>
      </c>
      <c r="G119" s="9" t="s">
        <v>917</v>
      </c>
    </row>
    <row r="120" spans="1:7" x14ac:dyDescent="0.2">
      <c r="A120" s="9" t="s">
        <v>1044</v>
      </c>
      <c r="B120" s="2" t="s">
        <v>560</v>
      </c>
      <c r="C120" s="9" t="s">
        <v>388</v>
      </c>
      <c r="D120" s="2" t="s">
        <v>829</v>
      </c>
      <c r="E120" s="2" t="s">
        <v>698</v>
      </c>
      <c r="F120" s="9" t="str">
        <f>RIGHT(Tabela7[[#This Row],[Cliente]],10)</f>
        <v>2459 - 58)</v>
      </c>
      <c r="G120" s="9" t="s">
        <v>917</v>
      </c>
    </row>
    <row r="121" spans="1:7" x14ac:dyDescent="0.2">
      <c r="A121" s="9" t="s">
        <v>1045</v>
      </c>
      <c r="B121" s="2" t="s">
        <v>561</v>
      </c>
      <c r="C121" s="9" t="s">
        <v>388</v>
      </c>
      <c r="D121" s="2" t="s">
        <v>830</v>
      </c>
      <c r="E121" s="2" t="s">
        <v>685</v>
      </c>
      <c r="F121" s="9" t="str">
        <f>RIGHT(Tabela7[[#This Row],[Cliente]],10)</f>
        <v>2459 - 36)</v>
      </c>
      <c r="G121" s="9" t="s">
        <v>917</v>
      </c>
    </row>
    <row r="122" spans="1:7" x14ac:dyDescent="0.2">
      <c r="A122" s="9" t="s">
        <v>1046</v>
      </c>
      <c r="B122" s="2" t="s">
        <v>562</v>
      </c>
      <c r="C122" s="9" t="s">
        <v>388</v>
      </c>
      <c r="D122" s="2" t="s">
        <v>831</v>
      </c>
      <c r="E122" s="2" t="s">
        <v>699</v>
      </c>
      <c r="F122" s="9" t="str">
        <f>RIGHT(Tabela7[[#This Row],[Cliente]],10)</f>
        <v>2459 - 38)</v>
      </c>
      <c r="G122" s="9" t="s">
        <v>917</v>
      </c>
    </row>
    <row r="123" spans="1:7" x14ac:dyDescent="0.2">
      <c r="A123" s="9" t="s">
        <v>1047</v>
      </c>
      <c r="B123" s="2" t="s">
        <v>563</v>
      </c>
      <c r="C123" s="9" t="s">
        <v>388</v>
      </c>
      <c r="D123" s="2" t="s">
        <v>832</v>
      </c>
      <c r="E123" s="2" t="s">
        <v>677</v>
      </c>
      <c r="F123" s="9" t="str">
        <f>RIGHT(Tabela7[[#This Row],[Cliente]],10)</f>
        <v>1456 - 04)</v>
      </c>
      <c r="G123" s="9" t="s">
        <v>918</v>
      </c>
    </row>
    <row r="124" spans="1:7" x14ac:dyDescent="0.2">
      <c r="A124" s="9" t="s">
        <v>1048</v>
      </c>
      <c r="B124" s="2" t="s">
        <v>564</v>
      </c>
      <c r="C124" s="9" t="s">
        <v>388</v>
      </c>
      <c r="D124" s="2" t="s">
        <v>833</v>
      </c>
      <c r="E124" s="2" t="s">
        <v>700</v>
      </c>
      <c r="F124" s="9" t="str">
        <f>RIGHT(Tabela7[[#This Row],[Cliente]],10)</f>
        <v>2459 - 62)</v>
      </c>
      <c r="G124" s="9" t="s">
        <v>917</v>
      </c>
    </row>
    <row r="125" spans="1:7" x14ac:dyDescent="0.2">
      <c r="A125" s="9" t="s">
        <v>1049</v>
      </c>
      <c r="B125" s="2" t="s">
        <v>565</v>
      </c>
      <c r="C125" s="9" t="s">
        <v>388</v>
      </c>
      <c r="D125" s="2" t="s">
        <v>834</v>
      </c>
      <c r="E125" s="2" t="s">
        <v>701</v>
      </c>
      <c r="F125" s="9" t="str">
        <f>RIGHT(Tabela7[[#This Row],[Cliente]],10)</f>
        <v>2459 - 76)</v>
      </c>
      <c r="G125" s="9" t="s">
        <v>917</v>
      </c>
    </row>
    <row r="126" spans="1:7" x14ac:dyDescent="0.2">
      <c r="A126" s="9" t="s">
        <v>1050</v>
      </c>
      <c r="B126" s="2" t="s">
        <v>566</v>
      </c>
      <c r="C126" s="9" t="s">
        <v>254</v>
      </c>
      <c r="D126" s="2" t="s">
        <v>835</v>
      </c>
      <c r="E126" s="2" t="s">
        <v>676</v>
      </c>
      <c r="F126" s="9" t="str">
        <f>RIGHT(Tabela7[[#This Row],[Cliente]],10)</f>
        <v>0173 - 01)</v>
      </c>
      <c r="G126" s="9" t="s">
        <v>916</v>
      </c>
    </row>
    <row r="127" spans="1:7" x14ac:dyDescent="0.2">
      <c r="A127" s="9" t="s">
        <v>1051</v>
      </c>
      <c r="B127" s="2" t="s">
        <v>567</v>
      </c>
      <c r="C127" s="9" t="s">
        <v>254</v>
      </c>
      <c r="D127" s="2" t="s">
        <v>836</v>
      </c>
      <c r="E127" s="2" t="s">
        <v>677</v>
      </c>
      <c r="F127" s="9" t="str">
        <f>RIGHT(Tabela7[[#This Row],[Cliente]],10)</f>
        <v>4215 - 01)</v>
      </c>
      <c r="G127" s="9" t="s">
        <v>919</v>
      </c>
    </row>
    <row r="128" spans="1:7" x14ac:dyDescent="0.2">
      <c r="A128" s="9" t="s">
        <v>1052</v>
      </c>
      <c r="B128" s="2" t="s">
        <v>568</v>
      </c>
      <c r="C128" s="9" t="s">
        <v>388</v>
      </c>
      <c r="D128" s="2" t="s">
        <v>837</v>
      </c>
      <c r="E128" s="2" t="s">
        <v>683</v>
      </c>
      <c r="F128" s="9" t="str">
        <f>RIGHT(Tabela7[[#This Row],[Cliente]],10)</f>
        <v>2459 - 80)</v>
      </c>
      <c r="G128" s="9" t="s">
        <v>917</v>
      </c>
    </row>
    <row r="129" spans="1:7" x14ac:dyDescent="0.2">
      <c r="A129" s="9" t="s">
        <v>1053</v>
      </c>
      <c r="B129" s="2" t="s">
        <v>569</v>
      </c>
      <c r="C129" s="9" t="s">
        <v>662</v>
      </c>
      <c r="D129" s="2" t="s">
        <v>838</v>
      </c>
      <c r="E129" s="2" t="s">
        <v>689</v>
      </c>
      <c r="F129" s="9" t="str">
        <f>RIGHT(Tabela7[[#This Row],[Cliente]],10)</f>
        <v>0176 - 07)</v>
      </c>
      <c r="G129" s="9" t="s">
        <v>924</v>
      </c>
    </row>
    <row r="130" spans="1:7" x14ac:dyDescent="0.2">
      <c r="A130" s="9" t="s">
        <v>1054</v>
      </c>
      <c r="B130" s="2" t="s">
        <v>570</v>
      </c>
      <c r="C130" s="9" t="s">
        <v>663</v>
      </c>
      <c r="D130" s="2" t="s">
        <v>839</v>
      </c>
      <c r="E130" s="2" t="s">
        <v>676</v>
      </c>
      <c r="F130" s="9" t="str">
        <f>RIGHT(Tabela7[[#This Row],[Cliente]],10)</f>
        <v>1921 - 01)</v>
      </c>
      <c r="G130" s="9" t="s">
        <v>916</v>
      </c>
    </row>
    <row r="131" spans="1:7" x14ac:dyDescent="0.2">
      <c r="A131" s="9" t="s">
        <v>1055</v>
      </c>
      <c r="B131" s="2" t="s">
        <v>571</v>
      </c>
      <c r="C131" s="9" t="s">
        <v>664</v>
      </c>
      <c r="D131" s="2" t="s">
        <v>840</v>
      </c>
      <c r="E131" s="2" t="s">
        <v>682</v>
      </c>
      <c r="F131" s="9" t="str">
        <f>RIGHT(Tabela7[[#This Row],[Cliente]],10)</f>
        <v>1624 - 01)</v>
      </c>
      <c r="G131" s="9" t="s">
        <v>922</v>
      </c>
    </row>
    <row r="132" spans="1:7" x14ac:dyDescent="0.2">
      <c r="A132" s="9" t="s">
        <v>1056</v>
      </c>
      <c r="B132" s="2" t="s">
        <v>572</v>
      </c>
      <c r="C132" s="9" t="s">
        <v>664</v>
      </c>
      <c r="D132" s="2" t="s">
        <v>841</v>
      </c>
      <c r="E132" s="2" t="s">
        <v>682</v>
      </c>
      <c r="F132" s="9" t="str">
        <f>RIGHT(Tabela7[[#This Row],[Cliente]],10)</f>
        <v>1624 - 02)</v>
      </c>
      <c r="G132" s="9" t="s">
        <v>922</v>
      </c>
    </row>
    <row r="133" spans="1:7" x14ac:dyDescent="0.2">
      <c r="A133" s="9" t="s">
        <v>1057</v>
      </c>
      <c r="B133" s="2" t="s">
        <v>573</v>
      </c>
      <c r="C133" s="9" t="s">
        <v>254</v>
      </c>
      <c r="D133" s="2" t="s">
        <v>842</v>
      </c>
      <c r="E133" s="2" t="s">
        <v>676</v>
      </c>
      <c r="F133" s="9" t="str">
        <f>RIGHT(Tabela7[[#This Row],[Cliente]],10)</f>
        <v>0142 - 01)</v>
      </c>
      <c r="G133" s="9" t="s">
        <v>916</v>
      </c>
    </row>
    <row r="134" spans="1:7" x14ac:dyDescent="0.2">
      <c r="A134" s="9" t="s">
        <v>1058</v>
      </c>
      <c r="B134" s="2" t="s">
        <v>574</v>
      </c>
      <c r="C134" s="9" t="s">
        <v>665</v>
      </c>
      <c r="D134" s="2" t="s">
        <v>843</v>
      </c>
      <c r="E134" s="2" t="s">
        <v>676</v>
      </c>
      <c r="F134" s="9" t="str">
        <f>RIGHT(Tabela7[[#This Row],[Cliente]],10)</f>
        <v>0153 - 03)</v>
      </c>
      <c r="G134" s="9" t="s">
        <v>922</v>
      </c>
    </row>
    <row r="135" spans="1:7" x14ac:dyDescent="0.2">
      <c r="A135" s="9" t="s">
        <v>1059</v>
      </c>
      <c r="B135" s="2" t="s">
        <v>575</v>
      </c>
      <c r="C135" s="9" t="s">
        <v>257</v>
      </c>
      <c r="D135" s="2" t="s">
        <v>844</v>
      </c>
      <c r="E135" s="2" t="s">
        <v>677</v>
      </c>
      <c r="F135" s="9" t="str">
        <f>RIGHT(Tabela7[[#This Row],[Cliente]],10)</f>
        <v>0047 - 08)</v>
      </c>
      <c r="G135" s="9" t="s">
        <v>918</v>
      </c>
    </row>
    <row r="136" spans="1:7" x14ac:dyDescent="0.2">
      <c r="A136" s="9" t="s">
        <v>1060</v>
      </c>
      <c r="B136" s="2" t="s">
        <v>576</v>
      </c>
      <c r="C136" s="9" t="s">
        <v>666</v>
      </c>
      <c r="D136" s="2" t="s">
        <v>845</v>
      </c>
      <c r="E136" s="2" t="s">
        <v>676</v>
      </c>
      <c r="F136" s="9" t="str">
        <f>RIGHT(Tabela7[[#This Row],[Cliente]],10)</f>
        <v>0129 - 01)</v>
      </c>
      <c r="G136" s="9" t="s">
        <v>917</v>
      </c>
    </row>
    <row r="137" spans="1:7" x14ac:dyDescent="0.2">
      <c r="A137" s="9" t="s">
        <v>1061</v>
      </c>
      <c r="B137" s="2" t="s">
        <v>577</v>
      </c>
      <c r="C137" s="9" t="s">
        <v>667</v>
      </c>
      <c r="D137" s="2" t="s">
        <v>846</v>
      </c>
      <c r="E137" s="2" t="s">
        <v>676</v>
      </c>
      <c r="F137" s="9" t="str">
        <f>RIGHT(Tabela7[[#This Row],[Cliente]],10)</f>
        <v>1734 - 08)</v>
      </c>
      <c r="G137" s="9" t="s">
        <v>916</v>
      </c>
    </row>
    <row r="138" spans="1:7" x14ac:dyDescent="0.2">
      <c r="A138" s="9" t="s">
        <v>1062</v>
      </c>
      <c r="B138" s="2" t="s">
        <v>578</v>
      </c>
      <c r="C138" s="9" t="s">
        <v>254</v>
      </c>
      <c r="D138" s="2" t="s">
        <v>847</v>
      </c>
      <c r="E138" s="2" t="s">
        <v>676</v>
      </c>
      <c r="F138" s="9" t="str">
        <f>RIGHT(Tabela7[[#This Row],[Cliente]],10)</f>
        <v>1748 - 01)</v>
      </c>
      <c r="G138" s="9" t="s">
        <v>916</v>
      </c>
    </row>
    <row r="139" spans="1:7" x14ac:dyDescent="0.2">
      <c r="A139" s="9" t="s">
        <v>1063</v>
      </c>
      <c r="B139" s="2" t="s">
        <v>579</v>
      </c>
      <c r="C139" s="9" t="s">
        <v>655</v>
      </c>
      <c r="D139" s="2" t="s">
        <v>848</v>
      </c>
      <c r="E139" s="2" t="s">
        <v>676</v>
      </c>
      <c r="F139" s="9" t="str">
        <f>RIGHT(Tabela7[[#This Row],[Cliente]],10)</f>
        <v>0167 - 46)</v>
      </c>
      <c r="G139" s="9" t="s">
        <v>922</v>
      </c>
    </row>
    <row r="140" spans="1:7" x14ac:dyDescent="0.2">
      <c r="A140" s="9" t="s">
        <v>1064</v>
      </c>
      <c r="B140" s="2" t="s">
        <v>580</v>
      </c>
      <c r="C140" s="9" t="s">
        <v>254</v>
      </c>
      <c r="D140" s="2" t="s">
        <v>849</v>
      </c>
      <c r="E140" s="2" t="s">
        <v>676</v>
      </c>
      <c r="F140" s="9" t="str">
        <f>RIGHT(Tabela7[[#This Row],[Cliente]],10)</f>
        <v>2762 - 01)</v>
      </c>
      <c r="G140" s="9" t="s">
        <v>916</v>
      </c>
    </row>
    <row r="141" spans="1:7" x14ac:dyDescent="0.2">
      <c r="A141" s="9" t="s">
        <v>1065</v>
      </c>
      <c r="B141" s="2" t="s">
        <v>581</v>
      </c>
      <c r="C141" s="9" t="s">
        <v>668</v>
      </c>
      <c r="D141" s="2" t="s">
        <v>850</v>
      </c>
      <c r="E141" s="2" t="s">
        <v>684</v>
      </c>
      <c r="F141" s="9" t="str">
        <f>RIGHT(Tabela7[[#This Row],[Cliente]],10)</f>
        <v>2042 - 02)</v>
      </c>
      <c r="G141" s="9" t="s">
        <v>923</v>
      </c>
    </row>
    <row r="142" spans="1:7" x14ac:dyDescent="0.2">
      <c r="A142" s="9" t="s">
        <v>1066</v>
      </c>
      <c r="B142" s="2" t="s">
        <v>582</v>
      </c>
      <c r="C142" s="9" t="s">
        <v>669</v>
      </c>
      <c r="D142" s="2" t="s">
        <v>851</v>
      </c>
      <c r="E142" s="2" t="s">
        <v>676</v>
      </c>
      <c r="F142" s="9" t="str">
        <f>RIGHT(Tabela7[[#This Row],[Cliente]],10)</f>
        <v>1541 - 01)</v>
      </c>
      <c r="G142" s="9" t="s">
        <v>920</v>
      </c>
    </row>
    <row r="143" spans="1:7" x14ac:dyDescent="0.2">
      <c r="A143" s="9" t="s">
        <v>1067</v>
      </c>
      <c r="B143" s="2" t="s">
        <v>583</v>
      </c>
      <c r="C143" s="9" t="s">
        <v>669</v>
      </c>
      <c r="D143" s="2" t="s">
        <v>852</v>
      </c>
      <c r="E143" s="2" t="s">
        <v>676</v>
      </c>
      <c r="F143" s="9" t="str">
        <f>RIGHT(Tabela7[[#This Row],[Cliente]],10)</f>
        <v>1541 - 03)</v>
      </c>
      <c r="G143" s="9" t="s">
        <v>920</v>
      </c>
    </row>
    <row r="144" spans="1:7" x14ac:dyDescent="0.2">
      <c r="A144" s="9" t="s">
        <v>1068</v>
      </c>
      <c r="B144" s="2" t="s">
        <v>584</v>
      </c>
      <c r="C144" s="9" t="s">
        <v>669</v>
      </c>
      <c r="D144" s="2" t="s">
        <v>853</v>
      </c>
      <c r="E144" s="2" t="s">
        <v>676</v>
      </c>
      <c r="F144" s="9" t="str">
        <f>RIGHT(Tabela7[[#This Row],[Cliente]],10)</f>
        <v>1541 - 05)</v>
      </c>
      <c r="G144" s="9" t="s">
        <v>920</v>
      </c>
    </row>
    <row r="145" spans="1:7" x14ac:dyDescent="0.2">
      <c r="A145" s="9" t="s">
        <v>1069</v>
      </c>
      <c r="B145" s="2" t="s">
        <v>585</v>
      </c>
      <c r="C145" s="9" t="s">
        <v>670</v>
      </c>
      <c r="D145" s="2" t="s">
        <v>854</v>
      </c>
      <c r="E145" s="2" t="s">
        <v>702</v>
      </c>
      <c r="F145" s="9" t="str">
        <f>RIGHT(Tabela7[[#This Row],[Cliente]],10)</f>
        <v>2142 - 03)</v>
      </c>
      <c r="G145" s="9" t="s">
        <v>917</v>
      </c>
    </row>
    <row r="146" spans="1:7" x14ac:dyDescent="0.2">
      <c r="A146" s="9" t="s">
        <v>1070</v>
      </c>
      <c r="B146" s="2" t="s">
        <v>586</v>
      </c>
      <c r="C146" s="9" t="s">
        <v>671</v>
      </c>
      <c r="D146" s="2" t="s">
        <v>855</v>
      </c>
      <c r="E146" s="2" t="s">
        <v>677</v>
      </c>
      <c r="F146" s="9" t="str">
        <f>RIGHT(Tabela7[[#This Row],[Cliente]],10)</f>
        <v>0008 - 05)</v>
      </c>
      <c r="G146" s="9" t="s">
        <v>918</v>
      </c>
    </row>
    <row r="147" spans="1:7" x14ac:dyDescent="0.2">
      <c r="A147" s="9" t="s">
        <v>1071</v>
      </c>
      <c r="B147" s="2" t="s">
        <v>587</v>
      </c>
      <c r="C147" s="9" t="s">
        <v>671</v>
      </c>
      <c r="D147" s="2" t="s">
        <v>856</v>
      </c>
      <c r="E147" s="2" t="s">
        <v>677</v>
      </c>
      <c r="F147" s="9" t="str">
        <f>RIGHT(Tabela7[[#This Row],[Cliente]],10)</f>
        <v>0008 - 26)</v>
      </c>
      <c r="G147" s="9" t="s">
        <v>919</v>
      </c>
    </row>
    <row r="148" spans="1:7" x14ac:dyDescent="0.2">
      <c r="A148" s="9" t="s">
        <v>1072</v>
      </c>
      <c r="B148" s="2" t="s">
        <v>588</v>
      </c>
      <c r="C148" s="9" t="s">
        <v>671</v>
      </c>
      <c r="D148" s="2" t="s">
        <v>857</v>
      </c>
      <c r="E148" s="2" t="s">
        <v>677</v>
      </c>
      <c r="F148" s="9" t="str">
        <f>RIGHT(Tabela7[[#This Row],[Cliente]],10)</f>
        <v>0008 - 18)</v>
      </c>
      <c r="G148" s="9" t="s">
        <v>919</v>
      </c>
    </row>
    <row r="149" spans="1:7" x14ac:dyDescent="0.2">
      <c r="A149" s="9" t="s">
        <v>1073</v>
      </c>
      <c r="B149" s="2" t="s">
        <v>589</v>
      </c>
      <c r="C149" s="9" t="s">
        <v>671</v>
      </c>
      <c r="D149" s="2" t="s">
        <v>858</v>
      </c>
      <c r="E149" s="2" t="s">
        <v>684</v>
      </c>
      <c r="F149" s="9" t="str">
        <f>RIGHT(Tabela7[[#This Row],[Cliente]],10)</f>
        <v>0008 - 20)</v>
      </c>
      <c r="G149" s="9" t="s">
        <v>923</v>
      </c>
    </row>
    <row r="150" spans="1:7" x14ac:dyDescent="0.2">
      <c r="A150" s="9" t="s">
        <v>1074</v>
      </c>
      <c r="B150" s="2" t="s">
        <v>590</v>
      </c>
      <c r="C150" s="9" t="s">
        <v>251</v>
      </c>
      <c r="D150" s="2" t="s">
        <v>859</v>
      </c>
      <c r="E150" s="2" t="s">
        <v>685</v>
      </c>
      <c r="F150" s="9" t="str">
        <f>RIGHT(Tabela7[[#This Row],[Cliente]],10)</f>
        <v>1899 - 21)</v>
      </c>
      <c r="G150" s="9" t="s">
        <v>917</v>
      </c>
    </row>
    <row r="151" spans="1:7" x14ac:dyDescent="0.2">
      <c r="A151" s="9" t="s">
        <v>1075</v>
      </c>
      <c r="B151" s="2" t="s">
        <v>591</v>
      </c>
      <c r="C151" s="9" t="s">
        <v>672</v>
      </c>
      <c r="D151" s="2" t="s">
        <v>860</v>
      </c>
      <c r="E151" s="2" t="s">
        <v>703</v>
      </c>
      <c r="F151" s="9" t="str">
        <f>RIGHT(Tabela7[[#This Row],[Cliente]],10)</f>
        <v>2315 - 05)</v>
      </c>
      <c r="G151" s="9" t="s">
        <v>916</v>
      </c>
    </row>
    <row r="152" spans="1:7" x14ac:dyDescent="0.2">
      <c r="A152" s="9" t="s">
        <v>1076</v>
      </c>
      <c r="B152" s="2" t="s">
        <v>592</v>
      </c>
      <c r="C152" s="9" t="s">
        <v>653</v>
      </c>
      <c r="D152" s="2" t="s">
        <v>861</v>
      </c>
      <c r="E152" s="2" t="s">
        <v>691</v>
      </c>
      <c r="F152" s="9" t="str">
        <f>RIGHT(Tabela7[[#This Row],[Cliente]],10)</f>
        <v>0008 - 32)</v>
      </c>
      <c r="G152" s="9" t="s">
        <v>924</v>
      </c>
    </row>
    <row r="153" spans="1:7" x14ac:dyDescent="0.2">
      <c r="A153" s="9" t="s">
        <v>1077</v>
      </c>
      <c r="B153" s="2" t="s">
        <v>593</v>
      </c>
      <c r="C153" s="9" t="s">
        <v>653</v>
      </c>
      <c r="D153" s="2" t="s">
        <v>862</v>
      </c>
      <c r="E153" s="2" t="s">
        <v>689</v>
      </c>
      <c r="F153" s="9" t="str">
        <f>RIGHT(Tabela7[[#This Row],[Cliente]],10)</f>
        <v>0008 - 31)</v>
      </c>
      <c r="G153" s="9" t="s">
        <v>924</v>
      </c>
    </row>
    <row r="154" spans="1:7" x14ac:dyDescent="0.2">
      <c r="A154" s="9" t="s">
        <v>1078</v>
      </c>
      <c r="B154" s="2" t="s">
        <v>594</v>
      </c>
      <c r="C154" s="9" t="s">
        <v>653</v>
      </c>
      <c r="D154" s="2" t="s">
        <v>863</v>
      </c>
      <c r="E154" s="2" t="s">
        <v>689</v>
      </c>
      <c r="F154" s="9" t="str">
        <f>RIGHT(Tabela7[[#This Row],[Cliente]],10)</f>
        <v>0008 - 34)</v>
      </c>
      <c r="G154" s="9" t="s">
        <v>924</v>
      </c>
    </row>
    <row r="155" spans="1:7" x14ac:dyDescent="0.2">
      <c r="A155" s="9" t="s">
        <v>1079</v>
      </c>
      <c r="B155" s="2" t="s">
        <v>595</v>
      </c>
      <c r="C155" s="9" t="s">
        <v>655</v>
      </c>
      <c r="D155" s="2" t="s">
        <v>864</v>
      </c>
      <c r="E155" s="2" t="s">
        <v>676</v>
      </c>
      <c r="F155" s="9" t="str">
        <f>RIGHT(Tabela7[[#This Row],[Cliente]],10)</f>
        <v>0167 - 07)</v>
      </c>
      <c r="G155" s="9" t="s">
        <v>922</v>
      </c>
    </row>
    <row r="156" spans="1:7" x14ac:dyDescent="0.2">
      <c r="A156" s="9" t="s">
        <v>1080</v>
      </c>
      <c r="B156" s="2" t="s">
        <v>596</v>
      </c>
      <c r="C156" s="9" t="s">
        <v>655</v>
      </c>
      <c r="D156" s="2" t="s">
        <v>865</v>
      </c>
      <c r="E156" s="2" t="s">
        <v>676</v>
      </c>
      <c r="F156" s="9" t="str">
        <f>RIGHT(Tabela7[[#This Row],[Cliente]],10)</f>
        <v>0167 - 06)</v>
      </c>
      <c r="G156" s="9" t="s">
        <v>922</v>
      </c>
    </row>
    <row r="157" spans="1:7" x14ac:dyDescent="0.2">
      <c r="A157" s="9" t="s">
        <v>1081</v>
      </c>
      <c r="B157" s="2" t="s">
        <v>597</v>
      </c>
      <c r="C157" s="9" t="s">
        <v>655</v>
      </c>
      <c r="D157" s="2" t="s">
        <v>866</v>
      </c>
      <c r="E157" s="2" t="s">
        <v>680</v>
      </c>
      <c r="F157" s="9" t="str">
        <f>RIGHT(Tabela7[[#This Row],[Cliente]],10)</f>
        <v>0167 - 04)</v>
      </c>
      <c r="G157" s="9" t="s">
        <v>922</v>
      </c>
    </row>
    <row r="158" spans="1:7" x14ac:dyDescent="0.2">
      <c r="A158" s="9" t="s">
        <v>1082</v>
      </c>
      <c r="B158" s="2" t="s">
        <v>598</v>
      </c>
      <c r="C158" s="9" t="s">
        <v>655</v>
      </c>
      <c r="D158" s="2" t="s">
        <v>786</v>
      </c>
      <c r="E158" s="2" t="s">
        <v>676</v>
      </c>
      <c r="F158" s="9" t="str">
        <f>RIGHT(Tabela7[[#This Row],[Cliente]],10)</f>
        <v>0167 - 10)</v>
      </c>
      <c r="G158" s="9" t="s">
        <v>922</v>
      </c>
    </row>
    <row r="159" spans="1:7" x14ac:dyDescent="0.2">
      <c r="A159" s="9" t="s">
        <v>1083</v>
      </c>
      <c r="B159" s="2" t="s">
        <v>599</v>
      </c>
      <c r="C159" s="9" t="s">
        <v>655</v>
      </c>
      <c r="D159" s="2" t="s">
        <v>867</v>
      </c>
      <c r="E159" s="2" t="s">
        <v>676</v>
      </c>
      <c r="F159" s="9" t="str">
        <f>RIGHT(Tabela7[[#This Row],[Cliente]],10)</f>
        <v>0167 - 11)</v>
      </c>
      <c r="G159" s="9" t="s">
        <v>922</v>
      </c>
    </row>
    <row r="160" spans="1:7" x14ac:dyDescent="0.2">
      <c r="A160" s="9" t="s">
        <v>1084</v>
      </c>
      <c r="B160" s="2" t="s">
        <v>600</v>
      </c>
      <c r="C160" s="9" t="s">
        <v>655</v>
      </c>
      <c r="D160" s="2" t="s">
        <v>868</v>
      </c>
      <c r="E160" s="2" t="s">
        <v>676</v>
      </c>
      <c r="F160" s="9" t="str">
        <f>RIGHT(Tabela7[[#This Row],[Cliente]],10)</f>
        <v>0167 - 32)</v>
      </c>
      <c r="G160" s="9" t="s">
        <v>922</v>
      </c>
    </row>
    <row r="161" spans="1:7" x14ac:dyDescent="0.2">
      <c r="A161" s="9" t="s">
        <v>1085</v>
      </c>
      <c r="B161" s="2" t="s">
        <v>601</v>
      </c>
      <c r="C161" s="9" t="s">
        <v>655</v>
      </c>
      <c r="D161" s="2" t="s">
        <v>869</v>
      </c>
      <c r="E161" s="2" t="s">
        <v>676</v>
      </c>
      <c r="F161" s="9" t="str">
        <f>RIGHT(Tabela7[[#This Row],[Cliente]],10)</f>
        <v>0167 - 33)</v>
      </c>
      <c r="G161" s="9" t="s">
        <v>922</v>
      </c>
    </row>
    <row r="162" spans="1:7" x14ac:dyDescent="0.2">
      <c r="A162" s="9" t="s">
        <v>1086</v>
      </c>
      <c r="B162" s="2" t="s">
        <v>602</v>
      </c>
      <c r="C162" s="9" t="s">
        <v>655</v>
      </c>
      <c r="D162" s="2" t="s">
        <v>870</v>
      </c>
      <c r="E162" s="2" t="s">
        <v>676</v>
      </c>
      <c r="F162" s="9" t="str">
        <f>RIGHT(Tabela7[[#This Row],[Cliente]],10)</f>
        <v>0167 - 34)</v>
      </c>
      <c r="G162" s="9" t="s">
        <v>922</v>
      </c>
    </row>
    <row r="163" spans="1:7" x14ac:dyDescent="0.2">
      <c r="A163" s="9" t="s">
        <v>1087</v>
      </c>
      <c r="B163" s="2" t="s">
        <v>603</v>
      </c>
      <c r="C163" s="9" t="s">
        <v>655</v>
      </c>
      <c r="D163" s="2" t="s">
        <v>871</v>
      </c>
      <c r="E163" s="2" t="s">
        <v>676</v>
      </c>
      <c r="F163" s="9" t="str">
        <f>RIGHT(Tabela7[[#This Row],[Cliente]],10)</f>
        <v>0167 - 35)</v>
      </c>
      <c r="G163" s="9" t="s">
        <v>922</v>
      </c>
    </row>
    <row r="164" spans="1:7" x14ac:dyDescent="0.2">
      <c r="A164" s="9" t="s">
        <v>1088</v>
      </c>
      <c r="B164" s="2" t="s">
        <v>604</v>
      </c>
      <c r="C164" s="9" t="s">
        <v>655</v>
      </c>
      <c r="D164" s="2" t="s">
        <v>867</v>
      </c>
      <c r="E164" s="2" t="s">
        <v>676</v>
      </c>
      <c r="F164" s="9" t="str">
        <f>RIGHT(Tabela7[[#This Row],[Cliente]],10)</f>
        <v>0167 - 36)</v>
      </c>
      <c r="G164" s="9" t="s">
        <v>922</v>
      </c>
    </row>
    <row r="165" spans="1:7" x14ac:dyDescent="0.2">
      <c r="A165" s="9" t="s">
        <v>1089</v>
      </c>
      <c r="B165" s="2" t="s">
        <v>605</v>
      </c>
      <c r="C165" s="9" t="s">
        <v>655</v>
      </c>
      <c r="D165" s="2" t="s">
        <v>872</v>
      </c>
      <c r="E165" s="2" t="s">
        <v>676</v>
      </c>
      <c r="F165" s="9" t="str">
        <f>RIGHT(Tabela7[[#This Row],[Cliente]],10)</f>
        <v>0167 - 26)</v>
      </c>
      <c r="G165" s="9" t="s">
        <v>922</v>
      </c>
    </row>
    <row r="166" spans="1:7" x14ac:dyDescent="0.2">
      <c r="A166" s="9" t="s">
        <v>1090</v>
      </c>
      <c r="B166" s="2" t="s">
        <v>606</v>
      </c>
      <c r="C166" s="9" t="s">
        <v>655</v>
      </c>
      <c r="D166" s="2" t="s">
        <v>873</v>
      </c>
      <c r="E166" s="2" t="s">
        <v>676</v>
      </c>
      <c r="F166" s="9" t="str">
        <f>RIGHT(Tabela7[[#This Row],[Cliente]],10)</f>
        <v>0167 - 40)</v>
      </c>
      <c r="G166" s="9" t="s">
        <v>922</v>
      </c>
    </row>
    <row r="167" spans="1:7" x14ac:dyDescent="0.2">
      <c r="A167" s="9" t="s">
        <v>1091</v>
      </c>
      <c r="B167" s="2" t="s">
        <v>607</v>
      </c>
      <c r="C167" s="9" t="s">
        <v>655</v>
      </c>
      <c r="D167" s="2" t="s">
        <v>874</v>
      </c>
      <c r="E167" s="2" t="s">
        <v>676</v>
      </c>
      <c r="F167" s="9" t="str">
        <f>RIGHT(Tabela7[[#This Row],[Cliente]],10)</f>
        <v>0167 - 29)</v>
      </c>
      <c r="G167" s="9" t="s">
        <v>922</v>
      </c>
    </row>
    <row r="168" spans="1:7" x14ac:dyDescent="0.2">
      <c r="A168" s="9" t="s">
        <v>1092</v>
      </c>
      <c r="B168" s="2" t="s">
        <v>608</v>
      </c>
      <c r="C168" s="9" t="s">
        <v>655</v>
      </c>
      <c r="D168" s="2" t="s">
        <v>875</v>
      </c>
      <c r="E168" s="2" t="s">
        <v>676</v>
      </c>
      <c r="F168" s="9" t="str">
        <f>RIGHT(Tabela7[[#This Row],[Cliente]],10)</f>
        <v>0167 - 39)</v>
      </c>
      <c r="G168" s="9" t="s">
        <v>922</v>
      </c>
    </row>
    <row r="169" spans="1:7" x14ac:dyDescent="0.2">
      <c r="A169" s="9" t="s">
        <v>1093</v>
      </c>
      <c r="B169" s="2" t="s">
        <v>609</v>
      </c>
      <c r="C169" s="9" t="s">
        <v>655</v>
      </c>
      <c r="D169" s="2" t="s">
        <v>876</v>
      </c>
      <c r="E169" s="2" t="s">
        <v>676</v>
      </c>
      <c r="F169" s="9" t="str">
        <f>RIGHT(Tabela7[[#This Row],[Cliente]],10)</f>
        <v>0167 - 41)</v>
      </c>
      <c r="G169" s="9" t="s">
        <v>922</v>
      </c>
    </row>
    <row r="170" spans="1:7" x14ac:dyDescent="0.2">
      <c r="A170" s="9" t="s">
        <v>1094</v>
      </c>
      <c r="B170" s="2" t="s">
        <v>610</v>
      </c>
      <c r="C170" s="9" t="s">
        <v>671</v>
      </c>
      <c r="D170" s="2" t="s">
        <v>877</v>
      </c>
      <c r="E170" s="2" t="s">
        <v>677</v>
      </c>
      <c r="F170" s="9" t="str">
        <f>RIGHT(Tabela7[[#This Row],[Cliente]],10)</f>
        <v>0008 - 38)</v>
      </c>
      <c r="G170" s="9" t="s">
        <v>919</v>
      </c>
    </row>
    <row r="171" spans="1:7" x14ac:dyDescent="0.2">
      <c r="A171" s="9" t="s">
        <v>1095</v>
      </c>
      <c r="B171" s="2" t="s">
        <v>611</v>
      </c>
      <c r="C171" s="9" t="s">
        <v>673</v>
      </c>
      <c r="D171" s="2" t="s">
        <v>878</v>
      </c>
      <c r="E171" s="2" t="s">
        <v>693</v>
      </c>
      <c r="F171" s="9" t="str">
        <f>RIGHT(Tabela7[[#This Row],[Cliente]],10)</f>
        <v>2850 - 01)</v>
      </c>
      <c r="G171" s="9" t="s">
        <v>924</v>
      </c>
    </row>
    <row r="172" spans="1:7" x14ac:dyDescent="0.2">
      <c r="A172" s="9" t="s">
        <v>1096</v>
      </c>
      <c r="B172" s="2" t="s">
        <v>612</v>
      </c>
      <c r="C172" s="9" t="s">
        <v>660</v>
      </c>
      <c r="D172" s="2" t="s">
        <v>879</v>
      </c>
      <c r="E172" s="2" t="s">
        <v>677</v>
      </c>
      <c r="F172" s="9" t="str">
        <f>RIGHT(Tabela7[[#This Row],[Cliente]],10)</f>
        <v>3000 - 04)</v>
      </c>
      <c r="G172" s="9" t="s">
        <v>918</v>
      </c>
    </row>
    <row r="173" spans="1:7" x14ac:dyDescent="0.2">
      <c r="A173" s="9" t="s">
        <v>1097</v>
      </c>
      <c r="B173" s="2" t="s">
        <v>613</v>
      </c>
      <c r="C173" s="9" t="s">
        <v>660</v>
      </c>
      <c r="D173" s="2" t="s">
        <v>880</v>
      </c>
      <c r="E173" s="2" t="s">
        <v>677</v>
      </c>
      <c r="F173" s="9" t="str">
        <f>RIGHT(Tabela7[[#This Row],[Cliente]],10)</f>
        <v>3000 - 03)</v>
      </c>
      <c r="G173" s="9" t="s">
        <v>918</v>
      </c>
    </row>
    <row r="174" spans="1:7" x14ac:dyDescent="0.2">
      <c r="A174" s="9" t="s">
        <v>1098</v>
      </c>
      <c r="B174" s="2" t="s">
        <v>614</v>
      </c>
      <c r="C174" s="9" t="s">
        <v>674</v>
      </c>
      <c r="D174" s="2" t="s">
        <v>881</v>
      </c>
      <c r="E174" s="2" t="s">
        <v>680</v>
      </c>
      <c r="F174" s="9" t="str">
        <f>RIGHT(Tabela7[[#This Row],[Cliente]],10)</f>
        <v>0151 - 01)</v>
      </c>
      <c r="G174" s="9" t="s">
        <v>916</v>
      </c>
    </row>
    <row r="175" spans="1:7" x14ac:dyDescent="0.2">
      <c r="A175" s="9" t="s">
        <v>1099</v>
      </c>
      <c r="B175" s="2" t="s">
        <v>615</v>
      </c>
      <c r="C175" s="9" t="s">
        <v>254</v>
      </c>
      <c r="D175" s="2" t="s">
        <v>882</v>
      </c>
      <c r="E175" s="2" t="s">
        <v>677</v>
      </c>
      <c r="F175" s="9" t="str">
        <f>RIGHT(Tabela7[[#This Row],[Cliente]],10)</f>
        <v>4135 - 01)</v>
      </c>
      <c r="G175" s="9" t="s">
        <v>919</v>
      </c>
    </row>
    <row r="176" spans="1:7" x14ac:dyDescent="0.2">
      <c r="A176" s="9" t="s">
        <v>1100</v>
      </c>
      <c r="B176" s="2" t="s">
        <v>616</v>
      </c>
      <c r="C176" s="9" t="s">
        <v>254</v>
      </c>
      <c r="D176" s="2" t="s">
        <v>883</v>
      </c>
      <c r="E176" s="2" t="s">
        <v>680</v>
      </c>
      <c r="F176" s="9" t="str">
        <f>RIGHT(Tabela7[[#This Row],[Cliente]],10)</f>
        <v>4196 - 01)</v>
      </c>
      <c r="G176" s="9" t="s">
        <v>916</v>
      </c>
    </row>
    <row r="177" spans="1:7" x14ac:dyDescent="0.2">
      <c r="A177" s="9" t="s">
        <v>1101</v>
      </c>
      <c r="B177" s="2" t="s">
        <v>617</v>
      </c>
      <c r="C177" s="9" t="s">
        <v>662</v>
      </c>
      <c r="D177" s="2" t="s">
        <v>884</v>
      </c>
      <c r="E177" s="2" t="s">
        <v>676</v>
      </c>
      <c r="F177" s="9" t="str">
        <f>RIGHT(Tabela7[[#This Row],[Cliente]],10)</f>
        <v>0176 - 13)</v>
      </c>
      <c r="G177" s="9" t="s">
        <v>922</v>
      </c>
    </row>
    <row r="178" spans="1:7" x14ac:dyDescent="0.2">
      <c r="A178" s="9" t="s">
        <v>1102</v>
      </c>
      <c r="B178" s="2" t="s">
        <v>618</v>
      </c>
      <c r="C178" s="9" t="s">
        <v>662</v>
      </c>
      <c r="D178" s="2" t="s">
        <v>885</v>
      </c>
      <c r="E178" s="2" t="s">
        <v>676</v>
      </c>
      <c r="F178" s="9" t="str">
        <f>RIGHT(Tabela7[[#This Row],[Cliente]],10)</f>
        <v>0176 - 03)</v>
      </c>
      <c r="G178" s="9" t="s">
        <v>922</v>
      </c>
    </row>
    <row r="179" spans="1:7" x14ac:dyDescent="0.2">
      <c r="A179" s="9" t="s">
        <v>1103</v>
      </c>
      <c r="B179" s="2" t="s">
        <v>619</v>
      </c>
      <c r="C179" s="9" t="s">
        <v>662</v>
      </c>
      <c r="D179" s="2" t="s">
        <v>886</v>
      </c>
      <c r="E179" s="2" t="s">
        <v>676</v>
      </c>
      <c r="F179" s="9" t="str">
        <f>RIGHT(Tabela7[[#This Row],[Cliente]],10)</f>
        <v>0176 - 04)</v>
      </c>
      <c r="G179" s="9" t="s">
        <v>922</v>
      </c>
    </row>
    <row r="180" spans="1:7" x14ac:dyDescent="0.2">
      <c r="A180" s="9" t="s">
        <v>1104</v>
      </c>
      <c r="B180" s="2" t="s">
        <v>620</v>
      </c>
      <c r="C180" s="9" t="s">
        <v>254</v>
      </c>
      <c r="D180" s="2" t="s">
        <v>887</v>
      </c>
      <c r="E180" s="2" t="s">
        <v>704</v>
      </c>
      <c r="F180" s="9" t="str">
        <f>RIGHT(Tabela7[[#This Row],[Cliente]],10)</f>
        <v>1383 - 01)</v>
      </c>
      <c r="G180" s="9" t="s">
        <v>916</v>
      </c>
    </row>
    <row r="181" spans="1:7" x14ac:dyDescent="0.2">
      <c r="A181" s="9" t="s">
        <v>1105</v>
      </c>
      <c r="B181" s="2" t="s">
        <v>621</v>
      </c>
      <c r="C181" s="9" t="s">
        <v>388</v>
      </c>
      <c r="D181" s="2" t="s">
        <v>888</v>
      </c>
      <c r="E181" s="2" t="s">
        <v>705</v>
      </c>
      <c r="F181" s="9" t="str">
        <f>RIGHT(Tabela7[[#This Row],[Cliente]],10)</f>
        <v>2459 - 39)</v>
      </c>
      <c r="G181" s="9" t="s">
        <v>923</v>
      </c>
    </row>
    <row r="182" spans="1:7" x14ac:dyDescent="0.2">
      <c r="A182" s="9" t="s">
        <v>1106</v>
      </c>
      <c r="B182" s="2" t="s">
        <v>622</v>
      </c>
      <c r="C182" s="9" t="s">
        <v>388</v>
      </c>
      <c r="D182" s="2" t="s">
        <v>889</v>
      </c>
      <c r="E182" s="2" t="s">
        <v>706</v>
      </c>
      <c r="F182" s="9" t="str">
        <f>RIGHT(Tabela7[[#This Row],[Cliente]],10)</f>
        <v>1456 - 02)</v>
      </c>
      <c r="G182" s="9" t="s">
        <v>925</v>
      </c>
    </row>
    <row r="183" spans="1:7" x14ac:dyDescent="0.2">
      <c r="A183" s="9" t="s">
        <v>1107</v>
      </c>
      <c r="B183" s="2" t="s">
        <v>623</v>
      </c>
      <c r="C183" s="9" t="s">
        <v>388</v>
      </c>
      <c r="D183" s="2" t="s">
        <v>890</v>
      </c>
      <c r="E183" s="2" t="s">
        <v>707</v>
      </c>
      <c r="F183" s="9" t="str">
        <f>RIGHT(Tabela7[[#This Row],[Cliente]],10)</f>
        <v>2459 - 60)</v>
      </c>
      <c r="G183" s="9" t="s">
        <v>918</v>
      </c>
    </row>
    <row r="184" spans="1:7" x14ac:dyDescent="0.2">
      <c r="A184" s="9" t="s">
        <v>1108</v>
      </c>
      <c r="B184" s="2" t="s">
        <v>624</v>
      </c>
      <c r="C184" s="9" t="s">
        <v>388</v>
      </c>
      <c r="D184" s="2" t="s">
        <v>891</v>
      </c>
      <c r="E184" s="2" t="s">
        <v>708</v>
      </c>
      <c r="F184" s="9" t="str">
        <f>RIGHT(Tabela7[[#This Row],[Cliente]],10)</f>
        <v>1456 - 10)</v>
      </c>
      <c r="G184" s="9" t="s">
        <v>925</v>
      </c>
    </row>
    <row r="185" spans="1:7" x14ac:dyDescent="0.2">
      <c r="A185" s="9" t="s">
        <v>1109</v>
      </c>
      <c r="B185" s="2" t="s">
        <v>625</v>
      </c>
      <c r="C185" s="9" t="s">
        <v>388</v>
      </c>
      <c r="D185" s="2" t="s">
        <v>892</v>
      </c>
      <c r="E185" s="2" t="s">
        <v>681</v>
      </c>
      <c r="F185" s="9" t="str">
        <f>RIGHT(Tabela7[[#This Row],[Cliente]],10)</f>
        <v>1456 - 09)</v>
      </c>
      <c r="G185" s="9" t="s">
        <v>921</v>
      </c>
    </row>
    <row r="186" spans="1:7" x14ac:dyDescent="0.2">
      <c r="A186" s="9" t="s">
        <v>1110</v>
      </c>
      <c r="B186" s="2" t="s">
        <v>626</v>
      </c>
      <c r="C186" s="9" t="s">
        <v>388</v>
      </c>
      <c r="D186" s="2" t="s">
        <v>893</v>
      </c>
      <c r="E186" s="2" t="s">
        <v>709</v>
      </c>
      <c r="F186" s="9" t="str">
        <f>RIGHT(Tabela7[[#This Row],[Cliente]],10)</f>
        <v>1456 - 11)</v>
      </c>
      <c r="G186" s="9" t="s">
        <v>925</v>
      </c>
    </row>
    <row r="187" spans="1:7" x14ac:dyDescent="0.2">
      <c r="A187" s="9" t="s">
        <v>1111</v>
      </c>
      <c r="B187" s="2" t="s">
        <v>627</v>
      </c>
      <c r="C187" s="9" t="s">
        <v>254</v>
      </c>
      <c r="D187" s="2" t="s">
        <v>894</v>
      </c>
      <c r="E187" s="2" t="s">
        <v>676</v>
      </c>
      <c r="F187" s="9" t="str">
        <f>RIGHT(Tabela7[[#This Row],[Cliente]],10)</f>
        <v>1312 - 01)</v>
      </c>
      <c r="G187" s="9" t="s">
        <v>916</v>
      </c>
    </row>
    <row r="188" spans="1:7" x14ac:dyDescent="0.2">
      <c r="A188" s="9" t="s">
        <v>1112</v>
      </c>
      <c r="B188" s="2" t="s">
        <v>628</v>
      </c>
      <c r="C188" s="9" t="s">
        <v>254</v>
      </c>
      <c r="D188" s="2" t="s">
        <v>895</v>
      </c>
      <c r="E188" s="2" t="s">
        <v>710</v>
      </c>
      <c r="F188" s="9" t="str">
        <f>RIGHT(Tabela7[[#This Row],[Cliente]],10)</f>
        <v>4465 - 01)</v>
      </c>
      <c r="G188" s="9" t="s">
        <v>923</v>
      </c>
    </row>
    <row r="189" spans="1:7" x14ac:dyDescent="0.2">
      <c r="A189" s="9" t="s">
        <v>1113</v>
      </c>
      <c r="B189" s="2" t="s">
        <v>629</v>
      </c>
      <c r="C189" s="9" t="s">
        <v>388</v>
      </c>
      <c r="D189" s="2" t="s">
        <v>896</v>
      </c>
      <c r="E189" s="2" t="s">
        <v>678</v>
      </c>
      <c r="F189" s="9" t="str">
        <f>RIGHT(Tabela7[[#This Row],[Cliente]],10)</f>
        <v>2459 - 23)</v>
      </c>
      <c r="G189" s="9" t="s">
        <v>918</v>
      </c>
    </row>
    <row r="190" spans="1:7" x14ac:dyDescent="0.2">
      <c r="A190" s="9" t="s">
        <v>1114</v>
      </c>
      <c r="B190" s="2" t="s">
        <v>630</v>
      </c>
      <c r="C190" s="9" t="s">
        <v>254</v>
      </c>
      <c r="D190" s="2" t="s">
        <v>897</v>
      </c>
      <c r="E190" s="2" t="s">
        <v>683</v>
      </c>
      <c r="F190" s="9" t="str">
        <f>RIGHT(Tabela7[[#This Row],[Cliente]],10)</f>
        <v>4466 - 01)</v>
      </c>
      <c r="G190" s="9" t="s">
        <v>916</v>
      </c>
    </row>
    <row r="191" spans="1:7" x14ac:dyDescent="0.2">
      <c r="A191" s="9" t="s">
        <v>1115</v>
      </c>
      <c r="B191" s="2" t="s">
        <v>631</v>
      </c>
      <c r="C191" s="9" t="s">
        <v>254</v>
      </c>
      <c r="D191" s="2" t="s">
        <v>898</v>
      </c>
      <c r="E191" s="2" t="s">
        <v>676</v>
      </c>
      <c r="F191" s="9" t="str">
        <f>RIGHT(Tabela7[[#This Row],[Cliente]],10)</f>
        <v>2897 - 01)</v>
      </c>
      <c r="G191" s="9" t="s">
        <v>916</v>
      </c>
    </row>
    <row r="192" spans="1:7" x14ac:dyDescent="0.2">
      <c r="A192" s="9" t="s">
        <v>1116</v>
      </c>
      <c r="B192" s="2" t="s">
        <v>632</v>
      </c>
      <c r="C192" s="9" t="s">
        <v>673</v>
      </c>
      <c r="D192" s="2" t="s">
        <v>899</v>
      </c>
      <c r="E192" s="2" t="s">
        <v>693</v>
      </c>
      <c r="F192" s="9" t="str">
        <f>RIGHT(Tabela7[[#This Row],[Cliente]],10)</f>
        <v>2773 - 03)</v>
      </c>
      <c r="G192" s="9" t="s">
        <v>924</v>
      </c>
    </row>
    <row r="193" spans="1:7" x14ac:dyDescent="0.2">
      <c r="A193" s="9" t="s">
        <v>1117</v>
      </c>
      <c r="B193" s="2" t="s">
        <v>633</v>
      </c>
      <c r="C193" s="9" t="s">
        <v>675</v>
      </c>
      <c r="D193" s="2" t="s">
        <v>900</v>
      </c>
      <c r="E193" s="2" t="s">
        <v>676</v>
      </c>
      <c r="F193" s="9" t="str">
        <f>RIGHT(Tabela7[[#This Row],[Cliente]],10)</f>
        <v>2781 - 01)</v>
      </c>
      <c r="G193" s="9" t="s">
        <v>916</v>
      </c>
    </row>
    <row r="194" spans="1:7" x14ac:dyDescent="0.2">
      <c r="A194" s="9" t="s">
        <v>1118</v>
      </c>
      <c r="B194" s="2" t="s">
        <v>634</v>
      </c>
      <c r="C194" s="9" t="s">
        <v>673</v>
      </c>
      <c r="D194" s="2" t="s">
        <v>901</v>
      </c>
      <c r="E194" s="2" t="s">
        <v>693</v>
      </c>
      <c r="F194" s="9" t="str">
        <f>RIGHT(Tabela7[[#This Row],[Cliente]],10)</f>
        <v>2773 - 01)</v>
      </c>
      <c r="G194" s="9" t="s">
        <v>924</v>
      </c>
    </row>
    <row r="195" spans="1:7" x14ac:dyDescent="0.2">
      <c r="A195" s="9" t="s">
        <v>1119</v>
      </c>
      <c r="B195" s="2" t="s">
        <v>635</v>
      </c>
      <c r="C195" s="9" t="s">
        <v>673</v>
      </c>
      <c r="D195" s="2" t="s">
        <v>902</v>
      </c>
      <c r="E195" s="2" t="s">
        <v>689</v>
      </c>
      <c r="F195" s="9" t="str">
        <f>RIGHT(Tabela7[[#This Row],[Cliente]],10)</f>
        <v>2773 - 02)</v>
      </c>
      <c r="G195" s="9" t="s">
        <v>924</v>
      </c>
    </row>
    <row r="196" spans="1:7" x14ac:dyDescent="0.2">
      <c r="A196" s="9" t="s">
        <v>1120</v>
      </c>
      <c r="B196" s="2" t="s">
        <v>636</v>
      </c>
      <c r="C196" s="9" t="s">
        <v>666</v>
      </c>
      <c r="D196" s="2" t="s">
        <v>903</v>
      </c>
      <c r="E196" s="2" t="s">
        <v>676</v>
      </c>
      <c r="F196" s="9" t="str">
        <f>RIGHT(Tabela7[[#This Row],[Cliente]],10)</f>
        <v>0129 - 27)</v>
      </c>
      <c r="G196" s="9" t="s">
        <v>917</v>
      </c>
    </row>
    <row r="197" spans="1:7" x14ac:dyDescent="0.2">
      <c r="A197" s="9" t="s">
        <v>1121</v>
      </c>
      <c r="B197" s="2" t="s">
        <v>637</v>
      </c>
      <c r="C197" s="9" t="s">
        <v>667</v>
      </c>
      <c r="D197" s="2" t="s">
        <v>904</v>
      </c>
      <c r="E197" s="2" t="s">
        <v>676</v>
      </c>
      <c r="F197" s="9" t="str">
        <f>RIGHT(Tabela7[[#This Row],[Cliente]],10)</f>
        <v>1734 - 07)</v>
      </c>
      <c r="G197" s="9" t="s">
        <v>916</v>
      </c>
    </row>
    <row r="198" spans="1:7" x14ac:dyDescent="0.2">
      <c r="A198" s="9" t="s">
        <v>1122</v>
      </c>
      <c r="B198" s="2" t="s">
        <v>638</v>
      </c>
      <c r="C198" s="9" t="s">
        <v>667</v>
      </c>
      <c r="D198" s="2" t="s">
        <v>905</v>
      </c>
      <c r="E198" s="2" t="s">
        <v>676</v>
      </c>
      <c r="F198" s="9" t="str">
        <f>RIGHT(Tabela7[[#This Row],[Cliente]],10)</f>
        <v>1734 - 06)</v>
      </c>
      <c r="G198" s="9" t="s">
        <v>916</v>
      </c>
    </row>
    <row r="199" spans="1:7" x14ac:dyDescent="0.2">
      <c r="A199" s="9" t="s">
        <v>1123</v>
      </c>
      <c r="B199" s="2" t="s">
        <v>639</v>
      </c>
      <c r="C199" s="9" t="s">
        <v>667</v>
      </c>
      <c r="D199" s="2" t="s">
        <v>906</v>
      </c>
      <c r="E199" s="2" t="s">
        <v>676</v>
      </c>
      <c r="F199" s="9" t="str">
        <f>RIGHT(Tabela7[[#This Row],[Cliente]],10)</f>
        <v>1734 - 01)</v>
      </c>
      <c r="G199" s="9" t="s">
        <v>916</v>
      </c>
    </row>
    <row r="200" spans="1:7" x14ac:dyDescent="0.2">
      <c r="A200" s="9" t="s">
        <v>1124</v>
      </c>
      <c r="B200" s="2" t="s">
        <v>640</v>
      </c>
      <c r="C200" s="9" t="s">
        <v>667</v>
      </c>
      <c r="D200" s="2" t="s">
        <v>907</v>
      </c>
      <c r="E200" s="2" t="s">
        <v>676</v>
      </c>
      <c r="F200" s="9" t="str">
        <f>RIGHT(Tabela7[[#This Row],[Cliente]],10)</f>
        <v>1734 - 10)</v>
      </c>
      <c r="G200" s="9" t="s">
        <v>916</v>
      </c>
    </row>
    <row r="201" spans="1:7" x14ac:dyDescent="0.2">
      <c r="A201" s="9" t="s">
        <v>1125</v>
      </c>
      <c r="B201" s="2" t="s">
        <v>641</v>
      </c>
      <c r="C201" s="9" t="s">
        <v>655</v>
      </c>
      <c r="D201" s="2" t="s">
        <v>908</v>
      </c>
      <c r="E201" s="2" t="s">
        <v>676</v>
      </c>
      <c r="F201" s="9" t="str">
        <f>RIGHT(Tabela7[[#This Row],[Cliente]],10)</f>
        <v>0167 - 45)</v>
      </c>
      <c r="G201" s="9" t="s">
        <v>922</v>
      </c>
    </row>
    <row r="202" spans="1:7" x14ac:dyDescent="0.2">
      <c r="A202" s="9" t="s">
        <v>1126</v>
      </c>
      <c r="B202" s="2" t="s">
        <v>642</v>
      </c>
      <c r="C202" s="9" t="s">
        <v>655</v>
      </c>
      <c r="D202" s="2" t="s">
        <v>909</v>
      </c>
      <c r="E202" s="2" t="s">
        <v>676</v>
      </c>
      <c r="F202" s="9" t="str">
        <f>RIGHT(Tabela7[[#This Row],[Cliente]],10)</f>
        <v>0167 - 44)</v>
      </c>
      <c r="G202" s="9" t="s">
        <v>922</v>
      </c>
    </row>
    <row r="203" spans="1:7" x14ac:dyDescent="0.2">
      <c r="A203" s="9" t="s">
        <v>1127</v>
      </c>
      <c r="B203" s="2" t="s">
        <v>643</v>
      </c>
      <c r="C203" s="9" t="s">
        <v>655</v>
      </c>
      <c r="D203" s="2" t="s">
        <v>910</v>
      </c>
      <c r="E203" s="2" t="s">
        <v>676</v>
      </c>
      <c r="F203" s="9" t="str">
        <f>RIGHT(Tabela7[[#This Row],[Cliente]],10)</f>
        <v>0167 - 43)</v>
      </c>
      <c r="G203" s="9" t="s">
        <v>922</v>
      </c>
    </row>
    <row r="204" spans="1:7" x14ac:dyDescent="0.2">
      <c r="A204" s="9" t="s">
        <v>1128</v>
      </c>
      <c r="B204" s="2" t="s">
        <v>644</v>
      </c>
      <c r="C204" s="9" t="s">
        <v>254</v>
      </c>
      <c r="D204" s="2" t="s">
        <v>911</v>
      </c>
      <c r="E204" s="2" t="s">
        <v>676</v>
      </c>
      <c r="F204" s="9" t="str">
        <f>RIGHT(Tabela7[[#This Row],[Cliente]],10)</f>
        <v>6028 - 01)</v>
      </c>
      <c r="G204" s="9" t="s">
        <v>916</v>
      </c>
    </row>
    <row r="205" spans="1:7" x14ac:dyDescent="0.2">
      <c r="A205" s="9" t="s">
        <v>1129</v>
      </c>
      <c r="B205" s="2" t="s">
        <v>645</v>
      </c>
      <c r="C205" s="9" t="s">
        <v>254</v>
      </c>
      <c r="D205" s="2" t="s">
        <v>912</v>
      </c>
      <c r="E205" s="2" t="s">
        <v>680</v>
      </c>
      <c r="F205" s="9" t="str">
        <f>RIGHT(Tabela7[[#This Row],[Cliente]],10)</f>
        <v>2142 - 02)</v>
      </c>
      <c r="G205" s="9" t="s">
        <v>917</v>
      </c>
    </row>
    <row r="206" spans="1:7" x14ac:dyDescent="0.2">
      <c r="A206" s="9" t="s">
        <v>1130</v>
      </c>
      <c r="B206" s="2" t="s">
        <v>646</v>
      </c>
      <c r="C206" s="9" t="s">
        <v>671</v>
      </c>
      <c r="D206" s="2" t="s">
        <v>913</v>
      </c>
      <c r="E206" s="2" t="s">
        <v>677</v>
      </c>
      <c r="F206" s="9" t="str">
        <f>RIGHT(Tabela7[[#This Row],[Cliente]],10)</f>
        <v>0008 - 15)</v>
      </c>
      <c r="G206" s="9" t="s">
        <v>919</v>
      </c>
    </row>
    <row r="207" spans="1:7" x14ac:dyDescent="0.2">
      <c r="A207" s="9" t="s">
        <v>1131</v>
      </c>
      <c r="B207" s="2" t="s">
        <v>647</v>
      </c>
      <c r="C207" s="9" t="s">
        <v>671</v>
      </c>
      <c r="D207" s="2" t="s">
        <v>914</v>
      </c>
      <c r="E207" s="2" t="s">
        <v>677</v>
      </c>
      <c r="F207" s="9" t="str">
        <f>RIGHT(Tabela7[[#This Row],[Cliente]],10)</f>
        <v>0008 - 22)</v>
      </c>
      <c r="G207" s="9" t="s">
        <v>919</v>
      </c>
    </row>
    <row r="208" spans="1:7" x14ac:dyDescent="0.2">
      <c r="A208" s="9" t="s">
        <v>1132</v>
      </c>
      <c r="B208" s="2" t="s">
        <v>648</v>
      </c>
      <c r="C208" s="9" t="s">
        <v>671</v>
      </c>
      <c r="D208" s="2" t="s">
        <v>915</v>
      </c>
      <c r="E208" s="2" t="s">
        <v>677</v>
      </c>
      <c r="F208" s="9" t="str">
        <f>RIGHT(Tabela7[[#This Row],[Cliente]],10)</f>
        <v>0008 - 19)</v>
      </c>
      <c r="G208" s="9" t="s">
        <v>919</v>
      </c>
    </row>
    <row r="209" spans="1:7" x14ac:dyDescent="0.2">
      <c r="A209" s="9" t="str">
        <f>RIGHT(Tabela7[[#This Row],[Cliente]],10)</f>
        <v>0144 - 01)</v>
      </c>
      <c r="B209" s="2" t="s">
        <v>1407</v>
      </c>
      <c r="C209" s="9" t="s">
        <v>254</v>
      </c>
      <c r="D209" s="2" t="s">
        <v>1974</v>
      </c>
      <c r="E209" s="2"/>
      <c r="F209" s="9" t="str">
        <f>RIGHT(Tabela7[[#This Row],[Cliente]],10)</f>
        <v>0144 - 01)</v>
      </c>
      <c r="G209" s="9" t="s">
        <v>916</v>
      </c>
    </row>
  </sheetData>
  <sheetProtection algorithmName="SHA-512" hashValue="CgZje3wSqF21YiXSeQ63zVPwrOz/fCJoGSr58DYOttmats7Dy1R+qULs/6d3IS71VdC+lYtdiKX7fINGS50zpw==" saltValue="L209wnChcqlsZKGZTMf8vg==" spinCount="100000" sheet="1" formatCells="0" formatColumns="0" formatRows="0" insertColumns="0" insertRows="0" insertHyperlinks="0" deleteColumns="0" deleteRows="0" sort="0" autoFilter="0" pivotTables="0"/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AM1909"/>
  <sheetViews>
    <sheetView zoomScale="70" zoomScaleNormal="70" workbookViewId="0">
      <selection activeCell="D39" sqref="D39"/>
    </sheetView>
  </sheetViews>
  <sheetFormatPr defaultRowHeight="12.75" x14ac:dyDescent="0.2"/>
  <cols>
    <col min="1" max="2" width="23.28515625" style="9" customWidth="1"/>
    <col min="3" max="3" width="21.28515625" bestFit="1" customWidth="1"/>
    <col min="4" max="4" width="14.7109375" bestFit="1" customWidth="1"/>
    <col min="5" max="5" width="15.7109375" bestFit="1" customWidth="1"/>
    <col min="6" max="6" width="25" bestFit="1" customWidth="1"/>
    <col min="7" max="7" width="57.42578125" bestFit="1" customWidth="1"/>
    <col min="8" max="8" width="10.7109375" bestFit="1" customWidth="1"/>
    <col min="9" max="9" width="13.28515625" bestFit="1" customWidth="1"/>
    <col min="10" max="10" width="31.7109375" bestFit="1" customWidth="1"/>
    <col min="11" max="11" width="20.7109375" bestFit="1" customWidth="1"/>
    <col min="12" max="12" width="25.28515625" bestFit="1" customWidth="1"/>
    <col min="13" max="13" width="31.42578125" bestFit="1" customWidth="1"/>
    <col min="14" max="14" width="16.7109375" bestFit="1" customWidth="1"/>
    <col min="15" max="15" width="16" bestFit="1" customWidth="1"/>
    <col min="16" max="16" width="18.7109375" bestFit="1" customWidth="1"/>
    <col min="17" max="17" width="9.5703125" bestFit="1" customWidth="1"/>
    <col min="18" max="18" width="75.7109375" bestFit="1" customWidth="1"/>
    <col min="19" max="19" width="8.5703125" bestFit="1" customWidth="1"/>
    <col min="20" max="20" width="14.42578125" bestFit="1" customWidth="1"/>
    <col min="21" max="21" width="23.42578125" bestFit="1" customWidth="1"/>
    <col min="22" max="22" width="19.7109375" bestFit="1" customWidth="1"/>
    <col min="23" max="23" width="14.42578125" bestFit="1" customWidth="1"/>
    <col min="24" max="24" width="30.28515625" bestFit="1" customWidth="1"/>
    <col min="25" max="25" width="36" bestFit="1" customWidth="1"/>
    <col min="26" max="26" width="18.5703125" bestFit="1" customWidth="1"/>
    <col min="27" max="27" width="26" style="2" bestFit="1" customWidth="1"/>
    <col min="28" max="28" width="20.7109375" style="9" bestFit="1" customWidth="1"/>
    <col min="29" max="29" width="10" bestFit="1" customWidth="1"/>
    <col min="30" max="30" width="10.28515625" bestFit="1" customWidth="1"/>
    <col min="31" max="31" width="14.7109375" style="9" bestFit="1" customWidth="1"/>
    <col min="32" max="32" width="21" style="9" bestFit="1" customWidth="1"/>
    <col min="33" max="33" width="25.7109375" style="9" bestFit="1" customWidth="1"/>
    <col min="34" max="34" width="14.5703125" style="9" bestFit="1" customWidth="1"/>
    <col min="35" max="36" width="14.5703125" style="9" customWidth="1"/>
    <col min="37" max="37" width="15.28515625" bestFit="1" customWidth="1"/>
    <col min="38" max="38" width="9.7109375" bestFit="1" customWidth="1"/>
  </cols>
  <sheetData>
    <row r="1" spans="1:39" x14ac:dyDescent="0.2">
      <c r="A1" s="9" t="s">
        <v>392</v>
      </c>
      <c r="B1" s="9" t="s">
        <v>285</v>
      </c>
      <c r="C1" t="s">
        <v>286</v>
      </c>
      <c r="D1" t="s">
        <v>0</v>
      </c>
      <c r="E1" t="s">
        <v>1</v>
      </c>
      <c r="F1" t="s">
        <v>287</v>
      </c>
      <c r="G1" t="s">
        <v>2</v>
      </c>
      <c r="H1" t="s">
        <v>3</v>
      </c>
      <c r="I1" t="s">
        <v>4</v>
      </c>
      <c r="J1" t="s">
        <v>288</v>
      </c>
      <c r="K1" t="s">
        <v>5</v>
      </c>
      <c r="L1" t="s">
        <v>289</v>
      </c>
      <c r="M1" t="s">
        <v>6</v>
      </c>
      <c r="N1" t="s">
        <v>290</v>
      </c>
      <c r="O1" t="s">
        <v>291</v>
      </c>
      <c r="P1" t="s">
        <v>292</v>
      </c>
      <c r="Q1" t="s">
        <v>293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294</v>
      </c>
      <c r="X1" t="s">
        <v>295</v>
      </c>
      <c r="Y1" t="s">
        <v>12</v>
      </c>
      <c r="Z1" t="s">
        <v>296</v>
      </c>
      <c r="AA1" s="9" t="s">
        <v>183</v>
      </c>
      <c r="AB1" s="9" t="s">
        <v>258</v>
      </c>
      <c r="AC1" s="9" t="s">
        <v>350</v>
      </c>
      <c r="AD1" t="s">
        <v>352</v>
      </c>
      <c r="AE1" s="9" t="s">
        <v>390</v>
      </c>
      <c r="AF1" s="9" t="s">
        <v>402</v>
      </c>
      <c r="AG1" s="9" t="s">
        <v>401</v>
      </c>
      <c r="AH1" s="38" t="s">
        <v>403</v>
      </c>
      <c r="AI1" s="38"/>
      <c r="AJ1" s="52">
        <f>'BASE VENDAS'!Q1</f>
        <v>2.8611970184302681E-2</v>
      </c>
      <c r="AK1" s="26">
        <f>'TABELA DINAMICA'!BV1</f>
        <v>312115.16000000003</v>
      </c>
      <c r="AL1" s="8">
        <f>'TABELA DINAMICA'!BE1</f>
        <v>34480.593171100023</v>
      </c>
      <c r="AM1">
        <f>GETPIVOTDATA("Contagem de Nota Entrada",'TABELA DINAMICA'!$AZ$1)</f>
        <v>1908</v>
      </c>
    </row>
    <row r="2" spans="1:39" x14ac:dyDescent="0.2">
      <c r="A2" s="34" t="str">
        <f>IFERROR(Tabela3[[#This Row],[direita]],"formula")</f>
        <v>0002 - 60)</v>
      </c>
      <c r="B2" t="s">
        <v>1133</v>
      </c>
      <c r="C2" t="s">
        <v>1134</v>
      </c>
      <c r="D2" t="s">
        <v>920</v>
      </c>
      <c r="E2" t="s">
        <v>1135</v>
      </c>
      <c r="F2" t="s">
        <v>676</v>
      </c>
      <c r="G2" t="s">
        <v>1136</v>
      </c>
      <c r="H2" s="48">
        <v>45691</v>
      </c>
      <c r="I2" t="s">
        <v>357</v>
      </c>
      <c r="J2" t="s">
        <v>297</v>
      </c>
      <c r="K2" t="s">
        <v>41</v>
      </c>
      <c r="L2" t="s">
        <v>410</v>
      </c>
      <c r="M2" t="s">
        <v>410</v>
      </c>
      <c r="N2" t="s">
        <v>411</v>
      </c>
      <c r="O2" t="s">
        <v>411</v>
      </c>
      <c r="P2" t="s">
        <v>1137</v>
      </c>
      <c r="Q2" t="s">
        <v>300</v>
      </c>
      <c r="R2" t="s">
        <v>1138</v>
      </c>
      <c r="S2" t="s">
        <v>20</v>
      </c>
      <c r="T2" s="49">
        <v>0.2727</v>
      </c>
      <c r="U2" s="49">
        <v>1.4998</v>
      </c>
      <c r="V2" s="49">
        <v>30</v>
      </c>
      <c r="W2" t="s">
        <v>301</v>
      </c>
      <c r="X2" t="s">
        <v>370</v>
      </c>
      <c r="Y2" t="s">
        <v>371</v>
      </c>
      <c r="Z2" t="s">
        <v>1139</v>
      </c>
      <c r="AA2" s="2" t="str">
        <f>IFERROR(VLOOKUP(Tabela3[[#This Row],[RetornCodigo]],Tabela7[],4,0),"formula")</f>
        <v xml:space="preserve">Atac Carlito Pamplona   </v>
      </c>
      <c r="AB2" s="9" t="str">
        <f>IFERROR(VLOOKUP(Tabela3[[#This Row],[RetornCodigo]],Tabela7[],3,0),"formula")</f>
        <v>Atacadao</v>
      </c>
      <c r="AC2" s="30">
        <f>IFERROR(Tabela3[[#This Row],[Vlr Devolução]]/$AK$1,"formula")</f>
        <v>9.6118368617532064E-5</v>
      </c>
      <c r="AD2" s="32">
        <f>IFERROR(Tabela3[[#This Row],[Qtd Devolvida Kg]]/$AL$1,"formula")</f>
        <v>4.3496931521962924E-5</v>
      </c>
      <c r="AE2" s="33" t="str">
        <f>IFERROR(RIGHT(Tabela3[[#This Row],[Cliente]],10),"formula")</f>
        <v>0002 - 60)</v>
      </c>
      <c r="AF2" s="39">
        <f>IFERROR(VLOOKUP(Tabela3[[#This Row],[Fantasia]],'BASE VENDAS'!#REF!,2,0),0)</f>
        <v>0</v>
      </c>
      <c r="AG2" s="39">
        <f>IFERROR(VLOOKUP(Tabela3[[#This Row],[Fantasia]],'BASE VENDAS'!#REF!,3,0),0)</f>
        <v>0</v>
      </c>
      <c r="AH2" s="52">
        <f t="shared" ref="AH2:AH65" si="0">$AJ$1</f>
        <v>2.8611970184302681E-2</v>
      </c>
      <c r="AI2" s="38"/>
      <c r="AJ2" s="38"/>
    </row>
    <row r="3" spans="1:39" x14ac:dyDescent="0.2">
      <c r="A3" s="34" t="str">
        <f>IFERROR(Tabela3[[#This Row],[direita]],"formula")</f>
        <v>1899 - 24)</v>
      </c>
      <c r="B3" t="s">
        <v>1133</v>
      </c>
      <c r="C3" t="s">
        <v>1140</v>
      </c>
      <c r="D3" t="s">
        <v>919</v>
      </c>
      <c r="E3" t="s">
        <v>1141</v>
      </c>
      <c r="F3" t="s">
        <v>677</v>
      </c>
      <c r="G3" t="s">
        <v>1275</v>
      </c>
      <c r="H3" s="48">
        <v>45707</v>
      </c>
      <c r="I3" t="s">
        <v>1982</v>
      </c>
      <c r="J3" t="s">
        <v>303</v>
      </c>
      <c r="K3" t="s">
        <v>361</v>
      </c>
      <c r="L3" t="s">
        <v>361</v>
      </c>
      <c r="M3" t="s">
        <v>361</v>
      </c>
      <c r="N3" t="s">
        <v>311</v>
      </c>
      <c r="O3" t="s">
        <v>380</v>
      </c>
      <c r="P3" t="s">
        <v>2483</v>
      </c>
      <c r="Q3" t="s">
        <v>300</v>
      </c>
      <c r="R3" t="s">
        <v>381</v>
      </c>
      <c r="S3" t="s">
        <v>382</v>
      </c>
      <c r="T3" s="49">
        <v>2.15</v>
      </c>
      <c r="U3" s="49">
        <v>45.15</v>
      </c>
      <c r="V3" s="49">
        <v>172</v>
      </c>
      <c r="W3" t="s">
        <v>301</v>
      </c>
      <c r="X3" t="s">
        <v>370</v>
      </c>
      <c r="Y3" t="s">
        <v>371</v>
      </c>
      <c r="Z3" t="s">
        <v>2484</v>
      </c>
      <c r="AA3" s="2" t="str">
        <f>IFERROR(VLOOKUP(Tabela3[[#This Row],[RetornCodigo]],Tabela7[],4,0),"formula")</f>
        <v xml:space="preserve">Assai Sao Raimundo   </v>
      </c>
      <c r="AB3" s="9" t="str">
        <f>IFERROR(VLOOKUP(Tabela3[[#This Row],[RetornCodigo]],Tabela7[],3,0),"formula")</f>
        <v>Assai</v>
      </c>
      <c r="AC3" s="30">
        <f>IFERROR(Tabela3[[#This Row],[Vlr Devolução]]/$AK$1,"formula")</f>
        <v>5.5107864674051714E-4</v>
      </c>
      <c r="AD3" s="32">
        <f>IFERROR(Tabela3[[#This Row],[Qtd Devolvida Kg]]/$AL$1,"formula")</f>
        <v>1.3094322297750539E-3</v>
      </c>
      <c r="AE3" s="33" t="str">
        <f>IFERROR(RIGHT(Tabela3[[#This Row],[Cliente]],10),"formula")</f>
        <v>1899 - 24)</v>
      </c>
      <c r="AF3" s="39">
        <f>IFERROR(VLOOKUP(Tabela3[[#This Row],[Fantasia]],'BASE VENDAS'!#REF!,2,0),0)</f>
        <v>0</v>
      </c>
      <c r="AG3" s="39">
        <f>IFERROR(VLOOKUP(Tabela3[[#This Row],[Fantasia]],'BASE VENDAS'!#REF!,3,0),0)</f>
        <v>0</v>
      </c>
      <c r="AH3" s="52">
        <f t="shared" si="0"/>
        <v>2.8611970184302681E-2</v>
      </c>
      <c r="AI3" s="38"/>
      <c r="AJ3" s="38"/>
    </row>
    <row r="4" spans="1:39" x14ac:dyDescent="0.2">
      <c r="A4" s="34" t="str">
        <f>IFERROR(Tabela3[[#This Row],[direita]],"formula")</f>
        <v>1899 - 40)</v>
      </c>
      <c r="B4" t="s">
        <v>1133</v>
      </c>
      <c r="C4" t="s">
        <v>1140</v>
      </c>
      <c r="D4" t="s">
        <v>919</v>
      </c>
      <c r="E4" t="s">
        <v>1141</v>
      </c>
      <c r="F4" t="s">
        <v>677</v>
      </c>
      <c r="G4" t="s">
        <v>1142</v>
      </c>
      <c r="H4" s="48">
        <v>45698</v>
      </c>
      <c r="I4" t="s">
        <v>430</v>
      </c>
      <c r="J4" t="s">
        <v>303</v>
      </c>
      <c r="K4" t="s">
        <v>361</v>
      </c>
      <c r="L4" t="s">
        <v>361</v>
      </c>
      <c r="M4" t="s">
        <v>361</v>
      </c>
      <c r="N4" t="s">
        <v>311</v>
      </c>
      <c r="O4" t="s">
        <v>380</v>
      </c>
      <c r="P4" t="s">
        <v>1143</v>
      </c>
      <c r="Q4" t="s">
        <v>300</v>
      </c>
      <c r="R4" t="s">
        <v>381</v>
      </c>
      <c r="S4" t="s">
        <v>382</v>
      </c>
      <c r="T4" s="49">
        <v>0.45</v>
      </c>
      <c r="U4" s="49">
        <v>9.4499999999999993</v>
      </c>
      <c r="V4" s="49">
        <v>36</v>
      </c>
      <c r="W4" t="s">
        <v>301</v>
      </c>
      <c r="X4" t="s">
        <v>370</v>
      </c>
      <c r="Y4" t="s">
        <v>1144</v>
      </c>
      <c r="Z4" t="s">
        <v>1145</v>
      </c>
      <c r="AA4" s="2" t="str">
        <f>IFERROR(VLOOKUP(Tabela3[[#This Row],[RetornCodigo]],Tabela7[],4,0),"formula")</f>
        <v xml:space="preserve">Assai Ininga   </v>
      </c>
      <c r="AB4" s="9" t="str">
        <f>IFERROR(VLOOKUP(Tabela3[[#This Row],[RetornCodigo]],Tabela7[],3,0),"formula")</f>
        <v>Assai</v>
      </c>
      <c r="AC4" s="30">
        <f>IFERROR(Tabela3[[#This Row],[Vlr Devolução]]/$AK$1,"formula")</f>
        <v>1.1534204234103847E-4</v>
      </c>
      <c r="AD4" s="32">
        <f>IFERROR(Tabela3[[#This Row],[Qtd Devolvida Kg]]/$AL$1,"formula")</f>
        <v>2.740672108831508E-4</v>
      </c>
      <c r="AE4" s="33" t="str">
        <f>IFERROR(RIGHT(Tabela3[[#This Row],[Cliente]],10),"formula")</f>
        <v>1899 - 40)</v>
      </c>
      <c r="AF4" s="39">
        <f>IFERROR(VLOOKUP(Tabela3[[#This Row],[Fantasia]],'BASE VENDAS'!#REF!,2,0),0)</f>
        <v>0</v>
      </c>
      <c r="AG4" s="39">
        <f>IFERROR(VLOOKUP(Tabela3[[#This Row],[Fantasia]],'BASE VENDAS'!#REF!,3,0),0)</f>
        <v>0</v>
      </c>
      <c r="AH4" s="52">
        <f t="shared" si="0"/>
        <v>2.8611970184302681E-2</v>
      </c>
      <c r="AI4" s="38"/>
      <c r="AJ4" s="38"/>
    </row>
    <row r="5" spans="1:39" x14ac:dyDescent="0.2">
      <c r="A5" s="34" t="str">
        <f>IFERROR(Tabela3[[#This Row],[direita]],"formula")</f>
        <v>0048 - 14)</v>
      </c>
      <c r="B5" t="s">
        <v>1133</v>
      </c>
      <c r="C5" t="s">
        <v>1134</v>
      </c>
      <c r="D5" t="s">
        <v>920</v>
      </c>
      <c r="E5" t="s">
        <v>1135</v>
      </c>
      <c r="F5" t="s">
        <v>676</v>
      </c>
      <c r="G5" t="s">
        <v>1213</v>
      </c>
      <c r="H5" s="48">
        <v>45712</v>
      </c>
      <c r="I5" t="s">
        <v>2485</v>
      </c>
      <c r="J5" t="s">
        <v>297</v>
      </c>
      <c r="K5" t="s">
        <v>65</v>
      </c>
      <c r="L5" t="s">
        <v>312</v>
      </c>
      <c r="M5" t="s">
        <v>66</v>
      </c>
      <c r="N5" t="s">
        <v>298</v>
      </c>
      <c r="O5" t="s">
        <v>299</v>
      </c>
      <c r="P5" t="s">
        <v>2486</v>
      </c>
      <c r="Q5" t="s">
        <v>300</v>
      </c>
      <c r="R5" t="s">
        <v>67</v>
      </c>
      <c r="S5" t="s">
        <v>20</v>
      </c>
      <c r="T5" s="49">
        <v>5.5599999999999997E-2</v>
      </c>
      <c r="U5" s="49">
        <v>1.0007999999999999</v>
      </c>
      <c r="V5" s="49">
        <v>9.5</v>
      </c>
      <c r="W5" t="s">
        <v>315</v>
      </c>
      <c r="X5" t="s">
        <v>302</v>
      </c>
      <c r="Y5" t="s">
        <v>21</v>
      </c>
      <c r="Z5" t="s">
        <v>2487</v>
      </c>
      <c r="AA5" s="2" t="str">
        <f>IFERROR(VLOOKUP(Tabela3[[#This Row],[RetornCodigo]],Tabela7[],4,0),"formula")</f>
        <v xml:space="preserve">Atac Vila Peri   </v>
      </c>
      <c r="AB5" s="9" t="str">
        <f>IFERROR(VLOOKUP(Tabela3[[#This Row],[RetornCodigo]],Tabela7[],3,0),"formula")</f>
        <v>Atacadao</v>
      </c>
      <c r="AC5" s="30">
        <f>IFERROR(Tabela3[[#This Row],[Vlr Devolução]]/$AK$1,"formula")</f>
        <v>3.0437483395551818E-5</v>
      </c>
      <c r="AD5" s="32">
        <f>IFERROR(Tabela3[[#This Row],[Qtd Devolvida Kg]]/$AL$1,"formula")</f>
        <v>2.9025022714482256E-5</v>
      </c>
      <c r="AE5" s="33" t="str">
        <f>IFERROR(RIGHT(Tabela3[[#This Row],[Cliente]],10),"formula")</f>
        <v>0048 - 14)</v>
      </c>
      <c r="AF5" s="39">
        <f>IFERROR(VLOOKUP(Tabela3[[#This Row],[Fantasia]],'BASE VENDAS'!#REF!,2,0),0)</f>
        <v>0</v>
      </c>
      <c r="AG5" s="39">
        <f>IFERROR(VLOOKUP(Tabela3[[#This Row],[Fantasia]],'BASE VENDAS'!#REF!,3,0),0)</f>
        <v>0</v>
      </c>
      <c r="AH5" s="52">
        <f t="shared" si="0"/>
        <v>2.8611970184302681E-2</v>
      </c>
      <c r="AI5" s="38"/>
      <c r="AJ5" s="38"/>
    </row>
    <row r="6" spans="1:39" x14ac:dyDescent="0.2">
      <c r="A6" s="34" t="str">
        <f>IFERROR(Tabela3[[#This Row],[direita]],"formula")</f>
        <v>1899 - 47)</v>
      </c>
      <c r="B6" t="s">
        <v>1133</v>
      </c>
      <c r="C6" t="s">
        <v>1134</v>
      </c>
      <c r="D6" t="s">
        <v>917</v>
      </c>
      <c r="E6" t="s">
        <v>1135</v>
      </c>
      <c r="F6" t="s">
        <v>676</v>
      </c>
      <c r="G6" t="s">
        <v>1194</v>
      </c>
      <c r="H6" s="48">
        <v>45712</v>
      </c>
      <c r="I6" t="s">
        <v>2485</v>
      </c>
      <c r="J6" t="s">
        <v>297</v>
      </c>
      <c r="K6" t="s">
        <v>62</v>
      </c>
      <c r="L6" t="s">
        <v>63</v>
      </c>
      <c r="M6" t="s">
        <v>63</v>
      </c>
      <c r="N6" t="s">
        <v>298</v>
      </c>
      <c r="O6" t="s">
        <v>299</v>
      </c>
      <c r="P6" t="s">
        <v>2488</v>
      </c>
      <c r="Q6" t="s">
        <v>300</v>
      </c>
      <c r="R6" t="s">
        <v>135</v>
      </c>
      <c r="S6" t="s">
        <v>20</v>
      </c>
      <c r="T6" s="49">
        <v>2.4299999999999999E-2</v>
      </c>
      <c r="U6" s="49">
        <v>0.3402</v>
      </c>
      <c r="V6" s="49">
        <v>5.44</v>
      </c>
      <c r="W6" t="s">
        <v>315</v>
      </c>
      <c r="X6" t="s">
        <v>302</v>
      </c>
      <c r="Y6" t="s">
        <v>21</v>
      </c>
      <c r="Z6" t="s">
        <v>2489</v>
      </c>
      <c r="AA6" s="2" t="str">
        <f>IFERROR(VLOOKUP(Tabela3[[#This Row],[RetornCodigo]],Tabela7[],4,0),"formula")</f>
        <v xml:space="preserve">Assai Presidente Kennedy   </v>
      </c>
      <c r="AB6" s="9" t="str">
        <f>IFERROR(VLOOKUP(Tabela3[[#This Row],[RetornCodigo]],Tabela7[],3,0),"formula")</f>
        <v>Assai</v>
      </c>
      <c r="AC6" s="30">
        <f>IFERROR(Tabela3[[#This Row],[Vlr Devolução]]/$AK$1,"formula")</f>
        <v>1.7429464175979146E-5</v>
      </c>
      <c r="AD6" s="32">
        <f>IFERROR(Tabela3[[#This Row],[Qtd Devolvida Kg]]/$AL$1,"formula")</f>
        <v>9.866419591793429E-6</v>
      </c>
      <c r="AE6" s="33" t="str">
        <f>IFERROR(RIGHT(Tabela3[[#This Row],[Cliente]],10),"formula")</f>
        <v>1899 - 47)</v>
      </c>
      <c r="AF6" s="39">
        <f>IFERROR(VLOOKUP(Tabela3[[#This Row],[Fantasia]],'BASE VENDAS'!#REF!,2,0),0)</f>
        <v>0</v>
      </c>
      <c r="AG6" s="39">
        <f>IFERROR(VLOOKUP(Tabela3[[#This Row],[Fantasia]],'BASE VENDAS'!#REF!,3,0),0)</f>
        <v>0</v>
      </c>
      <c r="AH6" s="52">
        <f t="shared" si="0"/>
        <v>2.8611970184302681E-2</v>
      </c>
      <c r="AI6" s="38"/>
      <c r="AJ6" s="38"/>
    </row>
    <row r="7" spans="1:39" x14ac:dyDescent="0.2">
      <c r="A7" s="34" t="str">
        <f>IFERROR(Tabela3[[#This Row],[direita]],"formula")</f>
        <v>1899 - 47)</v>
      </c>
      <c r="B7" t="s">
        <v>1133</v>
      </c>
      <c r="C7" t="s">
        <v>1134</v>
      </c>
      <c r="D7" t="s">
        <v>917</v>
      </c>
      <c r="E7" t="s">
        <v>1135</v>
      </c>
      <c r="F7" t="s">
        <v>676</v>
      </c>
      <c r="G7" t="s">
        <v>1194</v>
      </c>
      <c r="H7" s="48">
        <v>45712</v>
      </c>
      <c r="I7" t="s">
        <v>2485</v>
      </c>
      <c r="J7" t="s">
        <v>303</v>
      </c>
      <c r="K7" t="s">
        <v>313</v>
      </c>
      <c r="L7" t="s">
        <v>365</v>
      </c>
      <c r="M7" t="s">
        <v>365</v>
      </c>
      <c r="N7" t="s">
        <v>325</v>
      </c>
      <c r="O7" t="s">
        <v>299</v>
      </c>
      <c r="P7" t="s">
        <v>2488</v>
      </c>
      <c r="Q7" t="s">
        <v>308</v>
      </c>
      <c r="R7" t="s">
        <v>1418</v>
      </c>
      <c r="S7" t="s">
        <v>20</v>
      </c>
      <c r="T7" s="49">
        <v>2</v>
      </c>
      <c r="U7" s="49">
        <v>11.2</v>
      </c>
      <c r="V7" s="49">
        <v>198</v>
      </c>
      <c r="W7" t="s">
        <v>315</v>
      </c>
      <c r="X7" t="s">
        <v>372</v>
      </c>
      <c r="Y7" t="s">
        <v>373</v>
      </c>
      <c r="Z7" t="s">
        <v>2489</v>
      </c>
      <c r="AA7" s="2" t="str">
        <f>IFERROR(VLOOKUP(Tabela3[[#This Row],[RetornCodigo]],Tabela7[],4,0),"formula")</f>
        <v xml:space="preserve">Assai Presidente Kennedy   </v>
      </c>
      <c r="AB7" s="9" t="str">
        <f>IFERROR(VLOOKUP(Tabela3[[#This Row],[RetornCodigo]],Tabela7[],3,0),"formula")</f>
        <v>Assai</v>
      </c>
      <c r="AC7" s="30">
        <f>IFERROR(Tabela3[[#This Row],[Vlr Devolução]]/$AK$1,"formula")</f>
        <v>6.343812328757116E-4</v>
      </c>
      <c r="AD7" s="32">
        <f>IFERROR(Tabela3[[#This Row],[Qtd Devolvida Kg]]/$AL$1,"formula")</f>
        <v>3.2482039808373429E-4</v>
      </c>
      <c r="AE7" s="33" t="str">
        <f>IFERROR(RIGHT(Tabela3[[#This Row],[Cliente]],10),"formula")</f>
        <v>1899 - 47)</v>
      </c>
      <c r="AF7" s="39">
        <f>IFERROR(VLOOKUP(Tabela3[[#This Row],[Fantasia]],'BASE VENDAS'!#REF!,2,0),0)</f>
        <v>0</v>
      </c>
      <c r="AG7" s="39">
        <f>IFERROR(VLOOKUP(Tabela3[[#This Row],[Fantasia]],'BASE VENDAS'!#REF!,3,0),0)</f>
        <v>0</v>
      </c>
      <c r="AH7" s="52">
        <f t="shared" si="0"/>
        <v>2.8611970184302681E-2</v>
      </c>
      <c r="AI7" s="38"/>
      <c r="AJ7" s="38"/>
    </row>
    <row r="8" spans="1:39" x14ac:dyDescent="0.2">
      <c r="A8" s="34" t="str">
        <f>IFERROR(Tabela3[[#This Row],[direita]],"formula")</f>
        <v>1899 - 08)</v>
      </c>
      <c r="B8" t="s">
        <v>1133</v>
      </c>
      <c r="C8" t="s">
        <v>1134</v>
      </c>
      <c r="D8" t="s">
        <v>917</v>
      </c>
      <c r="E8" t="s">
        <v>1135</v>
      </c>
      <c r="F8" t="s">
        <v>683</v>
      </c>
      <c r="G8" t="s">
        <v>1210</v>
      </c>
      <c r="H8" s="48">
        <v>45712</v>
      </c>
      <c r="I8" t="s">
        <v>2485</v>
      </c>
      <c r="J8" t="s">
        <v>297</v>
      </c>
      <c r="K8" t="s">
        <v>41</v>
      </c>
      <c r="L8" t="s">
        <v>310</v>
      </c>
      <c r="M8" t="s">
        <v>42</v>
      </c>
      <c r="N8" t="s">
        <v>298</v>
      </c>
      <c r="O8" t="s">
        <v>299</v>
      </c>
      <c r="P8" t="s">
        <v>2490</v>
      </c>
      <c r="Q8" t="s">
        <v>300</v>
      </c>
      <c r="R8" t="s">
        <v>86</v>
      </c>
      <c r="S8" t="s">
        <v>20</v>
      </c>
      <c r="T8" s="49">
        <v>1.5556000000000001</v>
      </c>
      <c r="U8" s="49">
        <v>14.000400000000001</v>
      </c>
      <c r="V8" s="49">
        <v>224</v>
      </c>
      <c r="W8" t="s">
        <v>315</v>
      </c>
      <c r="X8" t="s">
        <v>370</v>
      </c>
      <c r="Y8" t="s">
        <v>379</v>
      </c>
      <c r="Z8" t="s">
        <v>2491</v>
      </c>
      <c r="AA8" s="2" t="str">
        <f>IFERROR(VLOOKUP(Tabela3[[#This Row],[RetornCodigo]],Tabela7[],4,0),"formula")</f>
        <v xml:space="preserve">Assai Caucaia   </v>
      </c>
      <c r="AB8" s="9" t="str">
        <f>IFERROR(VLOOKUP(Tabela3[[#This Row],[RetornCodigo]],Tabela7[],3,0),"formula")</f>
        <v>Assai</v>
      </c>
      <c r="AC8" s="30">
        <f>IFERROR(Tabela3[[#This Row],[Vlr Devolução]]/$AK$1,"formula")</f>
        <v>7.1768381901090607E-4</v>
      </c>
      <c r="AD8" s="32">
        <f>IFERROR(Tabela3[[#This Row],[Qtd Devolvida Kg]]/$AL$1,"formula")</f>
        <v>4.0603709833317091E-4</v>
      </c>
      <c r="AE8" s="33" t="str">
        <f>IFERROR(RIGHT(Tabela3[[#This Row],[Cliente]],10),"formula")</f>
        <v>1899 - 08)</v>
      </c>
      <c r="AF8" s="39">
        <f>IFERROR(VLOOKUP(Tabela3[[#This Row],[Fantasia]],'BASE VENDAS'!#REF!,2,0),0)</f>
        <v>0</v>
      </c>
      <c r="AG8" s="39">
        <f>IFERROR(VLOOKUP(Tabela3[[#This Row],[Fantasia]],'BASE VENDAS'!#REF!,3,0),0)</f>
        <v>0</v>
      </c>
      <c r="AH8" s="52">
        <f t="shared" si="0"/>
        <v>2.8611970184302681E-2</v>
      </c>
      <c r="AI8" s="38"/>
      <c r="AJ8" s="38"/>
    </row>
    <row r="9" spans="1:39" x14ac:dyDescent="0.2">
      <c r="A9" s="34" t="str">
        <f>IFERROR(Tabela3[[#This Row],[direita]],"formula")</f>
        <v>2459 - 79)</v>
      </c>
      <c r="B9" t="s">
        <v>1133</v>
      </c>
      <c r="C9" t="s">
        <v>1134</v>
      </c>
      <c r="D9" t="s">
        <v>917</v>
      </c>
      <c r="E9" t="s">
        <v>1135</v>
      </c>
      <c r="F9" t="s">
        <v>676</v>
      </c>
      <c r="G9" t="s">
        <v>1350</v>
      </c>
      <c r="H9" s="48">
        <v>45712</v>
      </c>
      <c r="I9" t="s">
        <v>2485</v>
      </c>
      <c r="J9" t="s">
        <v>297</v>
      </c>
      <c r="K9" t="s">
        <v>57</v>
      </c>
      <c r="L9" t="s">
        <v>306</v>
      </c>
      <c r="M9" t="s">
        <v>274</v>
      </c>
      <c r="N9" t="s">
        <v>298</v>
      </c>
      <c r="O9" t="s">
        <v>299</v>
      </c>
      <c r="P9" t="s">
        <v>2492</v>
      </c>
      <c r="Q9" t="s">
        <v>300</v>
      </c>
      <c r="R9" t="s">
        <v>275</v>
      </c>
      <c r="S9" t="s">
        <v>20</v>
      </c>
      <c r="T9" s="49">
        <v>5</v>
      </c>
      <c r="U9" s="49">
        <v>45</v>
      </c>
      <c r="V9" s="49">
        <v>760.5</v>
      </c>
      <c r="W9" t="s">
        <v>315</v>
      </c>
      <c r="X9" t="s">
        <v>370</v>
      </c>
      <c r="Y9" t="s">
        <v>379</v>
      </c>
      <c r="Z9" t="s">
        <v>2493</v>
      </c>
      <c r="AA9" s="2" t="str">
        <f>IFERROR(VLOOKUP(Tabela3[[#This Row],[RetornCodigo]],Tabela7[],4,0),"formula")</f>
        <v xml:space="preserve">Mix Mateus Mondubim   </v>
      </c>
      <c r="AB9" s="9" t="str">
        <f>IFERROR(VLOOKUP(Tabela3[[#This Row],[RetornCodigo]],Tabela7[],3,0),"formula")</f>
        <v>Mateus</v>
      </c>
      <c r="AC9" s="30">
        <f>IFERROR(Tabela3[[#This Row],[Vlr Devolução]]/$AK$1,"formula")</f>
        <v>2.4366006444544379E-3</v>
      </c>
      <c r="AD9" s="32">
        <f>IFERROR(Tabela3[[#This Row],[Qtd Devolvida Kg]]/$AL$1,"formula")</f>
        <v>1.3050819565864325E-3</v>
      </c>
      <c r="AE9" s="33" t="str">
        <f>IFERROR(RIGHT(Tabela3[[#This Row],[Cliente]],10),"formula")</f>
        <v>2459 - 79)</v>
      </c>
      <c r="AF9" s="39">
        <f>IFERROR(VLOOKUP(Tabela3[[#This Row],[Fantasia]],'BASE VENDAS'!#REF!,2,0),0)</f>
        <v>0</v>
      </c>
      <c r="AG9" s="39">
        <f>IFERROR(VLOOKUP(Tabela3[[#This Row],[Fantasia]],'BASE VENDAS'!#REF!,3,0),0)</f>
        <v>0</v>
      </c>
      <c r="AH9" s="52">
        <f t="shared" si="0"/>
        <v>2.8611970184302681E-2</v>
      </c>
      <c r="AI9" s="38"/>
      <c r="AJ9" s="38"/>
    </row>
    <row r="10" spans="1:39" x14ac:dyDescent="0.2">
      <c r="A10" s="34" t="str">
        <f>IFERROR(Tabela3[[#This Row],[direita]],"formula")</f>
        <v>2459 - 79)</v>
      </c>
      <c r="B10" t="s">
        <v>1133</v>
      </c>
      <c r="C10" t="s">
        <v>1134</v>
      </c>
      <c r="D10" t="s">
        <v>917</v>
      </c>
      <c r="E10" t="s">
        <v>1135</v>
      </c>
      <c r="F10" t="s">
        <v>676</v>
      </c>
      <c r="G10" t="s">
        <v>1350</v>
      </c>
      <c r="H10" s="48">
        <v>45712</v>
      </c>
      <c r="I10" t="s">
        <v>2485</v>
      </c>
      <c r="J10" t="s">
        <v>297</v>
      </c>
      <c r="K10" t="s">
        <v>41</v>
      </c>
      <c r="L10" t="s">
        <v>310</v>
      </c>
      <c r="M10" t="s">
        <v>42</v>
      </c>
      <c r="N10" t="s">
        <v>298</v>
      </c>
      <c r="O10" t="s">
        <v>299</v>
      </c>
      <c r="P10" t="s">
        <v>2492</v>
      </c>
      <c r="Q10" t="s">
        <v>308</v>
      </c>
      <c r="R10" t="s">
        <v>86</v>
      </c>
      <c r="S10" t="s">
        <v>20</v>
      </c>
      <c r="T10" s="49">
        <v>0.33329999999999999</v>
      </c>
      <c r="U10" s="49">
        <v>2.9996999999999998</v>
      </c>
      <c r="V10" s="49">
        <v>62.7</v>
      </c>
      <c r="W10" t="s">
        <v>315</v>
      </c>
      <c r="X10" t="s">
        <v>302</v>
      </c>
      <c r="Y10" t="s">
        <v>21</v>
      </c>
      <c r="Z10" t="s">
        <v>2493</v>
      </c>
      <c r="AA10" s="2" t="str">
        <f>IFERROR(VLOOKUP(Tabela3[[#This Row],[RetornCodigo]],Tabela7[],4,0),"formula")</f>
        <v xml:space="preserve">Mix Mateus Mondubim   </v>
      </c>
      <c r="AB10" s="9" t="str">
        <f>IFERROR(VLOOKUP(Tabela3[[#This Row],[RetornCodigo]],Tabela7[],3,0),"formula")</f>
        <v>Mateus</v>
      </c>
      <c r="AC10" s="30">
        <f>IFERROR(Tabela3[[#This Row],[Vlr Devolução]]/$AK$1,"formula")</f>
        <v>2.0088739041064201E-4</v>
      </c>
      <c r="AD10" s="32">
        <f>IFERROR(Tabela3[[#This Row],[Qtd Devolvida Kg]]/$AL$1,"formula")</f>
        <v>8.6996763226051578E-5</v>
      </c>
      <c r="AE10" s="33" t="str">
        <f>IFERROR(RIGHT(Tabela3[[#This Row],[Cliente]],10),"formula")</f>
        <v>2459 - 79)</v>
      </c>
      <c r="AF10" s="39">
        <f>IFERROR(VLOOKUP(Tabela3[[#This Row],[Fantasia]],'BASE VENDAS'!#REF!,2,0),0)</f>
        <v>0</v>
      </c>
      <c r="AG10" s="39">
        <f>IFERROR(VLOOKUP(Tabela3[[#This Row],[Fantasia]],'BASE VENDAS'!#REF!,3,0),0)</f>
        <v>0</v>
      </c>
      <c r="AH10" s="52">
        <f t="shared" si="0"/>
        <v>2.8611970184302681E-2</v>
      </c>
      <c r="AI10" s="38"/>
      <c r="AJ10" s="38"/>
    </row>
    <row r="11" spans="1:39" x14ac:dyDescent="0.2">
      <c r="A11" s="34" t="str">
        <f>IFERROR(Tabela3[[#This Row],[direita]],"formula")</f>
        <v>0132 - 02)</v>
      </c>
      <c r="B11" t="s">
        <v>1133</v>
      </c>
      <c r="C11" t="s">
        <v>1146</v>
      </c>
      <c r="D11" t="s">
        <v>916</v>
      </c>
      <c r="E11" t="s">
        <v>1135</v>
      </c>
      <c r="F11" t="s">
        <v>680</v>
      </c>
      <c r="G11" t="s">
        <v>1248</v>
      </c>
      <c r="H11" s="48">
        <v>45710</v>
      </c>
      <c r="I11" t="s">
        <v>1982</v>
      </c>
      <c r="J11" t="s">
        <v>303</v>
      </c>
      <c r="K11" t="s">
        <v>313</v>
      </c>
      <c r="L11" t="s">
        <v>365</v>
      </c>
      <c r="M11" t="s">
        <v>365</v>
      </c>
      <c r="N11" t="s">
        <v>325</v>
      </c>
      <c r="O11" t="s">
        <v>299</v>
      </c>
      <c r="P11" t="s">
        <v>2494</v>
      </c>
      <c r="Q11" t="s">
        <v>308</v>
      </c>
      <c r="R11" t="s">
        <v>1418</v>
      </c>
      <c r="S11" t="s">
        <v>20</v>
      </c>
      <c r="T11" s="49">
        <v>1</v>
      </c>
      <c r="U11" s="49">
        <v>5.6</v>
      </c>
      <c r="V11" s="49">
        <v>138</v>
      </c>
      <c r="W11" t="s">
        <v>315</v>
      </c>
      <c r="X11" t="s">
        <v>368</v>
      </c>
      <c r="Y11" t="s">
        <v>406</v>
      </c>
      <c r="Z11" t="s">
        <v>2495</v>
      </c>
      <c r="AA11" s="2" t="str">
        <f>IFERROR(VLOOKUP(Tabela3[[#This Row],[RetornCodigo]],Tabela7[],4,0),"formula")</f>
        <v xml:space="preserve">Gerardos Dist Alto A   </v>
      </c>
      <c r="AB11" s="9" t="str">
        <f>IFERROR(VLOOKUP(Tabela3[[#This Row],[RetornCodigo]],Tabela7[],3,0),"formula")</f>
        <v>Centerbox</v>
      </c>
      <c r="AC11" s="30">
        <f>IFERROR(Tabela3[[#This Row],[Vlr Devolução]]/$AK$1,"formula")</f>
        <v>4.4214449564064745E-4</v>
      </c>
      <c r="AD11" s="32">
        <f>IFERROR(Tabela3[[#This Row],[Qtd Devolvida Kg]]/$AL$1,"formula")</f>
        <v>1.6241019904186715E-4</v>
      </c>
      <c r="AE11" s="33" t="str">
        <f>IFERROR(RIGHT(Tabela3[[#This Row],[Cliente]],10),"formula")</f>
        <v>0132 - 02)</v>
      </c>
      <c r="AF11" s="39">
        <f>IFERROR(VLOOKUP(Tabela3[[#This Row],[Fantasia]],'BASE VENDAS'!#REF!,2,0),0)</f>
        <v>0</v>
      </c>
      <c r="AG11" s="39">
        <f>IFERROR(VLOOKUP(Tabela3[[#This Row],[Fantasia]],'BASE VENDAS'!#REF!,3,0),0)</f>
        <v>0</v>
      </c>
      <c r="AH11" s="52">
        <f t="shared" si="0"/>
        <v>2.8611970184302681E-2</v>
      </c>
      <c r="AI11" s="38"/>
      <c r="AJ11" s="38"/>
    </row>
    <row r="12" spans="1:39" x14ac:dyDescent="0.2">
      <c r="A12" s="34" t="str">
        <f>IFERROR(Tabela3[[#This Row],[direita]],"formula")</f>
        <v>1899 - 46)</v>
      </c>
      <c r="B12" t="s">
        <v>1133</v>
      </c>
      <c r="C12" t="s">
        <v>1134</v>
      </c>
      <c r="D12" t="s">
        <v>917</v>
      </c>
      <c r="E12" t="s">
        <v>1135</v>
      </c>
      <c r="F12" t="s">
        <v>676</v>
      </c>
      <c r="G12" t="s">
        <v>1170</v>
      </c>
      <c r="H12" s="48">
        <v>45712</v>
      </c>
      <c r="I12" t="s">
        <v>2485</v>
      </c>
      <c r="J12" t="s">
        <v>303</v>
      </c>
      <c r="K12" t="s">
        <v>313</v>
      </c>
      <c r="L12" t="s">
        <v>365</v>
      </c>
      <c r="M12" t="s">
        <v>365</v>
      </c>
      <c r="N12" t="s">
        <v>325</v>
      </c>
      <c r="O12" t="s">
        <v>299</v>
      </c>
      <c r="P12" t="s">
        <v>2496</v>
      </c>
      <c r="Q12" t="s">
        <v>300</v>
      </c>
      <c r="R12" t="s">
        <v>1418</v>
      </c>
      <c r="S12" t="s">
        <v>20</v>
      </c>
      <c r="T12" s="49">
        <v>6</v>
      </c>
      <c r="U12" s="49">
        <v>33.6</v>
      </c>
      <c r="V12" s="49">
        <v>594</v>
      </c>
      <c r="W12" t="s">
        <v>315</v>
      </c>
      <c r="X12" t="s">
        <v>372</v>
      </c>
      <c r="Y12" t="s">
        <v>373</v>
      </c>
      <c r="Z12" t="s">
        <v>2497</v>
      </c>
      <c r="AA12" s="2" t="str">
        <f>IFERROR(VLOOKUP(Tabela3[[#This Row],[RetornCodigo]],Tabela7[],4,0),"formula")</f>
        <v xml:space="preserve">Assai Coacu   </v>
      </c>
      <c r="AB12" s="9" t="str">
        <f>IFERROR(VLOOKUP(Tabela3[[#This Row],[RetornCodigo]],Tabela7[],3,0),"formula")</f>
        <v>Assai</v>
      </c>
      <c r="AC12" s="30">
        <f>IFERROR(Tabela3[[#This Row],[Vlr Devolução]]/$AK$1,"formula")</f>
        <v>1.9031436986271348E-3</v>
      </c>
      <c r="AD12" s="32">
        <f>IFERROR(Tabela3[[#This Row],[Qtd Devolvida Kg]]/$AL$1,"formula")</f>
        <v>9.7446119425120294E-4</v>
      </c>
      <c r="AE12" s="33" t="str">
        <f>IFERROR(RIGHT(Tabela3[[#This Row],[Cliente]],10),"formula")</f>
        <v>1899 - 46)</v>
      </c>
      <c r="AF12" s="39">
        <f>IFERROR(VLOOKUP(Tabela3[[#This Row],[Fantasia]],'BASE VENDAS'!#REF!,2,0),0)</f>
        <v>0</v>
      </c>
      <c r="AG12" s="39">
        <f>IFERROR(VLOOKUP(Tabela3[[#This Row],[Fantasia]],'BASE VENDAS'!#REF!,3,0),0)</f>
        <v>0</v>
      </c>
      <c r="AH12" s="52">
        <f t="shared" si="0"/>
        <v>2.8611970184302681E-2</v>
      </c>
      <c r="AI12" s="38"/>
      <c r="AJ12" s="38"/>
    </row>
    <row r="13" spans="1:39" x14ac:dyDescent="0.2">
      <c r="A13" s="34" t="str">
        <f>IFERROR(Tabela3[[#This Row],[direita]],"formula")</f>
        <v>1899 - 46)</v>
      </c>
      <c r="B13" t="s">
        <v>1133</v>
      </c>
      <c r="C13" t="s">
        <v>1134</v>
      </c>
      <c r="D13" t="s">
        <v>917</v>
      </c>
      <c r="E13" t="s">
        <v>1135</v>
      </c>
      <c r="F13" t="s">
        <v>676</v>
      </c>
      <c r="G13" t="s">
        <v>1170</v>
      </c>
      <c r="H13" s="48">
        <v>45712</v>
      </c>
      <c r="I13" t="s">
        <v>2485</v>
      </c>
      <c r="J13" t="s">
        <v>303</v>
      </c>
      <c r="K13" t="s">
        <v>313</v>
      </c>
      <c r="L13" t="s">
        <v>324</v>
      </c>
      <c r="M13" t="s">
        <v>324</v>
      </c>
      <c r="N13" t="s">
        <v>314</v>
      </c>
      <c r="O13" t="s">
        <v>299</v>
      </c>
      <c r="P13" t="s">
        <v>2496</v>
      </c>
      <c r="Q13" t="s">
        <v>308</v>
      </c>
      <c r="R13" t="s">
        <v>375</v>
      </c>
      <c r="S13" t="s">
        <v>20</v>
      </c>
      <c r="T13" s="49">
        <v>4</v>
      </c>
      <c r="U13" s="49">
        <v>22</v>
      </c>
      <c r="V13" s="49">
        <v>272</v>
      </c>
      <c r="W13" t="s">
        <v>315</v>
      </c>
      <c r="X13" t="s">
        <v>368</v>
      </c>
      <c r="Y13" t="s">
        <v>369</v>
      </c>
      <c r="Z13" t="s">
        <v>2497</v>
      </c>
      <c r="AA13" s="2" t="str">
        <f>IFERROR(VLOOKUP(Tabela3[[#This Row],[RetornCodigo]],Tabela7[],4,0),"formula")</f>
        <v xml:space="preserve">Assai Coacu   </v>
      </c>
      <c r="AB13" s="9" t="str">
        <f>IFERROR(VLOOKUP(Tabela3[[#This Row],[RetornCodigo]],Tabela7[],3,0),"formula")</f>
        <v>Assai</v>
      </c>
      <c r="AC13" s="30">
        <f>IFERROR(Tabela3[[#This Row],[Vlr Devolução]]/$AK$1,"formula")</f>
        <v>8.7147320879895729E-4</v>
      </c>
      <c r="AD13" s="32">
        <f>IFERROR(Tabela3[[#This Row],[Qtd Devolvida Kg]]/$AL$1,"formula")</f>
        <v>6.3804006766447806E-4</v>
      </c>
      <c r="AE13" s="33" t="str">
        <f>IFERROR(RIGHT(Tabela3[[#This Row],[Cliente]],10),"formula")</f>
        <v>1899 - 46)</v>
      </c>
      <c r="AF13" s="39">
        <f>IFERROR(VLOOKUP(Tabela3[[#This Row],[Fantasia]],'BASE VENDAS'!#REF!,2,0),0)</f>
        <v>0</v>
      </c>
      <c r="AG13" s="39">
        <f>IFERROR(VLOOKUP(Tabela3[[#This Row],[Fantasia]],'BASE VENDAS'!#REF!,3,0),0)</f>
        <v>0</v>
      </c>
      <c r="AH13" s="52">
        <f t="shared" si="0"/>
        <v>2.8611970184302681E-2</v>
      </c>
      <c r="AI13" s="38"/>
      <c r="AJ13" s="38"/>
    </row>
    <row r="14" spans="1:39" x14ac:dyDescent="0.2">
      <c r="A14" s="34" t="str">
        <f>IFERROR(Tabela3[[#This Row],[direita]],"formula")</f>
        <v>0176 - 01)</v>
      </c>
      <c r="B14" t="s">
        <v>1133</v>
      </c>
      <c r="C14" t="s">
        <v>1146</v>
      </c>
      <c r="D14" t="s">
        <v>922</v>
      </c>
      <c r="E14" t="s">
        <v>1135</v>
      </c>
      <c r="F14" t="s">
        <v>676</v>
      </c>
      <c r="G14" t="s">
        <v>1204</v>
      </c>
      <c r="H14" s="48">
        <v>45712</v>
      </c>
      <c r="I14" t="s">
        <v>2485</v>
      </c>
      <c r="J14" t="s">
        <v>297</v>
      </c>
      <c r="K14" t="s">
        <v>27</v>
      </c>
      <c r="L14" t="s">
        <v>320</v>
      </c>
      <c r="M14" t="s">
        <v>28</v>
      </c>
      <c r="N14" t="s">
        <v>298</v>
      </c>
      <c r="O14" t="s">
        <v>299</v>
      </c>
      <c r="P14" t="s">
        <v>2498</v>
      </c>
      <c r="Q14" t="s">
        <v>300</v>
      </c>
      <c r="R14" t="s">
        <v>29</v>
      </c>
      <c r="S14" t="s">
        <v>20</v>
      </c>
      <c r="T14" s="49">
        <v>3</v>
      </c>
      <c r="U14" s="49">
        <v>54</v>
      </c>
      <c r="V14" s="49">
        <v>853.2</v>
      </c>
      <c r="W14" t="s">
        <v>315</v>
      </c>
      <c r="X14" t="s">
        <v>368</v>
      </c>
      <c r="Y14" t="s">
        <v>369</v>
      </c>
      <c r="Z14" t="s">
        <v>2499</v>
      </c>
      <c r="AA14" s="2" t="str">
        <f>IFERROR(VLOOKUP(Tabela3[[#This Row],[RetornCodigo]],Tabela7[],4,0),"formula")</f>
        <v xml:space="preserve">Lagoa Cd   </v>
      </c>
      <c r="AB14" s="9" t="str">
        <f>IFERROR(VLOOKUP(Tabela3[[#This Row],[RetornCodigo]],Tabela7[],3,0),"formula")</f>
        <v>Lagoa</v>
      </c>
      <c r="AC14" s="30">
        <f>IFERROR(Tabela3[[#This Row],[Vlr Devolução]]/$AK$1,"formula")</f>
        <v>2.7336064034826119E-3</v>
      </c>
      <c r="AD14" s="32">
        <f>IFERROR(Tabela3[[#This Row],[Qtd Devolvida Kg]]/$AL$1,"formula")</f>
        <v>1.566098347903719E-3</v>
      </c>
      <c r="AE14" s="33" t="str">
        <f>IFERROR(RIGHT(Tabela3[[#This Row],[Cliente]],10),"formula")</f>
        <v>0176 - 01)</v>
      </c>
      <c r="AF14" s="39">
        <f>IFERROR(VLOOKUP(Tabela3[[#This Row],[Fantasia]],'BASE VENDAS'!#REF!,2,0),0)</f>
        <v>0</v>
      </c>
      <c r="AG14" s="39">
        <f>IFERROR(VLOOKUP(Tabela3[[#This Row],[Fantasia]],'BASE VENDAS'!#REF!,3,0),0)</f>
        <v>0</v>
      </c>
      <c r="AH14" s="52">
        <f t="shared" si="0"/>
        <v>2.8611970184302681E-2</v>
      </c>
      <c r="AI14" s="38"/>
      <c r="AJ14" s="38"/>
    </row>
    <row r="15" spans="1:39" x14ac:dyDescent="0.2">
      <c r="A15" s="34" t="str">
        <f>IFERROR(Tabela3[[#This Row],[direita]],"formula")</f>
        <v>1899 - 47)</v>
      </c>
      <c r="B15" t="s">
        <v>1133</v>
      </c>
      <c r="C15" t="s">
        <v>1134</v>
      </c>
      <c r="D15" t="s">
        <v>917</v>
      </c>
      <c r="E15" t="s">
        <v>1135</v>
      </c>
      <c r="F15" t="s">
        <v>676</v>
      </c>
      <c r="G15" t="s">
        <v>1194</v>
      </c>
      <c r="H15" s="48">
        <v>45710</v>
      </c>
      <c r="I15" t="s">
        <v>1982</v>
      </c>
      <c r="J15" t="s">
        <v>303</v>
      </c>
      <c r="K15" t="s">
        <v>17</v>
      </c>
      <c r="L15" t="s">
        <v>23</v>
      </c>
      <c r="M15" t="s">
        <v>23</v>
      </c>
      <c r="N15" t="s">
        <v>298</v>
      </c>
      <c r="O15" t="s">
        <v>299</v>
      </c>
      <c r="P15" t="s">
        <v>2500</v>
      </c>
      <c r="Q15" t="s">
        <v>300</v>
      </c>
      <c r="R15" t="s">
        <v>136</v>
      </c>
      <c r="S15" t="s">
        <v>20</v>
      </c>
      <c r="T15" s="49">
        <v>0.13439999999999999</v>
      </c>
      <c r="U15" s="49">
        <v>2.4192</v>
      </c>
      <c r="V15" s="49">
        <v>7.02</v>
      </c>
      <c r="W15" t="s">
        <v>315</v>
      </c>
      <c r="X15" t="s">
        <v>302</v>
      </c>
      <c r="Y15" t="s">
        <v>21</v>
      </c>
      <c r="Z15" t="s">
        <v>2501</v>
      </c>
      <c r="AA15" s="2" t="str">
        <f>IFERROR(VLOOKUP(Tabela3[[#This Row],[RetornCodigo]],Tabela7[],4,0),"formula")</f>
        <v xml:space="preserve">Assai Presidente Kennedy   </v>
      </c>
      <c r="AB15" s="9" t="str">
        <f>IFERROR(VLOOKUP(Tabela3[[#This Row],[RetornCodigo]],Tabela7[],3,0),"formula")</f>
        <v>Assai</v>
      </c>
      <c r="AC15" s="30">
        <f>IFERROR(Tabela3[[#This Row],[Vlr Devolução]]/$AK$1,"formula")</f>
        <v>2.24916982565025E-5</v>
      </c>
      <c r="AD15" s="32">
        <f>IFERROR(Tabela3[[#This Row],[Qtd Devolvida Kg]]/$AL$1,"formula")</f>
        <v>7.0161205986086608E-5</v>
      </c>
      <c r="AE15" s="33" t="str">
        <f>IFERROR(RIGHT(Tabela3[[#This Row],[Cliente]],10),"formula")</f>
        <v>1899 - 47)</v>
      </c>
      <c r="AF15" s="39">
        <f>IFERROR(VLOOKUP(Tabela3[[#This Row],[Fantasia]],'BASE VENDAS'!#REF!,2,0),0)</f>
        <v>0</v>
      </c>
      <c r="AG15" s="39">
        <f>IFERROR(VLOOKUP(Tabela3[[#This Row],[Fantasia]],'BASE VENDAS'!#REF!,3,0),0)</f>
        <v>0</v>
      </c>
      <c r="AH15" s="52">
        <f t="shared" si="0"/>
        <v>2.8611970184302681E-2</v>
      </c>
      <c r="AI15" s="38"/>
      <c r="AJ15" s="38"/>
    </row>
    <row r="16" spans="1:39" x14ac:dyDescent="0.2">
      <c r="A16" s="34" t="str">
        <f>IFERROR(Tabela3[[#This Row],[direita]],"formula")</f>
        <v>1899 - 47)</v>
      </c>
      <c r="B16" t="s">
        <v>1133</v>
      </c>
      <c r="C16" t="s">
        <v>1134</v>
      </c>
      <c r="D16" t="s">
        <v>917</v>
      </c>
      <c r="E16" t="s">
        <v>1135</v>
      </c>
      <c r="F16" t="s">
        <v>676</v>
      </c>
      <c r="G16" t="s">
        <v>1194</v>
      </c>
      <c r="H16" s="48">
        <v>45710</v>
      </c>
      <c r="I16" t="s">
        <v>1982</v>
      </c>
      <c r="J16" t="s">
        <v>297</v>
      </c>
      <c r="K16" t="s">
        <v>34</v>
      </c>
      <c r="L16" t="s">
        <v>35</v>
      </c>
      <c r="M16" t="s">
        <v>35</v>
      </c>
      <c r="N16" t="s">
        <v>298</v>
      </c>
      <c r="O16" t="s">
        <v>299</v>
      </c>
      <c r="P16" t="s">
        <v>2500</v>
      </c>
      <c r="Q16" t="s">
        <v>308</v>
      </c>
      <c r="R16" t="s">
        <v>70</v>
      </c>
      <c r="S16" t="s">
        <v>20</v>
      </c>
      <c r="T16" s="49">
        <v>4.2000000000000003E-2</v>
      </c>
      <c r="U16" s="49">
        <v>0.42</v>
      </c>
      <c r="V16" s="49">
        <v>5.04</v>
      </c>
      <c r="W16" t="s">
        <v>315</v>
      </c>
      <c r="X16" t="s">
        <v>302</v>
      </c>
      <c r="Y16" t="s">
        <v>21</v>
      </c>
      <c r="Z16" t="s">
        <v>2501</v>
      </c>
      <c r="AA16" s="2" t="str">
        <f>IFERROR(VLOOKUP(Tabela3[[#This Row],[RetornCodigo]],Tabela7[],4,0),"formula")</f>
        <v xml:space="preserve">Assai Presidente Kennedy   </v>
      </c>
      <c r="AB16" s="9" t="str">
        <f>IFERROR(VLOOKUP(Tabela3[[#This Row],[RetornCodigo]],Tabela7[],3,0),"formula")</f>
        <v>Assai</v>
      </c>
      <c r="AC16" s="30">
        <f>IFERROR(Tabela3[[#This Row],[Vlr Devolução]]/$AK$1,"formula")</f>
        <v>1.6147885927745386E-5</v>
      </c>
      <c r="AD16" s="32">
        <f>IFERROR(Tabela3[[#This Row],[Qtd Devolvida Kg]]/$AL$1,"formula")</f>
        <v>1.2180764928140037E-5</v>
      </c>
      <c r="AE16" s="33" t="str">
        <f>IFERROR(RIGHT(Tabela3[[#This Row],[Cliente]],10),"formula")</f>
        <v>1899 - 47)</v>
      </c>
      <c r="AF16" s="39">
        <f>IFERROR(VLOOKUP(Tabela3[[#This Row],[Fantasia]],'BASE VENDAS'!#REF!,2,0),0)</f>
        <v>0</v>
      </c>
      <c r="AG16" s="39">
        <f>IFERROR(VLOOKUP(Tabela3[[#This Row],[Fantasia]],'BASE VENDAS'!#REF!,3,0),0)</f>
        <v>0</v>
      </c>
      <c r="AH16" s="52">
        <f t="shared" si="0"/>
        <v>2.8611970184302681E-2</v>
      </c>
      <c r="AI16" s="38"/>
      <c r="AJ16" s="38"/>
    </row>
    <row r="17" spans="1:36" x14ac:dyDescent="0.2">
      <c r="A17" s="34" t="str">
        <f>IFERROR(Tabela3[[#This Row],[direita]],"formula")</f>
        <v>0002 - 60)</v>
      </c>
      <c r="B17" t="s">
        <v>1133</v>
      </c>
      <c r="C17" t="s">
        <v>1134</v>
      </c>
      <c r="D17" t="s">
        <v>920</v>
      </c>
      <c r="E17" t="s">
        <v>1135</v>
      </c>
      <c r="F17" t="s">
        <v>676</v>
      </c>
      <c r="G17" t="s">
        <v>1136</v>
      </c>
      <c r="H17" s="48">
        <v>45710</v>
      </c>
      <c r="I17" t="s">
        <v>1982</v>
      </c>
      <c r="J17" t="s">
        <v>297</v>
      </c>
      <c r="K17" t="s">
        <v>41</v>
      </c>
      <c r="L17" t="s">
        <v>310</v>
      </c>
      <c r="M17" t="s">
        <v>42</v>
      </c>
      <c r="N17" t="s">
        <v>298</v>
      </c>
      <c r="O17" t="s">
        <v>299</v>
      </c>
      <c r="P17" t="s">
        <v>2502</v>
      </c>
      <c r="Q17" t="s">
        <v>300</v>
      </c>
      <c r="R17" t="s">
        <v>43</v>
      </c>
      <c r="S17" t="s">
        <v>20</v>
      </c>
      <c r="T17" s="49">
        <v>0.1111</v>
      </c>
      <c r="U17" s="49">
        <v>0.99990000000000001</v>
      </c>
      <c r="V17" s="49">
        <v>20.5</v>
      </c>
      <c r="W17" t="s">
        <v>315</v>
      </c>
      <c r="X17" t="s">
        <v>302</v>
      </c>
      <c r="Y17" t="s">
        <v>21</v>
      </c>
      <c r="Z17" t="s">
        <v>2503</v>
      </c>
      <c r="AA17" s="2" t="str">
        <f>IFERROR(VLOOKUP(Tabela3[[#This Row],[RetornCodigo]],Tabela7[],4,0),"formula")</f>
        <v xml:space="preserve">Atac Carlito Pamplona   </v>
      </c>
      <c r="AB17" s="9" t="str">
        <f>IFERROR(VLOOKUP(Tabela3[[#This Row],[RetornCodigo]],Tabela7[],3,0),"formula")</f>
        <v>Atacadao</v>
      </c>
      <c r="AC17" s="30">
        <f>IFERROR(Tabela3[[#This Row],[Vlr Devolução]]/$AK$1,"formula")</f>
        <v>6.5680885221980239E-5</v>
      </c>
      <c r="AD17" s="32">
        <f>IFERROR(Tabela3[[#This Row],[Qtd Devolvida Kg]]/$AL$1,"formula")</f>
        <v>2.8998921075350528E-5</v>
      </c>
      <c r="AE17" s="33" t="str">
        <f>IFERROR(RIGHT(Tabela3[[#This Row],[Cliente]],10),"formula")</f>
        <v>0002 - 60)</v>
      </c>
      <c r="AF17" s="39">
        <f>IFERROR(VLOOKUP(Tabela3[[#This Row],[Fantasia]],'BASE VENDAS'!#REF!,2,0),0)</f>
        <v>0</v>
      </c>
      <c r="AG17" s="39">
        <f>IFERROR(VLOOKUP(Tabela3[[#This Row],[Fantasia]],'BASE VENDAS'!#REF!,3,0),0)</f>
        <v>0</v>
      </c>
      <c r="AH17" s="52">
        <f t="shared" si="0"/>
        <v>2.8611970184302681E-2</v>
      </c>
      <c r="AI17" s="38"/>
      <c r="AJ17" s="38"/>
    </row>
    <row r="18" spans="1:36" x14ac:dyDescent="0.2">
      <c r="A18" s="34" t="str">
        <f>IFERROR(Tabela3[[#This Row],[direita]],"formula")</f>
        <v>0048 - 36)</v>
      </c>
      <c r="B18" t="s">
        <v>1133</v>
      </c>
      <c r="C18" t="s">
        <v>1134</v>
      </c>
      <c r="D18" t="s">
        <v>920</v>
      </c>
      <c r="E18" t="s">
        <v>1135</v>
      </c>
      <c r="F18" t="s">
        <v>676</v>
      </c>
      <c r="G18" t="s">
        <v>1258</v>
      </c>
      <c r="H18" s="48">
        <v>45710</v>
      </c>
      <c r="I18" t="s">
        <v>1982</v>
      </c>
      <c r="J18" t="s">
        <v>303</v>
      </c>
      <c r="K18" t="s">
        <v>45</v>
      </c>
      <c r="L18" t="s">
        <v>417</v>
      </c>
      <c r="M18" t="s">
        <v>46</v>
      </c>
      <c r="N18" t="s">
        <v>298</v>
      </c>
      <c r="O18" t="s">
        <v>299</v>
      </c>
      <c r="P18" t="s">
        <v>2504</v>
      </c>
      <c r="Q18" t="s">
        <v>300</v>
      </c>
      <c r="R18" t="s">
        <v>1246</v>
      </c>
      <c r="S18" t="s">
        <v>1247</v>
      </c>
      <c r="T18" s="49">
        <v>4.5999999999999996</v>
      </c>
      <c r="U18" s="49">
        <v>4.5999999999999996</v>
      </c>
      <c r="V18" s="49">
        <v>12.42</v>
      </c>
      <c r="W18" t="s">
        <v>315</v>
      </c>
      <c r="X18" t="s">
        <v>302</v>
      </c>
      <c r="Y18" t="s">
        <v>21</v>
      </c>
      <c r="Z18" t="s">
        <v>2505</v>
      </c>
      <c r="AA18" s="2" t="str">
        <f>IFERROR(VLOOKUP(Tabela3[[#This Row],[RetornCodigo]],Tabela7[],4,0),"formula")</f>
        <v xml:space="preserve">Atacadao Parreao   </v>
      </c>
      <c r="AB18" s="9" t="str">
        <f>IFERROR(VLOOKUP(Tabela3[[#This Row],[RetornCodigo]],Tabela7[],3,0),"formula")</f>
        <v>Atacadao</v>
      </c>
      <c r="AC18" s="30">
        <f>IFERROR(Tabela3[[#This Row],[Vlr Devolução]]/$AK$1,"formula")</f>
        <v>3.9793004607658273E-5</v>
      </c>
      <c r="AD18" s="32">
        <f>IFERROR(Tabela3[[#This Row],[Qtd Devolvida Kg]]/$AL$1,"formula")</f>
        <v>1.3340837778439085E-4</v>
      </c>
      <c r="AE18" s="33" t="str">
        <f>IFERROR(RIGHT(Tabela3[[#This Row],[Cliente]],10),"formula")</f>
        <v>0048 - 36)</v>
      </c>
      <c r="AF18" s="39">
        <f>IFERROR(VLOOKUP(Tabela3[[#This Row],[Fantasia]],'BASE VENDAS'!#REF!,2,0),0)</f>
        <v>0</v>
      </c>
      <c r="AG18" s="39">
        <f>IFERROR(VLOOKUP(Tabela3[[#This Row],[Fantasia]],'BASE VENDAS'!#REF!,3,0),0)</f>
        <v>0</v>
      </c>
      <c r="AH18" s="52">
        <f t="shared" si="0"/>
        <v>2.8611970184302681E-2</v>
      </c>
      <c r="AI18" s="38"/>
      <c r="AJ18" s="38"/>
    </row>
    <row r="19" spans="1:36" x14ac:dyDescent="0.2">
      <c r="A19" s="34" t="str">
        <f>IFERROR(Tabela3[[#This Row],[direita]],"formula")</f>
        <v>1899 - 11)</v>
      </c>
      <c r="B19" t="s">
        <v>1133</v>
      </c>
      <c r="C19" t="s">
        <v>1134</v>
      </c>
      <c r="D19" t="s">
        <v>917</v>
      </c>
      <c r="E19" t="s">
        <v>1135</v>
      </c>
      <c r="F19" t="s">
        <v>676</v>
      </c>
      <c r="G19" t="s">
        <v>1207</v>
      </c>
      <c r="H19" s="48">
        <v>45710</v>
      </c>
      <c r="I19" t="s">
        <v>1982</v>
      </c>
      <c r="J19" t="s">
        <v>303</v>
      </c>
      <c r="K19" t="s">
        <v>17</v>
      </c>
      <c r="L19" t="s">
        <v>23</v>
      </c>
      <c r="M19" t="s">
        <v>23</v>
      </c>
      <c r="N19" t="s">
        <v>298</v>
      </c>
      <c r="O19" t="s">
        <v>299</v>
      </c>
      <c r="P19" t="s">
        <v>2506</v>
      </c>
      <c r="Q19" t="s">
        <v>308</v>
      </c>
      <c r="R19" t="s">
        <v>136</v>
      </c>
      <c r="S19" t="s">
        <v>20</v>
      </c>
      <c r="T19" s="49">
        <v>0.1111</v>
      </c>
      <c r="U19" s="49">
        <v>1.9998</v>
      </c>
      <c r="V19" s="49">
        <v>5.8</v>
      </c>
      <c r="W19" t="s">
        <v>315</v>
      </c>
      <c r="X19" t="s">
        <v>302</v>
      </c>
      <c r="Y19" t="s">
        <v>21</v>
      </c>
      <c r="Z19" t="s">
        <v>2507</v>
      </c>
      <c r="AA19" s="2" t="str">
        <f>IFERROR(VLOOKUP(Tabela3[[#This Row],[RetornCodigo]],Tabela7[],4,0),"formula")</f>
        <v xml:space="preserve">Assai Edson Queiroz   </v>
      </c>
      <c r="AB19" s="9" t="str">
        <f>IFERROR(VLOOKUP(Tabela3[[#This Row],[RetornCodigo]],Tabela7[],3,0),"formula")</f>
        <v>Assai</v>
      </c>
      <c r="AC19" s="30">
        <f>IFERROR(Tabela3[[#This Row],[Vlr Devolução]]/$AK$1,"formula")</f>
        <v>1.858288459938953E-5</v>
      </c>
      <c r="AD19" s="32">
        <f>IFERROR(Tabela3[[#This Row],[Qtd Devolvida Kg]]/$AL$1,"formula")</f>
        <v>5.7997842150701057E-5</v>
      </c>
      <c r="AE19" s="33" t="str">
        <f>IFERROR(RIGHT(Tabela3[[#This Row],[Cliente]],10),"formula")</f>
        <v>1899 - 11)</v>
      </c>
      <c r="AF19" s="39">
        <f>IFERROR(VLOOKUP(Tabela3[[#This Row],[Fantasia]],'BASE VENDAS'!#REF!,2,0),0)</f>
        <v>0</v>
      </c>
      <c r="AG19" s="39">
        <f>IFERROR(VLOOKUP(Tabela3[[#This Row],[Fantasia]],'BASE VENDAS'!#REF!,3,0),0)</f>
        <v>0</v>
      </c>
      <c r="AH19" s="52">
        <f t="shared" si="0"/>
        <v>2.8611970184302681E-2</v>
      </c>
      <c r="AI19" s="38"/>
      <c r="AJ19" s="38"/>
    </row>
    <row r="20" spans="1:36" x14ac:dyDescent="0.2">
      <c r="A20" s="34" t="str">
        <f>IFERROR(Tabela3[[#This Row],[direita]],"formula")</f>
        <v>1899 - 27)</v>
      </c>
      <c r="B20" t="s">
        <v>1133</v>
      </c>
      <c r="C20" t="s">
        <v>1134</v>
      </c>
      <c r="D20" t="s">
        <v>917</v>
      </c>
      <c r="E20" t="s">
        <v>1135</v>
      </c>
      <c r="F20" t="s">
        <v>676</v>
      </c>
      <c r="G20" t="s">
        <v>1793</v>
      </c>
      <c r="H20" s="48">
        <v>45712</v>
      </c>
      <c r="I20" t="s">
        <v>2485</v>
      </c>
      <c r="J20" t="s">
        <v>297</v>
      </c>
      <c r="K20" t="s">
        <v>41</v>
      </c>
      <c r="L20" t="s">
        <v>310</v>
      </c>
      <c r="M20" t="s">
        <v>42</v>
      </c>
      <c r="N20" t="s">
        <v>298</v>
      </c>
      <c r="O20" t="s">
        <v>299</v>
      </c>
      <c r="P20" t="s">
        <v>2508</v>
      </c>
      <c r="Q20" t="s">
        <v>309</v>
      </c>
      <c r="R20" t="s">
        <v>86</v>
      </c>
      <c r="S20" t="s">
        <v>20</v>
      </c>
      <c r="T20" s="49">
        <v>0.16669999999999999</v>
      </c>
      <c r="U20" s="49">
        <v>1.5003</v>
      </c>
      <c r="V20" s="49">
        <v>34.35</v>
      </c>
      <c r="W20" t="s">
        <v>315</v>
      </c>
      <c r="X20" t="s">
        <v>368</v>
      </c>
      <c r="Y20" t="s">
        <v>369</v>
      </c>
      <c r="Z20" t="s">
        <v>2509</v>
      </c>
      <c r="AA20" s="2" t="str">
        <f>IFERROR(VLOOKUP(Tabela3[[#This Row],[RetornCodigo]],Tabela7[],4,0),"formula")</f>
        <v xml:space="preserve">Assai Parangaba   </v>
      </c>
      <c r="AB20" s="9" t="str">
        <f>IFERROR(VLOOKUP(Tabela3[[#This Row],[RetornCodigo]],Tabela7[],3,0),"formula")</f>
        <v>Assai</v>
      </c>
      <c r="AC20" s="30">
        <f>IFERROR(Tabela3[[#This Row],[Vlr Devolução]]/$AK$1,"formula")</f>
        <v>1.1005553206707421E-4</v>
      </c>
      <c r="AD20" s="32">
        <f>IFERROR(Tabela3[[#This Row],[Qtd Devolvida Kg]]/$AL$1,"formula")</f>
        <v>4.3511432432591658E-5</v>
      </c>
      <c r="AE20" s="33" t="str">
        <f>IFERROR(RIGHT(Tabela3[[#This Row],[Cliente]],10),"formula")</f>
        <v>1899 - 27)</v>
      </c>
      <c r="AF20" s="39">
        <f>IFERROR(VLOOKUP(Tabela3[[#This Row],[Fantasia]],'BASE VENDAS'!#REF!,2,0),0)</f>
        <v>0</v>
      </c>
      <c r="AG20" s="39">
        <f>IFERROR(VLOOKUP(Tabela3[[#This Row],[Fantasia]],'BASE VENDAS'!#REF!,3,0),0)</f>
        <v>0</v>
      </c>
      <c r="AH20" s="52">
        <f t="shared" si="0"/>
        <v>2.8611970184302681E-2</v>
      </c>
      <c r="AI20" s="38"/>
      <c r="AJ20" s="38"/>
    </row>
    <row r="21" spans="1:36" x14ac:dyDescent="0.2">
      <c r="A21" s="34" t="str">
        <f>IFERROR(Tabela3[[#This Row],[direita]],"formula")</f>
        <v>1899 - 27)</v>
      </c>
      <c r="B21" t="s">
        <v>1133</v>
      </c>
      <c r="C21" t="s">
        <v>1134</v>
      </c>
      <c r="D21" t="s">
        <v>917</v>
      </c>
      <c r="E21" t="s">
        <v>1135</v>
      </c>
      <c r="F21" t="s">
        <v>676</v>
      </c>
      <c r="G21" t="s">
        <v>1793</v>
      </c>
      <c r="H21" s="48">
        <v>45712</v>
      </c>
      <c r="I21" t="s">
        <v>2485</v>
      </c>
      <c r="J21" t="s">
        <v>303</v>
      </c>
      <c r="K21" t="s">
        <v>89</v>
      </c>
      <c r="L21" t="s">
        <v>117</v>
      </c>
      <c r="M21" t="s">
        <v>117</v>
      </c>
      <c r="N21" t="s">
        <v>298</v>
      </c>
      <c r="O21" t="s">
        <v>299</v>
      </c>
      <c r="P21" t="s">
        <v>2508</v>
      </c>
      <c r="Q21" t="s">
        <v>308</v>
      </c>
      <c r="R21" t="s">
        <v>118</v>
      </c>
      <c r="S21" t="s">
        <v>92</v>
      </c>
      <c r="T21" s="49">
        <v>0.32500000000000001</v>
      </c>
      <c r="U21" s="49">
        <v>6.5</v>
      </c>
      <c r="V21" s="49">
        <v>26</v>
      </c>
      <c r="W21" t="s">
        <v>315</v>
      </c>
      <c r="X21" t="s">
        <v>302</v>
      </c>
      <c r="Y21" t="s">
        <v>21</v>
      </c>
      <c r="Z21" t="s">
        <v>2509</v>
      </c>
      <c r="AA21" s="2" t="str">
        <f>IFERROR(VLOOKUP(Tabela3[[#This Row],[RetornCodigo]],Tabela7[],4,0),"formula")</f>
        <v xml:space="preserve">Assai Parangaba   </v>
      </c>
      <c r="AB21" s="9" t="str">
        <f>IFERROR(VLOOKUP(Tabela3[[#This Row],[RetornCodigo]],Tabela7[],3,0),"formula")</f>
        <v>Assai</v>
      </c>
      <c r="AC21" s="30">
        <f>IFERROR(Tabela3[[#This Row],[Vlr Devolução]]/$AK$1,"formula")</f>
        <v>8.3302586135194454E-5</v>
      </c>
      <c r="AD21" s="32">
        <f>IFERROR(Tabela3[[#This Row],[Qtd Devolvida Kg]]/$AL$1,"formula")</f>
        <v>1.8851183817359581E-4</v>
      </c>
      <c r="AE21" s="33" t="str">
        <f>IFERROR(RIGHT(Tabela3[[#This Row],[Cliente]],10),"formula")</f>
        <v>1899 - 27)</v>
      </c>
      <c r="AF21" s="39">
        <f>IFERROR(VLOOKUP(Tabela3[[#This Row],[Fantasia]],'BASE VENDAS'!#REF!,2,0),0)</f>
        <v>0</v>
      </c>
      <c r="AG21" s="39">
        <f>IFERROR(VLOOKUP(Tabela3[[#This Row],[Fantasia]],'BASE VENDAS'!#REF!,3,0),0)</f>
        <v>0</v>
      </c>
      <c r="AH21" s="52">
        <f t="shared" si="0"/>
        <v>2.8611970184302681E-2</v>
      </c>
      <c r="AI21" s="38"/>
      <c r="AJ21" s="38"/>
    </row>
    <row r="22" spans="1:36" x14ac:dyDescent="0.2">
      <c r="A22" s="34" t="str">
        <f>IFERROR(Tabela3[[#This Row],[direita]],"formula")</f>
        <v>0082 - 04)</v>
      </c>
      <c r="B22" t="s">
        <v>1133</v>
      </c>
      <c r="C22" t="s">
        <v>1146</v>
      </c>
      <c r="D22" t="s">
        <v>916</v>
      </c>
      <c r="E22" t="s">
        <v>1135</v>
      </c>
      <c r="F22" t="s">
        <v>676</v>
      </c>
      <c r="G22" t="s">
        <v>1253</v>
      </c>
      <c r="H22" s="48">
        <v>45710</v>
      </c>
      <c r="I22" t="s">
        <v>1982</v>
      </c>
      <c r="J22" t="s">
        <v>297</v>
      </c>
      <c r="K22" t="s">
        <v>27</v>
      </c>
      <c r="L22" t="s">
        <v>84</v>
      </c>
      <c r="M22" t="s">
        <v>84</v>
      </c>
      <c r="N22" t="s">
        <v>298</v>
      </c>
      <c r="O22" t="s">
        <v>299</v>
      </c>
      <c r="P22" t="s">
        <v>2510</v>
      </c>
      <c r="Q22" t="s">
        <v>300</v>
      </c>
      <c r="R22" t="s">
        <v>85</v>
      </c>
      <c r="S22" t="s">
        <v>20</v>
      </c>
      <c r="T22" s="49">
        <v>8.8900000000000007E-2</v>
      </c>
      <c r="U22" s="49">
        <v>1.6002000000000001</v>
      </c>
      <c r="V22" s="49">
        <v>17.440000000000001</v>
      </c>
      <c r="W22" t="s">
        <v>315</v>
      </c>
      <c r="X22" t="s">
        <v>368</v>
      </c>
      <c r="Y22" t="s">
        <v>369</v>
      </c>
      <c r="Z22" t="s">
        <v>2511</v>
      </c>
      <c r="AA22" s="2" t="str">
        <f>IFERROR(VLOOKUP(Tabela3[[#This Row],[RetornCodigo]],Tabela7[],4,0),"formula")</f>
        <v xml:space="preserve">G B Alagadico   </v>
      </c>
      <c r="AB22" s="9" t="str">
        <f>IFERROR(VLOOKUP(Tabela3[[#This Row],[RetornCodigo]],Tabela7[],3,0),"formula")</f>
        <v>G Barbosa</v>
      </c>
      <c r="AC22" s="30">
        <f>IFERROR(Tabela3[[#This Row],[Vlr Devolução]]/$AK$1,"formula")</f>
        <v>5.5876811622991971E-5</v>
      </c>
      <c r="AD22" s="32">
        <f>IFERROR(Tabela3[[#This Row],[Qtd Devolvida Kg]]/$AL$1,"formula")</f>
        <v>4.6408714376213539E-5</v>
      </c>
      <c r="AE22" s="33" t="str">
        <f>IFERROR(RIGHT(Tabela3[[#This Row],[Cliente]],10),"formula")</f>
        <v>0082 - 04)</v>
      </c>
      <c r="AF22" s="39">
        <f>IFERROR(VLOOKUP(Tabela3[[#This Row],[Fantasia]],'BASE VENDAS'!#REF!,2,0),0)</f>
        <v>0</v>
      </c>
      <c r="AG22" s="39">
        <f>IFERROR(VLOOKUP(Tabela3[[#This Row],[Fantasia]],'BASE VENDAS'!#REF!,3,0),0)</f>
        <v>0</v>
      </c>
      <c r="AH22" s="52">
        <f t="shared" si="0"/>
        <v>2.8611970184302681E-2</v>
      </c>
      <c r="AI22" s="38"/>
      <c r="AJ22" s="38"/>
    </row>
    <row r="23" spans="1:36" x14ac:dyDescent="0.2">
      <c r="A23" s="34" t="str">
        <f>IFERROR(Tabela3[[#This Row],[direita]],"formula")</f>
        <v>0153 - 03)</v>
      </c>
      <c r="B23" t="s">
        <v>1133</v>
      </c>
      <c r="C23" t="s">
        <v>1146</v>
      </c>
      <c r="D23" t="s">
        <v>922</v>
      </c>
      <c r="E23" t="s">
        <v>1135</v>
      </c>
      <c r="F23" t="s">
        <v>676</v>
      </c>
      <c r="G23" t="s">
        <v>1166</v>
      </c>
      <c r="H23" s="48">
        <v>45710</v>
      </c>
      <c r="I23" t="s">
        <v>1982</v>
      </c>
      <c r="J23" t="s">
        <v>303</v>
      </c>
      <c r="K23" t="s">
        <v>313</v>
      </c>
      <c r="L23" t="s">
        <v>414</v>
      </c>
      <c r="M23" t="s">
        <v>414</v>
      </c>
      <c r="N23" t="s">
        <v>333</v>
      </c>
      <c r="O23" t="s">
        <v>299</v>
      </c>
      <c r="P23" t="s">
        <v>2512</v>
      </c>
      <c r="Q23" t="s">
        <v>308</v>
      </c>
      <c r="R23" t="s">
        <v>2232</v>
      </c>
      <c r="S23" t="s">
        <v>20</v>
      </c>
      <c r="T23" s="49">
        <v>1</v>
      </c>
      <c r="U23" s="49">
        <v>5.2</v>
      </c>
      <c r="V23" s="49">
        <v>130.80000000000001</v>
      </c>
      <c r="W23" t="s">
        <v>315</v>
      </c>
      <c r="X23" t="s">
        <v>368</v>
      </c>
      <c r="Y23" t="s">
        <v>369</v>
      </c>
      <c r="Z23" t="s">
        <v>2513</v>
      </c>
      <c r="AA23" s="2" t="str">
        <f>IFERROR(VLOOKUP(Tabela3[[#This Row],[RetornCodigo]],Tabela7[],4,0),"formula")</f>
        <v xml:space="preserve">S. Do Povo Serrinha   </v>
      </c>
      <c r="AB23" s="9" t="str">
        <f>IFERROR(VLOOKUP(Tabela3[[#This Row],[RetornCodigo]],Tabela7[],3,0),"formula")</f>
        <v>Supermercado Do Povo</v>
      </c>
      <c r="AC23" s="30">
        <f>IFERROR(Tabela3[[#This Row],[Vlr Devolução]]/$AK$1,"formula")</f>
        <v>4.1907608717243978E-4</v>
      </c>
      <c r="AD23" s="32">
        <f>IFERROR(Tabela3[[#This Row],[Qtd Devolvida Kg]]/$AL$1,"formula")</f>
        <v>1.5080947053887665E-4</v>
      </c>
      <c r="AE23" s="33" t="str">
        <f>IFERROR(RIGHT(Tabela3[[#This Row],[Cliente]],10),"formula")</f>
        <v>0153 - 03)</v>
      </c>
      <c r="AF23" s="39">
        <f>IFERROR(VLOOKUP(Tabela3[[#This Row],[Fantasia]],'BASE VENDAS'!#REF!,2,0),0)</f>
        <v>0</v>
      </c>
      <c r="AG23" s="39">
        <f>IFERROR(VLOOKUP(Tabela3[[#This Row],[Fantasia]],'BASE VENDAS'!#REF!,3,0),0)</f>
        <v>0</v>
      </c>
      <c r="AH23" s="52">
        <f t="shared" si="0"/>
        <v>2.8611970184302681E-2</v>
      </c>
      <c r="AI23" s="38"/>
      <c r="AJ23" s="38"/>
    </row>
    <row r="24" spans="1:36" x14ac:dyDescent="0.2">
      <c r="A24" s="34" t="str">
        <f>IFERROR(Tabela3[[#This Row],[direita]],"formula")</f>
        <v>1899 - 11)</v>
      </c>
      <c r="B24" t="s">
        <v>1133</v>
      </c>
      <c r="C24" t="s">
        <v>1134</v>
      </c>
      <c r="D24" t="s">
        <v>917</v>
      </c>
      <c r="E24" t="s">
        <v>1135</v>
      </c>
      <c r="F24" t="s">
        <v>676</v>
      </c>
      <c r="G24" t="s">
        <v>1207</v>
      </c>
      <c r="H24" s="48">
        <v>45709</v>
      </c>
      <c r="I24" t="s">
        <v>1982</v>
      </c>
      <c r="J24" t="s">
        <v>297</v>
      </c>
      <c r="K24" t="s">
        <v>57</v>
      </c>
      <c r="L24" t="s">
        <v>306</v>
      </c>
      <c r="M24" t="s">
        <v>274</v>
      </c>
      <c r="N24" t="s">
        <v>298</v>
      </c>
      <c r="O24" t="s">
        <v>299</v>
      </c>
      <c r="P24" t="s">
        <v>2514</v>
      </c>
      <c r="Q24" t="s">
        <v>300</v>
      </c>
      <c r="R24" t="s">
        <v>275</v>
      </c>
      <c r="S24" t="s">
        <v>20</v>
      </c>
      <c r="T24" s="49">
        <v>0.1111</v>
      </c>
      <c r="U24" s="49">
        <v>0.99990000000000001</v>
      </c>
      <c r="V24" s="49">
        <v>15.5</v>
      </c>
      <c r="W24" t="s">
        <v>315</v>
      </c>
      <c r="X24" t="s">
        <v>302</v>
      </c>
      <c r="Y24" t="s">
        <v>21</v>
      </c>
      <c r="Z24" t="s">
        <v>2515</v>
      </c>
      <c r="AA24" s="2" t="str">
        <f>IFERROR(VLOOKUP(Tabela3[[#This Row],[RetornCodigo]],Tabela7[],4,0),"formula")</f>
        <v xml:space="preserve">Assai Edson Queiroz   </v>
      </c>
      <c r="AB24" s="9" t="str">
        <f>IFERROR(VLOOKUP(Tabela3[[#This Row],[RetornCodigo]],Tabela7[],3,0),"formula")</f>
        <v>Assai</v>
      </c>
      <c r="AC24" s="30">
        <f>IFERROR(Tabela3[[#This Row],[Vlr Devolução]]/$AK$1,"formula")</f>
        <v>4.9661157119058227E-5</v>
      </c>
      <c r="AD24" s="32">
        <f>IFERROR(Tabela3[[#This Row],[Qtd Devolvida Kg]]/$AL$1,"formula")</f>
        <v>2.8998921075350528E-5</v>
      </c>
      <c r="AE24" s="33" t="str">
        <f>IFERROR(RIGHT(Tabela3[[#This Row],[Cliente]],10),"formula")</f>
        <v>1899 - 11)</v>
      </c>
      <c r="AF24" s="39">
        <f>IFERROR(VLOOKUP(Tabela3[[#This Row],[Fantasia]],'BASE VENDAS'!#REF!,2,0),0)</f>
        <v>0</v>
      </c>
      <c r="AG24" s="39">
        <f>IFERROR(VLOOKUP(Tabela3[[#This Row],[Fantasia]],'BASE VENDAS'!#REF!,3,0),0)</f>
        <v>0</v>
      </c>
      <c r="AH24" s="52">
        <f t="shared" si="0"/>
        <v>2.8611970184302681E-2</v>
      </c>
      <c r="AI24" s="38"/>
      <c r="AJ24" s="38"/>
    </row>
    <row r="25" spans="1:36" x14ac:dyDescent="0.2">
      <c r="A25" s="34" t="str">
        <f>IFERROR(Tabela3[[#This Row],[direita]],"formula")</f>
        <v>1899 - 11)</v>
      </c>
      <c r="B25" t="s">
        <v>1133</v>
      </c>
      <c r="C25" t="s">
        <v>1134</v>
      </c>
      <c r="D25" t="s">
        <v>917</v>
      </c>
      <c r="E25" t="s">
        <v>1135</v>
      </c>
      <c r="F25" t="s">
        <v>676</v>
      </c>
      <c r="G25" t="s">
        <v>1207</v>
      </c>
      <c r="H25" s="48">
        <v>45709</v>
      </c>
      <c r="I25" t="s">
        <v>1982</v>
      </c>
      <c r="J25" t="s">
        <v>303</v>
      </c>
      <c r="K25" t="s">
        <v>45</v>
      </c>
      <c r="L25" t="s">
        <v>417</v>
      </c>
      <c r="M25" t="s">
        <v>46</v>
      </c>
      <c r="N25" t="s">
        <v>311</v>
      </c>
      <c r="O25" t="s">
        <v>299</v>
      </c>
      <c r="P25" t="s">
        <v>2514</v>
      </c>
      <c r="Q25" t="s">
        <v>308</v>
      </c>
      <c r="R25" t="s">
        <v>1181</v>
      </c>
      <c r="S25" t="s">
        <v>20</v>
      </c>
      <c r="T25" s="49">
        <v>0.125</v>
      </c>
      <c r="U25" s="49">
        <v>2</v>
      </c>
      <c r="V25" s="49">
        <v>4.8</v>
      </c>
      <c r="W25" t="s">
        <v>315</v>
      </c>
      <c r="X25" t="s">
        <v>302</v>
      </c>
      <c r="Y25" t="s">
        <v>21</v>
      </c>
      <c r="Z25" t="s">
        <v>2515</v>
      </c>
      <c r="AA25" s="2" t="str">
        <f>IFERROR(VLOOKUP(Tabela3[[#This Row],[RetornCodigo]],Tabela7[],4,0),"formula")</f>
        <v xml:space="preserve">Assai Edson Queiroz   </v>
      </c>
      <c r="AB25" s="9" t="str">
        <f>IFERROR(VLOOKUP(Tabela3[[#This Row],[RetornCodigo]],Tabela7[],3,0),"formula")</f>
        <v>Assai</v>
      </c>
      <c r="AC25" s="30">
        <f>IFERROR(Tabela3[[#This Row],[Vlr Devolução]]/$AK$1,"formula")</f>
        <v>1.5378938978805128E-5</v>
      </c>
      <c r="AD25" s="32">
        <f>IFERROR(Tabela3[[#This Row],[Qtd Devolvida Kg]]/$AL$1,"formula")</f>
        <v>5.8003642514952552E-5</v>
      </c>
      <c r="AE25" s="33" t="str">
        <f>IFERROR(RIGHT(Tabela3[[#This Row],[Cliente]],10),"formula")</f>
        <v>1899 - 11)</v>
      </c>
      <c r="AF25" s="39">
        <f>IFERROR(VLOOKUP(Tabela3[[#This Row],[Fantasia]],'BASE VENDAS'!#REF!,2,0),0)</f>
        <v>0</v>
      </c>
      <c r="AG25" s="39">
        <f>IFERROR(VLOOKUP(Tabela3[[#This Row],[Fantasia]],'BASE VENDAS'!#REF!,3,0),0)</f>
        <v>0</v>
      </c>
      <c r="AH25" s="52">
        <f t="shared" si="0"/>
        <v>2.8611970184302681E-2</v>
      </c>
      <c r="AI25" s="38"/>
      <c r="AJ25" s="38"/>
    </row>
    <row r="26" spans="1:36" x14ac:dyDescent="0.2">
      <c r="A26" s="34" t="str">
        <f>IFERROR(Tabela3[[#This Row],[direita]],"formula")</f>
        <v>0129 - 01)</v>
      </c>
      <c r="B26" t="s">
        <v>1133</v>
      </c>
      <c r="C26" t="s">
        <v>1134</v>
      </c>
      <c r="D26" t="s">
        <v>917</v>
      </c>
      <c r="E26" t="s">
        <v>1135</v>
      </c>
      <c r="F26" t="s">
        <v>676</v>
      </c>
      <c r="G26" t="s">
        <v>1200</v>
      </c>
      <c r="H26" s="48">
        <v>45709</v>
      </c>
      <c r="I26" t="s">
        <v>1982</v>
      </c>
      <c r="J26" t="s">
        <v>297</v>
      </c>
      <c r="K26" t="s">
        <v>27</v>
      </c>
      <c r="L26" t="s">
        <v>318</v>
      </c>
      <c r="M26" t="s">
        <v>72</v>
      </c>
      <c r="N26" t="s">
        <v>298</v>
      </c>
      <c r="O26" t="s">
        <v>299</v>
      </c>
      <c r="P26" t="s">
        <v>2516</v>
      </c>
      <c r="Q26" t="s">
        <v>308</v>
      </c>
      <c r="R26" t="s">
        <v>132</v>
      </c>
      <c r="S26" t="s">
        <v>20</v>
      </c>
      <c r="T26" s="49">
        <v>1</v>
      </c>
      <c r="U26" s="49">
        <v>18</v>
      </c>
      <c r="V26" s="49">
        <v>250.2</v>
      </c>
      <c r="W26" t="s">
        <v>315</v>
      </c>
      <c r="X26" t="s">
        <v>370</v>
      </c>
      <c r="Y26" t="s">
        <v>379</v>
      </c>
      <c r="Z26" t="s">
        <v>2517</v>
      </c>
      <c r="AA26" s="2" t="str">
        <f>IFERROR(VLOOKUP(Tabela3[[#This Row],[RetornCodigo]],Tabela7[],4,0),"formula")</f>
        <v xml:space="preserve">Sup Sao Luiz Paupina   </v>
      </c>
      <c r="AB26" s="9" t="str">
        <f>IFERROR(VLOOKUP(Tabela3[[#This Row],[RetornCodigo]],Tabela7[],3,0),"formula")</f>
        <v>Sao Luiz</v>
      </c>
      <c r="AC26" s="30">
        <f>IFERROR(Tabela3[[#This Row],[Vlr Devolução]]/$AK$1,"formula")</f>
        <v>8.0162719427021728E-4</v>
      </c>
      <c r="AD26" s="32">
        <f>IFERROR(Tabela3[[#This Row],[Qtd Devolvida Kg]]/$AL$1,"formula")</f>
        <v>5.22032782634573E-4</v>
      </c>
      <c r="AE26" s="33" t="str">
        <f>IFERROR(RIGHT(Tabela3[[#This Row],[Cliente]],10),"formula")</f>
        <v>0129 - 01)</v>
      </c>
      <c r="AF26" s="39">
        <f>IFERROR(VLOOKUP(Tabela3[[#This Row],[Fantasia]],'BASE VENDAS'!#REF!,2,0),0)</f>
        <v>0</v>
      </c>
      <c r="AG26" s="39">
        <f>IFERROR(VLOOKUP(Tabela3[[#This Row],[Fantasia]],'BASE VENDAS'!#REF!,3,0),0)</f>
        <v>0</v>
      </c>
      <c r="AH26" s="52">
        <f t="shared" si="0"/>
        <v>2.8611970184302681E-2</v>
      </c>
      <c r="AI26" s="38"/>
      <c r="AJ26" s="38"/>
    </row>
    <row r="27" spans="1:36" x14ac:dyDescent="0.2">
      <c r="A27" s="34" t="str">
        <f>IFERROR(Tabela3[[#This Row],[direita]],"formula")</f>
        <v>0179 - 13)</v>
      </c>
      <c r="B27" t="s">
        <v>1133</v>
      </c>
      <c r="C27" t="s">
        <v>1146</v>
      </c>
      <c r="D27" t="s">
        <v>922</v>
      </c>
      <c r="E27" t="s">
        <v>1135</v>
      </c>
      <c r="F27" t="s">
        <v>676</v>
      </c>
      <c r="G27" t="s">
        <v>1357</v>
      </c>
      <c r="H27" s="48">
        <v>45709</v>
      </c>
      <c r="I27" t="s">
        <v>1982</v>
      </c>
      <c r="J27" t="s">
        <v>297</v>
      </c>
      <c r="K27" t="s">
        <v>53</v>
      </c>
      <c r="L27" t="s">
        <v>54</v>
      </c>
      <c r="M27" t="s">
        <v>55</v>
      </c>
      <c r="N27" t="s">
        <v>298</v>
      </c>
      <c r="O27" t="s">
        <v>299</v>
      </c>
      <c r="P27" t="s">
        <v>2518</v>
      </c>
      <c r="Q27" t="s">
        <v>300</v>
      </c>
      <c r="R27" t="s">
        <v>56</v>
      </c>
      <c r="S27" t="s">
        <v>20</v>
      </c>
      <c r="T27" s="49">
        <v>6.6699999999999995E-2</v>
      </c>
      <c r="U27" s="49">
        <v>1.0004999999999999</v>
      </c>
      <c r="V27" s="49">
        <v>11.5</v>
      </c>
      <c r="W27" t="s">
        <v>315</v>
      </c>
      <c r="X27" t="s">
        <v>302</v>
      </c>
      <c r="Y27" t="s">
        <v>21</v>
      </c>
      <c r="Z27" t="s">
        <v>2519</v>
      </c>
      <c r="AA27" s="2" t="str">
        <f>IFERROR(VLOOKUP(Tabela3[[#This Row],[RetornCodigo]],Tabela7[],4,0),"formula")</f>
        <v xml:space="preserve">B. Vizinh Paupina Cd   </v>
      </c>
      <c r="AB27" s="9" t="str">
        <f>IFERROR(VLOOKUP(Tabela3[[#This Row],[RetornCodigo]],Tabela7[],3,0),"formula")</f>
        <v>Bom Vizinho</v>
      </c>
      <c r="AC27" s="30">
        <f>IFERROR(Tabela3[[#This Row],[Vlr Devolução]]/$AK$1,"formula")</f>
        <v>3.6845374636720623E-5</v>
      </c>
      <c r="AD27" s="32">
        <f>IFERROR(Tabela3[[#This Row],[Qtd Devolvida Kg]]/$AL$1,"formula")</f>
        <v>2.9016322168105014E-5</v>
      </c>
      <c r="AE27" s="33" t="str">
        <f>IFERROR(RIGHT(Tabela3[[#This Row],[Cliente]],10),"formula")</f>
        <v>0179 - 13)</v>
      </c>
      <c r="AF27" s="39">
        <f>IFERROR(VLOOKUP(Tabela3[[#This Row],[Fantasia]],'BASE VENDAS'!#REF!,2,0),0)</f>
        <v>0</v>
      </c>
      <c r="AG27" s="39">
        <f>IFERROR(VLOOKUP(Tabela3[[#This Row],[Fantasia]],'BASE VENDAS'!#REF!,3,0),0)</f>
        <v>0</v>
      </c>
      <c r="AH27" s="52">
        <f t="shared" si="0"/>
        <v>2.8611970184302681E-2</v>
      </c>
      <c r="AI27" s="38"/>
      <c r="AJ27" s="38"/>
    </row>
    <row r="28" spans="1:36" x14ac:dyDescent="0.2">
      <c r="A28" s="34" t="str">
        <f>IFERROR(Tabela3[[#This Row],[direita]],"formula")</f>
        <v>0179 - 13)</v>
      </c>
      <c r="B28" t="s">
        <v>1133</v>
      </c>
      <c r="C28" t="s">
        <v>1146</v>
      </c>
      <c r="D28" t="s">
        <v>922</v>
      </c>
      <c r="E28" t="s">
        <v>1135</v>
      </c>
      <c r="F28" t="s">
        <v>676</v>
      </c>
      <c r="G28" t="s">
        <v>1357</v>
      </c>
      <c r="H28" s="48">
        <v>45709</v>
      </c>
      <c r="I28" t="s">
        <v>1982</v>
      </c>
      <c r="J28" t="s">
        <v>297</v>
      </c>
      <c r="K28" t="s">
        <v>62</v>
      </c>
      <c r="L28" t="s">
        <v>63</v>
      </c>
      <c r="M28" t="s">
        <v>63</v>
      </c>
      <c r="N28" t="s">
        <v>298</v>
      </c>
      <c r="O28" t="s">
        <v>299</v>
      </c>
      <c r="P28" t="s">
        <v>2518</v>
      </c>
      <c r="Q28" t="s">
        <v>308</v>
      </c>
      <c r="R28" t="s">
        <v>135</v>
      </c>
      <c r="S28" t="s">
        <v>20</v>
      </c>
      <c r="T28" s="49">
        <v>0.1429</v>
      </c>
      <c r="U28" s="49">
        <v>2.0005999999999999</v>
      </c>
      <c r="V28" s="49">
        <v>29</v>
      </c>
      <c r="W28" t="s">
        <v>315</v>
      </c>
      <c r="X28" t="s">
        <v>302</v>
      </c>
      <c r="Y28" t="s">
        <v>21</v>
      </c>
      <c r="Z28" t="s">
        <v>2519</v>
      </c>
      <c r="AA28" s="2" t="str">
        <f>IFERROR(VLOOKUP(Tabela3[[#This Row],[RetornCodigo]],Tabela7[],4,0),"formula")</f>
        <v xml:space="preserve">B. Vizinh Paupina Cd   </v>
      </c>
      <c r="AB28" s="9" t="str">
        <f>IFERROR(VLOOKUP(Tabela3[[#This Row],[RetornCodigo]],Tabela7[],3,0),"formula")</f>
        <v>Bom Vizinho</v>
      </c>
      <c r="AC28" s="30">
        <f>IFERROR(Tabela3[[#This Row],[Vlr Devolução]]/$AK$1,"formula")</f>
        <v>9.2914422996947661E-5</v>
      </c>
      <c r="AD28" s="32">
        <f>IFERROR(Tabela3[[#This Row],[Qtd Devolvida Kg]]/$AL$1,"formula")</f>
        <v>5.8021043607707037E-5</v>
      </c>
      <c r="AE28" s="33" t="str">
        <f>IFERROR(RIGHT(Tabela3[[#This Row],[Cliente]],10),"formula")</f>
        <v>0179 - 13)</v>
      </c>
      <c r="AF28" s="39">
        <f>IFERROR(VLOOKUP(Tabela3[[#This Row],[Fantasia]],'BASE VENDAS'!#REF!,2,0),0)</f>
        <v>0</v>
      </c>
      <c r="AG28" s="39">
        <f>IFERROR(VLOOKUP(Tabela3[[#This Row],[Fantasia]],'BASE VENDAS'!#REF!,3,0),0)</f>
        <v>0</v>
      </c>
      <c r="AH28" s="52">
        <f t="shared" si="0"/>
        <v>2.8611970184302681E-2</v>
      </c>
      <c r="AI28" s="38"/>
      <c r="AJ28" s="38"/>
    </row>
    <row r="29" spans="1:36" x14ac:dyDescent="0.2">
      <c r="A29" s="34" t="str">
        <f>IFERROR(Tabela3[[#This Row],[direita]],"formula")</f>
        <v>1899 - 61)</v>
      </c>
      <c r="B29" t="s">
        <v>1133</v>
      </c>
      <c r="C29" t="s">
        <v>1134</v>
      </c>
      <c r="D29" t="s">
        <v>917</v>
      </c>
      <c r="E29" t="s">
        <v>1135</v>
      </c>
      <c r="F29" t="s">
        <v>676</v>
      </c>
      <c r="G29" t="s">
        <v>1173</v>
      </c>
      <c r="H29" s="48">
        <v>45709</v>
      </c>
      <c r="I29" t="s">
        <v>1982</v>
      </c>
      <c r="J29" t="s">
        <v>297</v>
      </c>
      <c r="K29" t="s">
        <v>57</v>
      </c>
      <c r="L29" t="s">
        <v>306</v>
      </c>
      <c r="M29" t="s">
        <v>274</v>
      </c>
      <c r="N29" t="s">
        <v>298</v>
      </c>
      <c r="O29" t="s">
        <v>299</v>
      </c>
      <c r="P29" t="s">
        <v>2520</v>
      </c>
      <c r="Q29" t="s">
        <v>300</v>
      </c>
      <c r="R29" t="s">
        <v>275</v>
      </c>
      <c r="S29" t="s">
        <v>20</v>
      </c>
      <c r="T29" s="49">
        <v>0.1111</v>
      </c>
      <c r="U29" s="49">
        <v>0.99990000000000001</v>
      </c>
      <c r="V29" s="49">
        <v>15.5</v>
      </c>
      <c r="W29" t="s">
        <v>315</v>
      </c>
      <c r="X29" t="s">
        <v>302</v>
      </c>
      <c r="Y29" t="s">
        <v>21</v>
      </c>
      <c r="Z29" t="s">
        <v>2521</v>
      </c>
      <c r="AA29" s="2" t="str">
        <f>IFERROR(VLOOKUP(Tabela3[[#This Row],[RetornCodigo]],Tabela7[],4,0),"formula")</f>
        <v xml:space="preserve">Assai Joquei Clube   </v>
      </c>
      <c r="AB29" s="9" t="str">
        <f>IFERROR(VLOOKUP(Tabela3[[#This Row],[RetornCodigo]],Tabela7[],3,0),"formula")</f>
        <v>Assai</v>
      </c>
      <c r="AC29" s="30">
        <f>IFERROR(Tabela3[[#This Row],[Vlr Devolução]]/$AK$1,"formula")</f>
        <v>4.9661157119058227E-5</v>
      </c>
      <c r="AD29" s="32">
        <f>IFERROR(Tabela3[[#This Row],[Qtd Devolvida Kg]]/$AL$1,"formula")</f>
        <v>2.8998921075350528E-5</v>
      </c>
      <c r="AE29" s="33" t="str">
        <f>IFERROR(RIGHT(Tabela3[[#This Row],[Cliente]],10),"formula")</f>
        <v>1899 - 61)</v>
      </c>
      <c r="AF29" s="39">
        <f>IFERROR(VLOOKUP(Tabela3[[#This Row],[Fantasia]],'BASE VENDAS'!#REF!,2,0),0)</f>
        <v>0</v>
      </c>
      <c r="AG29" s="39">
        <f>IFERROR(VLOOKUP(Tabela3[[#This Row],[Fantasia]],'BASE VENDAS'!#REF!,3,0),0)</f>
        <v>0</v>
      </c>
      <c r="AH29" s="52">
        <f t="shared" si="0"/>
        <v>2.8611970184302681E-2</v>
      </c>
      <c r="AI29" s="38"/>
      <c r="AJ29" s="38"/>
    </row>
    <row r="30" spans="1:36" x14ac:dyDescent="0.2">
      <c r="A30" s="34" t="str">
        <f>IFERROR(Tabela3[[#This Row],[direita]],"formula")</f>
        <v>1899 - 64)</v>
      </c>
      <c r="B30" t="s">
        <v>1133</v>
      </c>
      <c r="C30" t="s">
        <v>1134</v>
      </c>
      <c r="D30" t="s">
        <v>917</v>
      </c>
      <c r="E30" t="s">
        <v>1135</v>
      </c>
      <c r="F30" t="s">
        <v>676</v>
      </c>
      <c r="G30" t="s">
        <v>1155</v>
      </c>
      <c r="H30" s="48">
        <v>45709</v>
      </c>
      <c r="I30" t="s">
        <v>1982</v>
      </c>
      <c r="J30" t="s">
        <v>303</v>
      </c>
      <c r="K30" t="s">
        <v>45</v>
      </c>
      <c r="L30" t="s">
        <v>417</v>
      </c>
      <c r="M30" t="s">
        <v>46</v>
      </c>
      <c r="N30" t="s">
        <v>311</v>
      </c>
      <c r="O30" t="s">
        <v>299</v>
      </c>
      <c r="P30" t="s">
        <v>2522</v>
      </c>
      <c r="Q30" t="s">
        <v>300</v>
      </c>
      <c r="R30" t="s">
        <v>1181</v>
      </c>
      <c r="S30" t="s">
        <v>20</v>
      </c>
      <c r="T30" s="49">
        <v>0.4375</v>
      </c>
      <c r="U30" s="49">
        <v>7</v>
      </c>
      <c r="V30" s="49">
        <v>16.8</v>
      </c>
      <c r="W30" t="s">
        <v>315</v>
      </c>
      <c r="X30" t="s">
        <v>368</v>
      </c>
      <c r="Y30" t="s">
        <v>369</v>
      </c>
      <c r="Z30" t="s">
        <v>2523</v>
      </c>
      <c r="AA30" s="2" t="str">
        <f>IFERROR(VLOOKUP(Tabela3[[#This Row],[RetornCodigo]],Tabela7[],4,0),"formula")</f>
        <v xml:space="preserve">Assai Padre Andrade   </v>
      </c>
      <c r="AB30" s="9" t="str">
        <f>IFERROR(VLOOKUP(Tabela3[[#This Row],[RetornCodigo]],Tabela7[],3,0),"formula")</f>
        <v>Assai</v>
      </c>
      <c r="AC30" s="30">
        <f>IFERROR(Tabela3[[#This Row],[Vlr Devolução]]/$AK$1,"formula")</f>
        <v>5.3826286425817955E-5</v>
      </c>
      <c r="AD30" s="32">
        <f>IFERROR(Tabela3[[#This Row],[Qtd Devolvida Kg]]/$AL$1,"formula")</f>
        <v>2.0301274880233394E-4</v>
      </c>
      <c r="AE30" s="33" t="str">
        <f>IFERROR(RIGHT(Tabela3[[#This Row],[Cliente]],10),"formula")</f>
        <v>1899 - 64)</v>
      </c>
      <c r="AF30" s="39">
        <f>IFERROR(VLOOKUP(Tabela3[[#This Row],[Fantasia]],'BASE VENDAS'!#REF!,2,0),0)</f>
        <v>0</v>
      </c>
      <c r="AG30" s="39">
        <f>IFERROR(VLOOKUP(Tabela3[[#This Row],[Fantasia]],'BASE VENDAS'!#REF!,3,0),0)</f>
        <v>0</v>
      </c>
      <c r="AH30" s="52">
        <f t="shared" si="0"/>
        <v>2.8611970184302681E-2</v>
      </c>
      <c r="AI30" s="38"/>
      <c r="AJ30" s="38"/>
    </row>
    <row r="31" spans="1:36" x14ac:dyDescent="0.2">
      <c r="A31" s="34" t="str">
        <f>IFERROR(Tabela3[[#This Row],[direita]],"formula")</f>
        <v>1899 - 27)</v>
      </c>
      <c r="B31" t="s">
        <v>1133</v>
      </c>
      <c r="C31" t="s">
        <v>1134</v>
      </c>
      <c r="D31" t="s">
        <v>917</v>
      </c>
      <c r="E31" t="s">
        <v>1135</v>
      </c>
      <c r="F31" t="s">
        <v>676</v>
      </c>
      <c r="G31" t="s">
        <v>1793</v>
      </c>
      <c r="H31" s="48">
        <v>45710</v>
      </c>
      <c r="I31" t="s">
        <v>1982</v>
      </c>
      <c r="J31" t="s">
        <v>297</v>
      </c>
      <c r="K31" t="s">
        <v>62</v>
      </c>
      <c r="L31" t="s">
        <v>63</v>
      </c>
      <c r="M31" t="s">
        <v>63</v>
      </c>
      <c r="N31" t="s">
        <v>298</v>
      </c>
      <c r="O31" t="s">
        <v>299</v>
      </c>
      <c r="P31" t="s">
        <v>2524</v>
      </c>
      <c r="Q31" t="s">
        <v>300</v>
      </c>
      <c r="R31" t="s">
        <v>64</v>
      </c>
      <c r="S31" t="s">
        <v>20</v>
      </c>
      <c r="T31" s="49">
        <v>0.1333</v>
      </c>
      <c r="U31" s="49">
        <v>1.9995000000000001</v>
      </c>
      <c r="V31" s="49">
        <v>32</v>
      </c>
      <c r="W31" t="s">
        <v>315</v>
      </c>
      <c r="X31" t="s">
        <v>302</v>
      </c>
      <c r="Y31" t="s">
        <v>21</v>
      </c>
      <c r="Z31" t="s">
        <v>2525</v>
      </c>
      <c r="AA31" s="2" t="str">
        <f>IFERROR(VLOOKUP(Tabela3[[#This Row],[RetornCodigo]],Tabela7[],4,0),"formula")</f>
        <v xml:space="preserve">Assai Parangaba   </v>
      </c>
      <c r="AB31" s="9" t="str">
        <f>IFERROR(VLOOKUP(Tabela3[[#This Row],[RetornCodigo]],Tabela7[],3,0),"formula")</f>
        <v>Assai</v>
      </c>
      <c r="AC31" s="30">
        <f>IFERROR(Tabela3[[#This Row],[Vlr Devolução]]/$AK$1,"formula")</f>
        <v>1.0252625985870086E-4</v>
      </c>
      <c r="AD31" s="32">
        <f>IFERROR(Tabela3[[#This Row],[Qtd Devolvida Kg]]/$AL$1,"formula")</f>
        <v>5.7989141604323817E-5</v>
      </c>
      <c r="AE31" s="33" t="str">
        <f>IFERROR(RIGHT(Tabela3[[#This Row],[Cliente]],10),"formula")</f>
        <v>1899 - 27)</v>
      </c>
      <c r="AF31" s="39">
        <f>IFERROR(VLOOKUP(Tabela3[[#This Row],[Fantasia]],'BASE VENDAS'!#REF!,2,0),0)</f>
        <v>0</v>
      </c>
      <c r="AG31" s="39">
        <f>IFERROR(VLOOKUP(Tabela3[[#This Row],[Fantasia]],'BASE VENDAS'!#REF!,3,0),0)</f>
        <v>0</v>
      </c>
      <c r="AH31" s="52">
        <f t="shared" si="0"/>
        <v>2.8611970184302681E-2</v>
      </c>
      <c r="AI31" s="38"/>
      <c r="AJ31" s="38"/>
    </row>
    <row r="32" spans="1:36" x14ac:dyDescent="0.2">
      <c r="A32" s="34" t="str">
        <f>IFERROR(Tabela3[[#This Row],[direita]],"formula")</f>
        <v>1899 - 61)</v>
      </c>
      <c r="B32" t="s">
        <v>1133</v>
      </c>
      <c r="C32" t="s">
        <v>1134</v>
      </c>
      <c r="D32" t="s">
        <v>917</v>
      </c>
      <c r="E32" t="s">
        <v>1135</v>
      </c>
      <c r="F32" t="s">
        <v>676</v>
      </c>
      <c r="G32" t="s">
        <v>1173</v>
      </c>
      <c r="H32" s="48">
        <v>45709</v>
      </c>
      <c r="I32" t="s">
        <v>1982</v>
      </c>
      <c r="J32" t="s">
        <v>297</v>
      </c>
      <c r="K32" t="s">
        <v>34</v>
      </c>
      <c r="L32" t="s">
        <v>35</v>
      </c>
      <c r="M32" t="s">
        <v>35</v>
      </c>
      <c r="N32" t="s">
        <v>298</v>
      </c>
      <c r="O32" t="s">
        <v>299</v>
      </c>
      <c r="P32" t="s">
        <v>2526</v>
      </c>
      <c r="Q32" t="s">
        <v>300</v>
      </c>
      <c r="R32" t="s">
        <v>70</v>
      </c>
      <c r="S32" t="s">
        <v>20</v>
      </c>
      <c r="T32" s="49">
        <v>0.2</v>
      </c>
      <c r="U32" s="49">
        <v>2</v>
      </c>
      <c r="V32" s="49">
        <v>24</v>
      </c>
      <c r="W32" t="s">
        <v>315</v>
      </c>
      <c r="X32" t="s">
        <v>302</v>
      </c>
      <c r="Y32" t="s">
        <v>21</v>
      </c>
      <c r="Z32" t="s">
        <v>2527</v>
      </c>
      <c r="AA32" s="2" t="str">
        <f>IFERROR(VLOOKUP(Tabela3[[#This Row],[RetornCodigo]],Tabela7[],4,0),"formula")</f>
        <v xml:space="preserve">Assai Joquei Clube   </v>
      </c>
      <c r="AB32" s="9" t="str">
        <f>IFERROR(VLOOKUP(Tabela3[[#This Row],[RetornCodigo]],Tabela7[],3,0),"formula")</f>
        <v>Assai</v>
      </c>
      <c r="AC32" s="30">
        <f>IFERROR(Tabela3[[#This Row],[Vlr Devolução]]/$AK$1,"formula")</f>
        <v>7.6894694894025649E-5</v>
      </c>
      <c r="AD32" s="32">
        <f>IFERROR(Tabela3[[#This Row],[Qtd Devolvida Kg]]/$AL$1,"formula")</f>
        <v>5.8003642514952552E-5</v>
      </c>
      <c r="AE32" s="33" t="str">
        <f>IFERROR(RIGHT(Tabela3[[#This Row],[Cliente]],10),"formula")</f>
        <v>1899 - 61)</v>
      </c>
      <c r="AF32" s="39">
        <f>IFERROR(VLOOKUP(Tabela3[[#This Row],[Fantasia]],'BASE VENDAS'!#REF!,2,0),0)</f>
        <v>0</v>
      </c>
      <c r="AG32" s="39">
        <f>IFERROR(VLOOKUP(Tabela3[[#This Row],[Fantasia]],'BASE VENDAS'!#REF!,3,0),0)</f>
        <v>0</v>
      </c>
      <c r="AH32" s="52">
        <f t="shared" si="0"/>
        <v>2.8611970184302681E-2</v>
      </c>
      <c r="AI32" s="38"/>
      <c r="AJ32" s="38"/>
    </row>
    <row r="33" spans="1:36" x14ac:dyDescent="0.2">
      <c r="A33" s="34" t="str">
        <f>IFERROR(Tabela3[[#This Row],[direita]],"formula")</f>
        <v>1899 - 18)</v>
      </c>
      <c r="B33" t="s">
        <v>1133</v>
      </c>
      <c r="C33" t="s">
        <v>1134</v>
      </c>
      <c r="D33" t="s">
        <v>917</v>
      </c>
      <c r="E33" t="s">
        <v>1135</v>
      </c>
      <c r="F33" t="s">
        <v>680</v>
      </c>
      <c r="G33" t="s">
        <v>1163</v>
      </c>
      <c r="H33" s="48">
        <v>45712</v>
      </c>
      <c r="I33" t="s">
        <v>2485</v>
      </c>
      <c r="J33" t="s">
        <v>297</v>
      </c>
      <c r="K33" t="s">
        <v>41</v>
      </c>
      <c r="L33" t="s">
        <v>310</v>
      </c>
      <c r="M33" t="s">
        <v>42</v>
      </c>
      <c r="N33" t="s">
        <v>298</v>
      </c>
      <c r="O33" t="s">
        <v>299</v>
      </c>
      <c r="P33" t="s">
        <v>2528</v>
      </c>
      <c r="Q33" t="s">
        <v>300</v>
      </c>
      <c r="R33" t="s">
        <v>86</v>
      </c>
      <c r="S33" t="s">
        <v>20</v>
      </c>
      <c r="T33" s="49">
        <v>5.5599999999999997E-2</v>
      </c>
      <c r="U33" s="49">
        <v>0.50039999999999996</v>
      </c>
      <c r="V33" s="49">
        <v>11.45</v>
      </c>
      <c r="W33" t="s">
        <v>315</v>
      </c>
      <c r="X33" t="s">
        <v>302</v>
      </c>
      <c r="Y33" t="s">
        <v>21</v>
      </c>
      <c r="Z33" t="s">
        <v>2529</v>
      </c>
      <c r="AA33" s="2" t="str">
        <f>IFERROR(VLOOKUP(Tabela3[[#This Row],[RetornCodigo]],Tabela7[],4,0),"formula")</f>
        <v xml:space="preserve">Assai Maracanau   </v>
      </c>
      <c r="AB33" s="9" t="str">
        <f>IFERROR(VLOOKUP(Tabela3[[#This Row],[RetornCodigo]],Tabela7[],3,0),"formula")</f>
        <v>Assai</v>
      </c>
      <c r="AC33" s="30">
        <f>IFERROR(Tabela3[[#This Row],[Vlr Devolução]]/$AK$1,"formula")</f>
        <v>3.6685177355691397E-5</v>
      </c>
      <c r="AD33" s="32">
        <f>IFERROR(Tabela3[[#This Row],[Qtd Devolvida Kg]]/$AL$1,"formula")</f>
        <v>1.4512511357241128E-5</v>
      </c>
      <c r="AE33" s="33" t="str">
        <f>IFERROR(RIGHT(Tabela3[[#This Row],[Cliente]],10),"formula")</f>
        <v>1899 - 18)</v>
      </c>
      <c r="AF33" s="39">
        <f>IFERROR(VLOOKUP(Tabela3[[#This Row],[Fantasia]],'BASE VENDAS'!#REF!,2,0),0)</f>
        <v>0</v>
      </c>
      <c r="AG33" s="39">
        <f>IFERROR(VLOOKUP(Tabela3[[#This Row],[Fantasia]],'BASE VENDAS'!#REF!,3,0),0)</f>
        <v>0</v>
      </c>
      <c r="AH33" s="52">
        <f t="shared" si="0"/>
        <v>2.8611970184302681E-2</v>
      </c>
      <c r="AI33" s="38"/>
      <c r="AJ33" s="38"/>
    </row>
    <row r="34" spans="1:36" x14ac:dyDescent="0.2">
      <c r="A34" s="34" t="str">
        <f>IFERROR(Tabela3[[#This Row],[direita]],"formula")</f>
        <v>1899 - 18)</v>
      </c>
      <c r="B34" t="s">
        <v>1133</v>
      </c>
      <c r="C34" t="s">
        <v>1134</v>
      </c>
      <c r="D34" t="s">
        <v>917</v>
      </c>
      <c r="E34" t="s">
        <v>1135</v>
      </c>
      <c r="F34" t="s">
        <v>680</v>
      </c>
      <c r="G34" t="s">
        <v>1163</v>
      </c>
      <c r="H34" s="48">
        <v>45712</v>
      </c>
      <c r="I34" t="s">
        <v>2485</v>
      </c>
      <c r="J34" t="s">
        <v>297</v>
      </c>
      <c r="K34" t="s">
        <v>34</v>
      </c>
      <c r="L34" t="s">
        <v>35</v>
      </c>
      <c r="M34" t="s">
        <v>35</v>
      </c>
      <c r="N34" t="s">
        <v>298</v>
      </c>
      <c r="O34" t="s">
        <v>299</v>
      </c>
      <c r="P34" t="s">
        <v>2528</v>
      </c>
      <c r="Q34" t="s">
        <v>309</v>
      </c>
      <c r="R34" t="s">
        <v>70</v>
      </c>
      <c r="S34" t="s">
        <v>20</v>
      </c>
      <c r="T34" s="49">
        <v>0.05</v>
      </c>
      <c r="U34" s="49">
        <v>0.5</v>
      </c>
      <c r="V34" s="49">
        <v>6</v>
      </c>
      <c r="W34" t="s">
        <v>315</v>
      </c>
      <c r="X34" t="s">
        <v>302</v>
      </c>
      <c r="Y34" t="s">
        <v>21</v>
      </c>
      <c r="Z34" t="s">
        <v>2529</v>
      </c>
      <c r="AA34" s="2" t="str">
        <f>IFERROR(VLOOKUP(Tabela3[[#This Row],[RetornCodigo]],Tabela7[],4,0),"formula")</f>
        <v xml:space="preserve">Assai Maracanau   </v>
      </c>
      <c r="AB34" s="9" t="str">
        <f>IFERROR(VLOOKUP(Tabela3[[#This Row],[RetornCodigo]],Tabela7[],3,0),"formula")</f>
        <v>Assai</v>
      </c>
      <c r="AC34" s="30">
        <f>IFERROR(Tabela3[[#This Row],[Vlr Devolução]]/$AK$1,"formula")</f>
        <v>1.9223673723506412E-5</v>
      </c>
      <c r="AD34" s="32">
        <f>IFERROR(Tabela3[[#This Row],[Qtd Devolvida Kg]]/$AL$1,"formula")</f>
        <v>1.4500910628738138E-5</v>
      </c>
      <c r="AE34" s="33" t="str">
        <f>IFERROR(RIGHT(Tabela3[[#This Row],[Cliente]],10),"formula")</f>
        <v>1899 - 18)</v>
      </c>
      <c r="AF34" s="39">
        <f>IFERROR(VLOOKUP(Tabela3[[#This Row],[Fantasia]],'BASE VENDAS'!#REF!,2,0),0)</f>
        <v>0</v>
      </c>
      <c r="AG34" s="39">
        <f>IFERROR(VLOOKUP(Tabela3[[#This Row],[Fantasia]],'BASE VENDAS'!#REF!,3,0),0)</f>
        <v>0</v>
      </c>
      <c r="AH34" s="52">
        <f t="shared" si="0"/>
        <v>2.8611970184302681E-2</v>
      </c>
      <c r="AI34" s="38"/>
      <c r="AJ34" s="38"/>
    </row>
    <row r="35" spans="1:36" x14ac:dyDescent="0.2">
      <c r="A35" s="34" t="str">
        <f>IFERROR(Tabela3[[#This Row],[direita]],"formula")</f>
        <v>1899 - 47)</v>
      </c>
      <c r="B35" t="s">
        <v>1133</v>
      </c>
      <c r="C35" t="s">
        <v>1134</v>
      </c>
      <c r="D35" t="s">
        <v>917</v>
      </c>
      <c r="E35" t="s">
        <v>1135</v>
      </c>
      <c r="F35" t="s">
        <v>676</v>
      </c>
      <c r="G35" t="s">
        <v>1194</v>
      </c>
      <c r="H35" s="48">
        <v>45709</v>
      </c>
      <c r="I35" t="s">
        <v>1982</v>
      </c>
      <c r="J35" t="s">
        <v>297</v>
      </c>
      <c r="K35" t="s">
        <v>27</v>
      </c>
      <c r="L35" t="s">
        <v>320</v>
      </c>
      <c r="M35" t="s">
        <v>28</v>
      </c>
      <c r="N35" t="s">
        <v>298</v>
      </c>
      <c r="O35" t="s">
        <v>299</v>
      </c>
      <c r="P35" t="s">
        <v>2530</v>
      </c>
      <c r="Q35" t="s">
        <v>300</v>
      </c>
      <c r="R35" t="s">
        <v>29</v>
      </c>
      <c r="S35" t="s">
        <v>20</v>
      </c>
      <c r="T35" s="49">
        <v>0.1978</v>
      </c>
      <c r="U35" s="49">
        <v>3.5604</v>
      </c>
      <c r="V35" s="49">
        <v>44.5</v>
      </c>
      <c r="W35" t="s">
        <v>315</v>
      </c>
      <c r="X35" t="s">
        <v>302</v>
      </c>
      <c r="Y35" t="s">
        <v>21</v>
      </c>
      <c r="Z35" t="s">
        <v>2531</v>
      </c>
      <c r="AA35" s="2" t="str">
        <f>IFERROR(VLOOKUP(Tabela3[[#This Row],[RetornCodigo]],Tabela7[],4,0),"formula")</f>
        <v xml:space="preserve">Assai Presidente Kennedy   </v>
      </c>
      <c r="AB35" s="9" t="str">
        <f>IFERROR(VLOOKUP(Tabela3[[#This Row],[RetornCodigo]],Tabela7[],3,0),"formula")</f>
        <v>Assai</v>
      </c>
      <c r="AC35" s="30">
        <f>IFERROR(Tabela3[[#This Row],[Vlr Devolução]]/$AK$1,"formula")</f>
        <v>1.4257558011600589E-4</v>
      </c>
      <c r="AD35" s="32">
        <f>IFERROR(Tabela3[[#This Row],[Qtd Devolvida Kg]]/$AL$1,"formula")</f>
        <v>1.0325808440511853E-4</v>
      </c>
      <c r="AE35" s="33" t="str">
        <f>IFERROR(RIGHT(Tabela3[[#This Row],[Cliente]],10),"formula")</f>
        <v>1899 - 47)</v>
      </c>
      <c r="AF35" s="39">
        <f>IFERROR(VLOOKUP(Tabela3[[#This Row],[Fantasia]],'BASE VENDAS'!#REF!,2,0),0)</f>
        <v>0</v>
      </c>
      <c r="AG35" s="39">
        <f>IFERROR(VLOOKUP(Tabela3[[#This Row],[Fantasia]],'BASE VENDAS'!#REF!,3,0),0)</f>
        <v>0</v>
      </c>
      <c r="AH35" s="52">
        <f t="shared" si="0"/>
        <v>2.8611970184302681E-2</v>
      </c>
      <c r="AI35" s="38"/>
      <c r="AJ35" s="38"/>
    </row>
    <row r="36" spans="1:36" x14ac:dyDescent="0.2">
      <c r="A36" s="34" t="str">
        <f>IFERROR(Tabela3[[#This Row],[direita]],"formula")</f>
        <v>1899 - 68)</v>
      </c>
      <c r="B36" t="s">
        <v>1133</v>
      </c>
      <c r="C36" t="s">
        <v>1134</v>
      </c>
      <c r="D36" t="s">
        <v>917</v>
      </c>
      <c r="E36" t="s">
        <v>1135</v>
      </c>
      <c r="F36" t="s">
        <v>676</v>
      </c>
      <c r="G36" t="s">
        <v>1822</v>
      </c>
      <c r="H36" s="48">
        <v>45707</v>
      </c>
      <c r="I36" t="s">
        <v>1982</v>
      </c>
      <c r="J36" t="s">
        <v>297</v>
      </c>
      <c r="K36" t="s">
        <v>27</v>
      </c>
      <c r="L36" t="s">
        <v>320</v>
      </c>
      <c r="M36" t="s">
        <v>28</v>
      </c>
      <c r="N36" t="s">
        <v>298</v>
      </c>
      <c r="O36" t="s">
        <v>299</v>
      </c>
      <c r="P36" t="s">
        <v>2532</v>
      </c>
      <c r="Q36" t="s">
        <v>300</v>
      </c>
      <c r="R36" t="s">
        <v>29</v>
      </c>
      <c r="S36" t="s">
        <v>20</v>
      </c>
      <c r="T36" s="49">
        <v>5.5599999999999997E-2</v>
      </c>
      <c r="U36" s="49">
        <v>1.0007999999999999</v>
      </c>
      <c r="V36" s="49">
        <v>12.5</v>
      </c>
      <c r="W36" t="s">
        <v>315</v>
      </c>
      <c r="X36" t="s">
        <v>302</v>
      </c>
      <c r="Y36" t="s">
        <v>21</v>
      </c>
      <c r="Z36" t="s">
        <v>2533</v>
      </c>
      <c r="AA36" s="2" t="str">
        <f>IFERROR(VLOOKUP(Tabela3[[#This Row],[RetornCodigo]],Tabela7[],4,0),"formula")</f>
        <v xml:space="preserve">Assai Jardim America   </v>
      </c>
      <c r="AB36" s="9" t="str">
        <f>IFERROR(VLOOKUP(Tabela3[[#This Row],[RetornCodigo]],Tabela7[],3,0),"formula")</f>
        <v>Assai</v>
      </c>
      <c r="AC36" s="30">
        <f>IFERROR(Tabela3[[#This Row],[Vlr Devolução]]/$AK$1,"formula")</f>
        <v>4.0049320257305026E-5</v>
      </c>
      <c r="AD36" s="32">
        <f>IFERROR(Tabela3[[#This Row],[Qtd Devolvida Kg]]/$AL$1,"formula")</f>
        <v>2.9025022714482256E-5</v>
      </c>
      <c r="AE36" s="33" t="str">
        <f>IFERROR(RIGHT(Tabela3[[#This Row],[Cliente]],10),"formula")</f>
        <v>1899 - 68)</v>
      </c>
      <c r="AF36" s="39">
        <f>IFERROR(VLOOKUP(Tabela3[[#This Row],[Fantasia]],'BASE VENDAS'!#REF!,2,0),0)</f>
        <v>0</v>
      </c>
      <c r="AG36" s="39">
        <f>IFERROR(VLOOKUP(Tabela3[[#This Row],[Fantasia]],'BASE VENDAS'!#REF!,3,0),0)</f>
        <v>0</v>
      </c>
      <c r="AH36" s="52">
        <f t="shared" si="0"/>
        <v>2.8611970184302681E-2</v>
      </c>
      <c r="AI36" s="38"/>
      <c r="AJ36" s="38"/>
    </row>
    <row r="37" spans="1:36" x14ac:dyDescent="0.2">
      <c r="A37" s="34" t="str">
        <f>IFERROR(Tabela3[[#This Row],[direita]],"formula")</f>
        <v>1899 - 14)</v>
      </c>
      <c r="B37" t="s">
        <v>1133</v>
      </c>
      <c r="C37" t="s">
        <v>1134</v>
      </c>
      <c r="D37" t="s">
        <v>917</v>
      </c>
      <c r="E37" t="s">
        <v>1135</v>
      </c>
      <c r="F37" t="s">
        <v>676</v>
      </c>
      <c r="G37" t="s">
        <v>1485</v>
      </c>
      <c r="H37" s="48">
        <v>45710</v>
      </c>
      <c r="I37" t="s">
        <v>1982</v>
      </c>
      <c r="J37" t="s">
        <v>297</v>
      </c>
      <c r="K37" t="s">
        <v>41</v>
      </c>
      <c r="L37" t="s">
        <v>310</v>
      </c>
      <c r="M37" t="s">
        <v>42</v>
      </c>
      <c r="N37" t="s">
        <v>298</v>
      </c>
      <c r="O37" t="s">
        <v>299</v>
      </c>
      <c r="P37" t="s">
        <v>2534</v>
      </c>
      <c r="Q37" t="s">
        <v>300</v>
      </c>
      <c r="R37" t="s">
        <v>86</v>
      </c>
      <c r="S37" t="s">
        <v>20</v>
      </c>
      <c r="T37" s="49">
        <v>5.5599999999999997E-2</v>
      </c>
      <c r="U37" s="49">
        <v>0.50039999999999996</v>
      </c>
      <c r="V37" s="49">
        <v>11.45</v>
      </c>
      <c r="W37" t="s">
        <v>315</v>
      </c>
      <c r="X37" t="s">
        <v>302</v>
      </c>
      <c r="Y37" t="s">
        <v>21</v>
      </c>
      <c r="Z37" t="s">
        <v>2535</v>
      </c>
      <c r="AA37" s="2" t="str">
        <f>IFERROR(VLOOKUP(Tabela3[[#This Row],[RetornCodigo]],Tabela7[],4,0),"formula")</f>
        <v xml:space="preserve">Assai Sao Geraldo   </v>
      </c>
      <c r="AB37" s="9" t="str">
        <f>IFERROR(VLOOKUP(Tabela3[[#This Row],[RetornCodigo]],Tabela7[],3,0),"formula")</f>
        <v>Assai</v>
      </c>
      <c r="AC37" s="30">
        <f>IFERROR(Tabela3[[#This Row],[Vlr Devolução]]/$AK$1,"formula")</f>
        <v>3.6685177355691397E-5</v>
      </c>
      <c r="AD37" s="32">
        <f>IFERROR(Tabela3[[#This Row],[Qtd Devolvida Kg]]/$AL$1,"formula")</f>
        <v>1.4512511357241128E-5</v>
      </c>
      <c r="AE37" s="33" t="str">
        <f>IFERROR(RIGHT(Tabela3[[#This Row],[Cliente]],10),"formula")</f>
        <v>1899 - 14)</v>
      </c>
      <c r="AF37" s="39">
        <f>IFERROR(VLOOKUP(Tabela3[[#This Row],[Fantasia]],'BASE VENDAS'!#REF!,2,0),0)</f>
        <v>0</v>
      </c>
      <c r="AG37" s="39">
        <f>IFERROR(VLOOKUP(Tabela3[[#This Row],[Fantasia]],'BASE VENDAS'!#REF!,3,0),0)</f>
        <v>0</v>
      </c>
      <c r="AH37" s="52">
        <f t="shared" si="0"/>
        <v>2.8611970184302681E-2</v>
      </c>
      <c r="AI37" s="38"/>
      <c r="AJ37" s="38"/>
    </row>
    <row r="38" spans="1:36" x14ac:dyDescent="0.2">
      <c r="A38" s="34" t="str">
        <f>IFERROR(Tabela3[[#This Row],[direita]],"formula")</f>
        <v>1899 - 14)</v>
      </c>
      <c r="B38" t="s">
        <v>1133</v>
      </c>
      <c r="C38" t="s">
        <v>1134</v>
      </c>
      <c r="D38" t="s">
        <v>917</v>
      </c>
      <c r="E38" t="s">
        <v>1135</v>
      </c>
      <c r="F38" t="s">
        <v>676</v>
      </c>
      <c r="G38" t="s">
        <v>1485</v>
      </c>
      <c r="H38" s="48">
        <v>45710</v>
      </c>
      <c r="I38" t="s">
        <v>1982</v>
      </c>
      <c r="J38" t="s">
        <v>297</v>
      </c>
      <c r="K38" t="s">
        <v>62</v>
      </c>
      <c r="L38" t="s">
        <v>63</v>
      </c>
      <c r="M38" t="s">
        <v>63</v>
      </c>
      <c r="N38" t="s">
        <v>298</v>
      </c>
      <c r="O38" t="s">
        <v>299</v>
      </c>
      <c r="P38" t="s">
        <v>2534</v>
      </c>
      <c r="Q38" t="s">
        <v>308</v>
      </c>
      <c r="R38" t="s">
        <v>64</v>
      </c>
      <c r="S38" t="s">
        <v>20</v>
      </c>
      <c r="T38" s="49">
        <v>6.6699999999999995E-2</v>
      </c>
      <c r="U38" s="49">
        <v>1.0004999999999999</v>
      </c>
      <c r="V38" s="49">
        <v>16</v>
      </c>
      <c r="W38" t="s">
        <v>315</v>
      </c>
      <c r="X38" t="s">
        <v>302</v>
      </c>
      <c r="Y38" t="s">
        <v>21</v>
      </c>
      <c r="Z38" t="s">
        <v>2535</v>
      </c>
      <c r="AA38" s="2" t="str">
        <f>IFERROR(VLOOKUP(Tabela3[[#This Row],[RetornCodigo]],Tabela7[],4,0),"formula")</f>
        <v xml:space="preserve">Assai Sao Geraldo   </v>
      </c>
      <c r="AB38" s="9" t="str">
        <f>IFERROR(VLOOKUP(Tabela3[[#This Row],[RetornCodigo]],Tabela7[],3,0),"formula")</f>
        <v>Assai</v>
      </c>
      <c r="AC38" s="30">
        <f>IFERROR(Tabela3[[#This Row],[Vlr Devolução]]/$AK$1,"formula")</f>
        <v>5.1263129929350428E-5</v>
      </c>
      <c r="AD38" s="32">
        <f>IFERROR(Tabela3[[#This Row],[Qtd Devolvida Kg]]/$AL$1,"formula")</f>
        <v>2.9016322168105014E-5</v>
      </c>
      <c r="AE38" s="33" t="str">
        <f>IFERROR(RIGHT(Tabela3[[#This Row],[Cliente]],10),"formula")</f>
        <v>1899 - 14)</v>
      </c>
      <c r="AF38" s="39">
        <f>IFERROR(VLOOKUP(Tabela3[[#This Row],[Fantasia]],'BASE VENDAS'!#REF!,2,0),0)</f>
        <v>0</v>
      </c>
      <c r="AG38" s="39">
        <f>IFERROR(VLOOKUP(Tabela3[[#This Row],[Fantasia]],'BASE VENDAS'!#REF!,3,0),0)</f>
        <v>0</v>
      </c>
      <c r="AH38" s="52">
        <f t="shared" si="0"/>
        <v>2.8611970184302681E-2</v>
      </c>
      <c r="AI38" s="38"/>
      <c r="AJ38" s="38"/>
    </row>
    <row r="39" spans="1:36" x14ac:dyDescent="0.2">
      <c r="A39" s="34" t="str">
        <f>IFERROR(Tabela3[[#This Row],[direita]],"formula")</f>
        <v>1899 - 14)</v>
      </c>
      <c r="B39" t="s">
        <v>1133</v>
      </c>
      <c r="C39" t="s">
        <v>1134</v>
      </c>
      <c r="D39" t="s">
        <v>917</v>
      </c>
      <c r="E39" t="s">
        <v>1135</v>
      </c>
      <c r="F39" t="s">
        <v>676</v>
      </c>
      <c r="G39" t="s">
        <v>1485</v>
      </c>
      <c r="H39" s="48">
        <v>45710</v>
      </c>
      <c r="I39" t="s">
        <v>1982</v>
      </c>
      <c r="J39" t="s">
        <v>297</v>
      </c>
      <c r="K39" t="s">
        <v>53</v>
      </c>
      <c r="L39" t="s">
        <v>54</v>
      </c>
      <c r="M39" t="s">
        <v>55</v>
      </c>
      <c r="N39" t="s">
        <v>298</v>
      </c>
      <c r="O39" t="s">
        <v>299</v>
      </c>
      <c r="P39" t="s">
        <v>2534</v>
      </c>
      <c r="Q39" t="s">
        <v>309</v>
      </c>
      <c r="R39" t="s">
        <v>56</v>
      </c>
      <c r="S39" t="s">
        <v>20</v>
      </c>
      <c r="T39" s="49">
        <v>0.20669999999999999</v>
      </c>
      <c r="U39" s="49">
        <v>3.1004999999999998</v>
      </c>
      <c r="V39" s="49">
        <v>39.99</v>
      </c>
      <c r="W39" t="s">
        <v>315</v>
      </c>
      <c r="X39" t="s">
        <v>302</v>
      </c>
      <c r="Y39" t="s">
        <v>21</v>
      </c>
      <c r="Z39" t="s">
        <v>2535</v>
      </c>
      <c r="AA39" s="2" t="str">
        <f>IFERROR(VLOOKUP(Tabela3[[#This Row],[RetornCodigo]],Tabela7[],4,0),"formula")</f>
        <v xml:space="preserve">Assai Sao Geraldo   </v>
      </c>
      <c r="AB39" s="9" t="str">
        <f>IFERROR(VLOOKUP(Tabela3[[#This Row],[RetornCodigo]],Tabela7[],3,0),"formula")</f>
        <v>Assai</v>
      </c>
      <c r="AC39" s="30">
        <f>IFERROR(Tabela3[[#This Row],[Vlr Devolução]]/$AK$1,"formula")</f>
        <v>1.2812578536717023E-4</v>
      </c>
      <c r="AD39" s="32">
        <f>IFERROR(Tabela3[[#This Row],[Qtd Devolvida Kg]]/$AL$1,"formula")</f>
        <v>8.9920146808805191E-5</v>
      </c>
      <c r="AE39" s="33" t="str">
        <f>IFERROR(RIGHT(Tabela3[[#This Row],[Cliente]],10),"formula")</f>
        <v>1899 - 14)</v>
      </c>
      <c r="AF39" s="39">
        <f>IFERROR(VLOOKUP(Tabela3[[#This Row],[Fantasia]],'BASE VENDAS'!#REF!,2,0),0)</f>
        <v>0</v>
      </c>
      <c r="AG39" s="39">
        <f>IFERROR(VLOOKUP(Tabela3[[#This Row],[Fantasia]],'BASE VENDAS'!#REF!,3,0),0)</f>
        <v>0</v>
      </c>
      <c r="AH39" s="52">
        <f t="shared" si="0"/>
        <v>2.8611970184302681E-2</v>
      </c>
      <c r="AI39" s="38"/>
      <c r="AJ39" s="38"/>
    </row>
    <row r="40" spans="1:36" x14ac:dyDescent="0.2">
      <c r="A40" s="34" t="str">
        <f>IFERROR(Tabela3[[#This Row],[direita]],"formula")</f>
        <v>1899 - 11)</v>
      </c>
      <c r="B40" t="s">
        <v>1133</v>
      </c>
      <c r="C40" t="s">
        <v>1134</v>
      </c>
      <c r="D40" t="s">
        <v>917</v>
      </c>
      <c r="E40" t="s">
        <v>1135</v>
      </c>
      <c r="F40" t="s">
        <v>676</v>
      </c>
      <c r="G40" t="s">
        <v>1207</v>
      </c>
      <c r="H40" s="48">
        <v>45709</v>
      </c>
      <c r="I40" t="s">
        <v>1982</v>
      </c>
      <c r="J40" t="s">
        <v>297</v>
      </c>
      <c r="K40" t="s">
        <v>27</v>
      </c>
      <c r="L40" t="s">
        <v>320</v>
      </c>
      <c r="M40" t="s">
        <v>28</v>
      </c>
      <c r="N40" t="s">
        <v>298</v>
      </c>
      <c r="O40" t="s">
        <v>299</v>
      </c>
      <c r="P40" t="s">
        <v>2536</v>
      </c>
      <c r="Q40" t="s">
        <v>300</v>
      </c>
      <c r="R40" t="s">
        <v>29</v>
      </c>
      <c r="S40" t="s">
        <v>20</v>
      </c>
      <c r="T40" s="49">
        <v>0.16669999999999999</v>
      </c>
      <c r="U40" s="49">
        <v>3.0005999999999999</v>
      </c>
      <c r="V40" s="49">
        <v>37.5</v>
      </c>
      <c r="W40" t="s">
        <v>315</v>
      </c>
      <c r="X40" t="s">
        <v>302</v>
      </c>
      <c r="Y40" t="s">
        <v>21</v>
      </c>
      <c r="Z40" t="s">
        <v>2537</v>
      </c>
      <c r="AA40" s="2" t="str">
        <f>IFERROR(VLOOKUP(Tabela3[[#This Row],[RetornCodigo]],Tabela7[],4,0),"formula")</f>
        <v xml:space="preserve">Assai Edson Queiroz   </v>
      </c>
      <c r="AB40" s="9" t="str">
        <f>IFERROR(VLOOKUP(Tabela3[[#This Row],[RetornCodigo]],Tabela7[],3,0),"formula")</f>
        <v>Assai</v>
      </c>
      <c r="AC40" s="30">
        <f>IFERROR(Tabela3[[#This Row],[Vlr Devolução]]/$AK$1,"formula")</f>
        <v>1.2014796077191507E-4</v>
      </c>
      <c r="AD40" s="32">
        <f>IFERROR(Tabela3[[#This Row],[Qtd Devolvida Kg]]/$AL$1,"formula")</f>
        <v>8.7022864865183316E-5</v>
      </c>
      <c r="AE40" s="33" t="str">
        <f>IFERROR(RIGHT(Tabela3[[#This Row],[Cliente]],10),"formula")</f>
        <v>1899 - 11)</v>
      </c>
      <c r="AF40" s="39">
        <f>IFERROR(VLOOKUP(Tabela3[[#This Row],[Fantasia]],'BASE VENDAS'!#REF!,2,0),0)</f>
        <v>0</v>
      </c>
      <c r="AG40" s="39">
        <f>IFERROR(VLOOKUP(Tabela3[[#This Row],[Fantasia]],'BASE VENDAS'!#REF!,3,0),0)</f>
        <v>0</v>
      </c>
      <c r="AH40" s="52">
        <f t="shared" si="0"/>
        <v>2.8611970184302681E-2</v>
      </c>
      <c r="AI40" s="38"/>
      <c r="AJ40" s="38"/>
    </row>
    <row r="41" spans="1:36" x14ac:dyDescent="0.2">
      <c r="A41" s="34" t="str">
        <f>IFERROR(Tabela3[[#This Row],[direita]],"formula")</f>
        <v>0002 - 57)</v>
      </c>
      <c r="B41" t="s">
        <v>1133</v>
      </c>
      <c r="C41" t="s">
        <v>1134</v>
      </c>
      <c r="D41" t="s">
        <v>920</v>
      </c>
      <c r="E41" t="s">
        <v>1135</v>
      </c>
      <c r="F41" t="s">
        <v>676</v>
      </c>
      <c r="G41" t="s">
        <v>1224</v>
      </c>
      <c r="H41" s="48">
        <v>45710</v>
      </c>
      <c r="I41" t="s">
        <v>1982</v>
      </c>
      <c r="J41" t="s">
        <v>297</v>
      </c>
      <c r="K41" t="s">
        <v>57</v>
      </c>
      <c r="L41" t="s">
        <v>306</v>
      </c>
      <c r="M41" t="s">
        <v>274</v>
      </c>
      <c r="N41" t="s">
        <v>298</v>
      </c>
      <c r="O41" t="s">
        <v>299</v>
      </c>
      <c r="P41" t="s">
        <v>2538</v>
      </c>
      <c r="Q41" t="s">
        <v>300</v>
      </c>
      <c r="R41" t="s">
        <v>1984</v>
      </c>
      <c r="S41" t="s">
        <v>20</v>
      </c>
      <c r="T41" s="49">
        <v>0.1111</v>
      </c>
      <c r="U41" s="49">
        <v>0.99990000000000001</v>
      </c>
      <c r="V41" s="49">
        <v>15.9</v>
      </c>
      <c r="W41" t="s">
        <v>315</v>
      </c>
      <c r="X41" t="s">
        <v>302</v>
      </c>
      <c r="Y41" t="s">
        <v>21</v>
      </c>
      <c r="Z41" t="s">
        <v>2539</v>
      </c>
      <c r="AA41" s="2" t="str">
        <f>IFERROR(VLOOKUP(Tabela3[[#This Row],[RetornCodigo]],Tabela7[],4,0),"formula")</f>
        <v xml:space="preserve">Atac Dias Macedo   </v>
      </c>
      <c r="AB41" s="9" t="str">
        <f>IFERROR(VLOOKUP(Tabela3[[#This Row],[RetornCodigo]],Tabela7[],3,0),"formula")</f>
        <v>Atacadao</v>
      </c>
      <c r="AC41" s="30">
        <f>IFERROR(Tabela3[[#This Row],[Vlr Devolução]]/$AK$1,"formula")</f>
        <v>5.094273536729199E-5</v>
      </c>
      <c r="AD41" s="32">
        <f>IFERROR(Tabela3[[#This Row],[Qtd Devolvida Kg]]/$AL$1,"formula")</f>
        <v>2.8998921075350528E-5</v>
      </c>
      <c r="AE41" s="33" t="str">
        <f>IFERROR(RIGHT(Tabela3[[#This Row],[Cliente]],10),"formula")</f>
        <v>0002 - 57)</v>
      </c>
      <c r="AF41" s="39">
        <f>IFERROR(VLOOKUP(Tabela3[[#This Row],[Fantasia]],'BASE VENDAS'!#REF!,2,0),0)</f>
        <v>0</v>
      </c>
      <c r="AG41" s="39">
        <f>IFERROR(VLOOKUP(Tabela3[[#This Row],[Fantasia]],'BASE VENDAS'!#REF!,3,0),0)</f>
        <v>0</v>
      </c>
      <c r="AH41" s="52">
        <f t="shared" si="0"/>
        <v>2.8611970184302681E-2</v>
      </c>
      <c r="AI41" s="38"/>
      <c r="AJ41" s="38"/>
    </row>
    <row r="42" spans="1:36" x14ac:dyDescent="0.2">
      <c r="A42" s="34" t="str">
        <f>IFERROR(Tabela3[[#This Row],[direita]],"formula")</f>
        <v>0002 - 24)</v>
      </c>
      <c r="B42" t="s">
        <v>1133</v>
      </c>
      <c r="C42" t="s">
        <v>1134</v>
      </c>
      <c r="D42" t="s">
        <v>920</v>
      </c>
      <c r="E42" t="s">
        <v>1135</v>
      </c>
      <c r="F42" t="s">
        <v>676</v>
      </c>
      <c r="G42" t="s">
        <v>1264</v>
      </c>
      <c r="H42" s="48">
        <v>45712</v>
      </c>
      <c r="I42" t="s">
        <v>2485</v>
      </c>
      <c r="J42" t="s">
        <v>297</v>
      </c>
      <c r="K42" t="s">
        <v>27</v>
      </c>
      <c r="L42" t="s">
        <v>320</v>
      </c>
      <c r="M42" t="s">
        <v>28</v>
      </c>
      <c r="N42" t="s">
        <v>298</v>
      </c>
      <c r="O42" t="s">
        <v>299</v>
      </c>
      <c r="P42" t="s">
        <v>2540</v>
      </c>
      <c r="Q42" t="s">
        <v>300</v>
      </c>
      <c r="R42" t="s">
        <v>29</v>
      </c>
      <c r="S42" t="s">
        <v>20</v>
      </c>
      <c r="T42" s="49">
        <v>0.33329999999999999</v>
      </c>
      <c r="U42" s="49">
        <v>5.9993999999999996</v>
      </c>
      <c r="V42" s="49">
        <v>76.2</v>
      </c>
      <c r="W42" t="s">
        <v>315</v>
      </c>
      <c r="X42" t="s">
        <v>368</v>
      </c>
      <c r="Y42" t="s">
        <v>369</v>
      </c>
      <c r="Z42" t="s">
        <v>2541</v>
      </c>
      <c r="AA42" s="2" t="str">
        <f>IFERROR(VLOOKUP(Tabela3[[#This Row],[RetornCodigo]],Tabela7[],4,0),"formula")</f>
        <v xml:space="preserve">Atac Serrinha   </v>
      </c>
      <c r="AB42" s="9" t="str">
        <f>IFERROR(VLOOKUP(Tabela3[[#This Row],[RetornCodigo]],Tabela7[],3,0),"formula")</f>
        <v>Atacadao</v>
      </c>
      <c r="AC42" s="30">
        <f>IFERROR(Tabela3[[#This Row],[Vlr Devolução]]/$AK$1,"formula")</f>
        <v>2.4414065628853144E-4</v>
      </c>
      <c r="AD42" s="32">
        <f>IFERROR(Tabela3[[#This Row],[Qtd Devolvida Kg]]/$AL$1,"formula")</f>
        <v>1.7399352645210316E-4</v>
      </c>
      <c r="AE42" s="33" t="str">
        <f>IFERROR(RIGHT(Tabela3[[#This Row],[Cliente]],10),"formula")</f>
        <v>0002 - 24)</v>
      </c>
      <c r="AF42" s="39">
        <f>IFERROR(VLOOKUP(Tabela3[[#This Row],[Fantasia]],'BASE VENDAS'!#REF!,2,0),0)</f>
        <v>0</v>
      </c>
      <c r="AG42" s="39">
        <f>IFERROR(VLOOKUP(Tabela3[[#This Row],[Fantasia]],'BASE VENDAS'!#REF!,3,0),0)</f>
        <v>0</v>
      </c>
      <c r="AH42" s="52">
        <f t="shared" si="0"/>
        <v>2.8611970184302681E-2</v>
      </c>
      <c r="AI42" s="38"/>
      <c r="AJ42" s="38"/>
    </row>
    <row r="43" spans="1:36" x14ac:dyDescent="0.2">
      <c r="A43" s="34" t="str">
        <f>IFERROR(Tabela3[[#This Row],[direita]],"formula")</f>
        <v>0002 - 24)</v>
      </c>
      <c r="B43" t="s">
        <v>1133</v>
      </c>
      <c r="C43" t="s">
        <v>1134</v>
      </c>
      <c r="D43" t="s">
        <v>920</v>
      </c>
      <c r="E43" t="s">
        <v>1135</v>
      </c>
      <c r="F43" t="s">
        <v>676</v>
      </c>
      <c r="G43" t="s">
        <v>1264</v>
      </c>
      <c r="H43" s="48">
        <v>45712</v>
      </c>
      <c r="I43" t="s">
        <v>2485</v>
      </c>
      <c r="J43" t="s">
        <v>297</v>
      </c>
      <c r="K43" t="s">
        <v>65</v>
      </c>
      <c r="L43" t="s">
        <v>312</v>
      </c>
      <c r="M43" t="s">
        <v>66</v>
      </c>
      <c r="N43" t="s">
        <v>298</v>
      </c>
      <c r="O43" t="s">
        <v>299</v>
      </c>
      <c r="P43" t="s">
        <v>2540</v>
      </c>
      <c r="Q43" t="s">
        <v>308</v>
      </c>
      <c r="R43" t="s">
        <v>67</v>
      </c>
      <c r="S43" t="s">
        <v>20</v>
      </c>
      <c r="T43" s="49">
        <v>0.61109999999999998</v>
      </c>
      <c r="U43" s="49">
        <v>10.9998</v>
      </c>
      <c r="V43" s="49">
        <v>92.4</v>
      </c>
      <c r="W43" t="s">
        <v>315</v>
      </c>
      <c r="X43" t="s">
        <v>372</v>
      </c>
      <c r="Y43" t="s">
        <v>373</v>
      </c>
      <c r="Z43" t="s">
        <v>2541</v>
      </c>
      <c r="AA43" s="2" t="str">
        <f>IFERROR(VLOOKUP(Tabela3[[#This Row],[RetornCodigo]],Tabela7[],4,0),"formula")</f>
        <v xml:space="preserve">Atac Serrinha   </v>
      </c>
      <c r="AB43" s="9" t="str">
        <f>IFERROR(VLOOKUP(Tabela3[[#This Row],[RetornCodigo]],Tabela7[],3,0),"formula")</f>
        <v>Atacadao</v>
      </c>
      <c r="AC43" s="30">
        <f>IFERROR(Tabela3[[#This Row],[Vlr Devolução]]/$AK$1,"formula")</f>
        <v>2.9604457534199873E-4</v>
      </c>
      <c r="AD43" s="32">
        <f>IFERROR(Tabela3[[#This Row],[Qtd Devolvida Kg]]/$AL$1,"formula")</f>
        <v>3.1901423346798757E-4</v>
      </c>
      <c r="AE43" s="33" t="str">
        <f>IFERROR(RIGHT(Tabela3[[#This Row],[Cliente]],10),"formula")</f>
        <v>0002 - 24)</v>
      </c>
      <c r="AF43" s="39">
        <f>IFERROR(VLOOKUP(Tabela3[[#This Row],[Fantasia]],'BASE VENDAS'!#REF!,2,0),0)</f>
        <v>0</v>
      </c>
      <c r="AG43" s="39">
        <f>IFERROR(VLOOKUP(Tabela3[[#This Row],[Fantasia]],'BASE VENDAS'!#REF!,3,0),0)</f>
        <v>0</v>
      </c>
      <c r="AH43" s="52">
        <f t="shared" si="0"/>
        <v>2.8611970184302681E-2</v>
      </c>
      <c r="AI43" s="38"/>
      <c r="AJ43" s="38"/>
    </row>
    <row r="44" spans="1:36" x14ac:dyDescent="0.2">
      <c r="A44" s="34" t="str">
        <f>IFERROR(Tabela3[[#This Row],[direita]],"formula")</f>
        <v>0002 - 24)</v>
      </c>
      <c r="B44" t="s">
        <v>1133</v>
      </c>
      <c r="C44" t="s">
        <v>1134</v>
      </c>
      <c r="D44" t="s">
        <v>920</v>
      </c>
      <c r="E44" t="s">
        <v>1135</v>
      </c>
      <c r="F44" t="s">
        <v>676</v>
      </c>
      <c r="G44" t="s">
        <v>1264</v>
      </c>
      <c r="H44" s="48">
        <v>45712</v>
      </c>
      <c r="I44" t="s">
        <v>2485</v>
      </c>
      <c r="J44" t="s">
        <v>297</v>
      </c>
      <c r="K44" t="s">
        <v>34</v>
      </c>
      <c r="L44" t="s">
        <v>35</v>
      </c>
      <c r="M44" t="s">
        <v>35</v>
      </c>
      <c r="N44" t="s">
        <v>298</v>
      </c>
      <c r="O44" t="s">
        <v>299</v>
      </c>
      <c r="P44" t="s">
        <v>2540</v>
      </c>
      <c r="Q44" t="s">
        <v>309</v>
      </c>
      <c r="R44" t="s">
        <v>70</v>
      </c>
      <c r="S44" t="s">
        <v>20</v>
      </c>
      <c r="T44" s="49">
        <v>1.9</v>
      </c>
      <c r="U44" s="49">
        <v>19</v>
      </c>
      <c r="V44" s="49">
        <v>247</v>
      </c>
      <c r="W44" t="s">
        <v>315</v>
      </c>
      <c r="X44" t="s">
        <v>368</v>
      </c>
      <c r="Y44" t="s">
        <v>406</v>
      </c>
      <c r="Z44" t="s">
        <v>2541</v>
      </c>
      <c r="AA44" s="2" t="str">
        <f>IFERROR(VLOOKUP(Tabela3[[#This Row],[RetornCodigo]],Tabela7[],4,0),"formula")</f>
        <v xml:space="preserve">Atac Serrinha   </v>
      </c>
      <c r="AB44" s="9" t="str">
        <f>IFERROR(VLOOKUP(Tabela3[[#This Row],[RetornCodigo]],Tabela7[],3,0),"formula")</f>
        <v>Atacadao</v>
      </c>
      <c r="AC44" s="30">
        <f>IFERROR(Tabela3[[#This Row],[Vlr Devolução]]/$AK$1,"formula")</f>
        <v>7.9137456828434728E-4</v>
      </c>
      <c r="AD44" s="32">
        <f>IFERROR(Tabela3[[#This Row],[Qtd Devolvida Kg]]/$AL$1,"formula")</f>
        <v>5.5103460389204926E-4</v>
      </c>
      <c r="AE44" s="33" t="str">
        <f>IFERROR(RIGHT(Tabela3[[#This Row],[Cliente]],10),"formula")</f>
        <v>0002 - 24)</v>
      </c>
      <c r="AF44" s="39">
        <f>IFERROR(VLOOKUP(Tabela3[[#This Row],[Fantasia]],'BASE VENDAS'!#REF!,2,0),0)</f>
        <v>0</v>
      </c>
      <c r="AG44" s="39">
        <f>IFERROR(VLOOKUP(Tabela3[[#This Row],[Fantasia]],'BASE VENDAS'!#REF!,3,0),0)</f>
        <v>0</v>
      </c>
      <c r="AH44" s="52">
        <f t="shared" si="0"/>
        <v>2.8611970184302681E-2</v>
      </c>
      <c r="AI44" s="38"/>
      <c r="AJ44" s="38"/>
    </row>
    <row r="45" spans="1:36" x14ac:dyDescent="0.2">
      <c r="A45" s="34" t="str">
        <f>IFERROR(Tabela3[[#This Row],[direita]],"formula")</f>
        <v>0002 - 24)</v>
      </c>
      <c r="B45" t="s">
        <v>1133</v>
      </c>
      <c r="C45" t="s">
        <v>1134</v>
      </c>
      <c r="D45" t="s">
        <v>920</v>
      </c>
      <c r="E45" t="s">
        <v>1135</v>
      </c>
      <c r="F45" t="s">
        <v>676</v>
      </c>
      <c r="G45" t="s">
        <v>1264</v>
      </c>
      <c r="H45" s="48">
        <v>45712</v>
      </c>
      <c r="I45" t="s">
        <v>2485</v>
      </c>
      <c r="J45" t="s">
        <v>303</v>
      </c>
      <c r="K45" t="s">
        <v>313</v>
      </c>
      <c r="L45" t="s">
        <v>321</v>
      </c>
      <c r="M45" t="s">
        <v>321</v>
      </c>
      <c r="N45" t="s">
        <v>322</v>
      </c>
      <c r="O45" t="s">
        <v>299</v>
      </c>
      <c r="P45" t="s">
        <v>2540</v>
      </c>
      <c r="Q45" t="s">
        <v>307</v>
      </c>
      <c r="R45" t="s">
        <v>323</v>
      </c>
      <c r="S45" t="s">
        <v>20</v>
      </c>
      <c r="T45" s="49">
        <v>0.85</v>
      </c>
      <c r="U45" s="49">
        <v>4.6749999999999998</v>
      </c>
      <c r="V45" s="49">
        <v>81.599999999999994</v>
      </c>
      <c r="W45" t="s">
        <v>315</v>
      </c>
      <c r="X45" t="s">
        <v>368</v>
      </c>
      <c r="Y45" t="s">
        <v>369</v>
      </c>
      <c r="Z45" t="s">
        <v>2541</v>
      </c>
      <c r="AA45" s="2" t="str">
        <f>IFERROR(VLOOKUP(Tabela3[[#This Row],[RetornCodigo]],Tabela7[],4,0),"formula")</f>
        <v xml:space="preserve">Atac Serrinha   </v>
      </c>
      <c r="AB45" s="9" t="str">
        <f>IFERROR(VLOOKUP(Tabela3[[#This Row],[RetornCodigo]],Tabela7[],3,0),"formula")</f>
        <v>Atacadao</v>
      </c>
      <c r="AC45" s="30">
        <f>IFERROR(Tabela3[[#This Row],[Vlr Devolução]]/$AK$1,"formula")</f>
        <v>2.6144196263968715E-4</v>
      </c>
      <c r="AD45" s="32">
        <f>IFERROR(Tabela3[[#This Row],[Qtd Devolvida Kg]]/$AL$1,"formula")</f>
        <v>1.355835143787016E-4</v>
      </c>
      <c r="AE45" s="33" t="str">
        <f>IFERROR(RIGHT(Tabela3[[#This Row],[Cliente]],10),"formula")</f>
        <v>0002 - 24)</v>
      </c>
      <c r="AF45" s="39">
        <f>IFERROR(VLOOKUP(Tabela3[[#This Row],[Fantasia]],'BASE VENDAS'!#REF!,2,0),0)</f>
        <v>0</v>
      </c>
      <c r="AG45" s="39">
        <f>IFERROR(VLOOKUP(Tabela3[[#This Row],[Fantasia]],'BASE VENDAS'!#REF!,3,0),0)</f>
        <v>0</v>
      </c>
      <c r="AH45" s="52">
        <f t="shared" si="0"/>
        <v>2.8611970184302681E-2</v>
      </c>
      <c r="AI45" s="38"/>
      <c r="AJ45" s="38"/>
    </row>
    <row r="46" spans="1:36" x14ac:dyDescent="0.2">
      <c r="A46" s="34" t="str">
        <f>IFERROR(Tabela3[[#This Row],[direita]],"formula")</f>
        <v>0002 - 24)</v>
      </c>
      <c r="B46" t="s">
        <v>1133</v>
      </c>
      <c r="C46" t="s">
        <v>1134</v>
      </c>
      <c r="D46" t="s">
        <v>920</v>
      </c>
      <c r="E46" t="s">
        <v>1135</v>
      </c>
      <c r="F46" t="s">
        <v>676</v>
      </c>
      <c r="G46" t="s">
        <v>1264</v>
      </c>
      <c r="H46" s="48">
        <v>45712</v>
      </c>
      <c r="I46" t="s">
        <v>2485</v>
      </c>
      <c r="J46" t="s">
        <v>297</v>
      </c>
      <c r="K46" t="s">
        <v>34</v>
      </c>
      <c r="L46" t="s">
        <v>35</v>
      </c>
      <c r="M46" t="s">
        <v>35</v>
      </c>
      <c r="N46" t="s">
        <v>298</v>
      </c>
      <c r="O46" t="s">
        <v>299</v>
      </c>
      <c r="P46" t="s">
        <v>2542</v>
      </c>
      <c r="Q46" t="s">
        <v>300</v>
      </c>
      <c r="R46" t="s">
        <v>70</v>
      </c>
      <c r="S46" t="s">
        <v>20</v>
      </c>
      <c r="T46" s="49">
        <v>0.3</v>
      </c>
      <c r="U46" s="49">
        <v>3</v>
      </c>
      <c r="V46" s="49">
        <v>39</v>
      </c>
      <c r="W46" t="s">
        <v>315</v>
      </c>
      <c r="X46" t="s">
        <v>302</v>
      </c>
      <c r="Y46" t="s">
        <v>21</v>
      </c>
      <c r="Z46" t="s">
        <v>2541</v>
      </c>
      <c r="AA46" s="2" t="str">
        <f>IFERROR(VLOOKUP(Tabela3[[#This Row],[RetornCodigo]],Tabela7[],4,0),"formula")</f>
        <v xml:space="preserve">Atac Serrinha   </v>
      </c>
      <c r="AB46" s="9" t="str">
        <f>IFERROR(VLOOKUP(Tabela3[[#This Row],[RetornCodigo]],Tabela7[],3,0),"formula")</f>
        <v>Atacadao</v>
      </c>
      <c r="AC46" s="30">
        <f>IFERROR(Tabela3[[#This Row],[Vlr Devolução]]/$AK$1,"formula")</f>
        <v>1.2495387920279167E-4</v>
      </c>
      <c r="AD46" s="32">
        <f>IFERROR(Tabela3[[#This Row],[Qtd Devolvida Kg]]/$AL$1,"formula")</f>
        <v>8.7005463772428838E-5</v>
      </c>
      <c r="AE46" s="33" t="str">
        <f>IFERROR(RIGHT(Tabela3[[#This Row],[Cliente]],10),"formula")</f>
        <v>0002 - 24)</v>
      </c>
      <c r="AF46" s="39">
        <f>IFERROR(VLOOKUP(Tabela3[[#This Row],[Fantasia]],'BASE VENDAS'!#REF!,2,0),0)</f>
        <v>0</v>
      </c>
      <c r="AG46" s="39">
        <f>IFERROR(VLOOKUP(Tabela3[[#This Row],[Fantasia]],'BASE VENDAS'!#REF!,3,0),0)</f>
        <v>0</v>
      </c>
      <c r="AH46" s="52">
        <f t="shared" si="0"/>
        <v>2.8611970184302681E-2</v>
      </c>
      <c r="AI46" s="38"/>
      <c r="AJ46" s="38"/>
    </row>
    <row r="47" spans="1:36" x14ac:dyDescent="0.2">
      <c r="A47" s="34" t="str">
        <f>IFERROR(Tabela3[[#This Row],[direita]],"formula")</f>
        <v>0002 - 60)</v>
      </c>
      <c r="B47" t="s">
        <v>1133</v>
      </c>
      <c r="C47" t="s">
        <v>1134</v>
      </c>
      <c r="D47" t="s">
        <v>920</v>
      </c>
      <c r="E47" t="s">
        <v>1135</v>
      </c>
      <c r="F47" t="s">
        <v>676</v>
      </c>
      <c r="G47" t="s">
        <v>1136</v>
      </c>
      <c r="H47" s="48">
        <v>45709</v>
      </c>
      <c r="I47" t="s">
        <v>1982</v>
      </c>
      <c r="J47" t="s">
        <v>297</v>
      </c>
      <c r="K47" t="s">
        <v>41</v>
      </c>
      <c r="L47" t="s">
        <v>310</v>
      </c>
      <c r="M47" t="s">
        <v>42</v>
      </c>
      <c r="N47" t="s">
        <v>298</v>
      </c>
      <c r="O47" t="s">
        <v>299</v>
      </c>
      <c r="P47" t="s">
        <v>2543</v>
      </c>
      <c r="Q47" t="s">
        <v>300</v>
      </c>
      <c r="R47" t="s">
        <v>43</v>
      </c>
      <c r="S47" t="s">
        <v>20</v>
      </c>
      <c r="T47" s="49">
        <v>0.22220000000000001</v>
      </c>
      <c r="U47" s="49">
        <v>1.9998</v>
      </c>
      <c r="V47" s="49">
        <v>41</v>
      </c>
      <c r="W47" t="s">
        <v>315</v>
      </c>
      <c r="X47" t="s">
        <v>302</v>
      </c>
      <c r="Y47" t="s">
        <v>21</v>
      </c>
      <c r="Z47" t="s">
        <v>2544</v>
      </c>
      <c r="AA47" s="2" t="str">
        <f>IFERROR(VLOOKUP(Tabela3[[#This Row],[RetornCodigo]],Tabela7[],4,0),"formula")</f>
        <v xml:space="preserve">Atac Carlito Pamplona   </v>
      </c>
      <c r="AB47" s="9" t="str">
        <f>IFERROR(VLOOKUP(Tabela3[[#This Row],[RetornCodigo]],Tabela7[],3,0),"formula")</f>
        <v>Atacadao</v>
      </c>
      <c r="AC47" s="30">
        <f>IFERROR(Tabela3[[#This Row],[Vlr Devolução]]/$AK$1,"formula")</f>
        <v>1.3136177044396048E-4</v>
      </c>
      <c r="AD47" s="32">
        <f>IFERROR(Tabela3[[#This Row],[Qtd Devolvida Kg]]/$AL$1,"formula")</f>
        <v>5.7997842150701057E-5</v>
      </c>
      <c r="AE47" s="33" t="str">
        <f>IFERROR(RIGHT(Tabela3[[#This Row],[Cliente]],10),"formula")</f>
        <v>0002 - 60)</v>
      </c>
      <c r="AF47" s="39">
        <f>IFERROR(VLOOKUP(Tabela3[[#This Row],[Fantasia]],'BASE VENDAS'!#REF!,2,0),0)</f>
        <v>0</v>
      </c>
      <c r="AG47" s="39">
        <f>IFERROR(VLOOKUP(Tabela3[[#This Row],[Fantasia]],'BASE VENDAS'!#REF!,3,0),0)</f>
        <v>0</v>
      </c>
      <c r="AH47" s="52">
        <f t="shared" si="0"/>
        <v>2.8611970184302681E-2</v>
      </c>
      <c r="AI47" s="38"/>
      <c r="AJ47" s="38"/>
    </row>
    <row r="48" spans="1:36" x14ac:dyDescent="0.2">
      <c r="A48" s="34" t="str">
        <f>IFERROR(Tabela3[[#This Row],[direita]],"formula")</f>
        <v>0002 - 60)</v>
      </c>
      <c r="B48" t="s">
        <v>1133</v>
      </c>
      <c r="C48" t="s">
        <v>1134</v>
      </c>
      <c r="D48" t="s">
        <v>920</v>
      </c>
      <c r="E48" t="s">
        <v>1135</v>
      </c>
      <c r="F48" t="s">
        <v>676</v>
      </c>
      <c r="G48" t="s">
        <v>1136</v>
      </c>
      <c r="H48" s="48">
        <v>45709</v>
      </c>
      <c r="I48" t="s">
        <v>1982</v>
      </c>
      <c r="J48" t="s">
        <v>297</v>
      </c>
      <c r="K48" t="s">
        <v>65</v>
      </c>
      <c r="L48" t="s">
        <v>312</v>
      </c>
      <c r="M48" t="s">
        <v>66</v>
      </c>
      <c r="N48" t="s">
        <v>298</v>
      </c>
      <c r="O48" t="s">
        <v>299</v>
      </c>
      <c r="P48" t="s">
        <v>2543</v>
      </c>
      <c r="Q48" t="s">
        <v>308</v>
      </c>
      <c r="R48" t="s">
        <v>67</v>
      </c>
      <c r="S48" t="s">
        <v>20</v>
      </c>
      <c r="T48" s="49">
        <v>5.5599999999999997E-2</v>
      </c>
      <c r="U48" s="49">
        <v>1.0007999999999999</v>
      </c>
      <c r="V48" s="49">
        <v>8.4</v>
      </c>
      <c r="W48" t="s">
        <v>315</v>
      </c>
      <c r="X48" t="s">
        <v>302</v>
      </c>
      <c r="Y48" t="s">
        <v>21</v>
      </c>
      <c r="Z48" t="s">
        <v>2544</v>
      </c>
      <c r="AA48" s="2" t="str">
        <f>IFERROR(VLOOKUP(Tabela3[[#This Row],[RetornCodigo]],Tabela7[],4,0),"formula")</f>
        <v xml:space="preserve">Atac Carlito Pamplona   </v>
      </c>
      <c r="AB48" s="9" t="str">
        <f>IFERROR(VLOOKUP(Tabela3[[#This Row],[RetornCodigo]],Tabela7[],3,0),"formula")</f>
        <v>Atacadao</v>
      </c>
      <c r="AC48" s="30">
        <f>IFERROR(Tabela3[[#This Row],[Vlr Devolução]]/$AK$1,"formula")</f>
        <v>2.6913143212908978E-5</v>
      </c>
      <c r="AD48" s="32">
        <f>IFERROR(Tabela3[[#This Row],[Qtd Devolvida Kg]]/$AL$1,"formula")</f>
        <v>2.9025022714482256E-5</v>
      </c>
      <c r="AE48" s="33" t="str">
        <f>IFERROR(RIGHT(Tabela3[[#This Row],[Cliente]],10),"formula")</f>
        <v>0002 - 60)</v>
      </c>
      <c r="AF48" s="39">
        <f>IFERROR(VLOOKUP(Tabela3[[#This Row],[Fantasia]],'BASE VENDAS'!#REF!,2,0),0)</f>
        <v>0</v>
      </c>
      <c r="AG48" s="39">
        <f>IFERROR(VLOOKUP(Tabela3[[#This Row],[Fantasia]],'BASE VENDAS'!#REF!,3,0),0)</f>
        <v>0</v>
      </c>
      <c r="AH48" s="52">
        <f t="shared" si="0"/>
        <v>2.8611970184302681E-2</v>
      </c>
      <c r="AI48" s="38"/>
      <c r="AJ48" s="38"/>
    </row>
    <row r="49" spans="1:36" x14ac:dyDescent="0.2">
      <c r="A49" s="34" t="str">
        <f>IFERROR(Tabela3[[#This Row],[direita]],"formula")</f>
        <v>0048 - 14)</v>
      </c>
      <c r="B49" t="s">
        <v>1133</v>
      </c>
      <c r="C49" t="s">
        <v>1134</v>
      </c>
      <c r="D49" t="s">
        <v>920</v>
      </c>
      <c r="E49" t="s">
        <v>1135</v>
      </c>
      <c r="F49" t="s">
        <v>676</v>
      </c>
      <c r="G49" t="s">
        <v>1213</v>
      </c>
      <c r="H49" s="48">
        <v>45710</v>
      </c>
      <c r="I49" t="s">
        <v>1982</v>
      </c>
      <c r="J49" t="s">
        <v>297</v>
      </c>
      <c r="K49" t="s">
        <v>27</v>
      </c>
      <c r="L49" t="s">
        <v>320</v>
      </c>
      <c r="M49" t="s">
        <v>28</v>
      </c>
      <c r="N49" t="s">
        <v>298</v>
      </c>
      <c r="O49" t="s">
        <v>299</v>
      </c>
      <c r="P49" t="s">
        <v>2545</v>
      </c>
      <c r="Q49" t="s">
        <v>300</v>
      </c>
      <c r="R49" t="s">
        <v>29</v>
      </c>
      <c r="S49" t="s">
        <v>20</v>
      </c>
      <c r="T49" s="49">
        <v>5.5599999999999997E-2</v>
      </c>
      <c r="U49" s="49">
        <v>1.0007999999999999</v>
      </c>
      <c r="V49" s="49">
        <v>12.7</v>
      </c>
      <c r="W49" t="s">
        <v>315</v>
      </c>
      <c r="X49" t="s">
        <v>302</v>
      </c>
      <c r="Y49" t="s">
        <v>21</v>
      </c>
      <c r="Z49" t="s">
        <v>2546</v>
      </c>
      <c r="AA49" s="2" t="str">
        <f>IFERROR(VLOOKUP(Tabela3[[#This Row],[RetornCodigo]],Tabela7[],4,0),"formula")</f>
        <v xml:space="preserve">Atac Vila Peri   </v>
      </c>
      <c r="AB49" s="9" t="str">
        <f>IFERROR(VLOOKUP(Tabela3[[#This Row],[RetornCodigo]],Tabela7[],3,0),"formula")</f>
        <v>Atacadao</v>
      </c>
      <c r="AC49" s="30">
        <f>IFERROR(Tabela3[[#This Row],[Vlr Devolução]]/$AK$1,"formula")</f>
        <v>4.0690109381421901E-5</v>
      </c>
      <c r="AD49" s="32">
        <f>IFERROR(Tabela3[[#This Row],[Qtd Devolvida Kg]]/$AL$1,"formula")</f>
        <v>2.9025022714482256E-5</v>
      </c>
      <c r="AE49" s="33" t="str">
        <f>IFERROR(RIGHT(Tabela3[[#This Row],[Cliente]],10),"formula")</f>
        <v>0048 - 14)</v>
      </c>
      <c r="AF49" s="39">
        <f>IFERROR(VLOOKUP(Tabela3[[#This Row],[Fantasia]],'BASE VENDAS'!#REF!,2,0),0)</f>
        <v>0</v>
      </c>
      <c r="AG49" s="39">
        <f>IFERROR(VLOOKUP(Tabela3[[#This Row],[Fantasia]],'BASE VENDAS'!#REF!,3,0),0)</f>
        <v>0</v>
      </c>
      <c r="AH49" s="52">
        <f t="shared" si="0"/>
        <v>2.8611970184302681E-2</v>
      </c>
      <c r="AI49" s="38"/>
      <c r="AJ49" s="38"/>
    </row>
    <row r="50" spans="1:36" x14ac:dyDescent="0.2">
      <c r="A50" s="34" t="str">
        <f>IFERROR(Tabela3[[#This Row],[direita]],"formula")</f>
        <v>0048 - 14)</v>
      </c>
      <c r="B50" t="s">
        <v>1133</v>
      </c>
      <c r="C50" t="s">
        <v>1134</v>
      </c>
      <c r="D50" t="s">
        <v>920</v>
      </c>
      <c r="E50" t="s">
        <v>1135</v>
      </c>
      <c r="F50" t="s">
        <v>676</v>
      </c>
      <c r="G50" t="s">
        <v>1213</v>
      </c>
      <c r="H50" s="48">
        <v>45710</v>
      </c>
      <c r="I50" t="s">
        <v>1982</v>
      </c>
      <c r="J50" t="s">
        <v>297</v>
      </c>
      <c r="K50" t="s">
        <v>65</v>
      </c>
      <c r="L50" t="s">
        <v>312</v>
      </c>
      <c r="M50" t="s">
        <v>66</v>
      </c>
      <c r="N50" t="s">
        <v>298</v>
      </c>
      <c r="O50" t="s">
        <v>299</v>
      </c>
      <c r="P50" t="s">
        <v>2545</v>
      </c>
      <c r="Q50" t="s">
        <v>309</v>
      </c>
      <c r="R50" t="s">
        <v>67</v>
      </c>
      <c r="S50" t="s">
        <v>20</v>
      </c>
      <c r="T50" s="49">
        <v>0.27779999999999999</v>
      </c>
      <c r="U50" s="49">
        <v>5.0004</v>
      </c>
      <c r="V50" s="49">
        <v>42</v>
      </c>
      <c r="W50" t="s">
        <v>315</v>
      </c>
      <c r="X50" t="s">
        <v>302</v>
      </c>
      <c r="Y50" t="s">
        <v>21</v>
      </c>
      <c r="Z50" t="s">
        <v>2546</v>
      </c>
      <c r="AA50" s="2" t="str">
        <f>IFERROR(VLOOKUP(Tabela3[[#This Row],[RetornCodigo]],Tabela7[],4,0),"formula")</f>
        <v xml:space="preserve">Atac Vila Peri   </v>
      </c>
      <c r="AB50" s="9" t="str">
        <f>IFERROR(VLOOKUP(Tabela3[[#This Row],[RetornCodigo]],Tabela7[],3,0),"formula")</f>
        <v>Atacadao</v>
      </c>
      <c r="AC50" s="30">
        <f>IFERROR(Tabela3[[#This Row],[Vlr Devolução]]/$AK$1,"formula")</f>
        <v>1.3456571606454488E-4</v>
      </c>
      <c r="AD50" s="32">
        <f>IFERROR(Tabela3[[#This Row],[Qtd Devolvida Kg]]/$AL$1,"formula")</f>
        <v>1.4502070701588439E-4</v>
      </c>
      <c r="AE50" s="33" t="str">
        <f>IFERROR(RIGHT(Tabela3[[#This Row],[Cliente]],10),"formula")</f>
        <v>0048 - 14)</v>
      </c>
      <c r="AF50" s="39">
        <f>IFERROR(VLOOKUP(Tabela3[[#This Row],[Fantasia]],'BASE VENDAS'!#REF!,2,0),0)</f>
        <v>0</v>
      </c>
      <c r="AG50" s="39">
        <f>IFERROR(VLOOKUP(Tabela3[[#This Row],[Fantasia]],'BASE VENDAS'!#REF!,3,0),0)</f>
        <v>0</v>
      </c>
      <c r="AH50" s="52">
        <f t="shared" si="0"/>
        <v>2.8611970184302681E-2</v>
      </c>
      <c r="AI50" s="38"/>
      <c r="AJ50" s="38"/>
    </row>
    <row r="51" spans="1:36" x14ac:dyDescent="0.2">
      <c r="A51" s="34" t="str">
        <f>IFERROR(Tabela3[[#This Row],[direita]],"formula")</f>
        <v>0048 - 14)</v>
      </c>
      <c r="B51" t="s">
        <v>1133</v>
      </c>
      <c r="C51" t="s">
        <v>1134</v>
      </c>
      <c r="D51" t="s">
        <v>920</v>
      </c>
      <c r="E51" t="s">
        <v>1135</v>
      </c>
      <c r="F51" t="s">
        <v>676</v>
      </c>
      <c r="G51" t="s">
        <v>1213</v>
      </c>
      <c r="H51" s="48">
        <v>45710</v>
      </c>
      <c r="I51" t="s">
        <v>1982</v>
      </c>
      <c r="J51" t="s">
        <v>297</v>
      </c>
      <c r="K51" t="s">
        <v>34</v>
      </c>
      <c r="L51" t="s">
        <v>35</v>
      </c>
      <c r="M51" t="s">
        <v>35</v>
      </c>
      <c r="N51" t="s">
        <v>298</v>
      </c>
      <c r="O51" t="s">
        <v>299</v>
      </c>
      <c r="P51" t="s">
        <v>2545</v>
      </c>
      <c r="Q51" t="s">
        <v>307</v>
      </c>
      <c r="R51" t="s">
        <v>70</v>
      </c>
      <c r="S51" t="s">
        <v>20</v>
      </c>
      <c r="T51" s="49">
        <v>0.1</v>
      </c>
      <c r="U51" s="49">
        <v>1</v>
      </c>
      <c r="V51" s="49">
        <v>13</v>
      </c>
      <c r="W51" t="s">
        <v>315</v>
      </c>
      <c r="X51" t="s">
        <v>302</v>
      </c>
      <c r="Y51" t="s">
        <v>21</v>
      </c>
      <c r="Z51" t="s">
        <v>2546</v>
      </c>
      <c r="AA51" s="2" t="str">
        <f>IFERROR(VLOOKUP(Tabela3[[#This Row],[RetornCodigo]],Tabela7[],4,0),"formula")</f>
        <v xml:space="preserve">Atac Vila Peri   </v>
      </c>
      <c r="AB51" s="9" t="str">
        <f>IFERROR(VLOOKUP(Tabela3[[#This Row],[RetornCodigo]],Tabela7[],3,0),"formula")</f>
        <v>Atacadao</v>
      </c>
      <c r="AC51" s="30">
        <f>IFERROR(Tabela3[[#This Row],[Vlr Devolução]]/$AK$1,"formula")</f>
        <v>4.1651293067597227E-5</v>
      </c>
      <c r="AD51" s="32">
        <f>IFERROR(Tabela3[[#This Row],[Qtd Devolvida Kg]]/$AL$1,"formula")</f>
        <v>2.9001821257476276E-5</v>
      </c>
      <c r="AE51" s="33" t="str">
        <f>IFERROR(RIGHT(Tabela3[[#This Row],[Cliente]],10),"formula")</f>
        <v>0048 - 14)</v>
      </c>
      <c r="AF51" s="39">
        <f>IFERROR(VLOOKUP(Tabela3[[#This Row],[Fantasia]],'BASE VENDAS'!#REF!,2,0),0)</f>
        <v>0</v>
      </c>
      <c r="AG51" s="39">
        <f>IFERROR(VLOOKUP(Tabela3[[#This Row],[Fantasia]],'BASE VENDAS'!#REF!,3,0),0)</f>
        <v>0</v>
      </c>
      <c r="AH51" s="52">
        <f t="shared" si="0"/>
        <v>2.8611970184302681E-2</v>
      </c>
      <c r="AI51" s="38"/>
      <c r="AJ51" s="38"/>
    </row>
    <row r="52" spans="1:36" x14ac:dyDescent="0.2">
      <c r="A52" s="34" t="str">
        <f>IFERROR(Tabela3[[#This Row],[direita]],"formula")</f>
        <v>0048 - 14)</v>
      </c>
      <c r="B52" t="s">
        <v>1133</v>
      </c>
      <c r="C52" t="s">
        <v>1134</v>
      </c>
      <c r="D52" t="s">
        <v>920</v>
      </c>
      <c r="E52" t="s">
        <v>1135</v>
      </c>
      <c r="F52" t="s">
        <v>676</v>
      </c>
      <c r="G52" t="s">
        <v>1213</v>
      </c>
      <c r="H52" s="48">
        <v>45710</v>
      </c>
      <c r="I52" t="s">
        <v>1982</v>
      </c>
      <c r="J52" t="s">
        <v>303</v>
      </c>
      <c r="K52" t="s">
        <v>45</v>
      </c>
      <c r="L52" t="s">
        <v>417</v>
      </c>
      <c r="M52" t="s">
        <v>46</v>
      </c>
      <c r="N52" t="s">
        <v>298</v>
      </c>
      <c r="O52" t="s">
        <v>299</v>
      </c>
      <c r="P52" t="s">
        <v>2545</v>
      </c>
      <c r="Q52" t="s">
        <v>308</v>
      </c>
      <c r="R52" t="s">
        <v>1246</v>
      </c>
      <c r="S52" t="s">
        <v>1247</v>
      </c>
      <c r="T52" s="49">
        <v>0.2</v>
      </c>
      <c r="U52" s="49">
        <v>0.2</v>
      </c>
      <c r="V52" s="49">
        <v>8.1</v>
      </c>
      <c r="W52" t="s">
        <v>315</v>
      </c>
      <c r="X52" t="s">
        <v>302</v>
      </c>
      <c r="Y52" t="s">
        <v>21</v>
      </c>
      <c r="Z52" t="s">
        <v>2546</v>
      </c>
      <c r="AA52" s="2" t="str">
        <f>IFERROR(VLOOKUP(Tabela3[[#This Row],[RetornCodigo]],Tabela7[],4,0),"formula")</f>
        <v xml:space="preserve">Atac Vila Peri   </v>
      </c>
      <c r="AB52" s="9" t="str">
        <f>IFERROR(VLOOKUP(Tabela3[[#This Row],[RetornCodigo]],Tabela7[],3,0),"formula")</f>
        <v>Atacadao</v>
      </c>
      <c r="AC52" s="30">
        <f>IFERROR(Tabela3[[#This Row],[Vlr Devolução]]/$AK$1,"formula")</f>
        <v>2.5951959526733655E-5</v>
      </c>
      <c r="AD52" s="32">
        <f>IFERROR(Tabela3[[#This Row],[Qtd Devolvida Kg]]/$AL$1,"formula")</f>
        <v>5.8003642514952555E-6</v>
      </c>
      <c r="AE52" s="33" t="str">
        <f>IFERROR(RIGHT(Tabela3[[#This Row],[Cliente]],10),"formula")</f>
        <v>0048 - 14)</v>
      </c>
      <c r="AF52" s="39">
        <f>IFERROR(VLOOKUP(Tabela3[[#This Row],[Fantasia]],'BASE VENDAS'!#REF!,2,0),0)</f>
        <v>0</v>
      </c>
      <c r="AG52" s="39">
        <f>IFERROR(VLOOKUP(Tabela3[[#This Row],[Fantasia]],'BASE VENDAS'!#REF!,3,0),0)</f>
        <v>0</v>
      </c>
      <c r="AH52" s="52">
        <f t="shared" si="0"/>
        <v>2.8611970184302681E-2</v>
      </c>
      <c r="AI52" s="38"/>
      <c r="AJ52" s="38"/>
    </row>
    <row r="53" spans="1:36" x14ac:dyDescent="0.2">
      <c r="A53" s="34" t="str">
        <f>IFERROR(Tabela3[[#This Row],[direita]],"formula")</f>
        <v>0048 - 14)</v>
      </c>
      <c r="B53" t="s">
        <v>1133</v>
      </c>
      <c r="C53" t="s">
        <v>1134</v>
      </c>
      <c r="D53" t="s">
        <v>920</v>
      </c>
      <c r="E53" t="s">
        <v>1135</v>
      </c>
      <c r="F53" t="s">
        <v>676</v>
      </c>
      <c r="G53" t="s">
        <v>1213</v>
      </c>
      <c r="H53" s="48">
        <v>45709</v>
      </c>
      <c r="I53" t="s">
        <v>1982</v>
      </c>
      <c r="J53" t="s">
        <v>297</v>
      </c>
      <c r="K53" t="s">
        <v>27</v>
      </c>
      <c r="L53" t="s">
        <v>320</v>
      </c>
      <c r="M53" t="s">
        <v>28</v>
      </c>
      <c r="N53" t="s">
        <v>298</v>
      </c>
      <c r="O53" t="s">
        <v>299</v>
      </c>
      <c r="P53" t="s">
        <v>2547</v>
      </c>
      <c r="Q53" t="s">
        <v>308</v>
      </c>
      <c r="R53" t="s">
        <v>29</v>
      </c>
      <c r="S53" t="s">
        <v>20</v>
      </c>
      <c r="T53" s="49">
        <v>0.1111</v>
      </c>
      <c r="U53" s="49">
        <v>1.9998</v>
      </c>
      <c r="V53" s="49">
        <v>25.4</v>
      </c>
      <c r="W53" t="s">
        <v>315</v>
      </c>
      <c r="X53" t="s">
        <v>368</v>
      </c>
      <c r="Y53" t="s">
        <v>369</v>
      </c>
      <c r="Z53" t="s">
        <v>2546</v>
      </c>
      <c r="AA53" s="2" t="str">
        <f>IFERROR(VLOOKUP(Tabela3[[#This Row],[RetornCodigo]],Tabela7[],4,0),"formula")</f>
        <v xml:space="preserve">Atac Vila Peri   </v>
      </c>
      <c r="AB53" s="9" t="str">
        <f>IFERROR(VLOOKUP(Tabela3[[#This Row],[RetornCodigo]],Tabela7[],3,0),"formula")</f>
        <v>Atacadao</v>
      </c>
      <c r="AC53" s="30">
        <f>IFERROR(Tabela3[[#This Row],[Vlr Devolução]]/$AK$1,"formula")</f>
        <v>8.1380218762843801E-5</v>
      </c>
      <c r="AD53" s="32">
        <f>IFERROR(Tabela3[[#This Row],[Qtd Devolvida Kg]]/$AL$1,"formula")</f>
        <v>5.7997842150701057E-5</v>
      </c>
      <c r="AE53" s="33" t="str">
        <f>IFERROR(RIGHT(Tabela3[[#This Row],[Cliente]],10),"formula")</f>
        <v>0048 - 14)</v>
      </c>
      <c r="AF53" s="39">
        <f>IFERROR(VLOOKUP(Tabela3[[#This Row],[Fantasia]],'BASE VENDAS'!#REF!,2,0),0)</f>
        <v>0</v>
      </c>
      <c r="AG53" s="39">
        <f>IFERROR(VLOOKUP(Tabela3[[#This Row],[Fantasia]],'BASE VENDAS'!#REF!,3,0),0)</f>
        <v>0</v>
      </c>
      <c r="AH53" s="52">
        <f t="shared" si="0"/>
        <v>2.8611970184302681E-2</v>
      </c>
      <c r="AI53" s="38"/>
      <c r="AJ53" s="38"/>
    </row>
    <row r="54" spans="1:36" x14ac:dyDescent="0.2">
      <c r="A54" s="34" t="str">
        <f>IFERROR(Tabela3[[#This Row],[direita]],"formula")</f>
        <v>0048 - 14)</v>
      </c>
      <c r="B54" t="s">
        <v>1133</v>
      </c>
      <c r="C54" t="s">
        <v>1134</v>
      </c>
      <c r="D54" t="s">
        <v>920</v>
      </c>
      <c r="E54" t="s">
        <v>1135</v>
      </c>
      <c r="F54" t="s">
        <v>676</v>
      </c>
      <c r="G54" t="s">
        <v>1213</v>
      </c>
      <c r="H54" s="48">
        <v>45709</v>
      </c>
      <c r="I54" t="s">
        <v>1982</v>
      </c>
      <c r="J54" t="s">
        <v>297</v>
      </c>
      <c r="K54" t="s">
        <v>65</v>
      </c>
      <c r="L54" t="s">
        <v>312</v>
      </c>
      <c r="M54" t="s">
        <v>66</v>
      </c>
      <c r="N54" t="s">
        <v>298</v>
      </c>
      <c r="O54" t="s">
        <v>299</v>
      </c>
      <c r="P54" t="s">
        <v>2547</v>
      </c>
      <c r="Q54" t="s">
        <v>319</v>
      </c>
      <c r="R54" t="s">
        <v>67</v>
      </c>
      <c r="S54" t="s">
        <v>20</v>
      </c>
      <c r="T54" s="49">
        <v>5.5599999999999997E-2</v>
      </c>
      <c r="U54" s="49">
        <v>1.0007999999999999</v>
      </c>
      <c r="V54" s="49">
        <v>8.4</v>
      </c>
      <c r="W54" t="s">
        <v>315</v>
      </c>
      <c r="X54" t="s">
        <v>368</v>
      </c>
      <c r="Y54" t="s">
        <v>369</v>
      </c>
      <c r="Z54" t="s">
        <v>2546</v>
      </c>
      <c r="AA54" s="2" t="str">
        <f>IFERROR(VLOOKUP(Tabela3[[#This Row],[RetornCodigo]],Tabela7[],4,0),"formula")</f>
        <v xml:space="preserve">Atac Vila Peri   </v>
      </c>
      <c r="AB54" s="9" t="str">
        <f>IFERROR(VLOOKUP(Tabela3[[#This Row],[RetornCodigo]],Tabela7[],3,0),"formula")</f>
        <v>Atacadao</v>
      </c>
      <c r="AC54" s="30">
        <f>IFERROR(Tabela3[[#This Row],[Vlr Devolução]]/$AK$1,"formula")</f>
        <v>2.6913143212908978E-5</v>
      </c>
      <c r="AD54" s="32">
        <f>IFERROR(Tabela3[[#This Row],[Qtd Devolvida Kg]]/$AL$1,"formula")</f>
        <v>2.9025022714482256E-5</v>
      </c>
      <c r="AE54" s="33" t="str">
        <f>IFERROR(RIGHT(Tabela3[[#This Row],[Cliente]],10),"formula")</f>
        <v>0048 - 14)</v>
      </c>
      <c r="AF54" s="39">
        <f>IFERROR(VLOOKUP(Tabela3[[#This Row],[Fantasia]],'BASE VENDAS'!#REF!,2,0),0)</f>
        <v>0</v>
      </c>
      <c r="AG54" s="39">
        <f>IFERROR(VLOOKUP(Tabela3[[#This Row],[Fantasia]],'BASE VENDAS'!#REF!,3,0),0)</f>
        <v>0</v>
      </c>
      <c r="AH54" s="52">
        <f t="shared" si="0"/>
        <v>2.8611970184302681E-2</v>
      </c>
      <c r="AI54" s="38"/>
      <c r="AJ54" s="38"/>
    </row>
    <row r="55" spans="1:36" x14ac:dyDescent="0.2">
      <c r="A55" s="34" t="str">
        <f>IFERROR(Tabela3[[#This Row],[direita]],"formula")</f>
        <v>0048 - 14)</v>
      </c>
      <c r="B55" t="s">
        <v>1133</v>
      </c>
      <c r="C55" t="s">
        <v>1134</v>
      </c>
      <c r="D55" t="s">
        <v>920</v>
      </c>
      <c r="E55" t="s">
        <v>1135</v>
      </c>
      <c r="F55" t="s">
        <v>676</v>
      </c>
      <c r="G55" t="s">
        <v>1213</v>
      </c>
      <c r="H55" s="48">
        <v>45709</v>
      </c>
      <c r="I55" t="s">
        <v>1982</v>
      </c>
      <c r="J55" t="s">
        <v>303</v>
      </c>
      <c r="K55" t="s">
        <v>45</v>
      </c>
      <c r="L55" t="s">
        <v>417</v>
      </c>
      <c r="M55" t="s">
        <v>46</v>
      </c>
      <c r="N55" t="s">
        <v>298</v>
      </c>
      <c r="O55" t="s">
        <v>299</v>
      </c>
      <c r="P55" t="s">
        <v>2547</v>
      </c>
      <c r="Q55" t="s">
        <v>307</v>
      </c>
      <c r="R55" t="s">
        <v>1246</v>
      </c>
      <c r="S55" t="s">
        <v>1247</v>
      </c>
      <c r="T55" s="49">
        <v>23</v>
      </c>
      <c r="U55" s="49">
        <v>23</v>
      </c>
      <c r="V55" s="49">
        <v>62.1</v>
      </c>
      <c r="W55" t="s">
        <v>315</v>
      </c>
      <c r="X55" t="s">
        <v>368</v>
      </c>
      <c r="Y55" t="s">
        <v>369</v>
      </c>
      <c r="Z55" t="s">
        <v>2546</v>
      </c>
      <c r="AA55" s="2" t="str">
        <f>IFERROR(VLOOKUP(Tabela3[[#This Row],[RetornCodigo]],Tabela7[],4,0),"formula")</f>
        <v xml:space="preserve">Atac Vila Peri   </v>
      </c>
      <c r="AB55" s="9" t="str">
        <f>IFERROR(VLOOKUP(Tabela3[[#This Row],[RetornCodigo]],Tabela7[],3,0),"formula")</f>
        <v>Atacadao</v>
      </c>
      <c r="AC55" s="30">
        <f>IFERROR(Tabela3[[#This Row],[Vlr Devolução]]/$AK$1,"formula")</f>
        <v>1.9896502303829136E-4</v>
      </c>
      <c r="AD55" s="32">
        <f>IFERROR(Tabela3[[#This Row],[Qtd Devolvida Kg]]/$AL$1,"formula")</f>
        <v>6.6704188892195433E-4</v>
      </c>
      <c r="AE55" s="33" t="str">
        <f>IFERROR(RIGHT(Tabela3[[#This Row],[Cliente]],10),"formula")</f>
        <v>0048 - 14)</v>
      </c>
      <c r="AF55" s="39">
        <f>IFERROR(VLOOKUP(Tabela3[[#This Row],[Fantasia]],'BASE VENDAS'!#REF!,2,0),0)</f>
        <v>0</v>
      </c>
      <c r="AG55" s="39">
        <f>IFERROR(VLOOKUP(Tabela3[[#This Row],[Fantasia]],'BASE VENDAS'!#REF!,3,0),0)</f>
        <v>0</v>
      </c>
      <c r="AH55" s="52">
        <f t="shared" si="0"/>
        <v>2.8611970184302681E-2</v>
      </c>
      <c r="AI55" s="38"/>
      <c r="AJ55" s="38"/>
    </row>
    <row r="56" spans="1:36" x14ac:dyDescent="0.2">
      <c r="A56" s="34" t="str">
        <f>IFERROR(Tabela3[[#This Row],[direita]],"formula")</f>
        <v>0002 - 42)</v>
      </c>
      <c r="B56" t="s">
        <v>1133</v>
      </c>
      <c r="C56" t="s">
        <v>1134</v>
      </c>
      <c r="D56" t="s">
        <v>920</v>
      </c>
      <c r="E56" t="s">
        <v>1135</v>
      </c>
      <c r="F56" t="s">
        <v>676</v>
      </c>
      <c r="G56" t="s">
        <v>1216</v>
      </c>
      <c r="H56" s="48">
        <v>45709</v>
      </c>
      <c r="I56" t="s">
        <v>1982</v>
      </c>
      <c r="J56" t="s">
        <v>297</v>
      </c>
      <c r="K56" t="s">
        <v>65</v>
      </c>
      <c r="L56" t="s">
        <v>312</v>
      </c>
      <c r="M56" t="s">
        <v>66</v>
      </c>
      <c r="N56" t="s">
        <v>298</v>
      </c>
      <c r="O56" t="s">
        <v>299</v>
      </c>
      <c r="P56" t="s">
        <v>2548</v>
      </c>
      <c r="Q56" t="s">
        <v>300</v>
      </c>
      <c r="R56" t="s">
        <v>67</v>
      </c>
      <c r="S56" t="s">
        <v>20</v>
      </c>
      <c r="T56" s="49">
        <v>0.33329999999999999</v>
      </c>
      <c r="U56" s="49">
        <v>5.9993999999999996</v>
      </c>
      <c r="V56" s="49">
        <v>50.4</v>
      </c>
      <c r="W56" t="s">
        <v>315</v>
      </c>
      <c r="X56" t="s">
        <v>302</v>
      </c>
      <c r="Y56" t="s">
        <v>21</v>
      </c>
      <c r="Z56" t="s">
        <v>2549</v>
      </c>
      <c r="AA56" s="2" t="str">
        <f>IFERROR(VLOOKUP(Tabela3[[#This Row],[RetornCodigo]],Tabela7[],4,0),"formula")</f>
        <v xml:space="preserve">Atac Canindezinho   </v>
      </c>
      <c r="AB56" s="9" t="str">
        <f>IFERROR(VLOOKUP(Tabela3[[#This Row],[RetornCodigo]],Tabela7[],3,0),"formula")</f>
        <v>Atacadao</v>
      </c>
      <c r="AC56" s="30">
        <f>IFERROR(Tabela3[[#This Row],[Vlr Devolução]]/$AK$1,"formula")</f>
        <v>1.6147885927745385E-4</v>
      </c>
      <c r="AD56" s="32">
        <f>IFERROR(Tabela3[[#This Row],[Qtd Devolvida Kg]]/$AL$1,"formula")</f>
        <v>1.7399352645210316E-4</v>
      </c>
      <c r="AE56" s="33" t="str">
        <f>IFERROR(RIGHT(Tabela3[[#This Row],[Cliente]],10),"formula")</f>
        <v>0002 - 42)</v>
      </c>
      <c r="AF56" s="39">
        <f>IFERROR(VLOOKUP(Tabela3[[#This Row],[Fantasia]],'BASE VENDAS'!#REF!,2,0),0)</f>
        <v>0</v>
      </c>
      <c r="AG56" s="39">
        <f>IFERROR(VLOOKUP(Tabela3[[#This Row],[Fantasia]],'BASE VENDAS'!#REF!,3,0),0)</f>
        <v>0</v>
      </c>
      <c r="AH56" s="52">
        <f t="shared" si="0"/>
        <v>2.8611970184302681E-2</v>
      </c>
      <c r="AI56" s="38"/>
      <c r="AJ56" s="38"/>
    </row>
    <row r="57" spans="1:36" x14ac:dyDescent="0.2">
      <c r="A57" s="34" t="str">
        <f>IFERROR(Tabela3[[#This Row],[direita]],"formula")</f>
        <v>0002 - 42)</v>
      </c>
      <c r="B57" t="s">
        <v>1133</v>
      </c>
      <c r="C57" t="s">
        <v>1134</v>
      </c>
      <c r="D57" t="s">
        <v>920</v>
      </c>
      <c r="E57" t="s">
        <v>1135</v>
      </c>
      <c r="F57" t="s">
        <v>676</v>
      </c>
      <c r="G57" t="s">
        <v>1216</v>
      </c>
      <c r="H57" s="48">
        <v>45709</v>
      </c>
      <c r="I57" t="s">
        <v>1982</v>
      </c>
      <c r="J57" t="s">
        <v>297</v>
      </c>
      <c r="K57" t="s">
        <v>34</v>
      </c>
      <c r="L57" t="s">
        <v>35</v>
      </c>
      <c r="M57" t="s">
        <v>35</v>
      </c>
      <c r="N57" t="s">
        <v>298</v>
      </c>
      <c r="O57" t="s">
        <v>299</v>
      </c>
      <c r="P57" t="s">
        <v>2548</v>
      </c>
      <c r="Q57" t="s">
        <v>308</v>
      </c>
      <c r="R57" t="s">
        <v>70</v>
      </c>
      <c r="S57" t="s">
        <v>20</v>
      </c>
      <c r="T57" s="49">
        <v>0.6</v>
      </c>
      <c r="U57" s="49">
        <v>6</v>
      </c>
      <c r="V57" s="49">
        <v>78</v>
      </c>
      <c r="W57" t="s">
        <v>315</v>
      </c>
      <c r="X57" t="s">
        <v>302</v>
      </c>
      <c r="Y57" t="s">
        <v>21</v>
      </c>
      <c r="Z57" t="s">
        <v>2549</v>
      </c>
      <c r="AA57" s="2" t="str">
        <f>IFERROR(VLOOKUP(Tabela3[[#This Row],[RetornCodigo]],Tabela7[],4,0),"formula")</f>
        <v xml:space="preserve">Atac Canindezinho   </v>
      </c>
      <c r="AB57" s="9" t="str">
        <f>IFERROR(VLOOKUP(Tabela3[[#This Row],[RetornCodigo]],Tabela7[],3,0),"formula")</f>
        <v>Atacadao</v>
      </c>
      <c r="AC57" s="30">
        <f>IFERROR(Tabela3[[#This Row],[Vlr Devolução]]/$AK$1,"formula")</f>
        <v>2.4990775840558335E-4</v>
      </c>
      <c r="AD57" s="32">
        <f>IFERROR(Tabela3[[#This Row],[Qtd Devolvida Kg]]/$AL$1,"formula")</f>
        <v>1.7401092754485768E-4</v>
      </c>
      <c r="AE57" s="33" t="str">
        <f>IFERROR(RIGHT(Tabela3[[#This Row],[Cliente]],10),"formula")</f>
        <v>0002 - 42)</v>
      </c>
      <c r="AF57" s="39">
        <f>IFERROR(VLOOKUP(Tabela3[[#This Row],[Fantasia]],'BASE VENDAS'!#REF!,2,0),0)</f>
        <v>0</v>
      </c>
      <c r="AG57" s="39">
        <f>IFERROR(VLOOKUP(Tabela3[[#This Row],[Fantasia]],'BASE VENDAS'!#REF!,3,0),0)</f>
        <v>0</v>
      </c>
      <c r="AH57" s="52">
        <f t="shared" si="0"/>
        <v>2.8611970184302681E-2</v>
      </c>
      <c r="AI57" s="38"/>
      <c r="AJ57" s="38"/>
    </row>
    <row r="58" spans="1:36" x14ac:dyDescent="0.2">
      <c r="A58" s="34" t="str">
        <f>IFERROR(Tabela3[[#This Row],[direita]],"formula")</f>
        <v>0002 - 42)</v>
      </c>
      <c r="B58" t="s">
        <v>1133</v>
      </c>
      <c r="C58" t="s">
        <v>1134</v>
      </c>
      <c r="D58" t="s">
        <v>920</v>
      </c>
      <c r="E58" t="s">
        <v>1135</v>
      </c>
      <c r="F58" t="s">
        <v>676</v>
      </c>
      <c r="G58" t="s">
        <v>1216</v>
      </c>
      <c r="H58" s="48">
        <v>45712</v>
      </c>
      <c r="I58" t="s">
        <v>2485</v>
      </c>
      <c r="J58" t="s">
        <v>297</v>
      </c>
      <c r="K58" t="s">
        <v>57</v>
      </c>
      <c r="L58" t="s">
        <v>306</v>
      </c>
      <c r="M58" t="s">
        <v>274</v>
      </c>
      <c r="N58" t="s">
        <v>298</v>
      </c>
      <c r="O58" t="s">
        <v>299</v>
      </c>
      <c r="P58" t="s">
        <v>2550</v>
      </c>
      <c r="Q58" t="s">
        <v>300</v>
      </c>
      <c r="R58" t="s">
        <v>1984</v>
      </c>
      <c r="S58" t="s">
        <v>20</v>
      </c>
      <c r="T58" s="49">
        <v>5.4443999999999999</v>
      </c>
      <c r="U58" s="49">
        <v>48.999600000000001</v>
      </c>
      <c r="V58" s="49">
        <v>779.1</v>
      </c>
      <c r="W58" t="s">
        <v>301</v>
      </c>
      <c r="X58" t="s">
        <v>370</v>
      </c>
      <c r="Y58" t="s">
        <v>371</v>
      </c>
      <c r="Z58" t="s">
        <v>2549</v>
      </c>
      <c r="AA58" s="2" t="str">
        <f>IFERROR(VLOOKUP(Tabela3[[#This Row],[RetornCodigo]],Tabela7[],4,0),"formula")</f>
        <v xml:space="preserve">Atac Canindezinho   </v>
      </c>
      <c r="AB58" s="9" t="str">
        <f>IFERROR(VLOOKUP(Tabela3[[#This Row],[RetornCodigo]],Tabela7[],3,0),"formula")</f>
        <v>Atacadao</v>
      </c>
      <c r="AC58" s="30">
        <f>IFERROR(Tabela3[[#This Row],[Vlr Devolução]]/$AK$1,"formula")</f>
        <v>2.4961940329973078E-3</v>
      </c>
      <c r="AD58" s="32">
        <f>IFERROR(Tabela3[[#This Row],[Qtd Devolvida Kg]]/$AL$1,"formula")</f>
        <v>1.4210776408878345E-3</v>
      </c>
      <c r="AE58" s="33" t="str">
        <f>IFERROR(RIGHT(Tabela3[[#This Row],[Cliente]],10),"formula")</f>
        <v>0002 - 42)</v>
      </c>
      <c r="AF58" s="39">
        <f>IFERROR(VLOOKUP(Tabela3[[#This Row],[Fantasia]],'BASE VENDAS'!#REF!,2,0),0)</f>
        <v>0</v>
      </c>
      <c r="AG58" s="39">
        <f>IFERROR(VLOOKUP(Tabela3[[#This Row],[Fantasia]],'BASE VENDAS'!#REF!,3,0),0)</f>
        <v>0</v>
      </c>
      <c r="AH58" s="52">
        <f t="shared" si="0"/>
        <v>2.8611970184302681E-2</v>
      </c>
      <c r="AI58" s="38"/>
      <c r="AJ58" s="38"/>
    </row>
    <row r="59" spans="1:36" x14ac:dyDescent="0.2">
      <c r="A59" s="34" t="str">
        <f>IFERROR(Tabela3[[#This Row],[direita]],"formula")</f>
        <v>0002 - 39)</v>
      </c>
      <c r="B59" t="s">
        <v>1133</v>
      </c>
      <c r="C59" t="s">
        <v>1134</v>
      </c>
      <c r="D59" t="s">
        <v>920</v>
      </c>
      <c r="E59" t="s">
        <v>1135</v>
      </c>
      <c r="F59" t="s">
        <v>685</v>
      </c>
      <c r="G59" t="s">
        <v>1316</v>
      </c>
      <c r="H59" s="48">
        <v>45712</v>
      </c>
      <c r="I59" t="s">
        <v>2485</v>
      </c>
      <c r="J59" t="s">
        <v>297</v>
      </c>
      <c r="K59" t="s">
        <v>57</v>
      </c>
      <c r="L59" t="s">
        <v>429</v>
      </c>
      <c r="M59" t="s">
        <v>367</v>
      </c>
      <c r="N59" t="s">
        <v>342</v>
      </c>
      <c r="O59" t="s">
        <v>299</v>
      </c>
      <c r="P59" t="s">
        <v>2551</v>
      </c>
      <c r="Q59" t="s">
        <v>308</v>
      </c>
      <c r="R59" t="s">
        <v>2552</v>
      </c>
      <c r="S59" t="s">
        <v>20</v>
      </c>
      <c r="T59" s="49">
        <v>1</v>
      </c>
      <c r="U59" s="49">
        <v>5.5</v>
      </c>
      <c r="V59" s="49">
        <v>159</v>
      </c>
      <c r="W59" t="s">
        <v>315</v>
      </c>
      <c r="X59" t="s">
        <v>370</v>
      </c>
      <c r="Y59" t="s">
        <v>379</v>
      </c>
      <c r="Z59" t="s">
        <v>2553</v>
      </c>
      <c r="AA59" s="2" t="str">
        <f>IFERROR(VLOOKUP(Tabela3[[#This Row],[RetornCodigo]],Tabela7[],4,0),"formula")</f>
        <v xml:space="preserve">Atac Sobral   </v>
      </c>
      <c r="AB59" s="9" t="str">
        <f>IFERROR(VLOOKUP(Tabela3[[#This Row],[RetornCodigo]],Tabela7[],3,0),"formula")</f>
        <v>Atacadao</v>
      </c>
      <c r="AC59" s="30">
        <f>IFERROR(Tabela3[[#This Row],[Vlr Devolução]]/$AK$1,"formula")</f>
        <v>5.0942735367291996E-4</v>
      </c>
      <c r="AD59" s="32">
        <f>IFERROR(Tabela3[[#This Row],[Qtd Devolvida Kg]]/$AL$1,"formula")</f>
        <v>1.5951001691611952E-4</v>
      </c>
      <c r="AE59" s="33" t="str">
        <f>IFERROR(RIGHT(Tabela3[[#This Row],[Cliente]],10),"formula")</f>
        <v>0002 - 39)</v>
      </c>
      <c r="AF59" s="39">
        <f>IFERROR(VLOOKUP(Tabela3[[#This Row],[Fantasia]],'BASE VENDAS'!#REF!,2,0),0)</f>
        <v>0</v>
      </c>
      <c r="AG59" s="39">
        <f>IFERROR(VLOOKUP(Tabela3[[#This Row],[Fantasia]],'BASE VENDAS'!#REF!,3,0),0)</f>
        <v>0</v>
      </c>
      <c r="AH59" s="52">
        <f t="shared" si="0"/>
        <v>2.8611970184302681E-2</v>
      </c>
      <c r="AI59" s="38"/>
      <c r="AJ59" s="38"/>
    </row>
    <row r="60" spans="1:36" x14ac:dyDescent="0.2">
      <c r="A60" s="34" t="str">
        <f>IFERROR(Tabela3[[#This Row],[direita]],"formula")</f>
        <v>0002 - 39)</v>
      </c>
      <c r="B60" t="s">
        <v>1133</v>
      </c>
      <c r="C60" t="s">
        <v>1134</v>
      </c>
      <c r="D60" t="s">
        <v>920</v>
      </c>
      <c r="E60" t="s">
        <v>1135</v>
      </c>
      <c r="F60" t="s">
        <v>685</v>
      </c>
      <c r="G60" t="s">
        <v>1316</v>
      </c>
      <c r="H60" s="48">
        <v>45712</v>
      </c>
      <c r="I60" t="s">
        <v>2485</v>
      </c>
      <c r="J60" t="s">
        <v>297</v>
      </c>
      <c r="K60" t="s">
        <v>41</v>
      </c>
      <c r="L60" t="s">
        <v>310</v>
      </c>
      <c r="M60" t="s">
        <v>42</v>
      </c>
      <c r="N60" t="s">
        <v>298</v>
      </c>
      <c r="O60" t="s">
        <v>299</v>
      </c>
      <c r="P60" t="s">
        <v>2551</v>
      </c>
      <c r="Q60" t="s">
        <v>309</v>
      </c>
      <c r="R60" t="s">
        <v>43</v>
      </c>
      <c r="S60" t="s">
        <v>20</v>
      </c>
      <c r="T60" s="49">
        <v>0.22220000000000001</v>
      </c>
      <c r="U60" s="49">
        <v>1.9998</v>
      </c>
      <c r="V60" s="49">
        <v>41</v>
      </c>
      <c r="W60" t="s">
        <v>315</v>
      </c>
      <c r="X60" t="s">
        <v>368</v>
      </c>
      <c r="Y60" t="s">
        <v>369</v>
      </c>
      <c r="Z60" t="s">
        <v>2553</v>
      </c>
      <c r="AA60" s="2" t="str">
        <f>IFERROR(VLOOKUP(Tabela3[[#This Row],[RetornCodigo]],Tabela7[],4,0),"formula")</f>
        <v xml:space="preserve">Atac Sobral   </v>
      </c>
      <c r="AB60" s="9" t="str">
        <f>IFERROR(VLOOKUP(Tabela3[[#This Row],[RetornCodigo]],Tabela7[],3,0),"formula")</f>
        <v>Atacadao</v>
      </c>
      <c r="AC60" s="30">
        <f>IFERROR(Tabela3[[#This Row],[Vlr Devolução]]/$AK$1,"formula")</f>
        <v>1.3136177044396048E-4</v>
      </c>
      <c r="AD60" s="32">
        <f>IFERROR(Tabela3[[#This Row],[Qtd Devolvida Kg]]/$AL$1,"formula")</f>
        <v>5.7997842150701057E-5</v>
      </c>
      <c r="AE60" s="33" t="str">
        <f>IFERROR(RIGHT(Tabela3[[#This Row],[Cliente]],10),"formula")</f>
        <v>0002 - 39)</v>
      </c>
      <c r="AF60" s="39">
        <f>IFERROR(VLOOKUP(Tabela3[[#This Row],[Fantasia]],'BASE VENDAS'!#REF!,2,0),0)</f>
        <v>0</v>
      </c>
      <c r="AG60" s="39">
        <f>IFERROR(VLOOKUP(Tabela3[[#This Row],[Fantasia]],'BASE VENDAS'!#REF!,3,0),0)</f>
        <v>0</v>
      </c>
      <c r="AH60" s="52">
        <f t="shared" si="0"/>
        <v>2.8611970184302681E-2</v>
      </c>
      <c r="AI60" s="38"/>
      <c r="AJ60" s="38"/>
    </row>
    <row r="61" spans="1:36" x14ac:dyDescent="0.2">
      <c r="A61" s="34" t="str">
        <f>IFERROR(Tabela3[[#This Row],[direita]],"formula")</f>
        <v>0002 - 39)</v>
      </c>
      <c r="B61" t="s">
        <v>1133</v>
      </c>
      <c r="C61" t="s">
        <v>1134</v>
      </c>
      <c r="D61" t="s">
        <v>920</v>
      </c>
      <c r="E61" t="s">
        <v>1135</v>
      </c>
      <c r="F61" t="s">
        <v>685</v>
      </c>
      <c r="G61" t="s">
        <v>1316</v>
      </c>
      <c r="H61" s="48">
        <v>45712</v>
      </c>
      <c r="I61" t="s">
        <v>2485</v>
      </c>
      <c r="J61" t="s">
        <v>297</v>
      </c>
      <c r="K61" t="s">
        <v>27</v>
      </c>
      <c r="L61" t="s">
        <v>320</v>
      </c>
      <c r="M61" t="s">
        <v>28</v>
      </c>
      <c r="N61" t="s">
        <v>298</v>
      </c>
      <c r="O61" t="s">
        <v>299</v>
      </c>
      <c r="P61" t="s">
        <v>2551</v>
      </c>
      <c r="Q61" t="s">
        <v>307</v>
      </c>
      <c r="R61" t="s">
        <v>29</v>
      </c>
      <c r="S61" t="s">
        <v>20</v>
      </c>
      <c r="T61" s="49">
        <v>0.16669999999999999</v>
      </c>
      <c r="U61" s="49">
        <v>3.0005999999999999</v>
      </c>
      <c r="V61" s="49">
        <v>38.1</v>
      </c>
      <c r="W61" t="s">
        <v>315</v>
      </c>
      <c r="X61" t="s">
        <v>368</v>
      </c>
      <c r="Y61" t="s">
        <v>369</v>
      </c>
      <c r="Z61" t="s">
        <v>2553</v>
      </c>
      <c r="AA61" s="2" t="str">
        <f>IFERROR(VLOOKUP(Tabela3[[#This Row],[RetornCodigo]],Tabela7[],4,0),"formula")</f>
        <v xml:space="preserve">Atac Sobral   </v>
      </c>
      <c r="AB61" s="9" t="str">
        <f>IFERROR(VLOOKUP(Tabela3[[#This Row],[RetornCodigo]],Tabela7[],3,0),"formula")</f>
        <v>Atacadao</v>
      </c>
      <c r="AC61" s="30">
        <f>IFERROR(Tabela3[[#This Row],[Vlr Devolução]]/$AK$1,"formula")</f>
        <v>1.2207032814426572E-4</v>
      </c>
      <c r="AD61" s="32">
        <f>IFERROR(Tabela3[[#This Row],[Qtd Devolvida Kg]]/$AL$1,"formula")</f>
        <v>8.7022864865183316E-5</v>
      </c>
      <c r="AE61" s="33" t="str">
        <f>IFERROR(RIGHT(Tabela3[[#This Row],[Cliente]],10),"formula")</f>
        <v>0002 - 39)</v>
      </c>
      <c r="AF61" s="39">
        <f>IFERROR(VLOOKUP(Tabela3[[#This Row],[Fantasia]],'BASE VENDAS'!#REF!,2,0),0)</f>
        <v>0</v>
      </c>
      <c r="AG61" s="39">
        <f>IFERROR(VLOOKUP(Tabela3[[#This Row],[Fantasia]],'BASE VENDAS'!#REF!,3,0),0)</f>
        <v>0</v>
      </c>
      <c r="AH61" s="52">
        <f t="shared" si="0"/>
        <v>2.8611970184302681E-2</v>
      </c>
      <c r="AI61" s="38"/>
      <c r="AJ61" s="38"/>
    </row>
    <row r="62" spans="1:36" x14ac:dyDescent="0.2">
      <c r="A62" s="34" t="str">
        <f>IFERROR(Tabela3[[#This Row],[direita]],"formula")</f>
        <v>0002 - 39)</v>
      </c>
      <c r="B62" t="s">
        <v>1133</v>
      </c>
      <c r="C62" t="s">
        <v>1134</v>
      </c>
      <c r="D62" t="s">
        <v>920</v>
      </c>
      <c r="E62" t="s">
        <v>1135</v>
      </c>
      <c r="F62" t="s">
        <v>685</v>
      </c>
      <c r="G62" t="s">
        <v>1316</v>
      </c>
      <c r="H62" s="48">
        <v>45712</v>
      </c>
      <c r="I62" t="s">
        <v>2485</v>
      </c>
      <c r="J62" t="s">
        <v>303</v>
      </c>
      <c r="K62" t="s">
        <v>313</v>
      </c>
      <c r="L62" t="s">
        <v>414</v>
      </c>
      <c r="M62" t="s">
        <v>414</v>
      </c>
      <c r="N62" t="s">
        <v>325</v>
      </c>
      <c r="O62" t="s">
        <v>299</v>
      </c>
      <c r="P62" t="s">
        <v>2551</v>
      </c>
      <c r="Q62" t="s">
        <v>327</v>
      </c>
      <c r="R62" t="s">
        <v>1585</v>
      </c>
      <c r="S62" t="s">
        <v>20</v>
      </c>
      <c r="T62" s="49">
        <v>0.2</v>
      </c>
      <c r="U62" s="49">
        <v>1.1200000000000001</v>
      </c>
      <c r="V62" s="49">
        <v>17.8</v>
      </c>
      <c r="W62" t="s">
        <v>315</v>
      </c>
      <c r="X62" t="s">
        <v>368</v>
      </c>
      <c r="Y62" t="s">
        <v>369</v>
      </c>
      <c r="Z62" t="s">
        <v>2553</v>
      </c>
      <c r="AA62" s="2" t="str">
        <f>IFERROR(VLOOKUP(Tabela3[[#This Row],[RetornCodigo]],Tabela7[],4,0),"formula")</f>
        <v xml:space="preserve">Atac Sobral   </v>
      </c>
      <c r="AB62" s="9" t="str">
        <f>IFERROR(VLOOKUP(Tabela3[[#This Row],[RetornCodigo]],Tabela7[],3,0),"formula")</f>
        <v>Atacadao</v>
      </c>
      <c r="AC62" s="30">
        <f>IFERROR(Tabela3[[#This Row],[Vlr Devolução]]/$AK$1,"formula")</f>
        <v>5.7030232046402358E-5</v>
      </c>
      <c r="AD62" s="32">
        <f>IFERROR(Tabela3[[#This Row],[Qtd Devolvida Kg]]/$AL$1,"formula")</f>
        <v>3.2482039808373434E-5</v>
      </c>
      <c r="AE62" s="33" t="str">
        <f>IFERROR(RIGHT(Tabela3[[#This Row],[Cliente]],10),"formula")</f>
        <v>0002 - 39)</v>
      </c>
      <c r="AF62" s="39">
        <f>IFERROR(VLOOKUP(Tabela3[[#This Row],[Fantasia]],'BASE VENDAS'!#REF!,2,0),0)</f>
        <v>0</v>
      </c>
      <c r="AG62" s="39">
        <f>IFERROR(VLOOKUP(Tabela3[[#This Row],[Fantasia]],'BASE VENDAS'!#REF!,3,0),0)</f>
        <v>0</v>
      </c>
      <c r="AH62" s="52">
        <f t="shared" si="0"/>
        <v>2.8611970184302681E-2</v>
      </c>
      <c r="AI62" s="38"/>
      <c r="AJ62" s="38"/>
    </row>
    <row r="63" spans="1:36" x14ac:dyDescent="0.2">
      <c r="A63" s="34" t="str">
        <f>IFERROR(Tabela3[[#This Row],[direita]],"formula")</f>
        <v>0002 - 39)</v>
      </c>
      <c r="B63" t="s">
        <v>1133</v>
      </c>
      <c r="C63" t="s">
        <v>1134</v>
      </c>
      <c r="D63" t="s">
        <v>920</v>
      </c>
      <c r="E63" t="s">
        <v>1135</v>
      </c>
      <c r="F63" t="s">
        <v>685</v>
      </c>
      <c r="G63" t="s">
        <v>1316</v>
      </c>
      <c r="H63" s="48">
        <v>45712</v>
      </c>
      <c r="I63" t="s">
        <v>2485</v>
      </c>
      <c r="J63" t="s">
        <v>303</v>
      </c>
      <c r="K63" t="s">
        <v>45</v>
      </c>
      <c r="L63" t="s">
        <v>417</v>
      </c>
      <c r="M63" t="s">
        <v>46</v>
      </c>
      <c r="N63" t="s">
        <v>298</v>
      </c>
      <c r="O63" t="s">
        <v>299</v>
      </c>
      <c r="P63" t="s">
        <v>2551</v>
      </c>
      <c r="Q63" t="s">
        <v>319</v>
      </c>
      <c r="R63" t="s">
        <v>1246</v>
      </c>
      <c r="S63" t="s">
        <v>1247</v>
      </c>
      <c r="T63" s="49">
        <v>17</v>
      </c>
      <c r="U63" s="49">
        <v>17</v>
      </c>
      <c r="V63" s="49">
        <v>45.9</v>
      </c>
      <c r="W63" t="s">
        <v>315</v>
      </c>
      <c r="X63" t="s">
        <v>372</v>
      </c>
      <c r="Y63" t="s">
        <v>373</v>
      </c>
      <c r="Z63" t="s">
        <v>2553</v>
      </c>
      <c r="AA63" s="2" t="str">
        <f>IFERROR(VLOOKUP(Tabela3[[#This Row],[RetornCodigo]],Tabela7[],4,0),"formula")</f>
        <v xml:space="preserve">Atac Sobral   </v>
      </c>
      <c r="AB63" s="9" t="str">
        <f>IFERROR(VLOOKUP(Tabela3[[#This Row],[RetornCodigo]],Tabela7[],3,0),"formula")</f>
        <v>Atacadao</v>
      </c>
      <c r="AC63" s="30">
        <f>IFERROR(Tabela3[[#This Row],[Vlr Devolução]]/$AK$1,"formula")</f>
        <v>1.4706110398482404E-4</v>
      </c>
      <c r="AD63" s="32">
        <f>IFERROR(Tabela3[[#This Row],[Qtd Devolvida Kg]]/$AL$1,"formula")</f>
        <v>4.9303096137709673E-4</v>
      </c>
      <c r="AE63" s="33" t="str">
        <f>IFERROR(RIGHT(Tabela3[[#This Row],[Cliente]],10),"formula")</f>
        <v>0002 - 39)</v>
      </c>
      <c r="AF63" s="39">
        <f>IFERROR(VLOOKUP(Tabela3[[#This Row],[Fantasia]],'BASE VENDAS'!#REF!,2,0),0)</f>
        <v>0</v>
      </c>
      <c r="AG63" s="39">
        <f>IFERROR(VLOOKUP(Tabela3[[#This Row],[Fantasia]],'BASE VENDAS'!#REF!,3,0),0)</f>
        <v>0</v>
      </c>
      <c r="AH63" s="52">
        <f t="shared" si="0"/>
        <v>2.8611970184302681E-2</v>
      </c>
      <c r="AI63" s="38"/>
      <c r="AJ63" s="38"/>
    </row>
    <row r="64" spans="1:36" x14ac:dyDescent="0.2">
      <c r="A64" s="34" t="str">
        <f>IFERROR(Tabela3[[#This Row],[direita]],"formula")</f>
        <v>0002 - 39)</v>
      </c>
      <c r="B64" t="s">
        <v>1133</v>
      </c>
      <c r="C64" t="s">
        <v>1134</v>
      </c>
      <c r="D64" t="s">
        <v>920</v>
      </c>
      <c r="E64" t="s">
        <v>1135</v>
      </c>
      <c r="F64" t="s">
        <v>685</v>
      </c>
      <c r="G64" t="s">
        <v>1316</v>
      </c>
      <c r="H64" s="48">
        <v>45712</v>
      </c>
      <c r="I64" t="s">
        <v>2485</v>
      </c>
      <c r="J64" t="s">
        <v>297</v>
      </c>
      <c r="K64" t="s">
        <v>27</v>
      </c>
      <c r="L64" t="s">
        <v>320</v>
      </c>
      <c r="M64" t="s">
        <v>28</v>
      </c>
      <c r="N64" t="s">
        <v>298</v>
      </c>
      <c r="O64" t="s">
        <v>299</v>
      </c>
      <c r="P64" t="s">
        <v>2554</v>
      </c>
      <c r="Q64" t="s">
        <v>300</v>
      </c>
      <c r="R64" t="s">
        <v>29</v>
      </c>
      <c r="S64" t="s">
        <v>20</v>
      </c>
      <c r="T64" s="49">
        <v>5.5599999999999997E-2</v>
      </c>
      <c r="U64" s="49">
        <v>1.0007999999999999</v>
      </c>
      <c r="V64" s="49">
        <v>12.7</v>
      </c>
      <c r="W64" t="s">
        <v>315</v>
      </c>
      <c r="X64" t="s">
        <v>302</v>
      </c>
      <c r="Y64" t="s">
        <v>21</v>
      </c>
      <c r="Z64" t="s">
        <v>2553</v>
      </c>
      <c r="AA64" s="2" t="str">
        <f>IFERROR(VLOOKUP(Tabela3[[#This Row],[RetornCodigo]],Tabela7[],4,0),"formula")</f>
        <v xml:space="preserve">Atac Sobral   </v>
      </c>
      <c r="AB64" s="9" t="str">
        <f>IFERROR(VLOOKUP(Tabela3[[#This Row],[RetornCodigo]],Tabela7[],3,0),"formula")</f>
        <v>Atacadao</v>
      </c>
      <c r="AC64" s="30">
        <f>IFERROR(Tabela3[[#This Row],[Vlr Devolução]]/$AK$1,"formula")</f>
        <v>4.0690109381421901E-5</v>
      </c>
      <c r="AD64" s="32">
        <f>IFERROR(Tabela3[[#This Row],[Qtd Devolvida Kg]]/$AL$1,"formula")</f>
        <v>2.9025022714482256E-5</v>
      </c>
      <c r="AE64" s="33" t="str">
        <f>IFERROR(RIGHT(Tabela3[[#This Row],[Cliente]],10),"formula")</f>
        <v>0002 - 39)</v>
      </c>
      <c r="AF64" s="39">
        <f>IFERROR(VLOOKUP(Tabela3[[#This Row],[Fantasia]],'BASE VENDAS'!#REF!,2,0),0)</f>
        <v>0</v>
      </c>
      <c r="AG64" s="39">
        <f>IFERROR(VLOOKUP(Tabela3[[#This Row],[Fantasia]],'BASE VENDAS'!#REF!,3,0),0)</f>
        <v>0</v>
      </c>
      <c r="AH64" s="52">
        <f t="shared" si="0"/>
        <v>2.8611970184302681E-2</v>
      </c>
      <c r="AI64" s="38"/>
      <c r="AJ64" s="38"/>
    </row>
    <row r="65" spans="1:36" x14ac:dyDescent="0.2">
      <c r="A65" s="34" t="str">
        <f>IFERROR(Tabela3[[#This Row],[direita]],"formula")</f>
        <v>0002 - 39)</v>
      </c>
      <c r="B65" t="s">
        <v>1133</v>
      </c>
      <c r="C65" t="s">
        <v>1134</v>
      </c>
      <c r="D65" t="s">
        <v>920</v>
      </c>
      <c r="E65" t="s">
        <v>1135</v>
      </c>
      <c r="F65" t="s">
        <v>685</v>
      </c>
      <c r="G65" t="s">
        <v>1316</v>
      </c>
      <c r="H65" s="48">
        <v>45712</v>
      </c>
      <c r="I65" t="s">
        <v>2485</v>
      </c>
      <c r="J65" t="s">
        <v>297</v>
      </c>
      <c r="K65" t="s">
        <v>65</v>
      </c>
      <c r="L65" t="s">
        <v>312</v>
      </c>
      <c r="M65" t="s">
        <v>66</v>
      </c>
      <c r="N65" t="s">
        <v>298</v>
      </c>
      <c r="O65" t="s">
        <v>299</v>
      </c>
      <c r="P65" t="s">
        <v>2554</v>
      </c>
      <c r="Q65" t="s">
        <v>309</v>
      </c>
      <c r="R65" t="s">
        <v>67</v>
      </c>
      <c r="S65" t="s">
        <v>20</v>
      </c>
      <c r="T65" s="49">
        <v>0.33329999999999999</v>
      </c>
      <c r="U65" s="49">
        <v>5.9993999999999996</v>
      </c>
      <c r="V65" s="49">
        <v>50.4</v>
      </c>
      <c r="W65" t="s">
        <v>315</v>
      </c>
      <c r="X65" t="s">
        <v>302</v>
      </c>
      <c r="Y65" t="s">
        <v>21</v>
      </c>
      <c r="Z65" t="s">
        <v>2553</v>
      </c>
      <c r="AA65" s="2" t="str">
        <f>IFERROR(VLOOKUP(Tabela3[[#This Row],[RetornCodigo]],Tabela7[],4,0),"formula")</f>
        <v xml:space="preserve">Atac Sobral   </v>
      </c>
      <c r="AB65" s="9" t="str">
        <f>IFERROR(VLOOKUP(Tabela3[[#This Row],[RetornCodigo]],Tabela7[],3,0),"formula")</f>
        <v>Atacadao</v>
      </c>
      <c r="AC65" s="30">
        <f>IFERROR(Tabela3[[#This Row],[Vlr Devolução]]/$AK$1,"formula")</f>
        <v>1.6147885927745385E-4</v>
      </c>
      <c r="AD65" s="32">
        <f>IFERROR(Tabela3[[#This Row],[Qtd Devolvida Kg]]/$AL$1,"formula")</f>
        <v>1.7399352645210316E-4</v>
      </c>
      <c r="AE65" s="33" t="str">
        <f>IFERROR(RIGHT(Tabela3[[#This Row],[Cliente]],10),"formula")</f>
        <v>0002 - 39)</v>
      </c>
      <c r="AF65" s="39">
        <f>IFERROR(VLOOKUP(Tabela3[[#This Row],[Fantasia]],'BASE VENDAS'!#REF!,2,0),0)</f>
        <v>0</v>
      </c>
      <c r="AG65" s="39">
        <f>IFERROR(VLOOKUP(Tabela3[[#This Row],[Fantasia]],'BASE VENDAS'!#REF!,3,0),0)</f>
        <v>0</v>
      </c>
      <c r="AH65" s="52">
        <f t="shared" si="0"/>
        <v>2.8611970184302681E-2</v>
      </c>
      <c r="AI65" s="38"/>
      <c r="AJ65" s="38"/>
    </row>
    <row r="66" spans="1:36" x14ac:dyDescent="0.2">
      <c r="A66" s="34" t="str">
        <f>IFERROR(Tabela3[[#This Row],[direita]],"formula")</f>
        <v>0002 - 39)</v>
      </c>
      <c r="B66" t="s">
        <v>1133</v>
      </c>
      <c r="C66" t="s">
        <v>1134</v>
      </c>
      <c r="D66" t="s">
        <v>920</v>
      </c>
      <c r="E66" t="s">
        <v>1135</v>
      </c>
      <c r="F66" t="s">
        <v>685</v>
      </c>
      <c r="G66" t="s">
        <v>1316</v>
      </c>
      <c r="H66" s="48">
        <v>45712</v>
      </c>
      <c r="I66" t="s">
        <v>2485</v>
      </c>
      <c r="J66" t="s">
        <v>297</v>
      </c>
      <c r="K66" t="s">
        <v>34</v>
      </c>
      <c r="L66" t="s">
        <v>35</v>
      </c>
      <c r="M66" t="s">
        <v>35</v>
      </c>
      <c r="N66" t="s">
        <v>298</v>
      </c>
      <c r="O66" t="s">
        <v>299</v>
      </c>
      <c r="P66" t="s">
        <v>2554</v>
      </c>
      <c r="Q66" t="s">
        <v>307</v>
      </c>
      <c r="R66" t="s">
        <v>70</v>
      </c>
      <c r="S66" t="s">
        <v>20</v>
      </c>
      <c r="T66" s="49">
        <v>0.1</v>
      </c>
      <c r="U66" s="49">
        <v>1</v>
      </c>
      <c r="V66" s="49">
        <v>13</v>
      </c>
      <c r="W66" t="s">
        <v>315</v>
      </c>
      <c r="X66" t="s">
        <v>302</v>
      </c>
      <c r="Y66" t="s">
        <v>21</v>
      </c>
      <c r="Z66" t="s">
        <v>2553</v>
      </c>
      <c r="AA66" s="2" t="str">
        <f>IFERROR(VLOOKUP(Tabela3[[#This Row],[RetornCodigo]],Tabela7[],4,0),"formula")</f>
        <v xml:space="preserve">Atac Sobral   </v>
      </c>
      <c r="AB66" s="9" t="str">
        <f>IFERROR(VLOOKUP(Tabela3[[#This Row],[RetornCodigo]],Tabela7[],3,0),"formula")</f>
        <v>Atacadao</v>
      </c>
      <c r="AC66" s="30">
        <f>IFERROR(Tabela3[[#This Row],[Vlr Devolução]]/$AK$1,"formula")</f>
        <v>4.1651293067597227E-5</v>
      </c>
      <c r="AD66" s="32">
        <f>IFERROR(Tabela3[[#This Row],[Qtd Devolvida Kg]]/$AL$1,"formula")</f>
        <v>2.9001821257476276E-5</v>
      </c>
      <c r="AE66" s="33" t="str">
        <f>IFERROR(RIGHT(Tabela3[[#This Row],[Cliente]],10),"formula")</f>
        <v>0002 - 39)</v>
      </c>
      <c r="AF66" s="39">
        <f>IFERROR(VLOOKUP(Tabela3[[#This Row],[Fantasia]],'BASE VENDAS'!#REF!,2,0),0)</f>
        <v>0</v>
      </c>
      <c r="AG66" s="39">
        <f>IFERROR(VLOOKUP(Tabela3[[#This Row],[Fantasia]],'BASE VENDAS'!#REF!,3,0),0)</f>
        <v>0</v>
      </c>
      <c r="AH66" s="52">
        <f t="shared" ref="AH66:AH129" si="1">$AJ$1</f>
        <v>2.8611970184302681E-2</v>
      </c>
      <c r="AI66" s="38"/>
      <c r="AJ66" s="38"/>
    </row>
    <row r="67" spans="1:36" x14ac:dyDescent="0.2">
      <c r="A67" s="34" t="str">
        <f>IFERROR(Tabela3[[#This Row],[direita]],"formula")</f>
        <v>2388 - 01)</v>
      </c>
      <c r="B67" t="s">
        <v>1133</v>
      </c>
      <c r="C67" t="s">
        <v>1134</v>
      </c>
      <c r="D67" t="s">
        <v>917</v>
      </c>
      <c r="E67" t="s">
        <v>1135</v>
      </c>
      <c r="F67" t="s">
        <v>690</v>
      </c>
      <c r="G67" t="s">
        <v>1768</v>
      </c>
      <c r="H67" s="48">
        <v>45710</v>
      </c>
      <c r="I67" t="s">
        <v>1982</v>
      </c>
      <c r="J67" t="s">
        <v>303</v>
      </c>
      <c r="K67" t="s">
        <v>93</v>
      </c>
      <c r="L67" t="s">
        <v>94</v>
      </c>
      <c r="M67" t="s">
        <v>94</v>
      </c>
      <c r="N67" t="s">
        <v>333</v>
      </c>
      <c r="O67" t="s">
        <v>299</v>
      </c>
      <c r="P67" t="s">
        <v>2555</v>
      </c>
      <c r="Q67" t="s">
        <v>309</v>
      </c>
      <c r="R67" t="s">
        <v>95</v>
      </c>
      <c r="S67" t="s">
        <v>96</v>
      </c>
      <c r="T67" s="49">
        <v>38</v>
      </c>
      <c r="U67" s="49">
        <v>11.438000000000001</v>
      </c>
      <c r="V67" s="49">
        <v>247</v>
      </c>
      <c r="W67" t="s">
        <v>315</v>
      </c>
      <c r="X67" t="s">
        <v>370</v>
      </c>
      <c r="Y67" t="s">
        <v>379</v>
      </c>
      <c r="Z67" t="s">
        <v>2556</v>
      </c>
      <c r="AA67" s="2" t="str">
        <f>IFERROR(VLOOKUP(Tabela3[[#This Row],[RetornCodigo]],Tabela7[],4,0),"formula")</f>
        <v xml:space="preserve">Cd Rede Integrada   </v>
      </c>
      <c r="AB67" s="9" t="str">
        <f>IFERROR(VLOOKUP(Tabela3[[#This Row],[RetornCodigo]],Tabela7[],3,0),"formula")</f>
        <v>Rede Integrada</v>
      </c>
      <c r="AC67" s="30">
        <f>IFERROR(Tabela3[[#This Row],[Vlr Devolução]]/$AK$1,"formula")</f>
        <v>7.9137456828434728E-4</v>
      </c>
      <c r="AD67" s="32">
        <f>IFERROR(Tabela3[[#This Row],[Qtd Devolvida Kg]]/$AL$1,"formula")</f>
        <v>3.3172283154301365E-4</v>
      </c>
      <c r="AE67" s="33" t="str">
        <f>IFERROR(RIGHT(Tabela3[[#This Row],[Cliente]],10),"formula")</f>
        <v>2388 - 01)</v>
      </c>
      <c r="AF67" s="39">
        <f>IFERROR(VLOOKUP(Tabela3[[#This Row],[Fantasia]],'BASE VENDAS'!#REF!,2,0),0)</f>
        <v>0</v>
      </c>
      <c r="AG67" s="39">
        <f>IFERROR(VLOOKUP(Tabela3[[#This Row],[Fantasia]],'BASE VENDAS'!#REF!,3,0),0)</f>
        <v>0</v>
      </c>
      <c r="AH67" s="52">
        <f t="shared" si="1"/>
        <v>2.8611970184302681E-2</v>
      </c>
      <c r="AI67" s="38"/>
      <c r="AJ67" s="38"/>
    </row>
    <row r="68" spans="1:36" x14ac:dyDescent="0.2">
      <c r="A68" s="34" t="str">
        <f>IFERROR(Tabela3[[#This Row],[direita]],"formula")</f>
        <v>2388 - 01)</v>
      </c>
      <c r="B68" t="s">
        <v>1133</v>
      </c>
      <c r="C68" t="s">
        <v>1134</v>
      </c>
      <c r="D68" t="s">
        <v>917</v>
      </c>
      <c r="E68" t="s">
        <v>1135</v>
      </c>
      <c r="F68" t="s">
        <v>690</v>
      </c>
      <c r="G68" t="s">
        <v>1768</v>
      </c>
      <c r="H68" s="48">
        <v>45710</v>
      </c>
      <c r="I68" t="s">
        <v>1982</v>
      </c>
      <c r="J68" t="s">
        <v>303</v>
      </c>
      <c r="K68" t="s">
        <v>93</v>
      </c>
      <c r="L68" t="s">
        <v>94</v>
      </c>
      <c r="M68" t="s">
        <v>94</v>
      </c>
      <c r="N68" t="s">
        <v>333</v>
      </c>
      <c r="O68" t="s">
        <v>299</v>
      </c>
      <c r="P68" t="s">
        <v>2555</v>
      </c>
      <c r="Q68" t="s">
        <v>307</v>
      </c>
      <c r="R68" t="s">
        <v>95</v>
      </c>
      <c r="S68" t="s">
        <v>96</v>
      </c>
      <c r="T68" s="49">
        <v>38</v>
      </c>
      <c r="U68" s="49">
        <v>11.438000000000001</v>
      </c>
      <c r="V68" s="49">
        <v>247</v>
      </c>
      <c r="W68" t="s">
        <v>315</v>
      </c>
      <c r="X68" t="s">
        <v>368</v>
      </c>
      <c r="Y68" t="s">
        <v>369</v>
      </c>
      <c r="Z68" t="s">
        <v>2556</v>
      </c>
      <c r="AA68" s="2" t="str">
        <f>IFERROR(VLOOKUP(Tabela3[[#This Row],[RetornCodigo]],Tabela7[],4,0),"formula")</f>
        <v xml:space="preserve">Cd Rede Integrada   </v>
      </c>
      <c r="AB68" s="9" t="str">
        <f>IFERROR(VLOOKUP(Tabela3[[#This Row],[RetornCodigo]],Tabela7[],3,0),"formula")</f>
        <v>Rede Integrada</v>
      </c>
      <c r="AC68" s="30">
        <f>IFERROR(Tabela3[[#This Row],[Vlr Devolução]]/$AK$1,"formula")</f>
        <v>7.9137456828434728E-4</v>
      </c>
      <c r="AD68" s="32">
        <f>IFERROR(Tabela3[[#This Row],[Qtd Devolvida Kg]]/$AL$1,"formula")</f>
        <v>3.3172283154301365E-4</v>
      </c>
      <c r="AE68" s="33" t="str">
        <f>IFERROR(RIGHT(Tabela3[[#This Row],[Cliente]],10),"formula")</f>
        <v>2388 - 01)</v>
      </c>
      <c r="AF68" s="39">
        <f>IFERROR(VLOOKUP(Tabela3[[#This Row],[Fantasia]],'BASE VENDAS'!#REF!,2,0),0)</f>
        <v>0</v>
      </c>
      <c r="AG68" s="39">
        <f>IFERROR(VLOOKUP(Tabela3[[#This Row],[Fantasia]],'BASE VENDAS'!#REF!,3,0),0)</f>
        <v>0</v>
      </c>
      <c r="AH68" s="52">
        <f t="shared" si="1"/>
        <v>2.8611970184302681E-2</v>
      </c>
      <c r="AI68" s="38"/>
      <c r="AJ68" s="38"/>
    </row>
    <row r="69" spans="1:36" x14ac:dyDescent="0.2">
      <c r="A69" s="34" t="str">
        <f>IFERROR(Tabela3[[#This Row],[direita]],"formula")</f>
        <v>2388 - 01)</v>
      </c>
      <c r="B69" t="s">
        <v>1133</v>
      </c>
      <c r="C69" t="s">
        <v>1134</v>
      </c>
      <c r="D69" t="s">
        <v>917</v>
      </c>
      <c r="E69" t="s">
        <v>1135</v>
      </c>
      <c r="F69" t="s">
        <v>690</v>
      </c>
      <c r="G69" t="s">
        <v>1768</v>
      </c>
      <c r="H69" s="48">
        <v>45712</v>
      </c>
      <c r="I69" t="s">
        <v>2485</v>
      </c>
      <c r="J69" t="s">
        <v>297</v>
      </c>
      <c r="K69" t="s">
        <v>34</v>
      </c>
      <c r="L69" t="s">
        <v>35</v>
      </c>
      <c r="M69" t="s">
        <v>35</v>
      </c>
      <c r="N69" t="s">
        <v>298</v>
      </c>
      <c r="O69" t="s">
        <v>299</v>
      </c>
      <c r="P69" t="s">
        <v>2557</v>
      </c>
      <c r="Q69" t="s">
        <v>300</v>
      </c>
      <c r="R69" t="s">
        <v>70</v>
      </c>
      <c r="S69" t="s">
        <v>20</v>
      </c>
      <c r="T69" s="49">
        <v>1</v>
      </c>
      <c r="U69" s="49">
        <v>10</v>
      </c>
      <c r="V69" s="49">
        <v>135</v>
      </c>
      <c r="W69" t="s">
        <v>301</v>
      </c>
      <c r="X69" t="s">
        <v>370</v>
      </c>
      <c r="Y69" t="s">
        <v>371</v>
      </c>
      <c r="Z69" t="s">
        <v>2558</v>
      </c>
      <c r="AA69" s="2" t="str">
        <f>IFERROR(VLOOKUP(Tabela3[[#This Row],[RetornCodigo]],Tabela7[],4,0),"formula")</f>
        <v xml:space="preserve">Cd Rede Integrada   </v>
      </c>
      <c r="AB69" s="9" t="str">
        <f>IFERROR(VLOOKUP(Tabela3[[#This Row],[RetornCodigo]],Tabela7[],3,0),"formula")</f>
        <v>Rede Integrada</v>
      </c>
      <c r="AC69" s="30">
        <f>IFERROR(Tabela3[[#This Row],[Vlr Devolução]]/$AK$1,"formula")</f>
        <v>4.3253265877889424E-4</v>
      </c>
      <c r="AD69" s="32">
        <f>IFERROR(Tabela3[[#This Row],[Qtd Devolvida Kg]]/$AL$1,"formula")</f>
        <v>2.9001821257476277E-4</v>
      </c>
      <c r="AE69" s="33" t="str">
        <f>IFERROR(RIGHT(Tabela3[[#This Row],[Cliente]],10),"formula")</f>
        <v>2388 - 01)</v>
      </c>
      <c r="AF69" s="39">
        <f>IFERROR(VLOOKUP(Tabela3[[#This Row],[Fantasia]],'BASE VENDAS'!#REF!,2,0),0)</f>
        <v>0</v>
      </c>
      <c r="AG69" s="39">
        <f>IFERROR(VLOOKUP(Tabela3[[#This Row],[Fantasia]],'BASE VENDAS'!#REF!,3,0),0)</f>
        <v>0</v>
      </c>
      <c r="AH69" s="52">
        <f t="shared" si="1"/>
        <v>2.8611970184302681E-2</v>
      </c>
      <c r="AI69" s="38"/>
      <c r="AJ69" s="38"/>
    </row>
    <row r="70" spans="1:36" x14ac:dyDescent="0.2">
      <c r="A70" s="34" t="str">
        <f>IFERROR(Tabela3[[#This Row],[direita]],"formula")</f>
        <v>2388 - 01)</v>
      </c>
      <c r="B70" t="s">
        <v>1133</v>
      </c>
      <c r="C70" t="s">
        <v>1134</v>
      </c>
      <c r="D70" t="s">
        <v>917</v>
      </c>
      <c r="E70" t="s">
        <v>1135</v>
      </c>
      <c r="F70" t="s">
        <v>690</v>
      </c>
      <c r="G70" t="s">
        <v>1768</v>
      </c>
      <c r="H70" s="48">
        <v>45712</v>
      </c>
      <c r="I70" t="s">
        <v>2485</v>
      </c>
      <c r="J70" t="s">
        <v>297</v>
      </c>
      <c r="K70" t="s">
        <v>34</v>
      </c>
      <c r="L70" t="s">
        <v>35</v>
      </c>
      <c r="M70" t="s">
        <v>35</v>
      </c>
      <c r="N70" t="s">
        <v>298</v>
      </c>
      <c r="O70" t="s">
        <v>299</v>
      </c>
      <c r="P70" t="s">
        <v>2557</v>
      </c>
      <c r="Q70" t="s">
        <v>308</v>
      </c>
      <c r="R70" t="s">
        <v>70</v>
      </c>
      <c r="S70" t="s">
        <v>20</v>
      </c>
      <c r="T70" s="49">
        <v>5</v>
      </c>
      <c r="U70" s="49">
        <v>50</v>
      </c>
      <c r="V70" s="49">
        <v>675</v>
      </c>
      <c r="W70" t="s">
        <v>315</v>
      </c>
      <c r="X70" t="s">
        <v>302</v>
      </c>
      <c r="Y70" t="s">
        <v>21</v>
      </c>
      <c r="Z70" t="s">
        <v>2558</v>
      </c>
      <c r="AA70" s="2" t="str">
        <f>IFERROR(VLOOKUP(Tabela3[[#This Row],[RetornCodigo]],Tabela7[],4,0),"formula")</f>
        <v xml:space="preserve">Cd Rede Integrada   </v>
      </c>
      <c r="AB70" s="9" t="str">
        <f>IFERROR(VLOOKUP(Tabela3[[#This Row],[RetornCodigo]],Tabela7[],3,0),"formula")</f>
        <v>Rede Integrada</v>
      </c>
      <c r="AC70" s="30">
        <f>IFERROR(Tabela3[[#This Row],[Vlr Devolução]]/$AK$1,"formula")</f>
        <v>2.1626632938944713E-3</v>
      </c>
      <c r="AD70" s="32">
        <f>IFERROR(Tabela3[[#This Row],[Qtd Devolvida Kg]]/$AL$1,"formula")</f>
        <v>1.4500910628738139E-3</v>
      </c>
      <c r="AE70" s="33" t="str">
        <f>IFERROR(RIGHT(Tabela3[[#This Row],[Cliente]],10),"formula")</f>
        <v>2388 - 01)</v>
      </c>
      <c r="AF70" s="39">
        <f>IFERROR(VLOOKUP(Tabela3[[#This Row],[Fantasia]],'BASE VENDAS'!#REF!,2,0),0)</f>
        <v>0</v>
      </c>
      <c r="AG70" s="39">
        <f>IFERROR(VLOOKUP(Tabela3[[#This Row],[Fantasia]],'BASE VENDAS'!#REF!,3,0),0)</f>
        <v>0</v>
      </c>
      <c r="AH70" s="52">
        <f t="shared" si="1"/>
        <v>2.8611970184302681E-2</v>
      </c>
      <c r="AI70" s="38"/>
      <c r="AJ70" s="38"/>
    </row>
    <row r="71" spans="1:36" x14ac:dyDescent="0.2">
      <c r="A71" s="34" t="str">
        <f>IFERROR(Tabela3[[#This Row],[direita]],"formula")</f>
        <v>0129 - 01)</v>
      </c>
      <c r="B71" t="s">
        <v>1133</v>
      </c>
      <c r="C71" t="s">
        <v>1134</v>
      </c>
      <c r="D71" t="s">
        <v>917</v>
      </c>
      <c r="E71" t="s">
        <v>1135</v>
      </c>
      <c r="F71" t="s">
        <v>676</v>
      </c>
      <c r="G71" t="s">
        <v>1200</v>
      </c>
      <c r="H71" s="48">
        <v>45710</v>
      </c>
      <c r="I71" t="s">
        <v>1982</v>
      </c>
      <c r="J71" t="s">
        <v>297</v>
      </c>
      <c r="K71" t="s">
        <v>27</v>
      </c>
      <c r="L71" t="s">
        <v>318</v>
      </c>
      <c r="M71" t="s">
        <v>72</v>
      </c>
      <c r="N71" t="s">
        <v>298</v>
      </c>
      <c r="O71" t="s">
        <v>299</v>
      </c>
      <c r="P71" t="s">
        <v>2559</v>
      </c>
      <c r="Q71" t="s">
        <v>308</v>
      </c>
      <c r="R71" t="s">
        <v>132</v>
      </c>
      <c r="S71" t="s">
        <v>20</v>
      </c>
      <c r="T71" s="49">
        <v>2</v>
      </c>
      <c r="U71" s="49">
        <v>36</v>
      </c>
      <c r="V71" s="49">
        <v>500.4</v>
      </c>
      <c r="W71" t="s">
        <v>315</v>
      </c>
      <c r="X71" t="s">
        <v>372</v>
      </c>
      <c r="Y71" t="s">
        <v>373</v>
      </c>
      <c r="Z71" t="s">
        <v>2560</v>
      </c>
      <c r="AA71" s="2" t="str">
        <f>IFERROR(VLOOKUP(Tabela3[[#This Row],[RetornCodigo]],Tabela7[],4,0),"formula")</f>
        <v xml:space="preserve">Sup Sao Luiz Paupina   </v>
      </c>
      <c r="AB71" s="9" t="str">
        <f>IFERROR(VLOOKUP(Tabela3[[#This Row],[RetornCodigo]],Tabela7[],3,0),"formula")</f>
        <v>Sao Luiz</v>
      </c>
      <c r="AC71" s="30">
        <f>IFERROR(Tabela3[[#This Row],[Vlr Devolução]]/$AK$1,"formula")</f>
        <v>1.6032543885404346E-3</v>
      </c>
      <c r="AD71" s="32">
        <f>IFERROR(Tabela3[[#This Row],[Qtd Devolvida Kg]]/$AL$1,"formula")</f>
        <v>1.044065565269146E-3</v>
      </c>
      <c r="AE71" s="33" t="str">
        <f>IFERROR(RIGHT(Tabela3[[#This Row],[Cliente]],10),"formula")</f>
        <v>0129 - 01)</v>
      </c>
      <c r="AF71" s="39">
        <f>IFERROR(VLOOKUP(Tabela3[[#This Row],[Fantasia]],'BASE VENDAS'!#REF!,2,0),0)</f>
        <v>0</v>
      </c>
      <c r="AG71" s="39">
        <f>IFERROR(VLOOKUP(Tabela3[[#This Row],[Fantasia]],'BASE VENDAS'!#REF!,3,0),0)</f>
        <v>0</v>
      </c>
      <c r="AH71" s="52">
        <f t="shared" si="1"/>
        <v>2.8611970184302681E-2</v>
      </c>
      <c r="AI71" s="38"/>
      <c r="AJ71" s="38"/>
    </row>
    <row r="72" spans="1:36" x14ac:dyDescent="0.2">
      <c r="A72" s="34" t="str">
        <f>IFERROR(Tabela3[[#This Row],[direita]],"formula")</f>
        <v>0048 - 36)</v>
      </c>
      <c r="B72" t="s">
        <v>1133</v>
      </c>
      <c r="C72" t="s">
        <v>1134</v>
      </c>
      <c r="D72" t="s">
        <v>920</v>
      </c>
      <c r="E72" t="s">
        <v>1135</v>
      </c>
      <c r="F72" t="s">
        <v>676</v>
      </c>
      <c r="G72" t="s">
        <v>1258</v>
      </c>
      <c r="H72" s="48">
        <v>45710</v>
      </c>
      <c r="I72" t="s">
        <v>1982</v>
      </c>
      <c r="J72" t="s">
        <v>297</v>
      </c>
      <c r="K72" t="s">
        <v>65</v>
      </c>
      <c r="L72" t="s">
        <v>312</v>
      </c>
      <c r="M72" t="s">
        <v>66</v>
      </c>
      <c r="N72" t="s">
        <v>298</v>
      </c>
      <c r="O72" t="s">
        <v>299</v>
      </c>
      <c r="P72" t="s">
        <v>2561</v>
      </c>
      <c r="Q72" t="s">
        <v>300</v>
      </c>
      <c r="R72" t="s">
        <v>67</v>
      </c>
      <c r="S72" t="s">
        <v>20</v>
      </c>
      <c r="T72" s="49">
        <v>6.6699999999999995E-2</v>
      </c>
      <c r="U72" s="49">
        <v>1.2005999999999999</v>
      </c>
      <c r="V72" s="49">
        <v>10.08</v>
      </c>
      <c r="W72" t="s">
        <v>315</v>
      </c>
      <c r="X72" t="s">
        <v>302</v>
      </c>
      <c r="Y72" t="s">
        <v>21</v>
      </c>
      <c r="Z72" t="s">
        <v>2562</v>
      </c>
      <c r="AA72" s="2" t="str">
        <f>IFERROR(VLOOKUP(Tabela3[[#This Row],[RetornCodigo]],Tabela7[],4,0),"formula")</f>
        <v xml:space="preserve">Atacadao Parreao   </v>
      </c>
      <c r="AB72" s="9" t="str">
        <f>IFERROR(VLOOKUP(Tabela3[[#This Row],[RetornCodigo]],Tabela7[],3,0),"formula")</f>
        <v>Atacadao</v>
      </c>
      <c r="AC72" s="30">
        <f>IFERROR(Tabela3[[#This Row],[Vlr Devolução]]/$AK$1,"formula")</f>
        <v>3.2295771855490772E-5</v>
      </c>
      <c r="AD72" s="32">
        <f>IFERROR(Tabela3[[#This Row],[Qtd Devolvida Kg]]/$AL$1,"formula")</f>
        <v>3.4819586601726015E-5</v>
      </c>
      <c r="AE72" s="33" t="str">
        <f>IFERROR(RIGHT(Tabela3[[#This Row],[Cliente]],10),"formula")</f>
        <v>0048 - 36)</v>
      </c>
      <c r="AF72" s="39">
        <f>IFERROR(VLOOKUP(Tabela3[[#This Row],[Fantasia]],'BASE VENDAS'!#REF!,2,0),0)</f>
        <v>0</v>
      </c>
      <c r="AG72" s="39">
        <f>IFERROR(VLOOKUP(Tabela3[[#This Row],[Fantasia]],'BASE VENDAS'!#REF!,3,0),0)</f>
        <v>0</v>
      </c>
      <c r="AH72" s="52">
        <f t="shared" si="1"/>
        <v>2.8611970184302681E-2</v>
      </c>
      <c r="AI72" s="38"/>
      <c r="AJ72" s="38"/>
    </row>
    <row r="73" spans="1:36" x14ac:dyDescent="0.2">
      <c r="A73" s="34" t="str">
        <f>IFERROR(Tabela3[[#This Row],[direita]],"formula")</f>
        <v>0048 - 37)</v>
      </c>
      <c r="B73" t="s">
        <v>1133</v>
      </c>
      <c r="C73" t="s">
        <v>1134</v>
      </c>
      <c r="D73" t="s">
        <v>920</v>
      </c>
      <c r="E73" t="s">
        <v>1135</v>
      </c>
      <c r="F73" t="s">
        <v>676</v>
      </c>
      <c r="G73" t="s">
        <v>1313</v>
      </c>
      <c r="H73" s="48">
        <v>45712</v>
      </c>
      <c r="I73" t="s">
        <v>2485</v>
      </c>
      <c r="J73" t="s">
        <v>297</v>
      </c>
      <c r="K73" t="s">
        <v>34</v>
      </c>
      <c r="L73" t="s">
        <v>35</v>
      </c>
      <c r="M73" t="s">
        <v>35</v>
      </c>
      <c r="N73" t="s">
        <v>298</v>
      </c>
      <c r="O73" t="s">
        <v>299</v>
      </c>
      <c r="P73" t="s">
        <v>2563</v>
      </c>
      <c r="Q73" t="s">
        <v>300</v>
      </c>
      <c r="R73" t="s">
        <v>70</v>
      </c>
      <c r="S73" t="s">
        <v>20</v>
      </c>
      <c r="T73" s="49">
        <v>0.4</v>
      </c>
      <c r="U73" s="49">
        <v>4</v>
      </c>
      <c r="V73" s="49">
        <v>52</v>
      </c>
      <c r="W73" t="s">
        <v>315</v>
      </c>
      <c r="X73" t="s">
        <v>302</v>
      </c>
      <c r="Y73" t="s">
        <v>21</v>
      </c>
      <c r="Z73" t="s">
        <v>2564</v>
      </c>
      <c r="AA73" s="2" t="str">
        <f>IFERROR(VLOOKUP(Tabela3[[#This Row],[RetornCodigo]],Tabela7[],4,0),"formula")</f>
        <v xml:space="preserve">Atacadao Maraponga   </v>
      </c>
      <c r="AB73" s="9" t="str">
        <f>IFERROR(VLOOKUP(Tabela3[[#This Row],[RetornCodigo]],Tabela7[],3,0),"formula")</f>
        <v>Atacadao</v>
      </c>
      <c r="AC73" s="30">
        <f>IFERROR(Tabela3[[#This Row],[Vlr Devolução]]/$AK$1,"formula")</f>
        <v>1.6660517227038891E-4</v>
      </c>
      <c r="AD73" s="32">
        <f>IFERROR(Tabela3[[#This Row],[Qtd Devolvida Kg]]/$AL$1,"formula")</f>
        <v>1.160072850299051E-4</v>
      </c>
      <c r="AE73" s="33" t="str">
        <f>IFERROR(RIGHT(Tabela3[[#This Row],[Cliente]],10),"formula")</f>
        <v>0048 - 37)</v>
      </c>
      <c r="AF73" s="39">
        <f>IFERROR(VLOOKUP(Tabela3[[#This Row],[Fantasia]],'BASE VENDAS'!#REF!,2,0),0)</f>
        <v>0</v>
      </c>
      <c r="AG73" s="39">
        <f>IFERROR(VLOOKUP(Tabela3[[#This Row],[Fantasia]],'BASE VENDAS'!#REF!,3,0),0)</f>
        <v>0</v>
      </c>
      <c r="AH73" s="52">
        <f t="shared" si="1"/>
        <v>2.8611970184302681E-2</v>
      </c>
      <c r="AI73" s="38"/>
      <c r="AJ73" s="38"/>
    </row>
    <row r="74" spans="1:36" x14ac:dyDescent="0.2">
      <c r="A74" s="34" t="str">
        <f>IFERROR(Tabela3[[#This Row],[direita]],"formula")</f>
        <v>0048 - 37)</v>
      </c>
      <c r="B74" t="s">
        <v>1133</v>
      </c>
      <c r="C74" t="s">
        <v>1134</v>
      </c>
      <c r="D74" t="s">
        <v>920</v>
      </c>
      <c r="E74" t="s">
        <v>1135</v>
      </c>
      <c r="F74" t="s">
        <v>676</v>
      </c>
      <c r="G74" t="s">
        <v>1313</v>
      </c>
      <c r="H74" s="48">
        <v>45712</v>
      </c>
      <c r="I74" t="s">
        <v>2485</v>
      </c>
      <c r="J74" t="s">
        <v>303</v>
      </c>
      <c r="K74" t="s">
        <v>313</v>
      </c>
      <c r="L74" t="s">
        <v>328</v>
      </c>
      <c r="M74" t="s">
        <v>329</v>
      </c>
      <c r="N74" t="s">
        <v>330</v>
      </c>
      <c r="O74" t="s">
        <v>299</v>
      </c>
      <c r="P74" t="s">
        <v>2563</v>
      </c>
      <c r="Q74" t="s">
        <v>308</v>
      </c>
      <c r="R74" t="s">
        <v>331</v>
      </c>
      <c r="S74" t="s">
        <v>20</v>
      </c>
      <c r="T74" s="49">
        <v>1</v>
      </c>
      <c r="U74" s="49">
        <v>5.5</v>
      </c>
      <c r="V74" s="49">
        <v>138</v>
      </c>
      <c r="W74" t="s">
        <v>315</v>
      </c>
      <c r="X74" t="s">
        <v>372</v>
      </c>
      <c r="Y74" t="s">
        <v>373</v>
      </c>
      <c r="Z74" t="s">
        <v>2564</v>
      </c>
      <c r="AA74" s="2" t="str">
        <f>IFERROR(VLOOKUP(Tabela3[[#This Row],[RetornCodigo]],Tabela7[],4,0),"formula")</f>
        <v xml:space="preserve">Atacadao Maraponga   </v>
      </c>
      <c r="AB74" s="9" t="str">
        <f>IFERROR(VLOOKUP(Tabela3[[#This Row],[RetornCodigo]],Tabela7[],3,0),"formula")</f>
        <v>Atacadao</v>
      </c>
      <c r="AC74" s="30">
        <f>IFERROR(Tabela3[[#This Row],[Vlr Devolução]]/$AK$1,"formula")</f>
        <v>4.4214449564064745E-4</v>
      </c>
      <c r="AD74" s="32">
        <f>IFERROR(Tabela3[[#This Row],[Qtd Devolvida Kg]]/$AL$1,"formula")</f>
        <v>1.5951001691611952E-4</v>
      </c>
      <c r="AE74" s="33" t="str">
        <f>IFERROR(RIGHT(Tabela3[[#This Row],[Cliente]],10),"formula")</f>
        <v>0048 - 37)</v>
      </c>
      <c r="AF74" s="39">
        <f>IFERROR(VLOOKUP(Tabela3[[#This Row],[Fantasia]],'BASE VENDAS'!#REF!,2,0),0)</f>
        <v>0</v>
      </c>
      <c r="AG74" s="39">
        <f>IFERROR(VLOOKUP(Tabela3[[#This Row],[Fantasia]],'BASE VENDAS'!#REF!,3,0),0)</f>
        <v>0</v>
      </c>
      <c r="AH74" s="52">
        <f t="shared" si="1"/>
        <v>2.8611970184302681E-2</v>
      </c>
      <c r="AI74" s="38"/>
      <c r="AJ74" s="38"/>
    </row>
    <row r="75" spans="1:36" x14ac:dyDescent="0.2">
      <c r="A75" s="34" t="str">
        <f>IFERROR(Tabela3[[#This Row],[direita]],"formula")</f>
        <v>1899 - 17)</v>
      </c>
      <c r="B75" t="s">
        <v>1133</v>
      </c>
      <c r="C75" t="s">
        <v>1134</v>
      </c>
      <c r="D75" t="s">
        <v>924</v>
      </c>
      <c r="E75" t="s">
        <v>1135</v>
      </c>
      <c r="F75" t="s">
        <v>689</v>
      </c>
      <c r="G75" t="s">
        <v>1229</v>
      </c>
      <c r="H75" s="48">
        <v>45712</v>
      </c>
      <c r="I75" t="s">
        <v>2485</v>
      </c>
      <c r="J75" t="s">
        <v>297</v>
      </c>
      <c r="K75" t="s">
        <v>34</v>
      </c>
      <c r="L75" t="s">
        <v>35</v>
      </c>
      <c r="M75" t="s">
        <v>35</v>
      </c>
      <c r="N75" t="s">
        <v>298</v>
      </c>
      <c r="O75" t="s">
        <v>299</v>
      </c>
      <c r="P75" t="s">
        <v>2565</v>
      </c>
      <c r="Q75" t="s">
        <v>300</v>
      </c>
      <c r="R75" t="s">
        <v>70</v>
      </c>
      <c r="S75" t="s">
        <v>20</v>
      </c>
      <c r="T75" s="49">
        <v>0.2</v>
      </c>
      <c r="U75" s="49">
        <v>2</v>
      </c>
      <c r="V75" s="49">
        <v>24</v>
      </c>
      <c r="W75" t="s">
        <v>315</v>
      </c>
      <c r="X75" t="s">
        <v>302</v>
      </c>
      <c r="Y75" t="s">
        <v>21</v>
      </c>
      <c r="Z75" t="s">
        <v>2566</v>
      </c>
      <c r="AA75" s="2" t="str">
        <f>IFERROR(VLOOKUP(Tabela3[[#This Row],[RetornCodigo]],Tabela7[],4,0),"formula")</f>
        <v xml:space="preserve">Assai Juazeiro Do Norte   </v>
      </c>
      <c r="AB75" s="9" t="str">
        <f>IFERROR(VLOOKUP(Tabela3[[#This Row],[RetornCodigo]],Tabela7[],3,0),"formula")</f>
        <v>Assai</v>
      </c>
      <c r="AC75" s="30">
        <f>IFERROR(Tabela3[[#This Row],[Vlr Devolução]]/$AK$1,"formula")</f>
        <v>7.6894694894025649E-5</v>
      </c>
      <c r="AD75" s="32">
        <f>IFERROR(Tabela3[[#This Row],[Qtd Devolvida Kg]]/$AL$1,"formula")</f>
        <v>5.8003642514952552E-5</v>
      </c>
      <c r="AE75" s="33" t="str">
        <f>IFERROR(RIGHT(Tabela3[[#This Row],[Cliente]],10),"formula")</f>
        <v>1899 - 17)</v>
      </c>
      <c r="AF75" s="39">
        <f>IFERROR(VLOOKUP(Tabela3[[#This Row],[Fantasia]],'BASE VENDAS'!#REF!,2,0),0)</f>
        <v>0</v>
      </c>
      <c r="AG75" s="39">
        <f>IFERROR(VLOOKUP(Tabela3[[#This Row],[Fantasia]],'BASE VENDAS'!#REF!,3,0),0)</f>
        <v>0</v>
      </c>
      <c r="AH75" s="52">
        <f t="shared" si="1"/>
        <v>2.8611970184302681E-2</v>
      </c>
      <c r="AI75" s="38"/>
      <c r="AJ75" s="38"/>
    </row>
    <row r="76" spans="1:36" x14ac:dyDescent="0.2">
      <c r="A76" s="34" t="str">
        <f>IFERROR(Tabela3[[#This Row],[direita]],"formula")</f>
        <v>1899 - 33)</v>
      </c>
      <c r="B76" t="s">
        <v>1133</v>
      </c>
      <c r="C76" t="s">
        <v>1134</v>
      </c>
      <c r="D76" t="s">
        <v>924</v>
      </c>
      <c r="E76" t="s">
        <v>1135</v>
      </c>
      <c r="F76" t="s">
        <v>688</v>
      </c>
      <c r="G76" t="s">
        <v>1232</v>
      </c>
      <c r="H76" s="48">
        <v>45712</v>
      </c>
      <c r="I76" t="s">
        <v>2485</v>
      </c>
      <c r="J76" t="s">
        <v>297</v>
      </c>
      <c r="K76" t="s">
        <v>27</v>
      </c>
      <c r="L76" t="s">
        <v>84</v>
      </c>
      <c r="M76" t="s">
        <v>102</v>
      </c>
      <c r="N76" t="s">
        <v>298</v>
      </c>
      <c r="O76" t="s">
        <v>299</v>
      </c>
      <c r="P76" t="s">
        <v>2567</v>
      </c>
      <c r="Q76" t="s">
        <v>300</v>
      </c>
      <c r="R76" t="s">
        <v>103</v>
      </c>
      <c r="S76" t="s">
        <v>20</v>
      </c>
      <c r="T76" s="49">
        <v>0.59089999999999998</v>
      </c>
      <c r="U76" s="49">
        <v>11.64073</v>
      </c>
      <c r="V76" s="49">
        <v>117</v>
      </c>
      <c r="W76" t="s">
        <v>315</v>
      </c>
      <c r="X76" t="s">
        <v>368</v>
      </c>
      <c r="Y76" t="s">
        <v>369</v>
      </c>
      <c r="Z76" t="s">
        <v>2568</v>
      </c>
      <c r="AA76" s="2" t="str">
        <f>IFERROR(VLOOKUP(Tabela3[[#This Row],[RetornCodigo]],Tabela7[],4,0),"formula")</f>
        <v xml:space="preserve">Assai Iguatu   </v>
      </c>
      <c r="AB76" s="9" t="str">
        <f>IFERROR(VLOOKUP(Tabela3[[#This Row],[RetornCodigo]],Tabela7[],3,0),"formula")</f>
        <v>Assai</v>
      </c>
      <c r="AC76" s="30">
        <f>IFERROR(Tabela3[[#This Row],[Vlr Devolução]]/$AK$1,"formula")</f>
        <v>3.7486163760837505E-4</v>
      </c>
      <c r="AD76" s="32">
        <f>IFERROR(Tabela3[[#This Row],[Qtd Devolvida Kg]]/$AL$1,"formula")</f>
        <v>3.3760237076654181E-4</v>
      </c>
      <c r="AE76" s="33" t="str">
        <f>IFERROR(RIGHT(Tabela3[[#This Row],[Cliente]],10),"formula")</f>
        <v>1899 - 33)</v>
      </c>
      <c r="AF76" s="39">
        <f>IFERROR(VLOOKUP(Tabela3[[#This Row],[Fantasia]],'BASE VENDAS'!#REF!,2,0),0)</f>
        <v>0</v>
      </c>
      <c r="AG76" s="39">
        <f>IFERROR(VLOOKUP(Tabela3[[#This Row],[Fantasia]],'BASE VENDAS'!#REF!,3,0),0)</f>
        <v>0</v>
      </c>
      <c r="AH76" s="52">
        <f t="shared" si="1"/>
        <v>2.8611970184302681E-2</v>
      </c>
      <c r="AI76" s="38"/>
      <c r="AJ76" s="38"/>
    </row>
    <row r="77" spans="1:36" x14ac:dyDescent="0.2">
      <c r="A77" s="34" t="str">
        <f>IFERROR(Tabela3[[#This Row],[direita]],"formula")</f>
        <v>1899 - 33)</v>
      </c>
      <c r="B77" t="s">
        <v>1133</v>
      </c>
      <c r="C77" t="s">
        <v>1134</v>
      </c>
      <c r="D77" t="s">
        <v>924</v>
      </c>
      <c r="E77" t="s">
        <v>1135</v>
      </c>
      <c r="F77" t="s">
        <v>688</v>
      </c>
      <c r="G77" t="s">
        <v>1232</v>
      </c>
      <c r="H77" s="48">
        <v>45712</v>
      </c>
      <c r="I77" t="s">
        <v>2485</v>
      </c>
      <c r="J77" t="s">
        <v>297</v>
      </c>
      <c r="K77" t="s">
        <v>65</v>
      </c>
      <c r="L77" t="s">
        <v>312</v>
      </c>
      <c r="M77" t="s">
        <v>66</v>
      </c>
      <c r="N77" t="s">
        <v>298</v>
      </c>
      <c r="O77" t="s">
        <v>299</v>
      </c>
      <c r="P77" t="s">
        <v>2567</v>
      </c>
      <c r="Q77" t="s">
        <v>309</v>
      </c>
      <c r="R77" t="s">
        <v>67</v>
      </c>
      <c r="S77" t="s">
        <v>20</v>
      </c>
      <c r="T77" s="49">
        <v>0.66669999999999996</v>
      </c>
      <c r="U77" s="49">
        <v>12.0006</v>
      </c>
      <c r="V77" s="49">
        <v>97.2</v>
      </c>
      <c r="W77" t="s">
        <v>315</v>
      </c>
      <c r="X77" t="s">
        <v>302</v>
      </c>
      <c r="Y77" t="s">
        <v>21</v>
      </c>
      <c r="Z77" t="s">
        <v>2568</v>
      </c>
      <c r="AA77" s="2" t="str">
        <f>IFERROR(VLOOKUP(Tabela3[[#This Row],[RetornCodigo]],Tabela7[],4,0),"formula")</f>
        <v xml:space="preserve">Assai Iguatu   </v>
      </c>
      <c r="AB77" s="9" t="str">
        <f>IFERROR(VLOOKUP(Tabela3[[#This Row],[RetornCodigo]],Tabela7[],3,0),"formula")</f>
        <v>Assai</v>
      </c>
      <c r="AC77" s="30">
        <f>IFERROR(Tabela3[[#This Row],[Vlr Devolução]]/$AK$1,"formula")</f>
        <v>3.114235143208039E-4</v>
      </c>
      <c r="AD77" s="32">
        <f>IFERROR(Tabela3[[#This Row],[Qtd Devolvida Kg]]/$AL$1,"formula")</f>
        <v>3.4803925618246984E-4</v>
      </c>
      <c r="AE77" s="33" t="str">
        <f>IFERROR(RIGHT(Tabela3[[#This Row],[Cliente]],10),"formula")</f>
        <v>1899 - 33)</v>
      </c>
      <c r="AF77" s="39">
        <f>IFERROR(VLOOKUP(Tabela3[[#This Row],[Fantasia]],'BASE VENDAS'!#REF!,2,0),0)</f>
        <v>0</v>
      </c>
      <c r="AG77" s="39">
        <f>IFERROR(VLOOKUP(Tabela3[[#This Row],[Fantasia]],'BASE VENDAS'!#REF!,3,0),0)</f>
        <v>0</v>
      </c>
      <c r="AH77" s="52">
        <f t="shared" si="1"/>
        <v>2.8611970184302681E-2</v>
      </c>
      <c r="AI77" s="38"/>
      <c r="AJ77" s="38"/>
    </row>
    <row r="78" spans="1:36" x14ac:dyDescent="0.2">
      <c r="A78" s="34" t="str">
        <f>IFERROR(Tabela3[[#This Row],[direita]],"formula")</f>
        <v>0002 - 37)</v>
      </c>
      <c r="B78" t="s">
        <v>1133</v>
      </c>
      <c r="C78" t="s">
        <v>1134</v>
      </c>
      <c r="D78" t="s">
        <v>920</v>
      </c>
      <c r="E78" t="s">
        <v>1135</v>
      </c>
      <c r="F78" t="s">
        <v>687</v>
      </c>
      <c r="G78" t="s">
        <v>1522</v>
      </c>
      <c r="H78" s="48">
        <v>45707</v>
      </c>
      <c r="I78" t="s">
        <v>1982</v>
      </c>
      <c r="J78" t="s">
        <v>297</v>
      </c>
      <c r="K78" t="s">
        <v>41</v>
      </c>
      <c r="L78" t="s">
        <v>310</v>
      </c>
      <c r="M78" t="s">
        <v>42</v>
      </c>
      <c r="N78" t="s">
        <v>298</v>
      </c>
      <c r="O78" t="s">
        <v>299</v>
      </c>
      <c r="P78" t="s">
        <v>2569</v>
      </c>
      <c r="Q78" t="s">
        <v>300</v>
      </c>
      <c r="R78" t="s">
        <v>43</v>
      </c>
      <c r="S78" t="s">
        <v>20</v>
      </c>
      <c r="T78" s="49">
        <v>0.2</v>
      </c>
      <c r="U78" s="49">
        <v>1.8</v>
      </c>
      <c r="V78" s="49">
        <v>36.9</v>
      </c>
      <c r="W78" t="s">
        <v>315</v>
      </c>
      <c r="X78" t="s">
        <v>302</v>
      </c>
      <c r="Y78" t="s">
        <v>21</v>
      </c>
      <c r="Z78" t="s">
        <v>2570</v>
      </c>
      <c r="AA78" s="2" t="str">
        <f>IFERROR(VLOOKUP(Tabela3[[#This Row],[RetornCodigo]],Tabela7[],4,0),"formula")</f>
        <v xml:space="preserve">Atac Eusebio   </v>
      </c>
      <c r="AB78" s="9" t="str">
        <f>IFERROR(VLOOKUP(Tabela3[[#This Row],[RetornCodigo]],Tabela7[],3,0),"formula")</f>
        <v>Atacadao</v>
      </c>
      <c r="AC78" s="30">
        <f>IFERROR(Tabela3[[#This Row],[Vlr Devolução]]/$AK$1,"formula")</f>
        <v>1.1822559339956443E-4</v>
      </c>
      <c r="AD78" s="32">
        <f>IFERROR(Tabela3[[#This Row],[Qtd Devolvida Kg]]/$AL$1,"formula")</f>
        <v>5.2203278263457301E-5</v>
      </c>
      <c r="AE78" s="33" t="str">
        <f>IFERROR(RIGHT(Tabela3[[#This Row],[Cliente]],10),"formula")</f>
        <v>0002 - 37)</v>
      </c>
      <c r="AF78" s="39">
        <f>IFERROR(VLOOKUP(Tabela3[[#This Row],[Fantasia]],'BASE VENDAS'!#REF!,2,0),0)</f>
        <v>0</v>
      </c>
      <c r="AG78" s="39">
        <f>IFERROR(VLOOKUP(Tabela3[[#This Row],[Fantasia]],'BASE VENDAS'!#REF!,3,0),0)</f>
        <v>0</v>
      </c>
      <c r="AH78" s="52">
        <f t="shared" si="1"/>
        <v>2.8611970184302681E-2</v>
      </c>
      <c r="AI78" s="38"/>
      <c r="AJ78" s="38"/>
    </row>
    <row r="79" spans="1:36" x14ac:dyDescent="0.2">
      <c r="A79" s="34" t="str">
        <f>IFERROR(Tabela3[[#This Row],[direita]],"formula")</f>
        <v>0002 - 37)</v>
      </c>
      <c r="B79" t="s">
        <v>1133</v>
      </c>
      <c r="C79" t="s">
        <v>1134</v>
      </c>
      <c r="D79" t="s">
        <v>920</v>
      </c>
      <c r="E79" t="s">
        <v>1135</v>
      </c>
      <c r="F79" t="s">
        <v>687</v>
      </c>
      <c r="G79" t="s">
        <v>1522</v>
      </c>
      <c r="H79" s="48">
        <v>45707</v>
      </c>
      <c r="I79" t="s">
        <v>1982</v>
      </c>
      <c r="J79" t="s">
        <v>297</v>
      </c>
      <c r="K79" t="s">
        <v>65</v>
      </c>
      <c r="L79" t="s">
        <v>312</v>
      </c>
      <c r="M79" t="s">
        <v>66</v>
      </c>
      <c r="N79" t="s">
        <v>298</v>
      </c>
      <c r="O79" t="s">
        <v>299</v>
      </c>
      <c r="P79" t="s">
        <v>2569</v>
      </c>
      <c r="Q79" t="s">
        <v>308</v>
      </c>
      <c r="R79" t="s">
        <v>67</v>
      </c>
      <c r="S79" t="s">
        <v>20</v>
      </c>
      <c r="T79" s="49">
        <v>0.26669999999999999</v>
      </c>
      <c r="U79" s="49">
        <v>4.8006000000000002</v>
      </c>
      <c r="V79" s="49">
        <v>40.32</v>
      </c>
      <c r="W79" t="s">
        <v>315</v>
      </c>
      <c r="X79" t="s">
        <v>302</v>
      </c>
      <c r="Y79" t="s">
        <v>21</v>
      </c>
      <c r="Z79" t="s">
        <v>2570</v>
      </c>
      <c r="AA79" s="2" t="str">
        <f>IFERROR(VLOOKUP(Tabela3[[#This Row],[RetornCodigo]],Tabela7[],4,0),"formula")</f>
        <v xml:space="preserve">Atac Eusebio   </v>
      </c>
      <c r="AB79" s="9" t="str">
        <f>IFERROR(VLOOKUP(Tabela3[[#This Row],[RetornCodigo]],Tabela7[],3,0),"formula")</f>
        <v>Atacadao</v>
      </c>
      <c r="AC79" s="30">
        <f>IFERROR(Tabela3[[#This Row],[Vlr Devolução]]/$AK$1,"formula")</f>
        <v>1.2918308742196309E-4</v>
      </c>
      <c r="AD79" s="32">
        <f>IFERROR(Tabela3[[#This Row],[Qtd Devolvida Kg]]/$AL$1,"formula")</f>
        <v>1.3922614312864061E-4</v>
      </c>
      <c r="AE79" s="33" t="str">
        <f>IFERROR(RIGHT(Tabela3[[#This Row],[Cliente]],10),"formula")</f>
        <v>0002 - 37)</v>
      </c>
      <c r="AF79" s="39">
        <f>IFERROR(VLOOKUP(Tabela3[[#This Row],[Fantasia]],'BASE VENDAS'!#REF!,2,0),0)</f>
        <v>0</v>
      </c>
      <c r="AG79" s="39">
        <f>IFERROR(VLOOKUP(Tabela3[[#This Row],[Fantasia]],'BASE VENDAS'!#REF!,3,0),0)</f>
        <v>0</v>
      </c>
      <c r="AH79" s="52">
        <f t="shared" si="1"/>
        <v>2.8611970184302681E-2</v>
      </c>
      <c r="AI79" s="38"/>
      <c r="AJ79" s="38"/>
    </row>
    <row r="80" spans="1:36" x14ac:dyDescent="0.2">
      <c r="A80" s="34" t="str">
        <f>IFERROR(Tabela3[[#This Row],[direita]],"formula")</f>
        <v>0048 - 18)</v>
      </c>
      <c r="B80" t="s">
        <v>1133</v>
      </c>
      <c r="C80" t="s">
        <v>1134</v>
      </c>
      <c r="D80" t="s">
        <v>920</v>
      </c>
      <c r="E80" t="s">
        <v>1135</v>
      </c>
      <c r="F80" t="s">
        <v>676</v>
      </c>
      <c r="G80" t="s">
        <v>1197</v>
      </c>
      <c r="H80" s="48">
        <v>45710</v>
      </c>
      <c r="I80" t="s">
        <v>1982</v>
      </c>
      <c r="J80" t="s">
        <v>297</v>
      </c>
      <c r="K80" t="s">
        <v>41</v>
      </c>
      <c r="L80" t="s">
        <v>310</v>
      </c>
      <c r="M80" t="s">
        <v>366</v>
      </c>
      <c r="N80" t="s">
        <v>342</v>
      </c>
      <c r="O80" t="s">
        <v>299</v>
      </c>
      <c r="P80" t="s">
        <v>2571</v>
      </c>
      <c r="Q80" t="s">
        <v>300</v>
      </c>
      <c r="R80" t="s">
        <v>386</v>
      </c>
      <c r="S80" t="s">
        <v>20</v>
      </c>
      <c r="T80" s="49">
        <v>0.2</v>
      </c>
      <c r="U80" s="49">
        <v>1.3</v>
      </c>
      <c r="V80" s="49">
        <v>33.799999999999997</v>
      </c>
      <c r="W80" t="s">
        <v>315</v>
      </c>
      <c r="X80" t="s">
        <v>302</v>
      </c>
      <c r="Y80" t="s">
        <v>335</v>
      </c>
      <c r="Z80" t="s">
        <v>2572</v>
      </c>
      <c r="AA80" s="2" t="str">
        <f>IFERROR(VLOOKUP(Tabela3[[#This Row],[RetornCodigo]],Tabela7[],4,0),"formula")</f>
        <v xml:space="preserve">Atac Papicu   </v>
      </c>
      <c r="AB80" s="9" t="str">
        <f>IFERROR(VLOOKUP(Tabela3[[#This Row],[RetornCodigo]],Tabela7[],3,0),"formula")</f>
        <v>Atacadao</v>
      </c>
      <c r="AC80" s="30">
        <f>IFERROR(Tabela3[[#This Row],[Vlr Devolução]]/$AK$1,"formula")</f>
        <v>1.0829336197575277E-4</v>
      </c>
      <c r="AD80" s="32">
        <f>IFERROR(Tabela3[[#This Row],[Qtd Devolvida Kg]]/$AL$1,"formula")</f>
        <v>3.7702367634719162E-5</v>
      </c>
      <c r="AE80" s="33" t="str">
        <f>IFERROR(RIGHT(Tabela3[[#This Row],[Cliente]],10),"formula")</f>
        <v>0048 - 18)</v>
      </c>
      <c r="AF80" s="39">
        <f>IFERROR(VLOOKUP(Tabela3[[#This Row],[Fantasia]],'BASE VENDAS'!#REF!,2,0),0)</f>
        <v>0</v>
      </c>
      <c r="AG80" s="39">
        <f>IFERROR(VLOOKUP(Tabela3[[#This Row],[Fantasia]],'BASE VENDAS'!#REF!,3,0),0)</f>
        <v>0</v>
      </c>
      <c r="AH80" s="52">
        <f t="shared" si="1"/>
        <v>2.8611970184302681E-2</v>
      </c>
      <c r="AI80" s="38"/>
      <c r="AJ80" s="38"/>
    </row>
    <row r="81" spans="1:36" x14ac:dyDescent="0.2">
      <c r="A81" s="34" t="str">
        <f>IFERROR(Tabela3[[#This Row],[direita]],"formula")</f>
        <v>0048 - 18)</v>
      </c>
      <c r="B81" t="s">
        <v>1133</v>
      </c>
      <c r="C81" t="s">
        <v>1134</v>
      </c>
      <c r="D81" t="s">
        <v>920</v>
      </c>
      <c r="E81" t="s">
        <v>1135</v>
      </c>
      <c r="F81" t="s">
        <v>676</v>
      </c>
      <c r="G81" t="s">
        <v>1197</v>
      </c>
      <c r="H81" s="48">
        <v>45710</v>
      </c>
      <c r="I81" t="s">
        <v>1982</v>
      </c>
      <c r="J81" t="s">
        <v>297</v>
      </c>
      <c r="K81" t="s">
        <v>65</v>
      </c>
      <c r="L81" t="s">
        <v>312</v>
      </c>
      <c r="M81" t="s">
        <v>66</v>
      </c>
      <c r="N81" t="s">
        <v>298</v>
      </c>
      <c r="O81" t="s">
        <v>299</v>
      </c>
      <c r="P81" t="s">
        <v>2571</v>
      </c>
      <c r="Q81" t="s">
        <v>308</v>
      </c>
      <c r="R81" t="s">
        <v>67</v>
      </c>
      <c r="S81" t="s">
        <v>20</v>
      </c>
      <c r="T81" s="49">
        <v>5.5599999999999997E-2</v>
      </c>
      <c r="U81" s="49">
        <v>1.0007999999999999</v>
      </c>
      <c r="V81" s="49">
        <v>8.4</v>
      </c>
      <c r="W81" t="s">
        <v>315</v>
      </c>
      <c r="X81" t="s">
        <v>302</v>
      </c>
      <c r="Y81" t="s">
        <v>21</v>
      </c>
      <c r="Z81" t="s">
        <v>2572</v>
      </c>
      <c r="AA81" s="2" t="str">
        <f>IFERROR(VLOOKUP(Tabela3[[#This Row],[RetornCodigo]],Tabela7[],4,0),"formula")</f>
        <v xml:space="preserve">Atac Papicu   </v>
      </c>
      <c r="AB81" s="9" t="str">
        <f>IFERROR(VLOOKUP(Tabela3[[#This Row],[RetornCodigo]],Tabela7[],3,0),"formula")</f>
        <v>Atacadao</v>
      </c>
      <c r="AC81" s="30">
        <f>IFERROR(Tabela3[[#This Row],[Vlr Devolução]]/$AK$1,"formula")</f>
        <v>2.6913143212908978E-5</v>
      </c>
      <c r="AD81" s="32">
        <f>IFERROR(Tabela3[[#This Row],[Qtd Devolvida Kg]]/$AL$1,"formula")</f>
        <v>2.9025022714482256E-5</v>
      </c>
      <c r="AE81" s="33" t="str">
        <f>IFERROR(RIGHT(Tabela3[[#This Row],[Cliente]],10),"formula")</f>
        <v>0048 - 18)</v>
      </c>
      <c r="AF81" s="39">
        <f>IFERROR(VLOOKUP(Tabela3[[#This Row],[Fantasia]],'BASE VENDAS'!#REF!,2,0),0)</f>
        <v>0</v>
      </c>
      <c r="AG81" s="39">
        <f>IFERROR(VLOOKUP(Tabela3[[#This Row],[Fantasia]],'BASE VENDAS'!#REF!,3,0),0)</f>
        <v>0</v>
      </c>
      <c r="AH81" s="52">
        <f t="shared" si="1"/>
        <v>2.8611970184302681E-2</v>
      </c>
      <c r="AI81" s="38"/>
      <c r="AJ81" s="38"/>
    </row>
    <row r="82" spans="1:36" x14ac:dyDescent="0.2">
      <c r="A82" s="34" t="str">
        <f>IFERROR(Tabela3[[#This Row],[direita]],"formula")</f>
        <v>0048 - 18)</v>
      </c>
      <c r="B82" t="s">
        <v>1133</v>
      </c>
      <c r="C82" t="s">
        <v>1134</v>
      </c>
      <c r="D82" t="s">
        <v>920</v>
      </c>
      <c r="E82" t="s">
        <v>1135</v>
      </c>
      <c r="F82" t="s">
        <v>676</v>
      </c>
      <c r="G82" t="s">
        <v>1197</v>
      </c>
      <c r="H82" s="48">
        <v>45712</v>
      </c>
      <c r="I82" t="s">
        <v>2485</v>
      </c>
      <c r="J82" t="s">
        <v>303</v>
      </c>
      <c r="K82" t="s">
        <v>313</v>
      </c>
      <c r="L82" t="s">
        <v>328</v>
      </c>
      <c r="M82" t="s">
        <v>329</v>
      </c>
      <c r="N82" t="s">
        <v>330</v>
      </c>
      <c r="O82" t="s">
        <v>299</v>
      </c>
      <c r="P82" t="s">
        <v>2573</v>
      </c>
      <c r="Q82" t="s">
        <v>300</v>
      </c>
      <c r="R82" t="s">
        <v>331</v>
      </c>
      <c r="S82" t="s">
        <v>20</v>
      </c>
      <c r="T82" s="49">
        <v>5</v>
      </c>
      <c r="U82" s="49">
        <v>27.5</v>
      </c>
      <c r="V82" s="49">
        <v>690</v>
      </c>
      <c r="W82" t="s">
        <v>301</v>
      </c>
      <c r="X82" t="s">
        <v>370</v>
      </c>
      <c r="Y82" t="s">
        <v>371</v>
      </c>
      <c r="Z82" t="s">
        <v>2572</v>
      </c>
      <c r="AA82" s="2" t="str">
        <f>IFERROR(VLOOKUP(Tabela3[[#This Row],[RetornCodigo]],Tabela7[],4,0),"formula")</f>
        <v xml:space="preserve">Atac Papicu   </v>
      </c>
      <c r="AB82" s="9" t="str">
        <f>IFERROR(VLOOKUP(Tabela3[[#This Row],[RetornCodigo]],Tabela7[],3,0),"formula")</f>
        <v>Atacadao</v>
      </c>
      <c r="AC82" s="30">
        <f>IFERROR(Tabela3[[#This Row],[Vlr Devolução]]/$AK$1,"formula")</f>
        <v>2.2107224782032375E-3</v>
      </c>
      <c r="AD82" s="32">
        <f>IFERROR(Tabela3[[#This Row],[Qtd Devolvida Kg]]/$AL$1,"formula")</f>
        <v>7.9755008458059758E-4</v>
      </c>
      <c r="AE82" s="33" t="str">
        <f>IFERROR(RIGHT(Tabela3[[#This Row],[Cliente]],10),"formula")</f>
        <v>0048 - 18)</v>
      </c>
      <c r="AF82" s="39">
        <f>IFERROR(VLOOKUP(Tabela3[[#This Row],[Fantasia]],'BASE VENDAS'!#REF!,2,0),0)</f>
        <v>0</v>
      </c>
      <c r="AG82" s="39">
        <f>IFERROR(VLOOKUP(Tabela3[[#This Row],[Fantasia]],'BASE VENDAS'!#REF!,3,0),0)</f>
        <v>0</v>
      </c>
      <c r="AH82" s="52">
        <f t="shared" si="1"/>
        <v>2.8611970184302681E-2</v>
      </c>
      <c r="AI82" s="38"/>
      <c r="AJ82" s="38"/>
    </row>
    <row r="83" spans="1:36" x14ac:dyDescent="0.2">
      <c r="A83" s="34" t="str">
        <f>IFERROR(Tabela3[[#This Row],[direita]],"formula")</f>
        <v>1899 - 60)</v>
      </c>
      <c r="B83" t="s">
        <v>1133</v>
      </c>
      <c r="C83" t="s">
        <v>1140</v>
      </c>
      <c r="D83" t="s">
        <v>919</v>
      </c>
      <c r="E83" t="s">
        <v>1141</v>
      </c>
      <c r="F83" t="s">
        <v>677</v>
      </c>
      <c r="G83" t="s">
        <v>1189</v>
      </c>
      <c r="H83" s="48">
        <v>45712</v>
      </c>
      <c r="I83" t="s">
        <v>2485</v>
      </c>
      <c r="J83" t="s">
        <v>297</v>
      </c>
      <c r="K83" t="s">
        <v>57</v>
      </c>
      <c r="L83" t="s">
        <v>306</v>
      </c>
      <c r="M83" t="s">
        <v>274</v>
      </c>
      <c r="N83" t="s">
        <v>298</v>
      </c>
      <c r="O83" t="s">
        <v>299</v>
      </c>
      <c r="P83" t="s">
        <v>2574</v>
      </c>
      <c r="Q83" t="s">
        <v>300</v>
      </c>
      <c r="R83" t="s">
        <v>1984</v>
      </c>
      <c r="S83" t="s">
        <v>20</v>
      </c>
      <c r="T83" s="49">
        <v>0.1111</v>
      </c>
      <c r="U83" s="49">
        <v>0.99990000000000001</v>
      </c>
      <c r="V83" s="49">
        <v>17.899999999999999</v>
      </c>
      <c r="W83" t="s">
        <v>315</v>
      </c>
      <c r="X83" t="s">
        <v>302</v>
      </c>
      <c r="Y83" t="s">
        <v>21</v>
      </c>
      <c r="Z83" t="s">
        <v>2575</v>
      </c>
      <c r="AA83" s="2" t="str">
        <f>IFERROR(VLOOKUP(Tabela3[[#This Row],[RetornCodigo]],Tabela7[],4,0),"formula")</f>
        <v xml:space="preserve">Assai Sao Cristovao   </v>
      </c>
      <c r="AB83" s="9" t="str">
        <f>IFERROR(VLOOKUP(Tabela3[[#This Row],[RetornCodigo]],Tabela7[],3,0),"formula")</f>
        <v>Assai</v>
      </c>
      <c r="AC83" s="30">
        <f>IFERROR(Tabela3[[#This Row],[Vlr Devolução]]/$AK$1,"formula")</f>
        <v>5.7350626608460789E-5</v>
      </c>
      <c r="AD83" s="32">
        <f>IFERROR(Tabela3[[#This Row],[Qtd Devolvida Kg]]/$AL$1,"formula")</f>
        <v>2.8998921075350528E-5</v>
      </c>
      <c r="AE83" s="33" t="str">
        <f>IFERROR(RIGHT(Tabela3[[#This Row],[Cliente]],10),"formula")</f>
        <v>1899 - 60)</v>
      </c>
      <c r="AF83" s="39">
        <f>IFERROR(VLOOKUP(Tabela3[[#This Row],[Fantasia]],'BASE VENDAS'!#REF!,2,0),0)</f>
        <v>0</v>
      </c>
      <c r="AG83" s="39">
        <f>IFERROR(VLOOKUP(Tabela3[[#This Row],[Fantasia]],'BASE VENDAS'!#REF!,3,0),0)</f>
        <v>0</v>
      </c>
      <c r="AH83" s="52">
        <f t="shared" si="1"/>
        <v>2.8611970184302681E-2</v>
      </c>
      <c r="AI83" s="38"/>
      <c r="AJ83" s="38"/>
    </row>
    <row r="84" spans="1:36" x14ac:dyDescent="0.2">
      <c r="A84" s="34" t="str">
        <f>IFERROR(Tabela3[[#This Row],[direita]],"formula")</f>
        <v>1899 - 60)</v>
      </c>
      <c r="B84" t="s">
        <v>1133</v>
      </c>
      <c r="C84" t="s">
        <v>1140</v>
      </c>
      <c r="D84" t="s">
        <v>919</v>
      </c>
      <c r="E84" t="s">
        <v>1141</v>
      </c>
      <c r="F84" t="s">
        <v>677</v>
      </c>
      <c r="G84" t="s">
        <v>1189</v>
      </c>
      <c r="H84" s="48">
        <v>45712</v>
      </c>
      <c r="I84" t="s">
        <v>2485</v>
      </c>
      <c r="J84" t="s">
        <v>297</v>
      </c>
      <c r="K84" t="s">
        <v>41</v>
      </c>
      <c r="L84" t="s">
        <v>310</v>
      </c>
      <c r="M84" t="s">
        <v>42</v>
      </c>
      <c r="N84" t="s">
        <v>298</v>
      </c>
      <c r="O84" t="s">
        <v>299</v>
      </c>
      <c r="P84" t="s">
        <v>2574</v>
      </c>
      <c r="Q84" t="s">
        <v>308</v>
      </c>
      <c r="R84" t="s">
        <v>86</v>
      </c>
      <c r="S84" t="s">
        <v>20</v>
      </c>
      <c r="T84" s="49">
        <v>0.1111</v>
      </c>
      <c r="U84" s="49">
        <v>0.99990000000000001</v>
      </c>
      <c r="V84" s="49">
        <v>25.9</v>
      </c>
      <c r="W84" t="s">
        <v>315</v>
      </c>
      <c r="X84" t="s">
        <v>302</v>
      </c>
      <c r="Y84" t="s">
        <v>21</v>
      </c>
      <c r="Z84" t="s">
        <v>2575</v>
      </c>
      <c r="AA84" s="2" t="str">
        <f>IFERROR(VLOOKUP(Tabela3[[#This Row],[RetornCodigo]],Tabela7[],4,0),"formula")</f>
        <v xml:space="preserve">Assai Sao Cristovao   </v>
      </c>
      <c r="AB84" s="9" t="str">
        <f>IFERROR(VLOOKUP(Tabela3[[#This Row],[RetornCodigo]],Tabela7[],3,0),"formula")</f>
        <v>Assai</v>
      </c>
      <c r="AC84" s="30">
        <f>IFERROR(Tabela3[[#This Row],[Vlr Devolução]]/$AK$1,"formula")</f>
        <v>8.2982191573136003E-5</v>
      </c>
      <c r="AD84" s="32">
        <f>IFERROR(Tabela3[[#This Row],[Qtd Devolvida Kg]]/$AL$1,"formula")</f>
        <v>2.8998921075350528E-5</v>
      </c>
      <c r="AE84" s="33" t="str">
        <f>IFERROR(RIGHT(Tabela3[[#This Row],[Cliente]],10),"formula")</f>
        <v>1899 - 60)</v>
      </c>
      <c r="AF84" s="39">
        <f>IFERROR(VLOOKUP(Tabela3[[#This Row],[Fantasia]],'BASE VENDAS'!#REF!,2,0),0)</f>
        <v>0</v>
      </c>
      <c r="AG84" s="39">
        <f>IFERROR(VLOOKUP(Tabela3[[#This Row],[Fantasia]],'BASE VENDAS'!#REF!,3,0),0)</f>
        <v>0</v>
      </c>
      <c r="AH84" s="52">
        <f t="shared" si="1"/>
        <v>2.8611970184302681E-2</v>
      </c>
      <c r="AI84" s="38"/>
      <c r="AJ84" s="38"/>
    </row>
    <row r="85" spans="1:36" x14ac:dyDescent="0.2">
      <c r="A85" s="34" t="str">
        <f>IFERROR(Tabela3[[#This Row],[direita]],"formula")</f>
        <v>1899 - 60)</v>
      </c>
      <c r="B85" t="s">
        <v>1133</v>
      </c>
      <c r="C85" t="s">
        <v>1140</v>
      </c>
      <c r="D85" t="s">
        <v>919</v>
      </c>
      <c r="E85" t="s">
        <v>1141</v>
      </c>
      <c r="F85" t="s">
        <v>677</v>
      </c>
      <c r="G85" t="s">
        <v>1189</v>
      </c>
      <c r="H85" s="48">
        <v>45712</v>
      </c>
      <c r="I85" t="s">
        <v>2485</v>
      </c>
      <c r="J85" t="s">
        <v>297</v>
      </c>
      <c r="K85" t="s">
        <v>34</v>
      </c>
      <c r="L85" t="s">
        <v>35</v>
      </c>
      <c r="M85" t="s">
        <v>35</v>
      </c>
      <c r="N85" t="s">
        <v>298</v>
      </c>
      <c r="O85" t="s">
        <v>299</v>
      </c>
      <c r="P85" t="s">
        <v>2574</v>
      </c>
      <c r="Q85" t="s">
        <v>307</v>
      </c>
      <c r="R85" t="s">
        <v>70</v>
      </c>
      <c r="S85" t="s">
        <v>20</v>
      </c>
      <c r="T85" s="49">
        <v>0.45</v>
      </c>
      <c r="U85" s="49">
        <v>4.5</v>
      </c>
      <c r="V85" s="49">
        <v>57.15</v>
      </c>
      <c r="W85" t="s">
        <v>315</v>
      </c>
      <c r="X85" t="s">
        <v>302</v>
      </c>
      <c r="Y85" t="s">
        <v>21</v>
      </c>
      <c r="Z85" t="s">
        <v>2575</v>
      </c>
      <c r="AA85" s="2" t="str">
        <f>IFERROR(VLOOKUP(Tabela3[[#This Row],[RetornCodigo]],Tabela7[],4,0),"formula")</f>
        <v xml:space="preserve">Assai Sao Cristovao   </v>
      </c>
      <c r="AB85" s="9" t="str">
        <f>IFERROR(VLOOKUP(Tabela3[[#This Row],[RetornCodigo]],Tabela7[],3,0),"formula")</f>
        <v>Assai</v>
      </c>
      <c r="AC85" s="30">
        <f>IFERROR(Tabela3[[#This Row],[Vlr Devolução]]/$AK$1,"formula")</f>
        <v>1.8310549221639856E-4</v>
      </c>
      <c r="AD85" s="32">
        <f>IFERROR(Tabela3[[#This Row],[Qtd Devolvida Kg]]/$AL$1,"formula")</f>
        <v>1.3050819565864325E-4</v>
      </c>
      <c r="AE85" s="33" t="str">
        <f>IFERROR(RIGHT(Tabela3[[#This Row],[Cliente]],10),"formula")</f>
        <v>1899 - 60)</v>
      </c>
      <c r="AF85" s="39">
        <f>IFERROR(VLOOKUP(Tabela3[[#This Row],[Fantasia]],'BASE VENDAS'!#REF!,2,0),0)</f>
        <v>0</v>
      </c>
      <c r="AG85" s="39">
        <f>IFERROR(VLOOKUP(Tabela3[[#This Row],[Fantasia]],'BASE VENDAS'!#REF!,3,0),0)</f>
        <v>0</v>
      </c>
      <c r="AH85" s="52">
        <f t="shared" si="1"/>
        <v>2.8611970184302681E-2</v>
      </c>
      <c r="AI85" s="38"/>
      <c r="AJ85" s="38"/>
    </row>
    <row r="86" spans="1:36" x14ac:dyDescent="0.2">
      <c r="A86" s="34" t="str">
        <f>IFERROR(Tabela3[[#This Row],[direita]],"formula")</f>
        <v>1899 - 40)</v>
      </c>
      <c r="B86" t="s">
        <v>1133</v>
      </c>
      <c r="C86" t="s">
        <v>1140</v>
      </c>
      <c r="D86" t="s">
        <v>919</v>
      </c>
      <c r="E86" t="s">
        <v>1141</v>
      </c>
      <c r="F86" t="s">
        <v>677</v>
      </c>
      <c r="G86" t="s">
        <v>1142</v>
      </c>
      <c r="H86" s="48">
        <v>45712</v>
      </c>
      <c r="I86" t="s">
        <v>2485</v>
      </c>
      <c r="J86" t="s">
        <v>297</v>
      </c>
      <c r="K86" t="s">
        <v>62</v>
      </c>
      <c r="L86" t="s">
        <v>63</v>
      </c>
      <c r="M86" t="s">
        <v>63</v>
      </c>
      <c r="N86" t="s">
        <v>298</v>
      </c>
      <c r="O86" t="s">
        <v>299</v>
      </c>
      <c r="P86" t="s">
        <v>2576</v>
      </c>
      <c r="Q86" t="s">
        <v>300</v>
      </c>
      <c r="R86" t="s">
        <v>135</v>
      </c>
      <c r="S86" t="s">
        <v>20</v>
      </c>
      <c r="T86" s="49">
        <v>5.7099999999999998E-2</v>
      </c>
      <c r="U86" s="49">
        <v>0.7994</v>
      </c>
      <c r="V86" s="49">
        <v>8.7200000000000006</v>
      </c>
      <c r="W86" t="s">
        <v>315</v>
      </c>
      <c r="X86" t="s">
        <v>302</v>
      </c>
      <c r="Y86" t="s">
        <v>21</v>
      </c>
      <c r="Z86" t="s">
        <v>2577</v>
      </c>
      <c r="AA86" s="2" t="str">
        <f>IFERROR(VLOOKUP(Tabela3[[#This Row],[RetornCodigo]],Tabela7[],4,0),"formula")</f>
        <v xml:space="preserve">Assai Ininga   </v>
      </c>
      <c r="AB86" s="9" t="str">
        <f>IFERROR(VLOOKUP(Tabela3[[#This Row],[RetornCodigo]],Tabela7[],3,0),"formula")</f>
        <v>Assai</v>
      </c>
      <c r="AC86" s="30">
        <f>IFERROR(Tabela3[[#This Row],[Vlr Devolução]]/$AK$1,"formula")</f>
        <v>2.7938405811495985E-5</v>
      </c>
      <c r="AD86" s="32">
        <f>IFERROR(Tabela3[[#This Row],[Qtd Devolvida Kg]]/$AL$1,"formula")</f>
        <v>2.3184055913226537E-5</v>
      </c>
      <c r="AE86" s="33" t="str">
        <f>IFERROR(RIGHT(Tabela3[[#This Row],[Cliente]],10),"formula")</f>
        <v>1899 - 40)</v>
      </c>
      <c r="AF86" s="39">
        <f>IFERROR(VLOOKUP(Tabela3[[#This Row],[Fantasia]],'BASE VENDAS'!#REF!,2,0),0)</f>
        <v>0</v>
      </c>
      <c r="AG86" s="39">
        <f>IFERROR(VLOOKUP(Tabela3[[#This Row],[Fantasia]],'BASE VENDAS'!#REF!,3,0),0)</f>
        <v>0</v>
      </c>
      <c r="AH86" s="52">
        <f t="shared" si="1"/>
        <v>2.8611970184302681E-2</v>
      </c>
      <c r="AI86" s="38"/>
      <c r="AJ86" s="38"/>
    </row>
    <row r="87" spans="1:36" x14ac:dyDescent="0.2">
      <c r="A87" s="34" t="str">
        <f>IFERROR(Tabela3[[#This Row],[direita]],"formula")</f>
        <v>1899 - 40)</v>
      </c>
      <c r="B87" t="s">
        <v>1133</v>
      </c>
      <c r="C87" t="s">
        <v>1140</v>
      </c>
      <c r="D87" t="s">
        <v>919</v>
      </c>
      <c r="E87" t="s">
        <v>1141</v>
      </c>
      <c r="F87" t="s">
        <v>677</v>
      </c>
      <c r="G87" t="s">
        <v>1142</v>
      </c>
      <c r="H87" s="48">
        <v>45712</v>
      </c>
      <c r="I87" t="s">
        <v>2485</v>
      </c>
      <c r="J87" t="s">
        <v>297</v>
      </c>
      <c r="K87" t="s">
        <v>34</v>
      </c>
      <c r="L87" t="s">
        <v>35</v>
      </c>
      <c r="M87" t="s">
        <v>35</v>
      </c>
      <c r="N87" t="s">
        <v>298</v>
      </c>
      <c r="O87" t="s">
        <v>299</v>
      </c>
      <c r="P87" t="s">
        <v>2576</v>
      </c>
      <c r="Q87" t="s">
        <v>308</v>
      </c>
      <c r="R87" t="s">
        <v>70</v>
      </c>
      <c r="S87" t="s">
        <v>20</v>
      </c>
      <c r="T87" s="49">
        <v>0.2</v>
      </c>
      <c r="U87" s="49">
        <v>2</v>
      </c>
      <c r="V87" s="49">
        <v>25.4</v>
      </c>
      <c r="W87" t="s">
        <v>315</v>
      </c>
      <c r="X87" t="s">
        <v>302</v>
      </c>
      <c r="Y87" t="s">
        <v>21</v>
      </c>
      <c r="Z87" t="s">
        <v>2577</v>
      </c>
      <c r="AA87" s="2" t="str">
        <f>IFERROR(VLOOKUP(Tabela3[[#This Row],[RetornCodigo]],Tabela7[],4,0),"formula")</f>
        <v xml:space="preserve">Assai Ininga   </v>
      </c>
      <c r="AB87" s="9" t="str">
        <f>IFERROR(VLOOKUP(Tabela3[[#This Row],[RetornCodigo]],Tabela7[],3,0),"formula")</f>
        <v>Assai</v>
      </c>
      <c r="AC87" s="30">
        <f>IFERROR(Tabela3[[#This Row],[Vlr Devolução]]/$AK$1,"formula")</f>
        <v>8.1380218762843801E-5</v>
      </c>
      <c r="AD87" s="32">
        <f>IFERROR(Tabela3[[#This Row],[Qtd Devolvida Kg]]/$AL$1,"formula")</f>
        <v>5.8003642514952552E-5</v>
      </c>
      <c r="AE87" s="33" t="str">
        <f>IFERROR(RIGHT(Tabela3[[#This Row],[Cliente]],10),"formula")</f>
        <v>1899 - 40)</v>
      </c>
      <c r="AF87" s="39">
        <f>IFERROR(VLOOKUP(Tabela3[[#This Row],[Fantasia]],'BASE VENDAS'!#REF!,2,0),0)</f>
        <v>0</v>
      </c>
      <c r="AG87" s="39">
        <f>IFERROR(VLOOKUP(Tabela3[[#This Row],[Fantasia]],'BASE VENDAS'!#REF!,3,0),0)</f>
        <v>0</v>
      </c>
      <c r="AH87" s="52">
        <f t="shared" si="1"/>
        <v>2.8611970184302681E-2</v>
      </c>
      <c r="AI87" s="38"/>
      <c r="AJ87" s="38"/>
    </row>
    <row r="88" spans="1:36" x14ac:dyDescent="0.2">
      <c r="A88" s="34" t="str">
        <f>IFERROR(Tabela3[[#This Row],[direita]],"formula")</f>
        <v>1899 - 40)</v>
      </c>
      <c r="B88" t="s">
        <v>1133</v>
      </c>
      <c r="C88" t="s">
        <v>1140</v>
      </c>
      <c r="D88" t="s">
        <v>919</v>
      </c>
      <c r="E88" t="s">
        <v>1141</v>
      </c>
      <c r="F88" t="s">
        <v>677</v>
      </c>
      <c r="G88" t="s">
        <v>1142</v>
      </c>
      <c r="H88" s="48">
        <v>45712</v>
      </c>
      <c r="I88" t="s">
        <v>2485</v>
      </c>
      <c r="J88" t="s">
        <v>297</v>
      </c>
      <c r="K88" t="s">
        <v>34</v>
      </c>
      <c r="L88" t="s">
        <v>35</v>
      </c>
      <c r="M88" t="s">
        <v>35</v>
      </c>
      <c r="N88" t="s">
        <v>298</v>
      </c>
      <c r="O88" t="s">
        <v>299</v>
      </c>
      <c r="P88" t="s">
        <v>2578</v>
      </c>
      <c r="Q88" t="s">
        <v>308</v>
      </c>
      <c r="R88" t="s">
        <v>70</v>
      </c>
      <c r="S88" t="s">
        <v>20</v>
      </c>
      <c r="T88" s="49">
        <v>1.5</v>
      </c>
      <c r="U88" s="49">
        <v>15</v>
      </c>
      <c r="V88" s="49">
        <v>190.5</v>
      </c>
      <c r="W88" t="s">
        <v>301</v>
      </c>
      <c r="X88" t="s">
        <v>370</v>
      </c>
      <c r="Y88" t="s">
        <v>371</v>
      </c>
      <c r="Z88" t="s">
        <v>2577</v>
      </c>
      <c r="AA88" s="2" t="str">
        <f>IFERROR(VLOOKUP(Tabela3[[#This Row],[RetornCodigo]],Tabela7[],4,0),"formula")</f>
        <v xml:space="preserve">Assai Ininga   </v>
      </c>
      <c r="AB88" s="9" t="str">
        <f>IFERROR(VLOOKUP(Tabela3[[#This Row],[RetornCodigo]],Tabela7[],3,0),"formula")</f>
        <v>Assai</v>
      </c>
      <c r="AC88" s="30">
        <f>IFERROR(Tabela3[[#This Row],[Vlr Devolução]]/$AK$1,"formula")</f>
        <v>6.1035164072132861E-4</v>
      </c>
      <c r="AD88" s="32">
        <f>IFERROR(Tabela3[[#This Row],[Qtd Devolvida Kg]]/$AL$1,"formula")</f>
        <v>4.3502731886214415E-4</v>
      </c>
      <c r="AE88" s="33" t="str">
        <f>IFERROR(RIGHT(Tabela3[[#This Row],[Cliente]],10),"formula")</f>
        <v>1899 - 40)</v>
      </c>
      <c r="AF88" s="39">
        <f>IFERROR(VLOOKUP(Tabela3[[#This Row],[Fantasia]],'BASE VENDAS'!#REF!,2,0),0)</f>
        <v>0</v>
      </c>
      <c r="AG88" s="39">
        <f>IFERROR(VLOOKUP(Tabela3[[#This Row],[Fantasia]],'BASE VENDAS'!#REF!,3,0),0)</f>
        <v>0</v>
      </c>
      <c r="AH88" s="52">
        <f t="shared" si="1"/>
        <v>2.8611970184302681E-2</v>
      </c>
      <c r="AI88" s="38"/>
      <c r="AJ88" s="38"/>
    </row>
    <row r="89" spans="1:36" x14ac:dyDescent="0.2">
      <c r="A89" s="34" t="str">
        <f>IFERROR(Tabela3[[#This Row],[direita]],"formula")</f>
        <v>1899 - 24)</v>
      </c>
      <c r="B89" t="s">
        <v>1133</v>
      </c>
      <c r="C89" t="s">
        <v>1140</v>
      </c>
      <c r="D89" t="s">
        <v>919</v>
      </c>
      <c r="E89" t="s">
        <v>1141</v>
      </c>
      <c r="F89" t="s">
        <v>677</v>
      </c>
      <c r="G89" t="s">
        <v>1275</v>
      </c>
      <c r="H89" s="48">
        <v>45712</v>
      </c>
      <c r="I89" t="s">
        <v>2485</v>
      </c>
      <c r="J89" t="s">
        <v>297</v>
      </c>
      <c r="K89" t="s">
        <v>57</v>
      </c>
      <c r="L89" t="s">
        <v>306</v>
      </c>
      <c r="M89" t="s">
        <v>274</v>
      </c>
      <c r="N89" t="s">
        <v>298</v>
      </c>
      <c r="O89" t="s">
        <v>299</v>
      </c>
      <c r="P89" t="s">
        <v>2579</v>
      </c>
      <c r="Q89" t="s">
        <v>300</v>
      </c>
      <c r="R89" t="s">
        <v>1984</v>
      </c>
      <c r="S89" t="s">
        <v>20</v>
      </c>
      <c r="T89" s="49">
        <v>1.11E-2</v>
      </c>
      <c r="U89" s="49">
        <v>9.9900000000000003E-2</v>
      </c>
      <c r="V89" s="49">
        <v>1.79</v>
      </c>
      <c r="W89" t="s">
        <v>315</v>
      </c>
      <c r="X89" t="s">
        <v>302</v>
      </c>
      <c r="Y89" t="s">
        <v>21</v>
      </c>
      <c r="Z89" t="s">
        <v>2580</v>
      </c>
      <c r="AA89" s="2" t="str">
        <f>IFERROR(VLOOKUP(Tabela3[[#This Row],[RetornCodigo]],Tabela7[],4,0),"formula")</f>
        <v xml:space="preserve">Assai Sao Raimundo   </v>
      </c>
      <c r="AB89" s="9" t="str">
        <f>IFERROR(VLOOKUP(Tabela3[[#This Row],[RetornCodigo]],Tabela7[],3,0),"formula")</f>
        <v>Assai</v>
      </c>
      <c r="AC89" s="30">
        <f>IFERROR(Tabela3[[#This Row],[Vlr Devolução]]/$AK$1,"formula")</f>
        <v>5.7350626608460792E-6</v>
      </c>
      <c r="AD89" s="32">
        <f>IFERROR(Tabela3[[#This Row],[Qtd Devolvida Kg]]/$AL$1,"formula")</f>
        <v>2.8972819436218802E-6</v>
      </c>
      <c r="AE89" s="33" t="str">
        <f>IFERROR(RIGHT(Tabela3[[#This Row],[Cliente]],10),"formula")</f>
        <v>1899 - 24)</v>
      </c>
      <c r="AF89" s="39">
        <f>IFERROR(VLOOKUP(Tabela3[[#This Row],[Fantasia]],'BASE VENDAS'!#REF!,2,0),0)</f>
        <v>0</v>
      </c>
      <c r="AG89" s="39">
        <f>IFERROR(VLOOKUP(Tabela3[[#This Row],[Fantasia]],'BASE VENDAS'!#REF!,3,0),0)</f>
        <v>0</v>
      </c>
      <c r="AH89" s="52">
        <f t="shared" si="1"/>
        <v>2.8611970184302681E-2</v>
      </c>
      <c r="AI89" s="38"/>
      <c r="AJ89" s="38"/>
    </row>
    <row r="90" spans="1:36" x14ac:dyDescent="0.2">
      <c r="A90" s="34" t="str">
        <f>IFERROR(Tabela3[[#This Row],[direita]],"formula")</f>
        <v>1899 - 24)</v>
      </c>
      <c r="B90" t="s">
        <v>1133</v>
      </c>
      <c r="C90" t="s">
        <v>1140</v>
      </c>
      <c r="D90" t="s">
        <v>919</v>
      </c>
      <c r="E90" t="s">
        <v>1141</v>
      </c>
      <c r="F90" t="s">
        <v>677</v>
      </c>
      <c r="G90" t="s">
        <v>1275</v>
      </c>
      <c r="H90" s="48">
        <v>45712</v>
      </c>
      <c r="I90" t="s">
        <v>2485</v>
      </c>
      <c r="J90" t="s">
        <v>297</v>
      </c>
      <c r="K90" t="s">
        <v>62</v>
      </c>
      <c r="L90" t="s">
        <v>63</v>
      </c>
      <c r="M90" t="s">
        <v>63</v>
      </c>
      <c r="N90" t="s">
        <v>298</v>
      </c>
      <c r="O90" t="s">
        <v>299</v>
      </c>
      <c r="P90" t="s">
        <v>2579</v>
      </c>
      <c r="Q90" t="s">
        <v>308</v>
      </c>
      <c r="R90" t="s">
        <v>135</v>
      </c>
      <c r="S90" t="s">
        <v>20</v>
      </c>
      <c r="T90" s="49">
        <v>0.23530000000000001</v>
      </c>
      <c r="U90" s="49">
        <v>3.2942</v>
      </c>
      <c r="V90" s="49">
        <v>35.9</v>
      </c>
      <c r="W90" t="s">
        <v>315</v>
      </c>
      <c r="X90" t="s">
        <v>302</v>
      </c>
      <c r="Y90" t="s">
        <v>21</v>
      </c>
      <c r="Z90" t="s">
        <v>2580</v>
      </c>
      <c r="AA90" s="2" t="str">
        <f>IFERROR(VLOOKUP(Tabela3[[#This Row],[RetornCodigo]],Tabela7[],4,0),"formula")</f>
        <v xml:space="preserve">Assai Sao Raimundo   </v>
      </c>
      <c r="AB90" s="9" t="str">
        <f>IFERROR(VLOOKUP(Tabela3[[#This Row],[RetornCodigo]],Tabela7[],3,0),"formula")</f>
        <v>Assai</v>
      </c>
      <c r="AC90" s="30">
        <f>IFERROR(Tabela3[[#This Row],[Vlr Devolução]]/$AK$1,"formula")</f>
        <v>1.1502164777898003E-4</v>
      </c>
      <c r="AD90" s="32">
        <f>IFERROR(Tabela3[[#This Row],[Qtd Devolvida Kg]]/$AL$1,"formula")</f>
        <v>9.5537799586378354E-5</v>
      </c>
      <c r="AE90" s="33" t="str">
        <f>IFERROR(RIGHT(Tabela3[[#This Row],[Cliente]],10),"formula")</f>
        <v>1899 - 24)</v>
      </c>
      <c r="AF90" s="39">
        <f>IFERROR(VLOOKUP(Tabela3[[#This Row],[Fantasia]],'BASE VENDAS'!#REF!,2,0),0)</f>
        <v>0</v>
      </c>
      <c r="AG90" s="39">
        <f>IFERROR(VLOOKUP(Tabela3[[#This Row],[Fantasia]],'BASE VENDAS'!#REF!,3,0),0)</f>
        <v>0</v>
      </c>
      <c r="AH90" s="52">
        <f t="shared" si="1"/>
        <v>2.8611970184302681E-2</v>
      </c>
      <c r="AI90" s="38"/>
      <c r="AJ90" s="38"/>
    </row>
    <row r="91" spans="1:36" x14ac:dyDescent="0.2">
      <c r="A91" s="34" t="str">
        <f>IFERROR(Tabela3[[#This Row],[direita]],"formula")</f>
        <v>1899 - 24)</v>
      </c>
      <c r="B91" t="s">
        <v>1133</v>
      </c>
      <c r="C91" t="s">
        <v>1140</v>
      </c>
      <c r="D91" t="s">
        <v>919</v>
      </c>
      <c r="E91" t="s">
        <v>1141</v>
      </c>
      <c r="F91" t="s">
        <v>677</v>
      </c>
      <c r="G91" t="s">
        <v>1275</v>
      </c>
      <c r="H91" s="48">
        <v>45712</v>
      </c>
      <c r="I91" t="s">
        <v>2485</v>
      </c>
      <c r="J91" t="s">
        <v>297</v>
      </c>
      <c r="K91" t="s">
        <v>53</v>
      </c>
      <c r="L91" t="s">
        <v>54</v>
      </c>
      <c r="M91" t="s">
        <v>55</v>
      </c>
      <c r="N91" t="s">
        <v>298</v>
      </c>
      <c r="O91" t="s">
        <v>299</v>
      </c>
      <c r="P91" t="s">
        <v>2579</v>
      </c>
      <c r="Q91" t="s">
        <v>309</v>
      </c>
      <c r="R91" t="s">
        <v>56</v>
      </c>
      <c r="S91" t="s">
        <v>20</v>
      </c>
      <c r="T91" s="49">
        <v>6.4500000000000002E-2</v>
      </c>
      <c r="U91" s="49">
        <v>0.96750000000000003</v>
      </c>
      <c r="V91" s="49">
        <v>12.49</v>
      </c>
      <c r="W91" t="s">
        <v>315</v>
      </c>
      <c r="X91" t="s">
        <v>302</v>
      </c>
      <c r="Y91" t="s">
        <v>21</v>
      </c>
      <c r="Z91" t="s">
        <v>2580</v>
      </c>
      <c r="AA91" s="2" t="str">
        <f>IFERROR(VLOOKUP(Tabela3[[#This Row],[RetornCodigo]],Tabela7[],4,0),"formula")</f>
        <v xml:space="preserve">Assai Sao Raimundo   </v>
      </c>
      <c r="AB91" s="9" t="str">
        <f>IFERROR(VLOOKUP(Tabela3[[#This Row],[RetornCodigo]],Tabela7[],3,0),"formula")</f>
        <v>Assai</v>
      </c>
      <c r="AC91" s="30">
        <f>IFERROR(Tabela3[[#This Row],[Vlr Devolução]]/$AK$1,"formula")</f>
        <v>4.0017280801099183E-5</v>
      </c>
      <c r="AD91" s="32">
        <f>IFERROR(Tabela3[[#This Row],[Qtd Devolvida Kg]]/$AL$1,"formula")</f>
        <v>2.80592620666083E-5</v>
      </c>
      <c r="AE91" s="33" t="str">
        <f>IFERROR(RIGHT(Tabela3[[#This Row],[Cliente]],10),"formula")</f>
        <v>1899 - 24)</v>
      </c>
      <c r="AF91" s="39">
        <f>IFERROR(VLOOKUP(Tabela3[[#This Row],[Fantasia]],'BASE VENDAS'!#REF!,2,0),0)</f>
        <v>0</v>
      </c>
      <c r="AG91" s="39">
        <f>IFERROR(VLOOKUP(Tabela3[[#This Row],[Fantasia]],'BASE VENDAS'!#REF!,3,0),0)</f>
        <v>0</v>
      </c>
      <c r="AH91" s="52">
        <f t="shared" si="1"/>
        <v>2.8611970184302681E-2</v>
      </c>
      <c r="AI91" s="38"/>
      <c r="AJ91" s="38"/>
    </row>
    <row r="92" spans="1:36" x14ac:dyDescent="0.2">
      <c r="A92" s="34" t="str">
        <f>IFERROR(Tabela3[[#This Row],[direita]],"formula")</f>
        <v>1899 - 24)</v>
      </c>
      <c r="B92" t="s">
        <v>1133</v>
      </c>
      <c r="C92" t="s">
        <v>1140</v>
      </c>
      <c r="D92" t="s">
        <v>919</v>
      </c>
      <c r="E92" t="s">
        <v>1141</v>
      </c>
      <c r="F92" t="s">
        <v>677</v>
      </c>
      <c r="G92" t="s">
        <v>1275</v>
      </c>
      <c r="H92" s="48">
        <v>45712</v>
      </c>
      <c r="I92" t="s">
        <v>2485</v>
      </c>
      <c r="J92" t="s">
        <v>297</v>
      </c>
      <c r="K92" t="s">
        <v>27</v>
      </c>
      <c r="L92" t="s">
        <v>320</v>
      </c>
      <c r="M92" t="s">
        <v>28</v>
      </c>
      <c r="N92" t="s">
        <v>298</v>
      </c>
      <c r="O92" t="s">
        <v>299</v>
      </c>
      <c r="P92" t="s">
        <v>2579</v>
      </c>
      <c r="Q92" t="s">
        <v>307</v>
      </c>
      <c r="R92" t="s">
        <v>29</v>
      </c>
      <c r="S92" t="s">
        <v>20</v>
      </c>
      <c r="T92" s="49">
        <v>9.4E-2</v>
      </c>
      <c r="U92" s="49">
        <v>1.6919999999999999</v>
      </c>
      <c r="V92" s="49">
        <v>26.23</v>
      </c>
      <c r="W92" t="s">
        <v>315</v>
      </c>
      <c r="X92" t="s">
        <v>302</v>
      </c>
      <c r="Y92" t="s">
        <v>21</v>
      </c>
      <c r="Z92" t="s">
        <v>2580</v>
      </c>
      <c r="AA92" s="2" t="str">
        <f>IFERROR(VLOOKUP(Tabela3[[#This Row],[RetornCodigo]],Tabela7[],4,0),"formula")</f>
        <v xml:space="preserve">Assai Sao Raimundo   </v>
      </c>
      <c r="AB92" s="9" t="str">
        <f>IFERROR(VLOOKUP(Tabela3[[#This Row],[RetornCodigo]],Tabela7[],3,0),"formula")</f>
        <v>Assai</v>
      </c>
      <c r="AC92" s="30">
        <f>IFERROR(Tabela3[[#This Row],[Vlr Devolução]]/$AK$1,"formula")</f>
        <v>8.403949362792887E-5</v>
      </c>
      <c r="AD92" s="32">
        <f>IFERROR(Tabela3[[#This Row],[Qtd Devolvida Kg]]/$AL$1,"formula")</f>
        <v>4.9071081567649856E-5</v>
      </c>
      <c r="AE92" s="33" t="str">
        <f>IFERROR(RIGHT(Tabela3[[#This Row],[Cliente]],10),"formula")</f>
        <v>1899 - 24)</v>
      </c>
      <c r="AF92" s="39">
        <f>IFERROR(VLOOKUP(Tabela3[[#This Row],[Fantasia]],'BASE VENDAS'!#REF!,2,0),0)</f>
        <v>0</v>
      </c>
      <c r="AG92" s="39">
        <f>IFERROR(VLOOKUP(Tabela3[[#This Row],[Fantasia]],'BASE VENDAS'!#REF!,3,0),0)</f>
        <v>0</v>
      </c>
      <c r="AH92" s="52">
        <f t="shared" si="1"/>
        <v>2.8611970184302681E-2</v>
      </c>
      <c r="AI92" s="38"/>
      <c r="AJ92" s="38"/>
    </row>
    <row r="93" spans="1:36" x14ac:dyDescent="0.2">
      <c r="A93" s="9" t="str">
        <f>IFERROR(Tabela3[[#This Row],[direita]],"formula")</f>
        <v>1899 - 24)</v>
      </c>
      <c r="B93" t="s">
        <v>1133</v>
      </c>
      <c r="C93" t="s">
        <v>1140</v>
      </c>
      <c r="D93" t="s">
        <v>919</v>
      </c>
      <c r="E93" t="s">
        <v>1141</v>
      </c>
      <c r="F93" t="s">
        <v>677</v>
      </c>
      <c r="G93" t="s">
        <v>1275</v>
      </c>
      <c r="H93" s="48">
        <v>45712</v>
      </c>
      <c r="I93" t="s">
        <v>2485</v>
      </c>
      <c r="J93" t="s">
        <v>297</v>
      </c>
      <c r="K93" t="s">
        <v>27</v>
      </c>
      <c r="L93" t="s">
        <v>318</v>
      </c>
      <c r="M93" t="s">
        <v>72</v>
      </c>
      <c r="N93" t="s">
        <v>298</v>
      </c>
      <c r="O93" t="s">
        <v>299</v>
      </c>
      <c r="P93" t="s">
        <v>2579</v>
      </c>
      <c r="Q93" t="s">
        <v>319</v>
      </c>
      <c r="R93" t="s">
        <v>132</v>
      </c>
      <c r="S93" t="s">
        <v>20</v>
      </c>
      <c r="T93" s="49">
        <v>5.5100000000000003E-2</v>
      </c>
      <c r="U93" s="49">
        <v>0.99180000000000001</v>
      </c>
      <c r="V93" s="49">
        <v>15.77</v>
      </c>
      <c r="W93" t="s">
        <v>315</v>
      </c>
      <c r="X93" t="s">
        <v>302</v>
      </c>
      <c r="Y93" t="s">
        <v>21</v>
      </c>
      <c r="Z93" t="s">
        <v>2580</v>
      </c>
      <c r="AA93" s="2" t="str">
        <f>IFERROR(VLOOKUP(Tabela3[[#This Row],[RetornCodigo]],Tabela7[],4,0),"formula")</f>
        <v xml:space="preserve">Assai Sao Raimundo   </v>
      </c>
      <c r="AB93" s="9" t="str">
        <f>IFERROR(VLOOKUP(Tabela3[[#This Row],[RetornCodigo]],Tabela7[],3,0),"formula")</f>
        <v>Assai</v>
      </c>
      <c r="AC93" s="40">
        <f>IFERROR(Tabela3[[#This Row],[Vlr Devolução]]/$AK$1,"formula")</f>
        <v>5.0526222436616019E-5</v>
      </c>
      <c r="AD93" s="32">
        <f>IFERROR(Tabela3[[#This Row],[Qtd Devolvida Kg]]/$AL$1,"formula")</f>
        <v>2.8764006323164971E-5</v>
      </c>
      <c r="AE93" s="41" t="str">
        <f>IFERROR(RIGHT(Tabela3[[#This Row],[Cliente]],10),"formula")</f>
        <v>1899 - 24)</v>
      </c>
      <c r="AF93" s="39">
        <f>IFERROR(VLOOKUP(Tabela3[[#This Row],[Fantasia]],'BASE VENDAS'!#REF!,2,0),0)</f>
        <v>0</v>
      </c>
      <c r="AG93" s="39">
        <f>IFERROR(VLOOKUP(Tabela3[[#This Row],[Fantasia]],'BASE VENDAS'!#REF!,3,0),0)</f>
        <v>0</v>
      </c>
      <c r="AH93" s="52">
        <f t="shared" si="1"/>
        <v>2.8611970184302681E-2</v>
      </c>
      <c r="AI93" s="42"/>
      <c r="AJ93" s="42"/>
    </row>
    <row r="94" spans="1:36" x14ac:dyDescent="0.2">
      <c r="A94" s="9" t="str">
        <f>IFERROR(Tabela3[[#This Row],[direita]],"formula")</f>
        <v>1899 - 24)</v>
      </c>
      <c r="B94" t="s">
        <v>1133</v>
      </c>
      <c r="C94" t="s">
        <v>1140</v>
      </c>
      <c r="D94" t="s">
        <v>919</v>
      </c>
      <c r="E94" t="s">
        <v>1141</v>
      </c>
      <c r="F94" t="s">
        <v>677</v>
      </c>
      <c r="G94" t="s">
        <v>1275</v>
      </c>
      <c r="H94" s="48">
        <v>45712</v>
      </c>
      <c r="I94" t="s">
        <v>2485</v>
      </c>
      <c r="J94" t="s">
        <v>297</v>
      </c>
      <c r="K94" t="s">
        <v>65</v>
      </c>
      <c r="L94" t="s">
        <v>312</v>
      </c>
      <c r="M94" t="s">
        <v>66</v>
      </c>
      <c r="N94" t="s">
        <v>298</v>
      </c>
      <c r="O94" t="s">
        <v>299</v>
      </c>
      <c r="P94" t="s">
        <v>2579</v>
      </c>
      <c r="Q94" t="s">
        <v>317</v>
      </c>
      <c r="R94" t="s">
        <v>67</v>
      </c>
      <c r="S94" t="s">
        <v>20</v>
      </c>
      <c r="T94" s="49">
        <v>9.1700000000000004E-2</v>
      </c>
      <c r="U94" s="49">
        <v>1.6506000000000001</v>
      </c>
      <c r="V94" s="49">
        <v>14.69</v>
      </c>
      <c r="W94" t="s">
        <v>315</v>
      </c>
      <c r="X94" t="s">
        <v>302</v>
      </c>
      <c r="Y94" t="s">
        <v>21</v>
      </c>
      <c r="Z94" t="s">
        <v>2580</v>
      </c>
      <c r="AA94" s="2" t="str">
        <f>IFERROR(VLOOKUP(Tabela3[[#This Row],[RetornCodigo]],Tabela7[],4,0),"formula")</f>
        <v xml:space="preserve">Assai Sao Raimundo   </v>
      </c>
      <c r="AB94" s="9" t="str">
        <f>IFERROR(VLOOKUP(Tabela3[[#This Row],[RetornCodigo]],Tabela7[],3,0),"formula")</f>
        <v>Assai</v>
      </c>
      <c r="AC94" s="40">
        <f>IFERROR(Tabela3[[#This Row],[Vlr Devolução]]/$AK$1,"formula")</f>
        <v>4.7065961166384863E-5</v>
      </c>
      <c r="AD94" s="32">
        <f>IFERROR(Tabela3[[#This Row],[Qtd Devolvida Kg]]/$AL$1,"formula")</f>
        <v>4.7870406167590346E-5</v>
      </c>
      <c r="AE94" s="41" t="str">
        <f>IFERROR(RIGHT(Tabela3[[#This Row],[Cliente]],10),"formula")</f>
        <v>1899 - 24)</v>
      </c>
      <c r="AF94" s="39">
        <f>IFERROR(VLOOKUP(Tabela3[[#This Row],[Fantasia]],'BASE VENDAS'!#REF!,2,0),0)</f>
        <v>0</v>
      </c>
      <c r="AG94" s="39">
        <f>IFERROR(VLOOKUP(Tabela3[[#This Row],[Fantasia]],'BASE VENDAS'!#REF!,3,0),0)</f>
        <v>0</v>
      </c>
      <c r="AH94" s="52">
        <f t="shared" si="1"/>
        <v>2.8611970184302681E-2</v>
      </c>
      <c r="AI94" s="42"/>
      <c r="AJ94" s="42"/>
    </row>
    <row r="95" spans="1:36" x14ac:dyDescent="0.2">
      <c r="A95" s="9" t="str">
        <f>IFERROR(Tabela3[[#This Row],[direita]],"formula")</f>
        <v>1899 - 24)</v>
      </c>
      <c r="B95" t="s">
        <v>1133</v>
      </c>
      <c r="C95" t="s">
        <v>1140</v>
      </c>
      <c r="D95" t="s">
        <v>919</v>
      </c>
      <c r="E95" t="s">
        <v>1141</v>
      </c>
      <c r="F95" t="s">
        <v>677</v>
      </c>
      <c r="G95" t="s">
        <v>1275</v>
      </c>
      <c r="H95" s="48">
        <v>45712</v>
      </c>
      <c r="I95" t="s">
        <v>2485</v>
      </c>
      <c r="J95" t="s">
        <v>297</v>
      </c>
      <c r="K95" t="s">
        <v>34</v>
      </c>
      <c r="L95" t="s">
        <v>35</v>
      </c>
      <c r="M95" t="s">
        <v>35</v>
      </c>
      <c r="N95" t="s">
        <v>298</v>
      </c>
      <c r="O95" t="s">
        <v>299</v>
      </c>
      <c r="P95" t="s">
        <v>2579</v>
      </c>
      <c r="Q95" t="s">
        <v>434</v>
      </c>
      <c r="R95" t="s">
        <v>70</v>
      </c>
      <c r="S95" t="s">
        <v>20</v>
      </c>
      <c r="T95" s="49">
        <v>0.224</v>
      </c>
      <c r="U95" s="49">
        <v>2.2400000000000002</v>
      </c>
      <c r="V95" s="49">
        <v>28.45</v>
      </c>
      <c r="W95" t="s">
        <v>315</v>
      </c>
      <c r="X95" t="s">
        <v>302</v>
      </c>
      <c r="Y95" t="s">
        <v>21</v>
      </c>
      <c r="Z95" t="s">
        <v>2580</v>
      </c>
      <c r="AA95" s="2" t="str">
        <f>IFERROR(VLOOKUP(Tabela3[[#This Row],[RetornCodigo]],Tabela7[],4,0),"formula")</f>
        <v xml:space="preserve">Assai Sao Raimundo   </v>
      </c>
      <c r="AB95" s="9" t="str">
        <f>IFERROR(VLOOKUP(Tabela3[[#This Row],[RetornCodigo]],Tabela7[],3,0),"formula")</f>
        <v>Assai</v>
      </c>
      <c r="AC95" s="40">
        <f>IFERROR(Tabela3[[#This Row],[Vlr Devolução]]/$AK$1,"formula")</f>
        <v>9.1152252905626235E-5</v>
      </c>
      <c r="AD95" s="32">
        <f>IFERROR(Tabela3[[#This Row],[Qtd Devolvida Kg]]/$AL$1,"formula")</f>
        <v>6.4964079616746867E-5</v>
      </c>
      <c r="AE95" s="41" t="str">
        <f>IFERROR(RIGHT(Tabela3[[#This Row],[Cliente]],10),"formula")</f>
        <v>1899 - 24)</v>
      </c>
      <c r="AF95" s="39">
        <f>IFERROR(VLOOKUP(Tabela3[[#This Row],[Fantasia]],'BASE VENDAS'!#REF!,2,0),0)</f>
        <v>0</v>
      </c>
      <c r="AG95" s="39">
        <f>IFERROR(VLOOKUP(Tabela3[[#This Row],[Fantasia]],'BASE VENDAS'!#REF!,3,0),0)</f>
        <v>0</v>
      </c>
      <c r="AH95" s="52">
        <f t="shared" si="1"/>
        <v>2.8611970184302681E-2</v>
      </c>
      <c r="AI95" s="42"/>
      <c r="AJ95" s="42"/>
    </row>
    <row r="96" spans="1:36" x14ac:dyDescent="0.2">
      <c r="A96" s="9" t="str">
        <f>IFERROR(Tabela3[[#This Row],[direita]],"formula")</f>
        <v>0002 - 58)</v>
      </c>
      <c r="B96" t="s">
        <v>1133</v>
      </c>
      <c r="C96" t="s">
        <v>1140</v>
      </c>
      <c r="D96" t="s">
        <v>918</v>
      </c>
      <c r="E96" t="s">
        <v>1141</v>
      </c>
      <c r="F96" t="s">
        <v>677</v>
      </c>
      <c r="G96" t="s">
        <v>1469</v>
      </c>
      <c r="H96" s="48">
        <v>45712</v>
      </c>
      <c r="I96" t="s">
        <v>2485</v>
      </c>
      <c r="J96" t="s">
        <v>303</v>
      </c>
      <c r="K96" t="s">
        <v>38</v>
      </c>
      <c r="L96" t="s">
        <v>39</v>
      </c>
      <c r="M96" t="s">
        <v>39</v>
      </c>
      <c r="N96" t="s">
        <v>298</v>
      </c>
      <c r="O96" t="s">
        <v>299</v>
      </c>
      <c r="P96" t="s">
        <v>2581</v>
      </c>
      <c r="Q96" t="s">
        <v>300</v>
      </c>
      <c r="R96" t="s">
        <v>40</v>
      </c>
      <c r="S96" t="s">
        <v>20</v>
      </c>
      <c r="T96" s="49">
        <v>0.1429</v>
      </c>
      <c r="U96" s="49">
        <v>2.0005999999999999</v>
      </c>
      <c r="V96" s="49">
        <v>31.8</v>
      </c>
      <c r="W96" t="s">
        <v>315</v>
      </c>
      <c r="X96" t="s">
        <v>302</v>
      </c>
      <c r="Y96" t="s">
        <v>21</v>
      </c>
      <c r="Z96" t="s">
        <v>2582</v>
      </c>
      <c r="AA96" s="2" t="str">
        <f>IFERROR(VLOOKUP(Tabela3[[#This Row],[RetornCodigo]],Tabela7[],4,0),"formula")</f>
        <v xml:space="preserve">Atac Ilhotas   </v>
      </c>
      <c r="AB96" s="9" t="str">
        <f>IFERROR(VLOOKUP(Tabela3[[#This Row],[RetornCodigo]],Tabela7[],3,0),"formula")</f>
        <v>Atacadao</v>
      </c>
      <c r="AC96" s="40">
        <f>IFERROR(Tabela3[[#This Row],[Vlr Devolução]]/$AK$1,"formula")</f>
        <v>1.0188547073458398E-4</v>
      </c>
      <c r="AD96" s="32">
        <f>IFERROR(Tabela3[[#This Row],[Qtd Devolvida Kg]]/$AL$1,"formula")</f>
        <v>5.8021043607707037E-5</v>
      </c>
      <c r="AE96" s="41" t="str">
        <f>IFERROR(RIGHT(Tabela3[[#This Row],[Cliente]],10),"formula")</f>
        <v>0002 - 58)</v>
      </c>
      <c r="AF96" s="39">
        <f>IFERROR(VLOOKUP(Tabela3[[#This Row],[Fantasia]],'BASE VENDAS'!#REF!,2,0),0)</f>
        <v>0</v>
      </c>
      <c r="AG96" s="39">
        <f>IFERROR(VLOOKUP(Tabela3[[#This Row],[Fantasia]],'BASE VENDAS'!#REF!,3,0),0)</f>
        <v>0</v>
      </c>
      <c r="AH96" s="52">
        <f t="shared" si="1"/>
        <v>2.8611970184302681E-2</v>
      </c>
      <c r="AI96" s="42"/>
      <c r="AJ96" s="42"/>
    </row>
    <row r="97" spans="1:36" x14ac:dyDescent="0.2">
      <c r="A97" s="9" t="str">
        <f>IFERROR(Tabela3[[#This Row],[direita]],"formula")</f>
        <v>0002 - 58)</v>
      </c>
      <c r="B97" t="s">
        <v>1133</v>
      </c>
      <c r="C97" t="s">
        <v>1140</v>
      </c>
      <c r="D97" t="s">
        <v>918</v>
      </c>
      <c r="E97" t="s">
        <v>1141</v>
      </c>
      <c r="F97" t="s">
        <v>677</v>
      </c>
      <c r="G97" t="s">
        <v>1469</v>
      </c>
      <c r="H97" s="48">
        <v>45712</v>
      </c>
      <c r="I97" t="s">
        <v>2485</v>
      </c>
      <c r="J97" t="s">
        <v>297</v>
      </c>
      <c r="K97" t="s">
        <v>62</v>
      </c>
      <c r="L97" t="s">
        <v>63</v>
      </c>
      <c r="M97" t="s">
        <v>63</v>
      </c>
      <c r="N97" t="s">
        <v>298</v>
      </c>
      <c r="O97" t="s">
        <v>299</v>
      </c>
      <c r="P97" t="s">
        <v>2581</v>
      </c>
      <c r="Q97" t="s">
        <v>308</v>
      </c>
      <c r="R97" t="s">
        <v>135</v>
      </c>
      <c r="S97" t="s">
        <v>20</v>
      </c>
      <c r="T97" s="49">
        <v>7.1400000000000005E-2</v>
      </c>
      <c r="U97" s="49">
        <v>0.99960000000000004</v>
      </c>
      <c r="V97" s="49">
        <v>12.5</v>
      </c>
      <c r="W97" t="s">
        <v>315</v>
      </c>
      <c r="X97" t="s">
        <v>302</v>
      </c>
      <c r="Y97" t="s">
        <v>21</v>
      </c>
      <c r="Z97" t="s">
        <v>2582</v>
      </c>
      <c r="AA97" s="2" t="str">
        <f>IFERROR(VLOOKUP(Tabela3[[#This Row],[RetornCodigo]],Tabela7[],4,0),"formula")</f>
        <v xml:space="preserve">Atac Ilhotas   </v>
      </c>
      <c r="AB97" s="9" t="str">
        <f>IFERROR(VLOOKUP(Tabela3[[#This Row],[RetornCodigo]],Tabela7[],3,0),"formula")</f>
        <v>Atacadao</v>
      </c>
      <c r="AC97" s="40">
        <f>IFERROR(Tabela3[[#This Row],[Vlr Devolução]]/$AK$1,"formula")</f>
        <v>4.0049320257305026E-5</v>
      </c>
      <c r="AD97" s="32">
        <f>IFERROR(Tabela3[[#This Row],[Qtd Devolvida Kg]]/$AL$1,"formula")</f>
        <v>2.8990220528973289E-5</v>
      </c>
      <c r="AE97" s="41" t="str">
        <f>IFERROR(RIGHT(Tabela3[[#This Row],[Cliente]],10),"formula")</f>
        <v>0002 - 58)</v>
      </c>
      <c r="AF97" s="39">
        <f>IFERROR(VLOOKUP(Tabela3[[#This Row],[Fantasia]],'BASE VENDAS'!#REF!,2,0),0)</f>
        <v>0</v>
      </c>
      <c r="AG97" s="39">
        <f>IFERROR(VLOOKUP(Tabela3[[#This Row],[Fantasia]],'BASE VENDAS'!#REF!,3,0),0)</f>
        <v>0</v>
      </c>
      <c r="AH97" s="52">
        <f t="shared" si="1"/>
        <v>2.8611970184302681E-2</v>
      </c>
      <c r="AI97" s="42"/>
      <c r="AJ97" s="42"/>
    </row>
    <row r="98" spans="1:36" x14ac:dyDescent="0.2">
      <c r="A98" s="9" t="str">
        <f>IFERROR(Tabela3[[#This Row],[direita]],"formula")</f>
        <v>0048 - 12)</v>
      </c>
      <c r="B98" t="s">
        <v>1133</v>
      </c>
      <c r="C98" t="s">
        <v>1134</v>
      </c>
      <c r="D98" t="s">
        <v>924</v>
      </c>
      <c r="E98" t="s">
        <v>1135</v>
      </c>
      <c r="F98" t="s">
        <v>689</v>
      </c>
      <c r="G98" t="s">
        <v>1555</v>
      </c>
      <c r="H98" s="48">
        <v>45712</v>
      </c>
      <c r="I98" t="s">
        <v>2485</v>
      </c>
      <c r="J98" t="s">
        <v>297</v>
      </c>
      <c r="K98" t="s">
        <v>41</v>
      </c>
      <c r="L98" t="s">
        <v>310</v>
      </c>
      <c r="M98" t="s">
        <v>42</v>
      </c>
      <c r="N98" t="s">
        <v>298</v>
      </c>
      <c r="O98" t="s">
        <v>299</v>
      </c>
      <c r="P98" t="s">
        <v>2583</v>
      </c>
      <c r="Q98" t="s">
        <v>300</v>
      </c>
      <c r="R98" t="s">
        <v>43</v>
      </c>
      <c r="S98" t="s">
        <v>20</v>
      </c>
      <c r="T98" s="49">
        <v>1.2222</v>
      </c>
      <c r="U98" s="49">
        <v>10.9998</v>
      </c>
      <c r="V98" s="49">
        <v>225.5</v>
      </c>
      <c r="W98" t="s">
        <v>315</v>
      </c>
      <c r="X98" t="s">
        <v>368</v>
      </c>
      <c r="Y98" t="s">
        <v>369</v>
      </c>
      <c r="Z98" t="s">
        <v>2584</v>
      </c>
      <c r="AA98" s="2" t="str">
        <f>IFERROR(VLOOKUP(Tabela3[[#This Row],[RetornCodigo]],Tabela7[],4,0),"formula")</f>
        <v xml:space="preserve">Atac Triangulo   </v>
      </c>
      <c r="AB98" s="9" t="str">
        <f>IFERROR(VLOOKUP(Tabela3[[#This Row],[RetornCodigo]],Tabela7[],3,0),"formula")</f>
        <v>Atacadao</v>
      </c>
      <c r="AC98" s="40">
        <f>IFERROR(Tabela3[[#This Row],[Vlr Devolução]]/$AK$1,"formula")</f>
        <v>7.2248973744178265E-4</v>
      </c>
      <c r="AD98" s="32">
        <f>IFERROR(Tabela3[[#This Row],[Qtd Devolvida Kg]]/$AL$1,"formula")</f>
        <v>3.1901423346798757E-4</v>
      </c>
      <c r="AE98" s="41" t="str">
        <f>IFERROR(RIGHT(Tabela3[[#This Row],[Cliente]],10),"formula")</f>
        <v>0048 - 12)</v>
      </c>
      <c r="AF98" s="39">
        <f>IFERROR(VLOOKUP(Tabela3[[#This Row],[Fantasia]],'BASE VENDAS'!#REF!,2,0),0)</f>
        <v>0</v>
      </c>
      <c r="AG98" s="39">
        <f>IFERROR(VLOOKUP(Tabela3[[#This Row],[Fantasia]],'BASE VENDAS'!#REF!,3,0),0)</f>
        <v>0</v>
      </c>
      <c r="AH98" s="52">
        <f t="shared" si="1"/>
        <v>2.8611970184302681E-2</v>
      </c>
      <c r="AI98" s="42"/>
      <c r="AJ98" s="42"/>
    </row>
    <row r="99" spans="1:36" x14ac:dyDescent="0.2">
      <c r="A99" s="9" t="str">
        <f>IFERROR(Tabela3[[#This Row],[direita]],"formula")</f>
        <v>0048 - 12)</v>
      </c>
      <c r="B99" t="s">
        <v>1133</v>
      </c>
      <c r="C99" t="s">
        <v>1134</v>
      </c>
      <c r="D99" t="s">
        <v>924</v>
      </c>
      <c r="E99" t="s">
        <v>1135</v>
      </c>
      <c r="F99" t="s">
        <v>689</v>
      </c>
      <c r="G99" t="s">
        <v>1555</v>
      </c>
      <c r="H99" s="48">
        <v>45712</v>
      </c>
      <c r="I99" t="s">
        <v>2485</v>
      </c>
      <c r="J99" t="s">
        <v>297</v>
      </c>
      <c r="K99" t="s">
        <v>62</v>
      </c>
      <c r="L99" t="s">
        <v>63</v>
      </c>
      <c r="M99" t="s">
        <v>63</v>
      </c>
      <c r="N99" t="s">
        <v>298</v>
      </c>
      <c r="O99" t="s">
        <v>299</v>
      </c>
      <c r="P99" t="s">
        <v>2583</v>
      </c>
      <c r="Q99" t="s">
        <v>308</v>
      </c>
      <c r="R99" t="s">
        <v>135</v>
      </c>
      <c r="S99" t="s">
        <v>20</v>
      </c>
      <c r="T99" s="49">
        <v>7.1400000000000005E-2</v>
      </c>
      <c r="U99" s="49">
        <v>0.99960000000000004</v>
      </c>
      <c r="V99" s="49">
        <v>13.9</v>
      </c>
      <c r="W99" t="s">
        <v>315</v>
      </c>
      <c r="X99" t="s">
        <v>368</v>
      </c>
      <c r="Y99" t="s">
        <v>369</v>
      </c>
      <c r="Z99" t="s">
        <v>2584</v>
      </c>
      <c r="AA99" s="2" t="str">
        <f>IFERROR(VLOOKUP(Tabela3[[#This Row],[RetornCodigo]],Tabela7[],4,0),"formula")</f>
        <v xml:space="preserve">Atac Triangulo   </v>
      </c>
      <c r="AB99" s="9" t="str">
        <f>IFERROR(VLOOKUP(Tabela3[[#This Row],[RetornCodigo]],Tabela7[],3,0),"formula")</f>
        <v>Atacadao</v>
      </c>
      <c r="AC99" s="40">
        <f>IFERROR(Tabela3[[#This Row],[Vlr Devolução]]/$AK$1,"formula")</f>
        <v>4.4534844126123185E-5</v>
      </c>
      <c r="AD99" s="32">
        <f>IFERROR(Tabela3[[#This Row],[Qtd Devolvida Kg]]/$AL$1,"formula")</f>
        <v>2.8990220528973289E-5</v>
      </c>
      <c r="AE99" s="41" t="str">
        <f>IFERROR(RIGHT(Tabela3[[#This Row],[Cliente]],10),"formula")</f>
        <v>0048 - 12)</v>
      </c>
      <c r="AF99" s="39">
        <f>IFERROR(VLOOKUP(Tabela3[[#This Row],[Fantasia]],'BASE VENDAS'!#REF!,2,0),0)</f>
        <v>0</v>
      </c>
      <c r="AG99" s="39">
        <f>IFERROR(VLOOKUP(Tabela3[[#This Row],[Fantasia]],'BASE VENDAS'!#REF!,3,0),0)</f>
        <v>0</v>
      </c>
      <c r="AH99" s="52">
        <f t="shared" si="1"/>
        <v>2.8611970184302681E-2</v>
      </c>
      <c r="AI99" s="42"/>
      <c r="AJ99" s="42"/>
    </row>
    <row r="100" spans="1:36" x14ac:dyDescent="0.2">
      <c r="A100" s="9" t="str">
        <f>IFERROR(Tabela3[[#This Row],[direita]],"formula")</f>
        <v>0048 - 12)</v>
      </c>
      <c r="B100" t="s">
        <v>1133</v>
      </c>
      <c r="C100" t="s">
        <v>1134</v>
      </c>
      <c r="D100" t="s">
        <v>924</v>
      </c>
      <c r="E100" t="s">
        <v>1135</v>
      </c>
      <c r="F100" t="s">
        <v>689</v>
      </c>
      <c r="G100" t="s">
        <v>1555</v>
      </c>
      <c r="H100" s="48">
        <v>45712</v>
      </c>
      <c r="I100" t="s">
        <v>2485</v>
      </c>
      <c r="J100" t="s">
        <v>297</v>
      </c>
      <c r="K100" t="s">
        <v>53</v>
      </c>
      <c r="L100" t="s">
        <v>54</v>
      </c>
      <c r="M100" t="s">
        <v>55</v>
      </c>
      <c r="N100" t="s">
        <v>298</v>
      </c>
      <c r="O100" t="s">
        <v>299</v>
      </c>
      <c r="P100" t="s">
        <v>2583</v>
      </c>
      <c r="Q100" t="s">
        <v>309</v>
      </c>
      <c r="R100" t="s">
        <v>56</v>
      </c>
      <c r="S100" t="s">
        <v>20</v>
      </c>
      <c r="T100" s="49">
        <v>6.6699999999999995E-2</v>
      </c>
      <c r="U100" s="49">
        <v>1.0004999999999999</v>
      </c>
      <c r="V100" s="49">
        <v>12.9</v>
      </c>
      <c r="W100" t="s">
        <v>315</v>
      </c>
      <c r="X100" t="s">
        <v>368</v>
      </c>
      <c r="Y100" t="s">
        <v>369</v>
      </c>
      <c r="Z100" t="s">
        <v>2584</v>
      </c>
      <c r="AA100" s="2" t="str">
        <f>IFERROR(VLOOKUP(Tabela3[[#This Row],[RetornCodigo]],Tabela7[],4,0),"formula")</f>
        <v xml:space="preserve">Atac Triangulo   </v>
      </c>
      <c r="AB100" s="9" t="str">
        <f>IFERROR(VLOOKUP(Tabela3[[#This Row],[RetornCodigo]],Tabela7[],3,0),"formula")</f>
        <v>Atacadao</v>
      </c>
      <c r="AC100" s="40">
        <f>IFERROR(Tabela3[[#This Row],[Vlr Devolução]]/$AK$1,"formula")</f>
        <v>4.1330898505538783E-5</v>
      </c>
      <c r="AD100" s="32">
        <f>IFERROR(Tabela3[[#This Row],[Qtd Devolvida Kg]]/$AL$1,"formula")</f>
        <v>2.9016322168105014E-5</v>
      </c>
      <c r="AE100" s="41" t="str">
        <f>IFERROR(RIGHT(Tabela3[[#This Row],[Cliente]],10),"formula")</f>
        <v>0048 - 12)</v>
      </c>
      <c r="AF100" s="39">
        <f>IFERROR(VLOOKUP(Tabela3[[#This Row],[Fantasia]],'BASE VENDAS'!#REF!,2,0),0)</f>
        <v>0</v>
      </c>
      <c r="AG100" s="39">
        <f>IFERROR(VLOOKUP(Tabela3[[#This Row],[Fantasia]],'BASE VENDAS'!#REF!,3,0),0)</f>
        <v>0</v>
      </c>
      <c r="AH100" s="52">
        <f t="shared" si="1"/>
        <v>2.8611970184302681E-2</v>
      </c>
      <c r="AI100" s="42"/>
      <c r="AJ100" s="42"/>
    </row>
    <row r="101" spans="1:36" x14ac:dyDescent="0.2">
      <c r="A101" s="9" t="str">
        <f>IFERROR(Tabela3[[#This Row],[direita]],"formula")</f>
        <v>0048 - 12)</v>
      </c>
      <c r="B101" t="s">
        <v>1133</v>
      </c>
      <c r="C101" t="s">
        <v>1134</v>
      </c>
      <c r="D101" t="s">
        <v>924</v>
      </c>
      <c r="E101" t="s">
        <v>1135</v>
      </c>
      <c r="F101" t="s">
        <v>689</v>
      </c>
      <c r="G101" t="s">
        <v>1555</v>
      </c>
      <c r="H101" s="48">
        <v>45712</v>
      </c>
      <c r="I101" t="s">
        <v>2485</v>
      </c>
      <c r="J101" t="s">
        <v>297</v>
      </c>
      <c r="K101" t="s">
        <v>27</v>
      </c>
      <c r="L101" t="s">
        <v>320</v>
      </c>
      <c r="M101" t="s">
        <v>28</v>
      </c>
      <c r="N101" t="s">
        <v>298</v>
      </c>
      <c r="O101" t="s">
        <v>299</v>
      </c>
      <c r="P101" t="s">
        <v>2583</v>
      </c>
      <c r="Q101" t="s">
        <v>307</v>
      </c>
      <c r="R101" t="s">
        <v>29</v>
      </c>
      <c r="S101" t="s">
        <v>20</v>
      </c>
      <c r="T101" s="49">
        <v>0.16669999999999999</v>
      </c>
      <c r="U101" s="49">
        <v>3.0005999999999999</v>
      </c>
      <c r="V101" s="49">
        <v>38.1</v>
      </c>
      <c r="W101" t="s">
        <v>315</v>
      </c>
      <c r="X101" t="s">
        <v>368</v>
      </c>
      <c r="Y101" t="s">
        <v>369</v>
      </c>
      <c r="Z101" t="s">
        <v>2584</v>
      </c>
      <c r="AA101" s="2" t="str">
        <f>IFERROR(VLOOKUP(Tabela3[[#This Row],[RetornCodigo]],Tabela7[],4,0),"formula")</f>
        <v xml:space="preserve">Atac Triangulo   </v>
      </c>
      <c r="AB101" s="9" t="str">
        <f>IFERROR(VLOOKUP(Tabela3[[#This Row],[RetornCodigo]],Tabela7[],3,0),"formula")</f>
        <v>Atacadao</v>
      </c>
      <c r="AC101" s="40">
        <f>IFERROR(Tabela3[[#This Row],[Vlr Devolução]]/$AK$1,"formula")</f>
        <v>1.2207032814426572E-4</v>
      </c>
      <c r="AD101" s="32">
        <f>IFERROR(Tabela3[[#This Row],[Qtd Devolvida Kg]]/$AL$1,"formula")</f>
        <v>8.7022864865183316E-5</v>
      </c>
      <c r="AE101" s="41" t="str">
        <f>IFERROR(RIGHT(Tabela3[[#This Row],[Cliente]],10),"formula")</f>
        <v>0048 - 12)</v>
      </c>
      <c r="AF101" s="39">
        <f>IFERROR(VLOOKUP(Tabela3[[#This Row],[Fantasia]],'BASE VENDAS'!#REF!,2,0),0)</f>
        <v>0</v>
      </c>
      <c r="AG101" s="39">
        <f>IFERROR(VLOOKUP(Tabela3[[#This Row],[Fantasia]],'BASE VENDAS'!#REF!,3,0),0)</f>
        <v>0</v>
      </c>
      <c r="AH101" s="52">
        <f t="shared" si="1"/>
        <v>2.8611970184302681E-2</v>
      </c>
      <c r="AI101" s="42"/>
      <c r="AJ101" s="42"/>
    </row>
    <row r="102" spans="1:36" x14ac:dyDescent="0.2">
      <c r="A102" s="9" t="str">
        <f>IFERROR(Tabela3[[#This Row],[direita]],"formula")</f>
        <v>0048 - 12)</v>
      </c>
      <c r="B102" t="s">
        <v>1133</v>
      </c>
      <c r="C102" t="s">
        <v>1134</v>
      </c>
      <c r="D102" t="s">
        <v>924</v>
      </c>
      <c r="E102" t="s">
        <v>1135</v>
      </c>
      <c r="F102" t="s">
        <v>689</v>
      </c>
      <c r="G102" t="s">
        <v>1555</v>
      </c>
      <c r="H102" s="48">
        <v>45712</v>
      </c>
      <c r="I102" t="s">
        <v>2485</v>
      </c>
      <c r="J102" t="s">
        <v>297</v>
      </c>
      <c r="K102" t="s">
        <v>65</v>
      </c>
      <c r="L102" t="s">
        <v>312</v>
      </c>
      <c r="M102" t="s">
        <v>66</v>
      </c>
      <c r="N102" t="s">
        <v>298</v>
      </c>
      <c r="O102" t="s">
        <v>299</v>
      </c>
      <c r="P102" t="s">
        <v>2583</v>
      </c>
      <c r="Q102" t="s">
        <v>319</v>
      </c>
      <c r="R102" t="s">
        <v>67</v>
      </c>
      <c r="S102" t="s">
        <v>20</v>
      </c>
      <c r="T102" s="49">
        <v>0.16669999999999999</v>
      </c>
      <c r="U102" s="49">
        <v>3.0005999999999999</v>
      </c>
      <c r="V102" s="49">
        <v>25.2</v>
      </c>
      <c r="W102" t="s">
        <v>315</v>
      </c>
      <c r="X102" t="s">
        <v>368</v>
      </c>
      <c r="Y102" t="s">
        <v>369</v>
      </c>
      <c r="Z102" t="s">
        <v>2584</v>
      </c>
      <c r="AA102" s="2" t="str">
        <f>IFERROR(VLOOKUP(Tabela3[[#This Row],[RetornCodigo]],Tabela7[],4,0),"formula")</f>
        <v xml:space="preserve">Atac Triangulo   </v>
      </c>
      <c r="AB102" s="9" t="str">
        <f>IFERROR(VLOOKUP(Tabela3[[#This Row],[RetornCodigo]],Tabela7[],3,0),"formula")</f>
        <v>Atacadao</v>
      </c>
      <c r="AC102" s="40">
        <f>IFERROR(Tabela3[[#This Row],[Vlr Devolução]]/$AK$1,"formula")</f>
        <v>8.0739429638726926E-5</v>
      </c>
      <c r="AD102" s="32">
        <f>IFERROR(Tabela3[[#This Row],[Qtd Devolvida Kg]]/$AL$1,"formula")</f>
        <v>8.7022864865183316E-5</v>
      </c>
      <c r="AE102" s="41" t="str">
        <f>IFERROR(RIGHT(Tabela3[[#This Row],[Cliente]],10),"formula")</f>
        <v>0048 - 12)</v>
      </c>
      <c r="AF102" s="39">
        <f>IFERROR(VLOOKUP(Tabela3[[#This Row],[Fantasia]],'BASE VENDAS'!#REF!,2,0),0)</f>
        <v>0</v>
      </c>
      <c r="AG102" s="39">
        <f>IFERROR(VLOOKUP(Tabela3[[#This Row],[Fantasia]],'BASE VENDAS'!#REF!,3,0),0)</f>
        <v>0</v>
      </c>
      <c r="AH102" s="52">
        <f t="shared" si="1"/>
        <v>2.8611970184302681E-2</v>
      </c>
      <c r="AI102" s="42"/>
      <c r="AJ102" s="42"/>
    </row>
    <row r="103" spans="1:36" x14ac:dyDescent="0.2">
      <c r="A103" s="9" t="str">
        <f>IFERROR(Tabela3[[#This Row],[direita]],"formula")</f>
        <v>0048 - 12)</v>
      </c>
      <c r="B103" t="s">
        <v>1133</v>
      </c>
      <c r="C103" t="s">
        <v>1134</v>
      </c>
      <c r="D103" t="s">
        <v>924</v>
      </c>
      <c r="E103" t="s">
        <v>1135</v>
      </c>
      <c r="F103" t="s">
        <v>689</v>
      </c>
      <c r="G103" t="s">
        <v>1555</v>
      </c>
      <c r="H103" s="48">
        <v>45712</v>
      </c>
      <c r="I103" t="s">
        <v>2485</v>
      </c>
      <c r="J103" t="s">
        <v>303</v>
      </c>
      <c r="K103" t="s">
        <v>45</v>
      </c>
      <c r="L103" t="s">
        <v>417</v>
      </c>
      <c r="M103" t="s">
        <v>46</v>
      </c>
      <c r="N103" t="s">
        <v>298</v>
      </c>
      <c r="O103" t="s">
        <v>299</v>
      </c>
      <c r="P103" t="s">
        <v>2585</v>
      </c>
      <c r="Q103" t="s">
        <v>300</v>
      </c>
      <c r="R103" t="s">
        <v>1246</v>
      </c>
      <c r="S103" t="s">
        <v>1247</v>
      </c>
      <c r="T103" s="49">
        <v>2.6667000000000001</v>
      </c>
      <c r="U103" s="49">
        <v>2.6667000000000001</v>
      </c>
      <c r="V103" s="49">
        <v>108</v>
      </c>
      <c r="W103" t="s">
        <v>305</v>
      </c>
      <c r="X103" t="s">
        <v>372</v>
      </c>
      <c r="Y103" t="s">
        <v>373</v>
      </c>
      <c r="Z103" t="s">
        <v>2584</v>
      </c>
      <c r="AA103" s="2" t="str">
        <f>IFERROR(VLOOKUP(Tabela3[[#This Row],[RetornCodigo]],Tabela7[],4,0),"formula")</f>
        <v xml:space="preserve">Atac Triangulo   </v>
      </c>
      <c r="AB103" s="9" t="str">
        <f>IFERROR(VLOOKUP(Tabela3[[#This Row],[RetornCodigo]],Tabela7[],3,0),"formula")</f>
        <v>Atacadao</v>
      </c>
      <c r="AC103" s="40">
        <f>IFERROR(Tabela3[[#This Row],[Vlr Devolução]]/$AK$1,"formula")</f>
        <v>3.4602612702311543E-4</v>
      </c>
      <c r="AD103" s="32">
        <f>IFERROR(Tabela3[[#This Row],[Qtd Devolvida Kg]]/$AL$1,"formula")</f>
        <v>7.7339156747311988E-5</v>
      </c>
      <c r="AE103" s="41" t="str">
        <f>IFERROR(RIGHT(Tabela3[[#This Row],[Cliente]],10),"formula")</f>
        <v>0048 - 12)</v>
      </c>
      <c r="AF103" s="39">
        <f>IFERROR(VLOOKUP(Tabela3[[#This Row],[Fantasia]],'BASE VENDAS'!#REF!,2,0),0)</f>
        <v>0</v>
      </c>
      <c r="AG103" s="39">
        <f>IFERROR(VLOOKUP(Tabela3[[#This Row],[Fantasia]],'BASE VENDAS'!#REF!,3,0),0)</f>
        <v>0</v>
      </c>
      <c r="AH103" s="52">
        <f t="shared" si="1"/>
        <v>2.8611970184302681E-2</v>
      </c>
      <c r="AI103" s="42"/>
      <c r="AJ103" s="42"/>
    </row>
    <row r="104" spans="1:36" x14ac:dyDescent="0.2">
      <c r="A104" s="9" t="str">
        <f>IFERROR(Tabela3[[#This Row],[direita]],"formula")</f>
        <v>0002 - 23)</v>
      </c>
      <c r="B104" t="s">
        <v>1133</v>
      </c>
      <c r="C104" t="s">
        <v>1134</v>
      </c>
      <c r="D104" t="s">
        <v>924</v>
      </c>
      <c r="E104" t="s">
        <v>1135</v>
      </c>
      <c r="F104" t="s">
        <v>689</v>
      </c>
      <c r="G104" t="s">
        <v>1330</v>
      </c>
      <c r="H104" s="48">
        <v>45709</v>
      </c>
      <c r="I104" t="s">
        <v>1982</v>
      </c>
      <c r="J104" t="s">
        <v>297</v>
      </c>
      <c r="K104" t="s">
        <v>65</v>
      </c>
      <c r="L104" t="s">
        <v>312</v>
      </c>
      <c r="M104" t="s">
        <v>66</v>
      </c>
      <c r="N104" t="s">
        <v>298</v>
      </c>
      <c r="O104" t="s">
        <v>299</v>
      </c>
      <c r="P104" t="s">
        <v>2586</v>
      </c>
      <c r="Q104" t="s">
        <v>300</v>
      </c>
      <c r="R104" t="s">
        <v>67</v>
      </c>
      <c r="S104" t="s">
        <v>20</v>
      </c>
      <c r="T104" s="49">
        <v>0.1111</v>
      </c>
      <c r="U104" s="49">
        <v>1.9998</v>
      </c>
      <c r="V104" s="49">
        <v>16.8</v>
      </c>
      <c r="W104" t="s">
        <v>315</v>
      </c>
      <c r="X104" t="s">
        <v>302</v>
      </c>
      <c r="Y104" t="s">
        <v>21</v>
      </c>
      <c r="Z104" t="s">
        <v>2587</v>
      </c>
      <c r="AA104" s="2" t="str">
        <f>IFERROR(VLOOKUP(Tabela3[[#This Row],[RetornCodigo]],Tabela7[],4,0),"formula")</f>
        <v xml:space="preserve">Atac Juazeiro Norte   </v>
      </c>
      <c r="AB104" s="9" t="str">
        <f>IFERROR(VLOOKUP(Tabela3[[#This Row],[RetornCodigo]],Tabela7[],3,0),"formula")</f>
        <v>Atacadao</v>
      </c>
      <c r="AC104" s="40">
        <f>IFERROR(Tabela3[[#This Row],[Vlr Devolução]]/$AK$1,"formula")</f>
        <v>5.3826286425817955E-5</v>
      </c>
      <c r="AD104" s="32">
        <f>IFERROR(Tabela3[[#This Row],[Qtd Devolvida Kg]]/$AL$1,"formula")</f>
        <v>5.7997842150701057E-5</v>
      </c>
      <c r="AE104" s="41" t="str">
        <f>IFERROR(RIGHT(Tabela3[[#This Row],[Cliente]],10),"formula")</f>
        <v>0002 - 23)</v>
      </c>
      <c r="AF104" s="39">
        <f>IFERROR(VLOOKUP(Tabela3[[#This Row],[Fantasia]],'BASE VENDAS'!#REF!,2,0),0)</f>
        <v>0</v>
      </c>
      <c r="AG104" s="39">
        <f>IFERROR(VLOOKUP(Tabela3[[#This Row],[Fantasia]],'BASE VENDAS'!#REF!,3,0),0)</f>
        <v>0</v>
      </c>
      <c r="AH104" s="52">
        <f t="shared" si="1"/>
        <v>2.8611970184302681E-2</v>
      </c>
      <c r="AI104" s="42"/>
      <c r="AJ104" s="42"/>
    </row>
    <row r="105" spans="1:36" x14ac:dyDescent="0.2">
      <c r="A105" s="9" t="str">
        <f>IFERROR(Tabela3[[#This Row],[direita]],"formula")</f>
        <v>0002 - 23)</v>
      </c>
      <c r="B105" t="s">
        <v>1133</v>
      </c>
      <c r="C105" t="s">
        <v>1134</v>
      </c>
      <c r="D105" t="s">
        <v>924</v>
      </c>
      <c r="E105" t="s">
        <v>1135</v>
      </c>
      <c r="F105" t="s">
        <v>689</v>
      </c>
      <c r="G105" t="s">
        <v>1330</v>
      </c>
      <c r="H105" s="48">
        <v>45709</v>
      </c>
      <c r="I105" t="s">
        <v>1982</v>
      </c>
      <c r="J105" t="s">
        <v>297</v>
      </c>
      <c r="K105" t="s">
        <v>34</v>
      </c>
      <c r="L105" t="s">
        <v>35</v>
      </c>
      <c r="M105" t="s">
        <v>35</v>
      </c>
      <c r="N105" t="s">
        <v>298</v>
      </c>
      <c r="O105" t="s">
        <v>299</v>
      </c>
      <c r="P105" t="s">
        <v>2586</v>
      </c>
      <c r="Q105" t="s">
        <v>308</v>
      </c>
      <c r="R105" t="s">
        <v>70</v>
      </c>
      <c r="S105" t="s">
        <v>20</v>
      </c>
      <c r="T105" s="49">
        <v>0.6</v>
      </c>
      <c r="U105" s="49">
        <v>6</v>
      </c>
      <c r="V105" s="49">
        <v>78</v>
      </c>
      <c r="W105" t="s">
        <v>315</v>
      </c>
      <c r="X105" t="s">
        <v>302</v>
      </c>
      <c r="Y105" t="s">
        <v>21</v>
      </c>
      <c r="Z105" t="s">
        <v>2587</v>
      </c>
      <c r="AA105" s="2" t="str">
        <f>IFERROR(VLOOKUP(Tabela3[[#This Row],[RetornCodigo]],Tabela7[],4,0),"formula")</f>
        <v xml:space="preserve">Atac Juazeiro Norte   </v>
      </c>
      <c r="AB105" s="9" t="str">
        <f>IFERROR(VLOOKUP(Tabela3[[#This Row],[RetornCodigo]],Tabela7[],3,0),"formula")</f>
        <v>Atacadao</v>
      </c>
      <c r="AC105" s="40">
        <f>IFERROR(Tabela3[[#This Row],[Vlr Devolução]]/$AK$1,"formula")</f>
        <v>2.4990775840558335E-4</v>
      </c>
      <c r="AD105" s="32">
        <f>IFERROR(Tabela3[[#This Row],[Qtd Devolvida Kg]]/$AL$1,"formula")</f>
        <v>1.7401092754485768E-4</v>
      </c>
      <c r="AE105" s="41" t="str">
        <f>IFERROR(RIGHT(Tabela3[[#This Row],[Cliente]],10),"formula")</f>
        <v>0002 - 23)</v>
      </c>
      <c r="AF105" s="39">
        <f>IFERROR(VLOOKUP(Tabela3[[#This Row],[Fantasia]],'BASE VENDAS'!#REF!,2,0),0)</f>
        <v>0</v>
      </c>
      <c r="AG105" s="39">
        <f>IFERROR(VLOOKUP(Tabela3[[#This Row],[Fantasia]],'BASE VENDAS'!#REF!,3,0),0)</f>
        <v>0</v>
      </c>
      <c r="AH105" s="52">
        <f t="shared" si="1"/>
        <v>2.8611970184302681E-2</v>
      </c>
      <c r="AI105" s="42"/>
      <c r="AJ105" s="42"/>
    </row>
    <row r="106" spans="1:36" x14ac:dyDescent="0.2">
      <c r="A106" s="9" t="str">
        <f>IFERROR(Tabela3[[#This Row],[direita]],"formula")</f>
        <v>0002 - 23)</v>
      </c>
      <c r="B106" t="s">
        <v>1133</v>
      </c>
      <c r="C106" t="s">
        <v>1134</v>
      </c>
      <c r="D106" t="s">
        <v>924</v>
      </c>
      <c r="E106" t="s">
        <v>1135</v>
      </c>
      <c r="F106" t="s">
        <v>689</v>
      </c>
      <c r="G106" t="s">
        <v>1330</v>
      </c>
      <c r="H106" s="48">
        <v>45712</v>
      </c>
      <c r="I106" t="s">
        <v>2485</v>
      </c>
      <c r="J106" t="s">
        <v>297</v>
      </c>
      <c r="K106" t="s">
        <v>41</v>
      </c>
      <c r="L106" t="s">
        <v>310</v>
      </c>
      <c r="M106" t="s">
        <v>42</v>
      </c>
      <c r="N106" t="s">
        <v>298</v>
      </c>
      <c r="O106" t="s">
        <v>299</v>
      </c>
      <c r="P106" t="s">
        <v>2588</v>
      </c>
      <c r="Q106" t="s">
        <v>300</v>
      </c>
      <c r="R106" t="s">
        <v>43</v>
      </c>
      <c r="S106" t="s">
        <v>20</v>
      </c>
      <c r="T106" s="49">
        <v>0.66669999999999996</v>
      </c>
      <c r="U106" s="49">
        <v>6.0003000000000002</v>
      </c>
      <c r="V106" s="49">
        <v>123</v>
      </c>
      <c r="W106" t="s">
        <v>305</v>
      </c>
      <c r="X106" t="s">
        <v>368</v>
      </c>
      <c r="Y106" t="s">
        <v>369</v>
      </c>
      <c r="Z106" t="s">
        <v>2587</v>
      </c>
      <c r="AA106" s="2" t="str">
        <f>IFERROR(VLOOKUP(Tabela3[[#This Row],[RetornCodigo]],Tabela7[],4,0),"formula")</f>
        <v xml:space="preserve">Atac Juazeiro Norte   </v>
      </c>
      <c r="AB106" s="9" t="str">
        <f>IFERROR(VLOOKUP(Tabela3[[#This Row],[RetornCodigo]],Tabela7[],3,0),"formula")</f>
        <v>Atacadao</v>
      </c>
      <c r="AC106" s="40">
        <f>IFERROR(Tabela3[[#This Row],[Vlr Devolução]]/$AK$1,"formula")</f>
        <v>3.9408531133188141E-4</v>
      </c>
      <c r="AD106" s="32">
        <f>IFERROR(Tabela3[[#This Row],[Qtd Devolvida Kg]]/$AL$1,"formula")</f>
        <v>1.7401962809123492E-4</v>
      </c>
      <c r="AE106" s="41" t="str">
        <f>IFERROR(RIGHT(Tabela3[[#This Row],[Cliente]],10),"formula")</f>
        <v>0002 - 23)</v>
      </c>
      <c r="AF106" s="39">
        <f>IFERROR(VLOOKUP(Tabela3[[#This Row],[Fantasia]],'BASE VENDAS'!#REF!,2,0),0)</f>
        <v>0</v>
      </c>
      <c r="AG106" s="39">
        <f>IFERROR(VLOOKUP(Tabela3[[#This Row],[Fantasia]],'BASE VENDAS'!#REF!,3,0),0)</f>
        <v>0</v>
      </c>
      <c r="AH106" s="52">
        <f t="shared" si="1"/>
        <v>2.8611970184302681E-2</v>
      </c>
      <c r="AI106" s="42"/>
      <c r="AJ106" s="42"/>
    </row>
    <row r="107" spans="1:36" x14ac:dyDescent="0.2">
      <c r="A107" s="9" t="str">
        <f>IFERROR(Tabela3[[#This Row],[direita]],"formula")</f>
        <v>0002 - 23)</v>
      </c>
      <c r="B107" t="s">
        <v>1133</v>
      </c>
      <c r="C107" t="s">
        <v>1134</v>
      </c>
      <c r="D107" t="s">
        <v>924</v>
      </c>
      <c r="E107" t="s">
        <v>1135</v>
      </c>
      <c r="F107" t="s">
        <v>689</v>
      </c>
      <c r="G107" t="s">
        <v>1330</v>
      </c>
      <c r="H107" s="48">
        <v>45712</v>
      </c>
      <c r="I107" t="s">
        <v>2485</v>
      </c>
      <c r="J107" t="s">
        <v>303</v>
      </c>
      <c r="K107" t="s">
        <v>45</v>
      </c>
      <c r="L107" t="s">
        <v>417</v>
      </c>
      <c r="M107" t="s">
        <v>46</v>
      </c>
      <c r="N107" t="s">
        <v>298</v>
      </c>
      <c r="O107" t="s">
        <v>299</v>
      </c>
      <c r="P107" t="s">
        <v>2589</v>
      </c>
      <c r="Q107" t="s">
        <v>300</v>
      </c>
      <c r="R107" t="s">
        <v>1246</v>
      </c>
      <c r="S107" t="s">
        <v>1247</v>
      </c>
      <c r="T107" s="49">
        <v>3.7332999999999998</v>
      </c>
      <c r="U107" s="49">
        <v>3.7332999999999998</v>
      </c>
      <c r="V107" s="49">
        <v>151.19999999999999</v>
      </c>
      <c r="W107" t="s">
        <v>305</v>
      </c>
      <c r="X107" t="s">
        <v>372</v>
      </c>
      <c r="Y107" t="s">
        <v>373</v>
      </c>
      <c r="Z107" t="s">
        <v>2587</v>
      </c>
      <c r="AA107" s="2" t="str">
        <f>IFERROR(VLOOKUP(Tabela3[[#This Row],[RetornCodigo]],Tabela7[],4,0),"formula")</f>
        <v xml:space="preserve">Atac Juazeiro Norte   </v>
      </c>
      <c r="AB107" s="9" t="str">
        <f>IFERROR(VLOOKUP(Tabela3[[#This Row],[RetornCodigo]],Tabela7[],3,0),"formula")</f>
        <v>Atacadao</v>
      </c>
      <c r="AC107" s="40">
        <f>IFERROR(Tabela3[[#This Row],[Vlr Devolução]]/$AK$1,"formula")</f>
        <v>4.8443657783236153E-4</v>
      </c>
      <c r="AD107" s="32">
        <f>IFERROR(Tabela3[[#This Row],[Qtd Devolvida Kg]]/$AL$1,"formula")</f>
        <v>1.0827249930053617E-4</v>
      </c>
      <c r="AE107" s="41" t="str">
        <f>IFERROR(RIGHT(Tabela3[[#This Row],[Cliente]],10),"formula")</f>
        <v>0002 - 23)</v>
      </c>
      <c r="AF107" s="39">
        <f>IFERROR(VLOOKUP(Tabela3[[#This Row],[Fantasia]],'BASE VENDAS'!#REF!,2,0),0)</f>
        <v>0</v>
      </c>
      <c r="AG107" s="39">
        <f>IFERROR(VLOOKUP(Tabela3[[#This Row],[Fantasia]],'BASE VENDAS'!#REF!,3,0),0)</f>
        <v>0</v>
      </c>
      <c r="AH107" s="52">
        <f t="shared" si="1"/>
        <v>2.8611970184302681E-2</v>
      </c>
      <c r="AI107" s="42"/>
      <c r="AJ107" s="42"/>
    </row>
    <row r="108" spans="1:36" x14ac:dyDescent="0.2">
      <c r="A108" s="9" t="str">
        <f>IFERROR(Tabela3[[#This Row],[direita]],"formula")</f>
        <v>2131 - 07)</v>
      </c>
      <c r="B108" t="s">
        <v>1133</v>
      </c>
      <c r="C108" t="s">
        <v>1134</v>
      </c>
      <c r="D108" t="s">
        <v>924</v>
      </c>
      <c r="E108" t="s">
        <v>1135</v>
      </c>
      <c r="F108" t="s">
        <v>676</v>
      </c>
      <c r="G108" t="s">
        <v>2590</v>
      </c>
      <c r="H108" s="48">
        <v>45707</v>
      </c>
      <c r="I108" t="s">
        <v>1982</v>
      </c>
      <c r="J108" t="s">
        <v>303</v>
      </c>
      <c r="K108" t="s">
        <v>313</v>
      </c>
      <c r="L108" t="s">
        <v>414</v>
      </c>
      <c r="M108" t="s">
        <v>414</v>
      </c>
      <c r="N108" t="s">
        <v>333</v>
      </c>
      <c r="O108" t="s">
        <v>299</v>
      </c>
      <c r="P108" t="s">
        <v>2591</v>
      </c>
      <c r="Q108" t="s">
        <v>308</v>
      </c>
      <c r="R108" t="s">
        <v>2232</v>
      </c>
      <c r="S108" t="s">
        <v>20</v>
      </c>
      <c r="T108" s="49">
        <v>8.3299999999999999E-2</v>
      </c>
      <c r="U108" s="49">
        <v>0.43315999999999999</v>
      </c>
      <c r="V108" s="49">
        <v>10.9</v>
      </c>
      <c r="W108" t="s">
        <v>315</v>
      </c>
      <c r="X108" t="s">
        <v>368</v>
      </c>
      <c r="Y108" t="s">
        <v>369</v>
      </c>
      <c r="Z108" t="s">
        <v>2592</v>
      </c>
      <c r="AA108" s="2" t="str">
        <f>IFERROR(VLOOKUP(Tabela3[[#This Row],[RetornCodigo]],Tabela7[],4,0),"formula")</f>
        <v xml:space="preserve">Diniz Bom Jardim   </v>
      </c>
      <c r="AB108" s="9" t="str">
        <f>IFERROR(VLOOKUP(Tabela3[[#This Row],[RetornCodigo]],Tabela7[],3,0),"formula")</f>
        <v>Diniz</v>
      </c>
      <c r="AC108" s="40">
        <f>IFERROR(Tabela3[[#This Row],[Vlr Devolução]]/$AK$1,"formula")</f>
        <v>3.4923007264369984E-5</v>
      </c>
      <c r="AD108" s="32">
        <f>IFERROR(Tabela3[[#This Row],[Qtd Devolvida Kg]]/$AL$1,"formula")</f>
        <v>1.2562428895888424E-5</v>
      </c>
      <c r="AE108" s="41" t="str">
        <f>IFERROR(RIGHT(Tabela3[[#This Row],[Cliente]],10),"formula")</f>
        <v>2131 - 07)</v>
      </c>
      <c r="AF108" s="39">
        <f>IFERROR(VLOOKUP(Tabela3[[#This Row],[Fantasia]],'BASE VENDAS'!#REF!,2,0),0)</f>
        <v>0</v>
      </c>
      <c r="AG108" s="39">
        <f>IFERROR(VLOOKUP(Tabela3[[#This Row],[Fantasia]],'BASE VENDAS'!#REF!,3,0),0)</f>
        <v>0</v>
      </c>
      <c r="AH108" s="52">
        <f t="shared" si="1"/>
        <v>2.8611970184302681E-2</v>
      </c>
      <c r="AI108" s="42"/>
      <c r="AJ108" s="42"/>
    </row>
    <row r="109" spans="1:36" x14ac:dyDescent="0.2">
      <c r="A109" s="9" t="str">
        <f>IFERROR(Tabela3[[#This Row],[direita]],"formula")</f>
        <v>2131 - 07)</v>
      </c>
      <c r="B109" t="s">
        <v>1133</v>
      </c>
      <c r="C109" t="s">
        <v>1134</v>
      </c>
      <c r="D109" t="s">
        <v>924</v>
      </c>
      <c r="E109" t="s">
        <v>1135</v>
      </c>
      <c r="F109" t="s">
        <v>676</v>
      </c>
      <c r="G109" t="s">
        <v>2590</v>
      </c>
      <c r="H109" s="48">
        <v>45707</v>
      </c>
      <c r="I109" t="s">
        <v>1982</v>
      </c>
      <c r="J109" t="s">
        <v>303</v>
      </c>
      <c r="K109" t="s">
        <v>313</v>
      </c>
      <c r="L109" t="s">
        <v>321</v>
      </c>
      <c r="M109" t="s">
        <v>321</v>
      </c>
      <c r="N109" t="s">
        <v>322</v>
      </c>
      <c r="O109" t="s">
        <v>299</v>
      </c>
      <c r="P109" t="s">
        <v>2591</v>
      </c>
      <c r="Q109" t="s">
        <v>309</v>
      </c>
      <c r="R109" t="s">
        <v>323</v>
      </c>
      <c r="S109" t="s">
        <v>20</v>
      </c>
      <c r="T109" s="49">
        <v>0.05</v>
      </c>
      <c r="U109" s="49">
        <v>0.27500000000000002</v>
      </c>
      <c r="V109" s="49">
        <v>6.4</v>
      </c>
      <c r="W109" t="s">
        <v>315</v>
      </c>
      <c r="X109" t="s">
        <v>368</v>
      </c>
      <c r="Y109" t="s">
        <v>369</v>
      </c>
      <c r="Z109" t="s">
        <v>2592</v>
      </c>
      <c r="AA109" s="2" t="str">
        <f>IFERROR(VLOOKUP(Tabela3[[#This Row],[RetornCodigo]],Tabela7[],4,0),"formula")</f>
        <v xml:space="preserve">Diniz Bom Jardim   </v>
      </c>
      <c r="AB109" s="9" t="str">
        <f>IFERROR(VLOOKUP(Tabela3[[#This Row],[RetornCodigo]],Tabela7[],3,0),"formula")</f>
        <v>Diniz</v>
      </c>
      <c r="AC109" s="40">
        <f>IFERROR(Tabela3[[#This Row],[Vlr Devolução]]/$AK$1,"formula")</f>
        <v>2.0505251971740172E-5</v>
      </c>
      <c r="AD109" s="32">
        <f>IFERROR(Tabela3[[#This Row],[Qtd Devolvida Kg]]/$AL$1,"formula")</f>
        <v>7.9755008458059761E-6</v>
      </c>
      <c r="AE109" s="41" t="str">
        <f>IFERROR(RIGHT(Tabela3[[#This Row],[Cliente]],10),"formula")</f>
        <v>2131 - 07)</v>
      </c>
      <c r="AF109" s="39">
        <f>IFERROR(VLOOKUP(Tabela3[[#This Row],[Fantasia]],'BASE VENDAS'!#REF!,2,0),0)</f>
        <v>0</v>
      </c>
      <c r="AG109" s="39">
        <f>IFERROR(VLOOKUP(Tabela3[[#This Row],[Fantasia]],'BASE VENDAS'!#REF!,3,0),0)</f>
        <v>0</v>
      </c>
      <c r="AH109" s="52">
        <f t="shared" si="1"/>
        <v>2.8611970184302681E-2</v>
      </c>
      <c r="AI109" s="42"/>
      <c r="AJ109" s="42"/>
    </row>
    <row r="110" spans="1:36" x14ac:dyDescent="0.2">
      <c r="A110" s="9" t="str">
        <f>IFERROR(Tabela3[[#This Row],[direita]],"formula")</f>
        <v>2131 - 07)</v>
      </c>
      <c r="B110" t="s">
        <v>1133</v>
      </c>
      <c r="C110" t="s">
        <v>1134</v>
      </c>
      <c r="D110" t="s">
        <v>924</v>
      </c>
      <c r="E110" t="s">
        <v>1135</v>
      </c>
      <c r="F110" t="s">
        <v>676</v>
      </c>
      <c r="G110" t="s">
        <v>2590</v>
      </c>
      <c r="H110" s="48">
        <v>45707</v>
      </c>
      <c r="I110" t="s">
        <v>1982</v>
      </c>
      <c r="J110" t="s">
        <v>303</v>
      </c>
      <c r="K110" t="s">
        <v>313</v>
      </c>
      <c r="L110" t="s">
        <v>328</v>
      </c>
      <c r="M110" t="s">
        <v>329</v>
      </c>
      <c r="N110" t="s">
        <v>330</v>
      </c>
      <c r="O110" t="s">
        <v>299</v>
      </c>
      <c r="P110" t="s">
        <v>2591</v>
      </c>
      <c r="Q110" t="s">
        <v>307</v>
      </c>
      <c r="R110" t="s">
        <v>331</v>
      </c>
      <c r="S110" t="s">
        <v>20</v>
      </c>
      <c r="T110" s="49">
        <v>0.1</v>
      </c>
      <c r="U110" s="49">
        <v>0.55000000000000004</v>
      </c>
      <c r="V110" s="49">
        <v>13.6</v>
      </c>
      <c r="W110" t="s">
        <v>315</v>
      </c>
      <c r="X110" t="s">
        <v>368</v>
      </c>
      <c r="Y110" t="s">
        <v>369</v>
      </c>
      <c r="Z110" t="s">
        <v>2592</v>
      </c>
      <c r="AA110" s="2" t="str">
        <f>IFERROR(VLOOKUP(Tabela3[[#This Row],[RetornCodigo]],Tabela7[],4,0),"formula")</f>
        <v xml:space="preserve">Diniz Bom Jardim   </v>
      </c>
      <c r="AB110" s="9" t="str">
        <f>IFERROR(VLOOKUP(Tabela3[[#This Row],[RetornCodigo]],Tabela7[],3,0),"formula")</f>
        <v>Diniz</v>
      </c>
      <c r="AC110" s="40">
        <f>IFERROR(Tabela3[[#This Row],[Vlr Devolução]]/$AK$1,"formula")</f>
        <v>4.3573660439947866E-5</v>
      </c>
      <c r="AD110" s="32">
        <f>IFERROR(Tabela3[[#This Row],[Qtd Devolvida Kg]]/$AL$1,"formula")</f>
        <v>1.5951001691611952E-5</v>
      </c>
      <c r="AE110" s="41" t="str">
        <f>IFERROR(RIGHT(Tabela3[[#This Row],[Cliente]],10),"formula")</f>
        <v>2131 - 07)</v>
      </c>
      <c r="AF110" s="39">
        <f>IFERROR(VLOOKUP(Tabela3[[#This Row],[Fantasia]],'BASE VENDAS'!#REF!,2,0),0)</f>
        <v>0</v>
      </c>
      <c r="AG110" s="39">
        <f>IFERROR(VLOOKUP(Tabela3[[#This Row],[Fantasia]],'BASE VENDAS'!#REF!,3,0),0)</f>
        <v>0</v>
      </c>
      <c r="AH110" s="52">
        <f t="shared" si="1"/>
        <v>2.8611970184302681E-2</v>
      </c>
      <c r="AI110" s="42"/>
      <c r="AJ110" s="42"/>
    </row>
    <row r="111" spans="1:36" x14ac:dyDescent="0.2">
      <c r="A111" s="9" t="str">
        <f>IFERROR(Tabela3[[#This Row],[direita]],"formula")</f>
        <v>2459 - 54)</v>
      </c>
      <c r="B111" t="s">
        <v>1133</v>
      </c>
      <c r="C111" t="s">
        <v>1134</v>
      </c>
      <c r="D111" t="s">
        <v>917</v>
      </c>
      <c r="E111" t="s">
        <v>1135</v>
      </c>
      <c r="F111" t="s">
        <v>680</v>
      </c>
      <c r="G111" t="s">
        <v>1158</v>
      </c>
      <c r="H111" s="48">
        <v>45707</v>
      </c>
      <c r="I111" t="s">
        <v>1982</v>
      </c>
      <c r="J111" t="s">
        <v>297</v>
      </c>
      <c r="K111" t="s">
        <v>57</v>
      </c>
      <c r="L111" t="s">
        <v>306</v>
      </c>
      <c r="M111" t="s">
        <v>274</v>
      </c>
      <c r="N111" t="s">
        <v>298</v>
      </c>
      <c r="O111" t="s">
        <v>299</v>
      </c>
      <c r="P111" t="s">
        <v>2593</v>
      </c>
      <c r="Q111" t="s">
        <v>300</v>
      </c>
      <c r="R111" t="s">
        <v>1984</v>
      </c>
      <c r="S111" t="s">
        <v>20</v>
      </c>
      <c r="T111" s="49">
        <v>0.1111</v>
      </c>
      <c r="U111" s="49">
        <v>0.99990000000000001</v>
      </c>
      <c r="V111" s="49">
        <v>14.9</v>
      </c>
      <c r="W111" t="s">
        <v>315</v>
      </c>
      <c r="X111" t="s">
        <v>302</v>
      </c>
      <c r="Y111" t="s">
        <v>21</v>
      </c>
      <c r="Z111" t="s">
        <v>2594</v>
      </c>
      <c r="AA111" s="2" t="str">
        <f>IFERROR(VLOOKUP(Tabela3[[#This Row],[RetornCodigo]],Tabela7[],4,0),"formula")</f>
        <v xml:space="preserve">Mateus Maracanau   </v>
      </c>
      <c r="AB111" s="9" t="str">
        <f>IFERROR(VLOOKUP(Tabela3[[#This Row],[RetornCodigo]],Tabela7[],3,0),"formula")</f>
        <v>Mateus</v>
      </c>
      <c r="AC111" s="40">
        <f>IFERROR(Tabela3[[#This Row],[Vlr Devolução]]/$AK$1,"formula")</f>
        <v>4.7738789746707588E-5</v>
      </c>
      <c r="AD111" s="32">
        <f>IFERROR(Tabela3[[#This Row],[Qtd Devolvida Kg]]/$AL$1,"formula")</f>
        <v>2.8998921075350528E-5</v>
      </c>
      <c r="AE111" s="41" t="str">
        <f>IFERROR(RIGHT(Tabela3[[#This Row],[Cliente]],10),"formula")</f>
        <v>2459 - 54)</v>
      </c>
      <c r="AF111" s="39">
        <f>IFERROR(VLOOKUP(Tabela3[[#This Row],[Fantasia]],'BASE VENDAS'!#REF!,2,0),0)</f>
        <v>0</v>
      </c>
      <c r="AG111" s="39">
        <f>IFERROR(VLOOKUP(Tabela3[[#This Row],[Fantasia]],'BASE VENDAS'!#REF!,3,0),0)</f>
        <v>0</v>
      </c>
      <c r="AH111" s="52">
        <f t="shared" si="1"/>
        <v>2.8611970184302681E-2</v>
      </c>
      <c r="AI111" s="42"/>
      <c r="AJ111" s="42"/>
    </row>
    <row r="112" spans="1:36" x14ac:dyDescent="0.2">
      <c r="A112" s="9" t="str">
        <f>IFERROR(Tabela3[[#This Row],[direita]],"formula")</f>
        <v>2459 - 54)</v>
      </c>
      <c r="B112" t="s">
        <v>1133</v>
      </c>
      <c r="C112" t="s">
        <v>1134</v>
      </c>
      <c r="D112" t="s">
        <v>917</v>
      </c>
      <c r="E112" t="s">
        <v>1135</v>
      </c>
      <c r="F112" t="s">
        <v>680</v>
      </c>
      <c r="G112" t="s">
        <v>1158</v>
      </c>
      <c r="H112" s="48">
        <v>45707</v>
      </c>
      <c r="I112" t="s">
        <v>1982</v>
      </c>
      <c r="J112" t="s">
        <v>297</v>
      </c>
      <c r="K112" t="s">
        <v>65</v>
      </c>
      <c r="L112" t="s">
        <v>312</v>
      </c>
      <c r="M112" t="s">
        <v>66</v>
      </c>
      <c r="N112" t="s">
        <v>298</v>
      </c>
      <c r="O112" t="s">
        <v>299</v>
      </c>
      <c r="P112" t="s">
        <v>2593</v>
      </c>
      <c r="Q112" t="s">
        <v>308</v>
      </c>
      <c r="R112" t="s">
        <v>67</v>
      </c>
      <c r="S112" t="s">
        <v>20</v>
      </c>
      <c r="T112" s="49">
        <v>7.22E-2</v>
      </c>
      <c r="U112" s="49">
        <v>1.2996000000000001</v>
      </c>
      <c r="V112" s="49">
        <v>11.05</v>
      </c>
      <c r="W112" t="s">
        <v>315</v>
      </c>
      <c r="X112" t="s">
        <v>302</v>
      </c>
      <c r="Y112" t="s">
        <v>21</v>
      </c>
      <c r="Z112" t="s">
        <v>2594</v>
      </c>
      <c r="AA112" s="2" t="str">
        <f>IFERROR(VLOOKUP(Tabela3[[#This Row],[RetornCodigo]],Tabela7[],4,0),"formula")</f>
        <v xml:space="preserve">Mateus Maracanau   </v>
      </c>
      <c r="AB112" s="9" t="str">
        <f>IFERROR(VLOOKUP(Tabela3[[#This Row],[RetornCodigo]],Tabela7[],3,0),"formula")</f>
        <v>Mateus</v>
      </c>
      <c r="AC112" s="40">
        <f>IFERROR(Tabela3[[#This Row],[Vlr Devolução]]/$AK$1,"formula")</f>
        <v>3.540359910745764E-5</v>
      </c>
      <c r="AD112" s="32">
        <f>IFERROR(Tabela3[[#This Row],[Qtd Devolvida Kg]]/$AL$1,"formula")</f>
        <v>3.7690766906216171E-5</v>
      </c>
      <c r="AE112" s="41" t="str">
        <f>IFERROR(RIGHT(Tabela3[[#This Row],[Cliente]],10),"formula")</f>
        <v>2459 - 54)</v>
      </c>
      <c r="AF112" s="39">
        <f>IFERROR(VLOOKUP(Tabela3[[#This Row],[Fantasia]],'BASE VENDAS'!#REF!,2,0),0)</f>
        <v>0</v>
      </c>
      <c r="AG112" s="39">
        <f>IFERROR(VLOOKUP(Tabela3[[#This Row],[Fantasia]],'BASE VENDAS'!#REF!,3,0),0)</f>
        <v>0</v>
      </c>
      <c r="AH112" s="52">
        <f t="shared" si="1"/>
        <v>2.8611970184302681E-2</v>
      </c>
      <c r="AI112" s="42"/>
      <c r="AJ112" s="42"/>
    </row>
    <row r="113" spans="1:36" x14ac:dyDescent="0.2">
      <c r="A113" s="9" t="str">
        <f>IFERROR(Tabela3[[#This Row],[direita]],"formula")</f>
        <v>0047 - 11)</v>
      </c>
      <c r="B113" t="s">
        <v>1133</v>
      </c>
      <c r="C113" t="s">
        <v>1146</v>
      </c>
      <c r="D113" t="s">
        <v>916</v>
      </c>
      <c r="E113" t="s">
        <v>1135</v>
      </c>
      <c r="F113" t="s">
        <v>676</v>
      </c>
      <c r="G113" t="s">
        <v>1817</v>
      </c>
      <c r="H113" s="48">
        <v>45707</v>
      </c>
      <c r="I113" t="s">
        <v>1982</v>
      </c>
      <c r="J113" t="s">
        <v>303</v>
      </c>
      <c r="K113" t="s">
        <v>313</v>
      </c>
      <c r="L113" t="s">
        <v>365</v>
      </c>
      <c r="M113" t="s">
        <v>365</v>
      </c>
      <c r="N113" t="s">
        <v>333</v>
      </c>
      <c r="O113" t="s">
        <v>299</v>
      </c>
      <c r="P113" t="s">
        <v>2595</v>
      </c>
      <c r="Q113" t="s">
        <v>300</v>
      </c>
      <c r="R113" t="s">
        <v>384</v>
      </c>
      <c r="S113" t="s">
        <v>20</v>
      </c>
      <c r="T113" s="49">
        <v>1</v>
      </c>
      <c r="U113" s="49">
        <v>5.2</v>
      </c>
      <c r="V113" s="49">
        <v>153.6</v>
      </c>
      <c r="W113" t="s">
        <v>301</v>
      </c>
      <c r="X113" t="s">
        <v>370</v>
      </c>
      <c r="Y113" t="s">
        <v>371</v>
      </c>
      <c r="Z113" t="s">
        <v>2596</v>
      </c>
      <c r="AA113" s="2" t="str">
        <f>IFERROR(VLOOKUP(Tabela3[[#This Row],[RetornCodigo]],Tabela7[],4,0),"formula")</f>
        <v xml:space="preserve">Wmb Engenheiro Luciano Cavalcante   </v>
      </c>
      <c r="AB113" s="9" t="str">
        <f>IFERROR(VLOOKUP(Tabela3[[#This Row],[RetornCodigo]],Tabela7[],3,0),"formula")</f>
        <v>Sams</v>
      </c>
      <c r="AC113" s="40">
        <f>IFERROR(Tabela3[[#This Row],[Vlr Devolução]]/$AK$1,"formula")</f>
        <v>4.9212604732176409E-4</v>
      </c>
      <c r="AD113" s="32">
        <f>IFERROR(Tabela3[[#This Row],[Qtd Devolvida Kg]]/$AL$1,"formula")</f>
        <v>1.5080947053887665E-4</v>
      </c>
      <c r="AE113" s="41" t="str">
        <f>IFERROR(RIGHT(Tabela3[[#This Row],[Cliente]],10),"formula")</f>
        <v>0047 - 11)</v>
      </c>
      <c r="AF113" s="39">
        <f>IFERROR(VLOOKUP(Tabela3[[#This Row],[Fantasia]],'BASE VENDAS'!#REF!,2,0),0)</f>
        <v>0</v>
      </c>
      <c r="AG113" s="39">
        <f>IFERROR(VLOOKUP(Tabela3[[#This Row],[Fantasia]],'BASE VENDAS'!#REF!,3,0),0)</f>
        <v>0</v>
      </c>
      <c r="AH113" s="52">
        <f t="shared" si="1"/>
        <v>2.8611970184302681E-2</v>
      </c>
      <c r="AI113" s="42"/>
      <c r="AJ113" s="42"/>
    </row>
    <row r="114" spans="1:36" x14ac:dyDescent="0.2">
      <c r="A114" s="9" t="str">
        <f>IFERROR(Tabela3[[#This Row],[direita]],"formula")</f>
        <v>2459 - 80)</v>
      </c>
      <c r="B114" t="s">
        <v>1133</v>
      </c>
      <c r="C114" t="s">
        <v>1134</v>
      </c>
      <c r="D114" t="s">
        <v>917</v>
      </c>
      <c r="E114" t="s">
        <v>1135</v>
      </c>
      <c r="F114" t="s">
        <v>683</v>
      </c>
      <c r="G114" t="s">
        <v>1513</v>
      </c>
      <c r="H114" s="48">
        <v>45707</v>
      </c>
      <c r="I114" t="s">
        <v>1982</v>
      </c>
      <c r="J114" t="s">
        <v>297</v>
      </c>
      <c r="K114" t="s">
        <v>34</v>
      </c>
      <c r="L114" t="s">
        <v>35</v>
      </c>
      <c r="M114" t="s">
        <v>35</v>
      </c>
      <c r="N114" t="s">
        <v>298</v>
      </c>
      <c r="O114" t="s">
        <v>299</v>
      </c>
      <c r="P114" t="s">
        <v>2597</v>
      </c>
      <c r="Q114" t="s">
        <v>300</v>
      </c>
      <c r="R114" t="s">
        <v>70</v>
      </c>
      <c r="S114" t="s">
        <v>20</v>
      </c>
      <c r="T114" s="49">
        <v>0.1</v>
      </c>
      <c r="U114" s="49">
        <v>1</v>
      </c>
      <c r="V114" s="49">
        <v>12.8</v>
      </c>
      <c r="W114" t="s">
        <v>315</v>
      </c>
      <c r="X114" t="s">
        <v>302</v>
      </c>
      <c r="Y114" t="s">
        <v>21</v>
      </c>
      <c r="Z114" t="s">
        <v>2598</v>
      </c>
      <c r="AA114" s="2" t="str">
        <f>IFERROR(VLOOKUP(Tabela3[[#This Row],[RetornCodigo]],Tabela7[],4,0),"formula")</f>
        <v xml:space="preserve">Mix Mateus Guadalajara   </v>
      </c>
      <c r="AB114" s="9" t="str">
        <f>IFERROR(VLOOKUP(Tabela3[[#This Row],[RetornCodigo]],Tabela7[],3,0),"formula")</f>
        <v>Mateus</v>
      </c>
      <c r="AC114" s="40">
        <f>IFERROR(Tabela3[[#This Row],[Vlr Devolução]]/$AK$1,"formula")</f>
        <v>4.1010503943480345E-5</v>
      </c>
      <c r="AD114" s="32">
        <f>IFERROR(Tabela3[[#This Row],[Qtd Devolvida Kg]]/$AL$1,"formula")</f>
        <v>2.9001821257476276E-5</v>
      </c>
      <c r="AE114" s="41" t="str">
        <f>IFERROR(RIGHT(Tabela3[[#This Row],[Cliente]],10),"formula")</f>
        <v>2459 - 80)</v>
      </c>
      <c r="AF114" s="39">
        <f>IFERROR(VLOOKUP(Tabela3[[#This Row],[Fantasia]],'BASE VENDAS'!#REF!,2,0),0)</f>
        <v>0</v>
      </c>
      <c r="AG114" s="39">
        <f>IFERROR(VLOOKUP(Tabela3[[#This Row],[Fantasia]],'BASE VENDAS'!#REF!,3,0),0)</f>
        <v>0</v>
      </c>
      <c r="AH114" s="52">
        <f t="shared" si="1"/>
        <v>2.8611970184302681E-2</v>
      </c>
      <c r="AI114" s="42"/>
      <c r="AJ114" s="42"/>
    </row>
    <row r="115" spans="1:36" x14ac:dyDescent="0.2">
      <c r="A115" s="9" t="str">
        <f>IFERROR(Tabela3[[#This Row],[direita]],"formula")</f>
        <v>2459 - 80)</v>
      </c>
      <c r="B115" t="s">
        <v>1133</v>
      </c>
      <c r="C115" t="s">
        <v>1134</v>
      </c>
      <c r="D115" t="s">
        <v>917</v>
      </c>
      <c r="E115" t="s">
        <v>1135</v>
      </c>
      <c r="F115" t="s">
        <v>683</v>
      </c>
      <c r="G115" t="s">
        <v>1513</v>
      </c>
      <c r="H115" s="48">
        <v>45707</v>
      </c>
      <c r="I115" t="s">
        <v>1982</v>
      </c>
      <c r="J115" t="s">
        <v>303</v>
      </c>
      <c r="K115" t="s">
        <v>89</v>
      </c>
      <c r="L115" t="s">
        <v>123</v>
      </c>
      <c r="M115" t="s">
        <v>123</v>
      </c>
      <c r="N115" t="s">
        <v>304</v>
      </c>
      <c r="O115" t="s">
        <v>299</v>
      </c>
      <c r="P115" t="s">
        <v>2597</v>
      </c>
      <c r="Q115" t="s">
        <v>308</v>
      </c>
      <c r="R115" t="s">
        <v>124</v>
      </c>
      <c r="S115" t="s">
        <v>20</v>
      </c>
      <c r="T115" s="49">
        <v>2</v>
      </c>
      <c r="U115" s="49">
        <v>22</v>
      </c>
      <c r="V115" s="49">
        <v>110</v>
      </c>
      <c r="W115" t="s">
        <v>315</v>
      </c>
      <c r="X115" t="s">
        <v>370</v>
      </c>
      <c r="Y115" t="s">
        <v>1978</v>
      </c>
      <c r="Z115" t="s">
        <v>2598</v>
      </c>
      <c r="AA115" s="2" t="str">
        <f>IFERROR(VLOOKUP(Tabela3[[#This Row],[RetornCodigo]],Tabela7[],4,0),"formula")</f>
        <v xml:space="preserve">Mix Mateus Guadalajara   </v>
      </c>
      <c r="AB115" s="9" t="str">
        <f>IFERROR(VLOOKUP(Tabela3[[#This Row],[RetornCodigo]],Tabela7[],3,0),"formula")</f>
        <v>Mateus</v>
      </c>
      <c r="AC115" s="40">
        <f>IFERROR(Tabela3[[#This Row],[Vlr Devolução]]/$AK$1,"formula")</f>
        <v>3.5243401826428423E-4</v>
      </c>
      <c r="AD115" s="32">
        <f>IFERROR(Tabela3[[#This Row],[Qtd Devolvida Kg]]/$AL$1,"formula")</f>
        <v>6.3804006766447806E-4</v>
      </c>
      <c r="AE115" s="41" t="str">
        <f>IFERROR(RIGHT(Tabela3[[#This Row],[Cliente]],10),"formula")</f>
        <v>2459 - 80)</v>
      </c>
      <c r="AF115" s="39">
        <f>IFERROR(VLOOKUP(Tabela3[[#This Row],[Fantasia]],'BASE VENDAS'!#REF!,2,0),0)</f>
        <v>0</v>
      </c>
      <c r="AG115" s="39">
        <f>IFERROR(VLOOKUP(Tabela3[[#This Row],[Fantasia]],'BASE VENDAS'!#REF!,3,0),0)</f>
        <v>0</v>
      </c>
      <c r="AH115" s="52">
        <f t="shared" si="1"/>
        <v>2.8611970184302681E-2</v>
      </c>
      <c r="AI115" s="42"/>
      <c r="AJ115" s="42"/>
    </row>
    <row r="116" spans="1:36" x14ac:dyDescent="0.2">
      <c r="A116" s="9" t="str">
        <f>IFERROR(Tabela3[[#This Row],[direita]],"formula")</f>
        <v>2459 - 80)</v>
      </c>
      <c r="B116" t="s">
        <v>1133</v>
      </c>
      <c r="C116" t="s">
        <v>1134</v>
      </c>
      <c r="D116" t="s">
        <v>917</v>
      </c>
      <c r="E116" t="s">
        <v>1135</v>
      </c>
      <c r="F116" t="s">
        <v>683</v>
      </c>
      <c r="G116" t="s">
        <v>1513</v>
      </c>
      <c r="H116" s="48">
        <v>45707</v>
      </c>
      <c r="I116" t="s">
        <v>1982</v>
      </c>
      <c r="J116" t="s">
        <v>303</v>
      </c>
      <c r="K116" t="s">
        <v>93</v>
      </c>
      <c r="L116" t="s">
        <v>94</v>
      </c>
      <c r="M116" t="s">
        <v>94</v>
      </c>
      <c r="N116" t="s">
        <v>333</v>
      </c>
      <c r="O116" t="s">
        <v>299</v>
      </c>
      <c r="P116" t="s">
        <v>2597</v>
      </c>
      <c r="Q116" t="s">
        <v>309</v>
      </c>
      <c r="R116" t="s">
        <v>95</v>
      </c>
      <c r="S116" t="s">
        <v>96</v>
      </c>
      <c r="T116" s="49">
        <v>2</v>
      </c>
      <c r="U116" s="49">
        <v>0.60199999999999998</v>
      </c>
      <c r="V116" s="49">
        <v>15</v>
      </c>
      <c r="W116" t="s">
        <v>315</v>
      </c>
      <c r="X116" t="s">
        <v>368</v>
      </c>
      <c r="Y116" t="s">
        <v>369</v>
      </c>
      <c r="Z116" t="s">
        <v>2598</v>
      </c>
      <c r="AA116" s="2" t="str">
        <f>IFERROR(VLOOKUP(Tabela3[[#This Row],[RetornCodigo]],Tabela7[],4,0),"formula")</f>
        <v xml:space="preserve">Mix Mateus Guadalajara   </v>
      </c>
      <c r="AB116" s="9" t="str">
        <f>IFERROR(VLOOKUP(Tabela3[[#This Row],[RetornCodigo]],Tabela7[],3,0),"formula")</f>
        <v>Mateus</v>
      </c>
      <c r="AC116" s="40">
        <f>IFERROR(Tabela3[[#This Row],[Vlr Devolução]]/$AK$1,"formula")</f>
        <v>4.8059184308766032E-5</v>
      </c>
      <c r="AD116" s="32">
        <f>IFERROR(Tabela3[[#This Row],[Qtd Devolvida Kg]]/$AL$1,"formula")</f>
        <v>1.745909639700072E-5</v>
      </c>
      <c r="AE116" s="41" t="str">
        <f>IFERROR(RIGHT(Tabela3[[#This Row],[Cliente]],10),"formula")</f>
        <v>2459 - 80)</v>
      </c>
      <c r="AF116" s="39">
        <f>IFERROR(VLOOKUP(Tabela3[[#This Row],[Fantasia]],'BASE VENDAS'!#REF!,2,0),0)</f>
        <v>0</v>
      </c>
      <c r="AG116" s="39">
        <f>IFERROR(VLOOKUP(Tabela3[[#This Row],[Fantasia]],'BASE VENDAS'!#REF!,3,0),0)</f>
        <v>0</v>
      </c>
      <c r="AH116" s="52">
        <f t="shared" si="1"/>
        <v>2.8611970184302681E-2</v>
      </c>
      <c r="AI116" s="42"/>
      <c r="AJ116" s="42"/>
    </row>
    <row r="117" spans="1:36" x14ac:dyDescent="0.2">
      <c r="A117" s="9" t="str">
        <f>IFERROR(Tabela3[[#This Row],[direita]],"formula")</f>
        <v>0132 - 02)</v>
      </c>
      <c r="B117" t="s">
        <v>1133</v>
      </c>
      <c r="C117" t="s">
        <v>1146</v>
      </c>
      <c r="D117" t="s">
        <v>916</v>
      </c>
      <c r="E117" t="s">
        <v>1135</v>
      </c>
      <c r="F117" t="s">
        <v>680</v>
      </c>
      <c r="G117" t="s">
        <v>1248</v>
      </c>
      <c r="H117" s="48">
        <v>45707</v>
      </c>
      <c r="I117" t="s">
        <v>1982</v>
      </c>
      <c r="J117" t="s">
        <v>297</v>
      </c>
      <c r="K117" t="s">
        <v>27</v>
      </c>
      <c r="L117" t="s">
        <v>84</v>
      </c>
      <c r="M117" t="s">
        <v>102</v>
      </c>
      <c r="N117" t="s">
        <v>298</v>
      </c>
      <c r="O117" t="s">
        <v>299</v>
      </c>
      <c r="P117" t="s">
        <v>2599</v>
      </c>
      <c r="Q117" t="s">
        <v>300</v>
      </c>
      <c r="R117" t="s">
        <v>103</v>
      </c>
      <c r="S117" t="s">
        <v>20</v>
      </c>
      <c r="T117" s="49">
        <v>4.5499999999999999E-2</v>
      </c>
      <c r="U117" s="49">
        <v>0.89634999999999998</v>
      </c>
      <c r="V117" s="49">
        <v>9.5</v>
      </c>
      <c r="W117" t="s">
        <v>315</v>
      </c>
      <c r="X117" t="s">
        <v>368</v>
      </c>
      <c r="Y117" t="s">
        <v>406</v>
      </c>
      <c r="Z117" t="s">
        <v>2600</v>
      </c>
      <c r="AA117" s="2" t="str">
        <f>IFERROR(VLOOKUP(Tabela3[[#This Row],[RetornCodigo]],Tabela7[],4,0),"formula")</f>
        <v xml:space="preserve">Gerardos Dist Alto A   </v>
      </c>
      <c r="AB117" s="9" t="str">
        <f>IFERROR(VLOOKUP(Tabela3[[#This Row],[RetornCodigo]],Tabela7[],3,0),"formula")</f>
        <v>Centerbox</v>
      </c>
      <c r="AC117" s="40">
        <f>IFERROR(Tabela3[[#This Row],[Vlr Devolução]]/$AK$1,"formula")</f>
        <v>3.0437483395551818E-5</v>
      </c>
      <c r="AD117" s="32">
        <f>IFERROR(Tabela3[[#This Row],[Qtd Devolvida Kg]]/$AL$1,"formula")</f>
        <v>2.5995782484138859E-5</v>
      </c>
      <c r="AE117" s="41" t="str">
        <f>IFERROR(RIGHT(Tabela3[[#This Row],[Cliente]],10),"formula")</f>
        <v>0132 - 02)</v>
      </c>
      <c r="AF117" s="39">
        <f>IFERROR(VLOOKUP(Tabela3[[#This Row],[Fantasia]],'BASE VENDAS'!#REF!,2,0),0)</f>
        <v>0</v>
      </c>
      <c r="AG117" s="39">
        <f>IFERROR(VLOOKUP(Tabela3[[#This Row],[Fantasia]],'BASE VENDAS'!#REF!,3,0),0)</f>
        <v>0</v>
      </c>
      <c r="AH117" s="52">
        <f t="shared" si="1"/>
        <v>2.8611970184302681E-2</v>
      </c>
      <c r="AI117" s="42"/>
      <c r="AJ117" s="42"/>
    </row>
    <row r="118" spans="1:36" x14ac:dyDescent="0.2">
      <c r="A118" s="9" t="str">
        <f>IFERROR(Tabela3[[#This Row],[direita]],"formula")</f>
        <v>2459 - 38)</v>
      </c>
      <c r="B118" t="s">
        <v>1133</v>
      </c>
      <c r="C118" t="s">
        <v>1134</v>
      </c>
      <c r="D118" t="s">
        <v>917</v>
      </c>
      <c r="E118" t="s">
        <v>1135</v>
      </c>
      <c r="F118" t="s">
        <v>699</v>
      </c>
      <c r="G118" t="s">
        <v>1401</v>
      </c>
      <c r="H118" s="48">
        <v>45709</v>
      </c>
      <c r="I118" t="s">
        <v>1982</v>
      </c>
      <c r="J118" t="s">
        <v>297</v>
      </c>
      <c r="K118" t="s">
        <v>41</v>
      </c>
      <c r="L118" t="s">
        <v>310</v>
      </c>
      <c r="M118" t="s">
        <v>42</v>
      </c>
      <c r="N118" t="s">
        <v>298</v>
      </c>
      <c r="O118" t="s">
        <v>299</v>
      </c>
      <c r="P118" t="s">
        <v>2601</v>
      </c>
      <c r="Q118" t="s">
        <v>300</v>
      </c>
      <c r="R118" t="s">
        <v>86</v>
      </c>
      <c r="S118" t="s">
        <v>20</v>
      </c>
      <c r="T118" s="49">
        <v>0.55559999999999998</v>
      </c>
      <c r="U118" s="49">
        <v>5.0004</v>
      </c>
      <c r="V118" s="49">
        <v>119.5</v>
      </c>
      <c r="W118" t="s">
        <v>315</v>
      </c>
      <c r="X118" t="s">
        <v>368</v>
      </c>
      <c r="Y118" t="s">
        <v>369</v>
      </c>
      <c r="Z118" t="s">
        <v>2602</v>
      </c>
      <c r="AA118" s="2" t="str">
        <f>IFERROR(VLOOKUP(Tabela3[[#This Row],[RetornCodigo]],Tabela7[],4,0),"formula")</f>
        <v xml:space="preserve">Mateus Tiangua Seminario   </v>
      </c>
      <c r="AB118" s="9" t="str">
        <f>IFERROR(VLOOKUP(Tabela3[[#This Row],[RetornCodigo]],Tabela7[],3,0),"formula")</f>
        <v>Mateus</v>
      </c>
      <c r="AC118" s="40">
        <f>IFERROR(Tabela3[[#This Row],[Vlr Devolução]]/$AK$1,"formula")</f>
        <v>3.8287150165983603E-4</v>
      </c>
      <c r="AD118" s="32">
        <f>IFERROR(Tabela3[[#This Row],[Qtd Devolvida Kg]]/$AL$1,"formula")</f>
        <v>1.4502070701588439E-4</v>
      </c>
      <c r="AE118" s="41" t="str">
        <f>IFERROR(RIGHT(Tabela3[[#This Row],[Cliente]],10),"formula")</f>
        <v>2459 - 38)</v>
      </c>
      <c r="AF118" s="39">
        <f>IFERROR(VLOOKUP(Tabela3[[#This Row],[Fantasia]],'BASE VENDAS'!#REF!,2,0),0)</f>
        <v>0</v>
      </c>
      <c r="AG118" s="39">
        <f>IFERROR(VLOOKUP(Tabela3[[#This Row],[Fantasia]],'BASE VENDAS'!#REF!,3,0),0)</f>
        <v>0</v>
      </c>
      <c r="AH118" s="52">
        <f t="shared" si="1"/>
        <v>2.8611970184302681E-2</v>
      </c>
      <c r="AI118" s="42"/>
      <c r="AJ118" s="42"/>
    </row>
    <row r="119" spans="1:36" x14ac:dyDescent="0.2">
      <c r="A119" s="9" t="str">
        <f>IFERROR(Tabela3[[#This Row],[direita]],"formula")</f>
        <v>2459 - 38)</v>
      </c>
      <c r="B119" t="s">
        <v>1133</v>
      </c>
      <c r="C119" t="s">
        <v>1134</v>
      </c>
      <c r="D119" t="s">
        <v>917</v>
      </c>
      <c r="E119" t="s">
        <v>1135</v>
      </c>
      <c r="F119" t="s">
        <v>699</v>
      </c>
      <c r="G119" t="s">
        <v>1401</v>
      </c>
      <c r="H119" s="48">
        <v>45709</v>
      </c>
      <c r="I119" t="s">
        <v>1982</v>
      </c>
      <c r="J119" t="s">
        <v>297</v>
      </c>
      <c r="K119" t="s">
        <v>27</v>
      </c>
      <c r="L119" t="s">
        <v>84</v>
      </c>
      <c r="M119" t="s">
        <v>84</v>
      </c>
      <c r="N119" t="s">
        <v>298</v>
      </c>
      <c r="O119" t="s">
        <v>299</v>
      </c>
      <c r="P119" t="s">
        <v>2601</v>
      </c>
      <c r="Q119" t="s">
        <v>308</v>
      </c>
      <c r="R119" t="s">
        <v>85</v>
      </c>
      <c r="S119" t="s">
        <v>20</v>
      </c>
      <c r="T119" s="49">
        <v>1.25</v>
      </c>
      <c r="U119" s="49">
        <v>22.5</v>
      </c>
      <c r="V119" s="49">
        <v>200.25</v>
      </c>
      <c r="W119" t="s">
        <v>315</v>
      </c>
      <c r="X119" t="s">
        <v>368</v>
      </c>
      <c r="Y119" t="s">
        <v>369</v>
      </c>
      <c r="Z119" t="s">
        <v>2602</v>
      </c>
      <c r="AA119" s="2" t="str">
        <f>IFERROR(VLOOKUP(Tabela3[[#This Row],[RetornCodigo]],Tabela7[],4,0),"formula")</f>
        <v xml:space="preserve">Mateus Tiangua Seminario   </v>
      </c>
      <c r="AB119" s="9" t="str">
        <f>IFERROR(VLOOKUP(Tabela3[[#This Row],[RetornCodigo]],Tabela7[],3,0),"formula")</f>
        <v>Mateus</v>
      </c>
      <c r="AC119" s="40">
        <f>IFERROR(Tabela3[[#This Row],[Vlr Devolução]]/$AK$1,"formula")</f>
        <v>6.4159011052202647E-4</v>
      </c>
      <c r="AD119" s="32">
        <f>IFERROR(Tabela3[[#This Row],[Qtd Devolvida Kg]]/$AL$1,"formula")</f>
        <v>6.5254097829321625E-4</v>
      </c>
      <c r="AE119" s="41" t="str">
        <f>IFERROR(RIGHT(Tabela3[[#This Row],[Cliente]],10),"formula")</f>
        <v>2459 - 38)</v>
      </c>
      <c r="AF119" s="39">
        <f>IFERROR(VLOOKUP(Tabela3[[#This Row],[Fantasia]],'BASE VENDAS'!#REF!,2,0),0)</f>
        <v>0</v>
      </c>
      <c r="AG119" s="39">
        <f>IFERROR(VLOOKUP(Tabela3[[#This Row],[Fantasia]],'BASE VENDAS'!#REF!,3,0),0)</f>
        <v>0</v>
      </c>
      <c r="AH119" s="52">
        <f t="shared" si="1"/>
        <v>2.8611970184302681E-2</v>
      </c>
      <c r="AI119" s="42"/>
      <c r="AJ119" s="42"/>
    </row>
    <row r="120" spans="1:36" x14ac:dyDescent="0.2">
      <c r="A120" s="9" t="str">
        <f>IFERROR(Tabela3[[#This Row],[direita]],"formula")</f>
        <v>2459 - 38)</v>
      </c>
      <c r="B120" t="s">
        <v>1133</v>
      </c>
      <c r="C120" t="s">
        <v>1134</v>
      </c>
      <c r="D120" t="s">
        <v>917</v>
      </c>
      <c r="E120" t="s">
        <v>1135</v>
      </c>
      <c r="F120" t="s">
        <v>699</v>
      </c>
      <c r="G120" t="s">
        <v>1401</v>
      </c>
      <c r="H120" s="48">
        <v>45709</v>
      </c>
      <c r="I120" t="s">
        <v>1982</v>
      </c>
      <c r="J120" t="s">
        <v>297</v>
      </c>
      <c r="K120" t="s">
        <v>34</v>
      </c>
      <c r="L120" t="s">
        <v>35</v>
      </c>
      <c r="M120" t="s">
        <v>35</v>
      </c>
      <c r="N120" t="s">
        <v>298</v>
      </c>
      <c r="O120" t="s">
        <v>299</v>
      </c>
      <c r="P120" t="s">
        <v>2601</v>
      </c>
      <c r="Q120" t="s">
        <v>309</v>
      </c>
      <c r="R120" t="s">
        <v>70</v>
      </c>
      <c r="S120" t="s">
        <v>20</v>
      </c>
      <c r="T120" s="49">
        <v>0.1</v>
      </c>
      <c r="U120" s="49">
        <v>1</v>
      </c>
      <c r="V120" s="49">
        <v>12.8</v>
      </c>
      <c r="W120" t="s">
        <v>315</v>
      </c>
      <c r="X120" t="s">
        <v>302</v>
      </c>
      <c r="Y120" t="s">
        <v>21</v>
      </c>
      <c r="Z120" t="s">
        <v>2602</v>
      </c>
      <c r="AA120" s="2" t="str">
        <f>IFERROR(VLOOKUP(Tabela3[[#This Row],[RetornCodigo]],Tabela7[],4,0),"formula")</f>
        <v xml:space="preserve">Mateus Tiangua Seminario   </v>
      </c>
      <c r="AB120" s="9" t="str">
        <f>IFERROR(VLOOKUP(Tabela3[[#This Row],[RetornCodigo]],Tabela7[],3,0),"formula")</f>
        <v>Mateus</v>
      </c>
      <c r="AC120" s="40">
        <f>IFERROR(Tabela3[[#This Row],[Vlr Devolução]]/$AK$1,"formula")</f>
        <v>4.1010503943480345E-5</v>
      </c>
      <c r="AD120" s="32">
        <f>IFERROR(Tabela3[[#This Row],[Qtd Devolvida Kg]]/$AL$1,"formula")</f>
        <v>2.9001821257476276E-5</v>
      </c>
      <c r="AE120" s="41" t="str">
        <f>IFERROR(RIGHT(Tabela3[[#This Row],[Cliente]],10),"formula")</f>
        <v>2459 - 38)</v>
      </c>
      <c r="AF120" s="39">
        <f>IFERROR(VLOOKUP(Tabela3[[#This Row],[Fantasia]],'BASE VENDAS'!#REF!,2,0),0)</f>
        <v>0</v>
      </c>
      <c r="AG120" s="39">
        <f>IFERROR(VLOOKUP(Tabela3[[#This Row],[Fantasia]],'BASE VENDAS'!#REF!,3,0),0)</f>
        <v>0</v>
      </c>
      <c r="AH120" s="52">
        <f t="shared" si="1"/>
        <v>2.8611970184302681E-2</v>
      </c>
      <c r="AI120" s="42"/>
      <c r="AJ120" s="42"/>
    </row>
    <row r="121" spans="1:36" x14ac:dyDescent="0.2">
      <c r="A121" s="9" t="str">
        <f>IFERROR(Tabela3[[#This Row],[direita]],"formula")</f>
        <v>2459 - 76)</v>
      </c>
      <c r="B121" t="s">
        <v>1133</v>
      </c>
      <c r="C121" t="s">
        <v>1134</v>
      </c>
      <c r="D121" t="s">
        <v>917</v>
      </c>
      <c r="E121" t="s">
        <v>1135</v>
      </c>
      <c r="F121" t="s">
        <v>701</v>
      </c>
      <c r="G121" t="s">
        <v>1364</v>
      </c>
      <c r="H121" s="48">
        <v>45707</v>
      </c>
      <c r="I121" t="s">
        <v>1982</v>
      </c>
      <c r="J121" t="s">
        <v>297</v>
      </c>
      <c r="K121" t="s">
        <v>41</v>
      </c>
      <c r="L121" t="s">
        <v>310</v>
      </c>
      <c r="M121" t="s">
        <v>42</v>
      </c>
      <c r="N121" t="s">
        <v>298</v>
      </c>
      <c r="O121" t="s">
        <v>299</v>
      </c>
      <c r="P121" t="s">
        <v>2603</v>
      </c>
      <c r="Q121" t="s">
        <v>300</v>
      </c>
      <c r="R121" t="s">
        <v>86</v>
      </c>
      <c r="S121" t="s">
        <v>20</v>
      </c>
      <c r="T121" s="49">
        <v>5.5599999999999997E-2</v>
      </c>
      <c r="U121" s="49">
        <v>0.50039999999999996</v>
      </c>
      <c r="V121" s="49">
        <v>11.95</v>
      </c>
      <c r="W121" t="s">
        <v>315</v>
      </c>
      <c r="X121" t="s">
        <v>302</v>
      </c>
      <c r="Y121" t="s">
        <v>21</v>
      </c>
      <c r="Z121" t="s">
        <v>2604</v>
      </c>
      <c r="AA121" s="2" t="str">
        <f>IFERROR(VLOOKUP(Tabela3[[#This Row],[RetornCodigo]],Tabela7[],4,0),"formula")</f>
        <v xml:space="preserve">Mateus Vila Ramalho  Russas   </v>
      </c>
      <c r="AB121" s="9" t="str">
        <f>IFERROR(VLOOKUP(Tabela3[[#This Row],[RetornCodigo]],Tabela7[],3,0),"formula")</f>
        <v>Mateus</v>
      </c>
      <c r="AC121" s="40">
        <f>IFERROR(Tabela3[[#This Row],[Vlr Devolução]]/$AK$1,"formula")</f>
        <v>3.8287150165983599E-5</v>
      </c>
      <c r="AD121" s="32">
        <f>IFERROR(Tabela3[[#This Row],[Qtd Devolvida Kg]]/$AL$1,"formula")</f>
        <v>1.4512511357241128E-5</v>
      </c>
      <c r="AE121" s="41" t="str">
        <f>IFERROR(RIGHT(Tabela3[[#This Row],[Cliente]],10),"formula")</f>
        <v>2459 - 76)</v>
      </c>
      <c r="AF121" s="39">
        <f>IFERROR(VLOOKUP(Tabela3[[#This Row],[Fantasia]],'BASE VENDAS'!#REF!,2,0),0)</f>
        <v>0</v>
      </c>
      <c r="AG121" s="39">
        <f>IFERROR(VLOOKUP(Tabela3[[#This Row],[Fantasia]],'BASE VENDAS'!#REF!,3,0),0)</f>
        <v>0</v>
      </c>
      <c r="AH121" s="52">
        <f t="shared" si="1"/>
        <v>2.8611970184302681E-2</v>
      </c>
      <c r="AI121" s="42"/>
      <c r="AJ121" s="42"/>
    </row>
    <row r="122" spans="1:36" x14ac:dyDescent="0.2">
      <c r="A122" s="9" t="str">
        <f>IFERROR(Tabela3[[#This Row],[direita]],"formula")</f>
        <v>2459 - 76)</v>
      </c>
      <c r="B122" t="s">
        <v>1133</v>
      </c>
      <c r="C122" t="s">
        <v>1134</v>
      </c>
      <c r="D122" t="s">
        <v>917</v>
      </c>
      <c r="E122" t="s">
        <v>1135</v>
      </c>
      <c r="F122" t="s">
        <v>701</v>
      </c>
      <c r="G122" t="s">
        <v>1364</v>
      </c>
      <c r="H122" s="48">
        <v>45707</v>
      </c>
      <c r="I122" t="s">
        <v>1982</v>
      </c>
      <c r="J122" t="s">
        <v>297</v>
      </c>
      <c r="K122" t="s">
        <v>27</v>
      </c>
      <c r="L122" t="s">
        <v>84</v>
      </c>
      <c r="M122" t="s">
        <v>84</v>
      </c>
      <c r="N122" t="s">
        <v>298</v>
      </c>
      <c r="O122" t="s">
        <v>299</v>
      </c>
      <c r="P122" t="s">
        <v>2603</v>
      </c>
      <c r="Q122" t="s">
        <v>308</v>
      </c>
      <c r="R122" t="s">
        <v>85</v>
      </c>
      <c r="S122" t="s">
        <v>20</v>
      </c>
      <c r="T122" s="49">
        <v>0.22220000000000001</v>
      </c>
      <c r="U122" s="49">
        <v>3.9996</v>
      </c>
      <c r="V122" s="49">
        <v>35.6</v>
      </c>
      <c r="W122" t="s">
        <v>315</v>
      </c>
      <c r="X122" t="s">
        <v>302</v>
      </c>
      <c r="Y122" t="s">
        <v>21</v>
      </c>
      <c r="Z122" t="s">
        <v>2604</v>
      </c>
      <c r="AA122" s="2" t="str">
        <f>IFERROR(VLOOKUP(Tabela3[[#This Row],[RetornCodigo]],Tabela7[],4,0),"formula")</f>
        <v xml:space="preserve">Mateus Vila Ramalho  Russas   </v>
      </c>
      <c r="AB122" s="9" t="str">
        <f>IFERROR(VLOOKUP(Tabela3[[#This Row],[RetornCodigo]],Tabela7[],3,0),"formula")</f>
        <v>Mateus</v>
      </c>
      <c r="AC122" s="40">
        <f>IFERROR(Tabela3[[#This Row],[Vlr Devolução]]/$AK$1,"formula")</f>
        <v>1.1406046409280472E-4</v>
      </c>
      <c r="AD122" s="32">
        <f>IFERROR(Tabela3[[#This Row],[Qtd Devolvida Kg]]/$AL$1,"formula")</f>
        <v>1.1599568430140211E-4</v>
      </c>
      <c r="AE122" s="41" t="str">
        <f>IFERROR(RIGHT(Tabela3[[#This Row],[Cliente]],10),"formula")</f>
        <v>2459 - 76)</v>
      </c>
      <c r="AF122" s="39">
        <f>IFERROR(VLOOKUP(Tabela3[[#This Row],[Fantasia]],'BASE VENDAS'!#REF!,2,0),0)</f>
        <v>0</v>
      </c>
      <c r="AG122" s="39">
        <f>IFERROR(VLOOKUP(Tabela3[[#This Row],[Fantasia]],'BASE VENDAS'!#REF!,3,0),0)</f>
        <v>0</v>
      </c>
      <c r="AH122" s="52">
        <f t="shared" si="1"/>
        <v>2.8611970184302681E-2</v>
      </c>
      <c r="AI122" s="42"/>
      <c r="AJ122" s="42"/>
    </row>
    <row r="123" spans="1:36" x14ac:dyDescent="0.2">
      <c r="A123" s="9" t="str">
        <f>IFERROR(Tabela3[[#This Row],[direita]],"formula")</f>
        <v>0082 - 03)</v>
      </c>
      <c r="B123" t="s">
        <v>1133</v>
      </c>
      <c r="C123" t="s">
        <v>1146</v>
      </c>
      <c r="D123" t="s">
        <v>916</v>
      </c>
      <c r="E123" t="s">
        <v>1135</v>
      </c>
      <c r="F123" t="s">
        <v>676</v>
      </c>
      <c r="G123" t="s">
        <v>1147</v>
      </c>
      <c r="H123" s="48">
        <v>45707</v>
      </c>
      <c r="I123" t="s">
        <v>1982</v>
      </c>
      <c r="J123" t="s">
        <v>297</v>
      </c>
      <c r="K123" t="s">
        <v>27</v>
      </c>
      <c r="L123" t="s">
        <v>84</v>
      </c>
      <c r="M123" t="s">
        <v>84</v>
      </c>
      <c r="N123" t="s">
        <v>298</v>
      </c>
      <c r="O123" t="s">
        <v>299</v>
      </c>
      <c r="P123" t="s">
        <v>2605</v>
      </c>
      <c r="Q123" t="s">
        <v>300</v>
      </c>
      <c r="R123" t="s">
        <v>85</v>
      </c>
      <c r="S123" t="s">
        <v>20</v>
      </c>
      <c r="T123" s="49">
        <v>0.36670000000000003</v>
      </c>
      <c r="U123" s="49">
        <v>6.6006</v>
      </c>
      <c r="V123" s="49">
        <v>77.88</v>
      </c>
      <c r="W123" t="s">
        <v>315</v>
      </c>
      <c r="X123" t="s">
        <v>368</v>
      </c>
      <c r="Y123" t="s">
        <v>369</v>
      </c>
      <c r="Z123" t="s">
        <v>2606</v>
      </c>
      <c r="AA123" s="2" t="str">
        <f>IFERROR(VLOOKUP(Tabela3[[#This Row],[RetornCodigo]],Tabela7[],4,0),"formula")</f>
        <v xml:space="preserve">G B Parreao   </v>
      </c>
      <c r="AB123" s="9" t="str">
        <f>IFERROR(VLOOKUP(Tabela3[[#This Row],[RetornCodigo]],Tabela7[],3,0),"formula")</f>
        <v>G Barbosa</v>
      </c>
      <c r="AC123" s="40">
        <f>IFERROR(Tabela3[[#This Row],[Vlr Devolução]]/$AK$1,"formula")</f>
        <v>2.4952328493111318E-4</v>
      </c>
      <c r="AD123" s="32">
        <f>IFERROR(Tabela3[[#This Row],[Qtd Devolvida Kg]]/$AL$1,"formula")</f>
        <v>1.9142942139209791E-4</v>
      </c>
      <c r="AE123" s="41" t="str">
        <f>IFERROR(RIGHT(Tabela3[[#This Row],[Cliente]],10),"formula")</f>
        <v>0082 - 03)</v>
      </c>
      <c r="AF123" s="39">
        <f>IFERROR(VLOOKUP(Tabela3[[#This Row],[Fantasia]],'BASE VENDAS'!#REF!,2,0),0)</f>
        <v>0</v>
      </c>
      <c r="AG123" s="39">
        <f>IFERROR(VLOOKUP(Tabela3[[#This Row],[Fantasia]],'BASE VENDAS'!#REF!,3,0),0)</f>
        <v>0</v>
      </c>
      <c r="AH123" s="52">
        <f t="shared" si="1"/>
        <v>2.8611970184302681E-2</v>
      </c>
      <c r="AI123" s="42"/>
      <c r="AJ123" s="42"/>
    </row>
    <row r="124" spans="1:36" x14ac:dyDescent="0.2">
      <c r="A124" s="9" t="str">
        <f>IFERROR(Tabela3[[#This Row],[direita]],"formula")</f>
        <v>0082 - 03)</v>
      </c>
      <c r="B124" t="s">
        <v>1133</v>
      </c>
      <c r="C124" t="s">
        <v>1146</v>
      </c>
      <c r="D124" t="s">
        <v>916</v>
      </c>
      <c r="E124" t="s">
        <v>1135</v>
      </c>
      <c r="F124" t="s">
        <v>676</v>
      </c>
      <c r="G124" t="s">
        <v>1147</v>
      </c>
      <c r="H124" s="48">
        <v>45707</v>
      </c>
      <c r="I124" t="s">
        <v>1982</v>
      </c>
      <c r="J124" t="s">
        <v>297</v>
      </c>
      <c r="K124" t="s">
        <v>34</v>
      </c>
      <c r="L124" t="s">
        <v>35</v>
      </c>
      <c r="M124" t="s">
        <v>35</v>
      </c>
      <c r="N124" t="s">
        <v>298</v>
      </c>
      <c r="O124" t="s">
        <v>299</v>
      </c>
      <c r="P124" t="s">
        <v>2605</v>
      </c>
      <c r="Q124" t="s">
        <v>308</v>
      </c>
      <c r="R124" t="s">
        <v>70</v>
      </c>
      <c r="S124" t="s">
        <v>20</v>
      </c>
      <c r="T124" s="49">
        <v>0.37</v>
      </c>
      <c r="U124" s="49">
        <v>3.7</v>
      </c>
      <c r="V124" s="49">
        <v>54.76</v>
      </c>
      <c r="W124" t="s">
        <v>315</v>
      </c>
      <c r="X124" t="s">
        <v>302</v>
      </c>
      <c r="Y124" t="s">
        <v>21</v>
      </c>
      <c r="Z124" t="s">
        <v>2606</v>
      </c>
      <c r="AA124" s="2" t="str">
        <f>IFERROR(VLOOKUP(Tabela3[[#This Row],[RetornCodigo]],Tabela7[],4,0),"formula")</f>
        <v xml:space="preserve">G B Parreao   </v>
      </c>
      <c r="AB124" s="9" t="str">
        <f>IFERROR(VLOOKUP(Tabela3[[#This Row],[RetornCodigo]],Tabela7[],3,0),"formula")</f>
        <v>G Barbosa</v>
      </c>
      <c r="AC124" s="40">
        <f>IFERROR(Tabela3[[#This Row],[Vlr Devolução]]/$AK$1,"formula")</f>
        <v>1.7544806218320184E-4</v>
      </c>
      <c r="AD124" s="32">
        <f>IFERROR(Tabela3[[#This Row],[Qtd Devolvida Kg]]/$AL$1,"formula")</f>
        <v>1.0730673865266223E-4</v>
      </c>
      <c r="AE124" s="41" t="str">
        <f>IFERROR(RIGHT(Tabela3[[#This Row],[Cliente]],10),"formula")</f>
        <v>0082 - 03)</v>
      </c>
      <c r="AF124" s="39">
        <f>IFERROR(VLOOKUP(Tabela3[[#This Row],[Fantasia]],'BASE VENDAS'!#REF!,2,0),0)</f>
        <v>0</v>
      </c>
      <c r="AG124" s="39">
        <f>IFERROR(VLOOKUP(Tabela3[[#This Row],[Fantasia]],'BASE VENDAS'!#REF!,3,0),0)</f>
        <v>0</v>
      </c>
      <c r="AH124" s="52">
        <f t="shared" si="1"/>
        <v>2.8611970184302681E-2</v>
      </c>
      <c r="AI124" s="42"/>
      <c r="AJ124" s="42"/>
    </row>
    <row r="125" spans="1:36" x14ac:dyDescent="0.2">
      <c r="A125" s="9" t="str">
        <f>IFERROR(Tabela3[[#This Row],[direita]],"formula")</f>
        <v>2131 - 02)</v>
      </c>
      <c r="B125" t="s">
        <v>1133</v>
      </c>
      <c r="C125" t="s">
        <v>1134</v>
      </c>
      <c r="D125" t="s">
        <v>924</v>
      </c>
      <c r="E125" t="s">
        <v>1135</v>
      </c>
      <c r="F125" t="s">
        <v>689</v>
      </c>
      <c r="G125" t="s">
        <v>2607</v>
      </c>
      <c r="H125" s="48">
        <v>45710</v>
      </c>
      <c r="I125" t="s">
        <v>1982</v>
      </c>
      <c r="J125" t="s">
        <v>297</v>
      </c>
      <c r="K125" t="s">
        <v>41</v>
      </c>
      <c r="L125" t="s">
        <v>310</v>
      </c>
      <c r="M125" t="s">
        <v>42</v>
      </c>
      <c r="N125" t="s">
        <v>298</v>
      </c>
      <c r="O125" t="s">
        <v>299</v>
      </c>
      <c r="P125" t="s">
        <v>2608</v>
      </c>
      <c r="Q125" t="s">
        <v>308</v>
      </c>
      <c r="R125" t="s">
        <v>86</v>
      </c>
      <c r="S125" t="s">
        <v>20</v>
      </c>
      <c r="T125" s="49">
        <v>0.1111</v>
      </c>
      <c r="U125" s="49">
        <v>0.99990000000000001</v>
      </c>
      <c r="V125" s="49">
        <v>26.8</v>
      </c>
      <c r="W125" t="s">
        <v>315</v>
      </c>
      <c r="X125" t="s">
        <v>302</v>
      </c>
      <c r="Y125" t="s">
        <v>21</v>
      </c>
      <c r="Z125" t="s">
        <v>2609</v>
      </c>
      <c r="AA125" s="2" t="str">
        <f>IFERROR(VLOOKUP(Tabela3[[#This Row],[RetornCodigo]],Tabela7[],4,0),"formula")</f>
        <v xml:space="preserve">Diniz Pedrinhas   </v>
      </c>
      <c r="AB125" s="9" t="str">
        <f>IFERROR(VLOOKUP(Tabela3[[#This Row],[RetornCodigo]],Tabela7[],3,0),"formula")</f>
        <v>Super Economico</v>
      </c>
      <c r="AC125" s="40">
        <f>IFERROR(Tabela3[[#This Row],[Vlr Devolução]]/$AK$1,"formula")</f>
        <v>8.5865742631661968E-5</v>
      </c>
      <c r="AD125" s="32">
        <f>IFERROR(Tabela3[[#This Row],[Qtd Devolvida Kg]]/$AL$1,"formula")</f>
        <v>2.8998921075350528E-5</v>
      </c>
      <c r="AE125" s="41" t="str">
        <f>IFERROR(RIGHT(Tabela3[[#This Row],[Cliente]],10),"formula")</f>
        <v>2131 - 02)</v>
      </c>
      <c r="AF125" s="39">
        <f>IFERROR(VLOOKUP(Tabela3[[#This Row],[Fantasia]],'BASE VENDAS'!#REF!,2,0),0)</f>
        <v>0</v>
      </c>
      <c r="AG125" s="39">
        <f>IFERROR(VLOOKUP(Tabela3[[#This Row],[Fantasia]],'BASE VENDAS'!#REF!,3,0),0)</f>
        <v>0</v>
      </c>
      <c r="AH125" s="52">
        <f t="shared" si="1"/>
        <v>2.8611970184302681E-2</v>
      </c>
      <c r="AI125" s="42"/>
      <c r="AJ125" s="42"/>
    </row>
    <row r="126" spans="1:36" x14ac:dyDescent="0.2">
      <c r="A126" s="9" t="str">
        <f>IFERROR(Tabela3[[#This Row],[direita]],"formula")</f>
        <v>2131 - 02)</v>
      </c>
      <c r="B126" t="s">
        <v>1133</v>
      </c>
      <c r="C126" t="s">
        <v>1134</v>
      </c>
      <c r="D126" t="s">
        <v>924</v>
      </c>
      <c r="E126" t="s">
        <v>1135</v>
      </c>
      <c r="F126" t="s">
        <v>689</v>
      </c>
      <c r="G126" t="s">
        <v>2607</v>
      </c>
      <c r="H126" s="48">
        <v>45710</v>
      </c>
      <c r="I126" t="s">
        <v>1982</v>
      </c>
      <c r="J126" t="s">
        <v>303</v>
      </c>
      <c r="K126" t="s">
        <v>45</v>
      </c>
      <c r="L126" t="s">
        <v>417</v>
      </c>
      <c r="M126" t="s">
        <v>46</v>
      </c>
      <c r="N126" t="s">
        <v>311</v>
      </c>
      <c r="O126" t="s">
        <v>299</v>
      </c>
      <c r="P126" t="s">
        <v>2608</v>
      </c>
      <c r="Q126" t="s">
        <v>319</v>
      </c>
      <c r="R126" t="s">
        <v>47</v>
      </c>
      <c r="S126" t="s">
        <v>20</v>
      </c>
      <c r="T126" s="49">
        <v>0.1333</v>
      </c>
      <c r="U126" s="49">
        <v>1.9995000000000001</v>
      </c>
      <c r="V126" s="49">
        <v>7.2</v>
      </c>
      <c r="W126" t="s">
        <v>315</v>
      </c>
      <c r="X126" t="s">
        <v>302</v>
      </c>
      <c r="Y126" t="s">
        <v>21</v>
      </c>
      <c r="Z126" t="s">
        <v>2609</v>
      </c>
      <c r="AA126" s="2" t="str">
        <f>IFERROR(VLOOKUP(Tabela3[[#This Row],[RetornCodigo]],Tabela7[],4,0),"formula")</f>
        <v xml:space="preserve">Diniz Pedrinhas   </v>
      </c>
      <c r="AB126" s="9" t="str">
        <f>IFERROR(VLOOKUP(Tabela3[[#This Row],[RetornCodigo]],Tabela7[],3,0),"formula")</f>
        <v>Super Economico</v>
      </c>
      <c r="AC126" s="40">
        <f>IFERROR(Tabela3[[#This Row],[Vlr Devolução]]/$AK$1,"formula")</f>
        <v>2.3068408468207693E-5</v>
      </c>
      <c r="AD126" s="32">
        <f>IFERROR(Tabela3[[#This Row],[Qtd Devolvida Kg]]/$AL$1,"formula")</f>
        <v>5.7989141604323817E-5</v>
      </c>
      <c r="AE126" s="41" t="str">
        <f>IFERROR(RIGHT(Tabela3[[#This Row],[Cliente]],10),"formula")</f>
        <v>2131 - 02)</v>
      </c>
      <c r="AF126" s="39">
        <f>IFERROR(VLOOKUP(Tabela3[[#This Row],[Fantasia]],'BASE VENDAS'!#REF!,2,0),0)</f>
        <v>0</v>
      </c>
      <c r="AG126" s="39">
        <f>IFERROR(VLOOKUP(Tabela3[[#This Row],[Fantasia]],'BASE VENDAS'!#REF!,3,0),0)</f>
        <v>0</v>
      </c>
      <c r="AH126" s="52">
        <f t="shared" si="1"/>
        <v>2.8611970184302681E-2</v>
      </c>
      <c r="AI126" s="42"/>
      <c r="AJ126" s="42"/>
    </row>
    <row r="127" spans="1:36" x14ac:dyDescent="0.2">
      <c r="A127" s="9" t="str">
        <f>IFERROR(Tabela3[[#This Row],[direita]],"formula")</f>
        <v>2131 - 02)</v>
      </c>
      <c r="B127" t="s">
        <v>1133</v>
      </c>
      <c r="C127" t="s">
        <v>1134</v>
      </c>
      <c r="D127" t="s">
        <v>924</v>
      </c>
      <c r="E127" t="s">
        <v>1135</v>
      </c>
      <c r="F127" t="s">
        <v>689</v>
      </c>
      <c r="G127" t="s">
        <v>2607</v>
      </c>
      <c r="H127" s="48">
        <v>45710</v>
      </c>
      <c r="I127" t="s">
        <v>1982</v>
      </c>
      <c r="J127" t="s">
        <v>297</v>
      </c>
      <c r="K127" t="s">
        <v>34</v>
      </c>
      <c r="L127" t="s">
        <v>35</v>
      </c>
      <c r="M127" t="s">
        <v>35</v>
      </c>
      <c r="N127" t="s">
        <v>298</v>
      </c>
      <c r="O127" t="s">
        <v>299</v>
      </c>
      <c r="P127" t="s">
        <v>2608</v>
      </c>
      <c r="Q127" t="s">
        <v>327</v>
      </c>
      <c r="R127" t="s">
        <v>70</v>
      </c>
      <c r="S127" t="s">
        <v>20</v>
      </c>
      <c r="T127" s="49">
        <v>0.3</v>
      </c>
      <c r="U127" s="49">
        <v>3</v>
      </c>
      <c r="V127" s="49">
        <v>54</v>
      </c>
      <c r="W127" t="s">
        <v>315</v>
      </c>
      <c r="X127" t="s">
        <v>302</v>
      </c>
      <c r="Y127" t="s">
        <v>21</v>
      </c>
      <c r="Z127" t="s">
        <v>2609</v>
      </c>
      <c r="AA127" s="2" t="str">
        <f>IFERROR(VLOOKUP(Tabela3[[#This Row],[RetornCodigo]],Tabela7[],4,0),"formula")</f>
        <v xml:space="preserve">Diniz Pedrinhas   </v>
      </c>
      <c r="AB127" s="9" t="str">
        <f>IFERROR(VLOOKUP(Tabela3[[#This Row],[RetornCodigo]],Tabela7[],3,0),"formula")</f>
        <v>Super Economico</v>
      </c>
      <c r="AC127" s="40">
        <f>IFERROR(Tabela3[[#This Row],[Vlr Devolução]]/$AK$1,"formula")</f>
        <v>1.7301306351155771E-4</v>
      </c>
      <c r="AD127" s="32">
        <f>IFERROR(Tabela3[[#This Row],[Qtd Devolvida Kg]]/$AL$1,"formula")</f>
        <v>8.7005463772428838E-5</v>
      </c>
      <c r="AE127" s="41" t="str">
        <f>IFERROR(RIGHT(Tabela3[[#This Row],[Cliente]],10),"formula")</f>
        <v>2131 - 02)</v>
      </c>
      <c r="AF127" s="39">
        <f>IFERROR(VLOOKUP(Tabela3[[#This Row],[Fantasia]],'BASE VENDAS'!#REF!,2,0),0)</f>
        <v>0</v>
      </c>
      <c r="AG127" s="39">
        <f>IFERROR(VLOOKUP(Tabela3[[#This Row],[Fantasia]],'BASE VENDAS'!#REF!,3,0),0)</f>
        <v>0</v>
      </c>
      <c r="AH127" s="52">
        <f t="shared" si="1"/>
        <v>2.8611970184302681E-2</v>
      </c>
      <c r="AI127" s="42"/>
      <c r="AJ127" s="42"/>
    </row>
    <row r="128" spans="1:36" x14ac:dyDescent="0.2">
      <c r="A128" s="9" t="str">
        <f>IFERROR(Tabela3[[#This Row],[direita]],"formula")</f>
        <v>2131 - 02)</v>
      </c>
      <c r="B128" t="s">
        <v>1133</v>
      </c>
      <c r="C128" t="s">
        <v>1134</v>
      </c>
      <c r="D128" t="s">
        <v>924</v>
      </c>
      <c r="E128" t="s">
        <v>1135</v>
      </c>
      <c r="F128" t="s">
        <v>689</v>
      </c>
      <c r="G128" t="s">
        <v>2607</v>
      </c>
      <c r="H128" s="48">
        <v>45710</v>
      </c>
      <c r="I128" t="s">
        <v>1982</v>
      </c>
      <c r="J128" t="s">
        <v>303</v>
      </c>
      <c r="K128" t="s">
        <v>93</v>
      </c>
      <c r="L128" t="s">
        <v>94</v>
      </c>
      <c r="M128" t="s">
        <v>94</v>
      </c>
      <c r="N128" t="s">
        <v>333</v>
      </c>
      <c r="O128" t="s">
        <v>299</v>
      </c>
      <c r="P128" t="s">
        <v>2608</v>
      </c>
      <c r="Q128" t="s">
        <v>300</v>
      </c>
      <c r="R128" t="s">
        <v>95</v>
      </c>
      <c r="S128" t="s">
        <v>96</v>
      </c>
      <c r="T128" s="49">
        <v>9</v>
      </c>
      <c r="U128" s="49">
        <v>2.7090000000000001</v>
      </c>
      <c r="V128" s="49">
        <v>76.5</v>
      </c>
      <c r="W128" t="s">
        <v>315</v>
      </c>
      <c r="X128" t="s">
        <v>368</v>
      </c>
      <c r="Y128" t="s">
        <v>369</v>
      </c>
      <c r="Z128" t="s">
        <v>2609</v>
      </c>
      <c r="AA128" s="2" t="str">
        <f>IFERROR(VLOOKUP(Tabela3[[#This Row],[RetornCodigo]],Tabela7[],4,0),"formula")</f>
        <v xml:space="preserve">Diniz Pedrinhas   </v>
      </c>
      <c r="AB128" s="9" t="str">
        <f>IFERROR(VLOOKUP(Tabela3[[#This Row],[RetornCodigo]],Tabela7[],3,0),"formula")</f>
        <v>Super Economico</v>
      </c>
      <c r="AC128" s="40">
        <f>IFERROR(Tabela3[[#This Row],[Vlr Devolução]]/$AK$1,"formula")</f>
        <v>2.4510183997470677E-4</v>
      </c>
      <c r="AD128" s="32">
        <f>IFERROR(Tabela3[[#This Row],[Qtd Devolvida Kg]]/$AL$1,"formula")</f>
        <v>7.8565933786503231E-5</v>
      </c>
      <c r="AE128" s="41" t="str">
        <f>IFERROR(RIGHT(Tabela3[[#This Row],[Cliente]],10),"formula")</f>
        <v>2131 - 02)</v>
      </c>
      <c r="AF128" s="39">
        <f>IFERROR(VLOOKUP(Tabela3[[#This Row],[Fantasia]],'BASE VENDAS'!#REF!,2,0),0)</f>
        <v>0</v>
      </c>
      <c r="AG128" s="39">
        <f>IFERROR(VLOOKUP(Tabela3[[#This Row],[Fantasia]],'BASE VENDAS'!#REF!,3,0),0)</f>
        <v>0</v>
      </c>
      <c r="AH128" s="52">
        <f t="shared" si="1"/>
        <v>2.8611970184302681E-2</v>
      </c>
      <c r="AI128" s="42"/>
      <c r="AJ128" s="42"/>
    </row>
    <row r="129" spans="1:36" x14ac:dyDescent="0.2">
      <c r="A129" s="9" t="str">
        <f>IFERROR(Tabela3[[#This Row],[direita]],"formula")</f>
        <v>2131 - 08)</v>
      </c>
      <c r="B129" t="s">
        <v>1133</v>
      </c>
      <c r="C129" t="s">
        <v>1134</v>
      </c>
      <c r="D129" t="s">
        <v>924</v>
      </c>
      <c r="E129" t="s">
        <v>1135</v>
      </c>
      <c r="F129" t="s">
        <v>689</v>
      </c>
      <c r="G129" t="s">
        <v>2610</v>
      </c>
      <c r="H129" s="48">
        <v>45712</v>
      </c>
      <c r="I129" t="s">
        <v>2485</v>
      </c>
      <c r="J129" t="s">
        <v>297</v>
      </c>
      <c r="K129" t="s">
        <v>41</v>
      </c>
      <c r="L129" t="s">
        <v>310</v>
      </c>
      <c r="M129" t="s">
        <v>42</v>
      </c>
      <c r="N129" t="s">
        <v>298</v>
      </c>
      <c r="O129" t="s">
        <v>299</v>
      </c>
      <c r="P129" t="s">
        <v>2611</v>
      </c>
      <c r="Q129" t="s">
        <v>300</v>
      </c>
      <c r="R129" t="s">
        <v>86</v>
      </c>
      <c r="S129" t="s">
        <v>20</v>
      </c>
      <c r="T129" s="49">
        <v>0.33329999999999999</v>
      </c>
      <c r="U129" s="49">
        <v>2.9996999999999998</v>
      </c>
      <c r="V129" s="49">
        <v>80.400000000000006</v>
      </c>
      <c r="W129" t="s">
        <v>315</v>
      </c>
      <c r="X129" t="s">
        <v>302</v>
      </c>
      <c r="Y129" t="s">
        <v>21</v>
      </c>
      <c r="Z129" t="s">
        <v>2612</v>
      </c>
      <c r="AA129" s="2" t="str">
        <f>IFERROR(VLOOKUP(Tabela3[[#This Row],[RetornCodigo]],Tabela7[],4,0),"formula")</f>
        <v xml:space="preserve">Diniz Supermercados  Salesianos   </v>
      </c>
      <c r="AB129" s="9" t="str">
        <f>IFERROR(VLOOKUP(Tabela3[[#This Row],[RetornCodigo]],Tabela7[],3,0),"formula")</f>
        <v>Diniz</v>
      </c>
      <c r="AC129" s="40">
        <f>IFERROR(Tabela3[[#This Row],[Vlr Devolução]]/$AK$1,"formula")</f>
        <v>2.5759722789498596E-4</v>
      </c>
      <c r="AD129" s="32">
        <f>IFERROR(Tabela3[[#This Row],[Qtd Devolvida Kg]]/$AL$1,"formula")</f>
        <v>8.6996763226051578E-5</v>
      </c>
      <c r="AE129" s="41" t="str">
        <f>IFERROR(RIGHT(Tabela3[[#This Row],[Cliente]],10),"formula")</f>
        <v>2131 - 08)</v>
      </c>
      <c r="AF129" s="39">
        <f>IFERROR(VLOOKUP(Tabela3[[#This Row],[Fantasia]],'BASE VENDAS'!#REF!,2,0),0)</f>
        <v>0</v>
      </c>
      <c r="AG129" s="39">
        <f>IFERROR(VLOOKUP(Tabela3[[#This Row],[Fantasia]],'BASE VENDAS'!#REF!,3,0),0)</f>
        <v>0</v>
      </c>
      <c r="AH129" s="52">
        <f t="shared" si="1"/>
        <v>2.8611970184302681E-2</v>
      </c>
      <c r="AI129" s="42"/>
      <c r="AJ129" s="42"/>
    </row>
    <row r="130" spans="1:36" x14ac:dyDescent="0.2">
      <c r="A130" s="9" t="str">
        <f>IFERROR(Tabela3[[#This Row],[direita]],"formula")</f>
        <v>2131 - 08)</v>
      </c>
      <c r="B130" t="s">
        <v>1133</v>
      </c>
      <c r="C130" t="s">
        <v>1134</v>
      </c>
      <c r="D130" t="s">
        <v>924</v>
      </c>
      <c r="E130" t="s">
        <v>1135</v>
      </c>
      <c r="F130" t="s">
        <v>689</v>
      </c>
      <c r="G130" t="s">
        <v>2610</v>
      </c>
      <c r="H130" s="48">
        <v>45712</v>
      </c>
      <c r="I130" t="s">
        <v>2485</v>
      </c>
      <c r="J130" t="s">
        <v>297</v>
      </c>
      <c r="K130" t="s">
        <v>34</v>
      </c>
      <c r="L130" t="s">
        <v>35</v>
      </c>
      <c r="M130" t="s">
        <v>35</v>
      </c>
      <c r="N130" t="s">
        <v>298</v>
      </c>
      <c r="O130" t="s">
        <v>299</v>
      </c>
      <c r="P130" t="s">
        <v>2611</v>
      </c>
      <c r="Q130" t="s">
        <v>307</v>
      </c>
      <c r="R130" t="s">
        <v>70</v>
      </c>
      <c r="S130" t="s">
        <v>20</v>
      </c>
      <c r="T130" s="49">
        <v>0.04</v>
      </c>
      <c r="U130" s="49">
        <v>0.4</v>
      </c>
      <c r="V130" s="49">
        <v>7.2</v>
      </c>
      <c r="W130" t="s">
        <v>315</v>
      </c>
      <c r="X130" t="s">
        <v>302</v>
      </c>
      <c r="Y130" t="s">
        <v>21</v>
      </c>
      <c r="Z130" t="s">
        <v>2612</v>
      </c>
      <c r="AA130" s="2" t="str">
        <f>IFERROR(VLOOKUP(Tabela3[[#This Row],[RetornCodigo]],Tabela7[],4,0),"formula")</f>
        <v xml:space="preserve">Diniz Supermercados  Salesianos   </v>
      </c>
      <c r="AB130" s="9" t="str">
        <f>IFERROR(VLOOKUP(Tabela3[[#This Row],[RetornCodigo]],Tabela7[],3,0),"formula")</f>
        <v>Diniz</v>
      </c>
      <c r="AC130" s="40">
        <f>IFERROR(Tabela3[[#This Row],[Vlr Devolução]]/$AK$1,"formula")</f>
        <v>2.3068408468207693E-5</v>
      </c>
      <c r="AD130" s="32">
        <f>IFERROR(Tabela3[[#This Row],[Qtd Devolvida Kg]]/$AL$1,"formula")</f>
        <v>1.1600728502990511E-5</v>
      </c>
      <c r="AE130" s="41" t="str">
        <f>IFERROR(RIGHT(Tabela3[[#This Row],[Cliente]],10),"formula")</f>
        <v>2131 - 08)</v>
      </c>
      <c r="AF130" s="39">
        <f>IFERROR(VLOOKUP(Tabela3[[#This Row],[Fantasia]],'BASE VENDAS'!#REF!,2,0),0)</f>
        <v>0</v>
      </c>
      <c r="AG130" s="39">
        <f>IFERROR(VLOOKUP(Tabela3[[#This Row],[Fantasia]],'BASE VENDAS'!#REF!,3,0),0)</f>
        <v>0</v>
      </c>
      <c r="AH130" s="52">
        <f t="shared" ref="AH130:AH193" si="2">$AJ$1</f>
        <v>2.8611970184302681E-2</v>
      </c>
      <c r="AI130" s="42"/>
      <c r="AJ130" s="42"/>
    </row>
    <row r="131" spans="1:36" x14ac:dyDescent="0.2">
      <c r="A131" s="9" t="str">
        <f>IFERROR(Tabela3[[#This Row],[direita]],"formula")</f>
        <v>3016 - 01)</v>
      </c>
      <c r="B131" t="s">
        <v>1133</v>
      </c>
      <c r="C131" t="s">
        <v>1134</v>
      </c>
      <c r="D131" t="s">
        <v>924</v>
      </c>
      <c r="E131" t="s">
        <v>1135</v>
      </c>
      <c r="F131" t="s">
        <v>693</v>
      </c>
      <c r="G131" t="s">
        <v>2613</v>
      </c>
      <c r="H131" s="48">
        <v>45712</v>
      </c>
      <c r="I131" t="s">
        <v>2485</v>
      </c>
      <c r="J131" t="s">
        <v>297</v>
      </c>
      <c r="K131" t="s">
        <v>57</v>
      </c>
      <c r="L131" t="s">
        <v>306</v>
      </c>
      <c r="M131" t="s">
        <v>274</v>
      </c>
      <c r="N131" t="s">
        <v>298</v>
      </c>
      <c r="O131" t="s">
        <v>299</v>
      </c>
      <c r="P131" t="s">
        <v>2614</v>
      </c>
      <c r="Q131" t="s">
        <v>300</v>
      </c>
      <c r="R131" t="s">
        <v>1984</v>
      </c>
      <c r="S131" t="s">
        <v>20</v>
      </c>
      <c r="T131" s="49">
        <v>0.33329999999999999</v>
      </c>
      <c r="U131" s="49">
        <v>2.9996999999999998</v>
      </c>
      <c r="V131" s="49">
        <v>56.7</v>
      </c>
      <c r="W131" t="s">
        <v>315</v>
      </c>
      <c r="X131" t="s">
        <v>368</v>
      </c>
      <c r="Y131" t="s">
        <v>369</v>
      </c>
      <c r="Z131" t="s">
        <v>2615</v>
      </c>
      <c r="AA131" s="2" t="str">
        <f>IFERROR(VLOOKUP(Tabela3[[#This Row],[RetornCodigo]],Tabela7[],4,0),"formula")</f>
        <v xml:space="preserve">Diniz Supermercados   </v>
      </c>
      <c r="AB131" s="9" t="str">
        <f>IFERROR(VLOOKUP(Tabela3[[#This Row],[RetornCodigo]],Tabela7[],3,0),"formula")</f>
        <v>Diniz</v>
      </c>
      <c r="AC131" s="40">
        <f>IFERROR(Tabela3[[#This Row],[Vlr Devolução]]/$AK$1,"formula")</f>
        <v>1.8166371668713559E-4</v>
      </c>
      <c r="AD131" s="32">
        <f>IFERROR(Tabela3[[#This Row],[Qtd Devolvida Kg]]/$AL$1,"formula")</f>
        <v>8.6996763226051578E-5</v>
      </c>
      <c r="AE131" s="41" t="str">
        <f>IFERROR(RIGHT(Tabela3[[#This Row],[Cliente]],10),"formula")</f>
        <v>3016 - 01)</v>
      </c>
      <c r="AF131" s="39">
        <f>IFERROR(VLOOKUP(Tabela3[[#This Row],[Fantasia]],'BASE VENDAS'!#REF!,2,0),0)</f>
        <v>0</v>
      </c>
      <c r="AG131" s="39">
        <f>IFERROR(VLOOKUP(Tabela3[[#This Row],[Fantasia]],'BASE VENDAS'!#REF!,3,0),0)</f>
        <v>0</v>
      </c>
      <c r="AH131" s="52">
        <f t="shared" si="2"/>
        <v>2.8611970184302681E-2</v>
      </c>
      <c r="AI131" s="42"/>
      <c r="AJ131" s="42"/>
    </row>
    <row r="132" spans="1:36" x14ac:dyDescent="0.2">
      <c r="A132" s="9" t="str">
        <f>IFERROR(Tabela3[[#This Row],[direita]],"formula")</f>
        <v>3016 - 01)</v>
      </c>
      <c r="B132" t="s">
        <v>1133</v>
      </c>
      <c r="C132" t="s">
        <v>1134</v>
      </c>
      <c r="D132" t="s">
        <v>924</v>
      </c>
      <c r="E132" t="s">
        <v>1135</v>
      </c>
      <c r="F132" t="s">
        <v>693</v>
      </c>
      <c r="G132" t="s">
        <v>2613</v>
      </c>
      <c r="H132" s="48">
        <v>45712</v>
      </c>
      <c r="I132" t="s">
        <v>2485</v>
      </c>
      <c r="J132" t="s">
        <v>297</v>
      </c>
      <c r="K132" t="s">
        <v>41</v>
      </c>
      <c r="L132" t="s">
        <v>310</v>
      </c>
      <c r="M132" t="s">
        <v>42</v>
      </c>
      <c r="N132" t="s">
        <v>298</v>
      </c>
      <c r="O132" t="s">
        <v>299</v>
      </c>
      <c r="P132" t="s">
        <v>2614</v>
      </c>
      <c r="Q132" t="s">
        <v>309</v>
      </c>
      <c r="R132" t="s">
        <v>267</v>
      </c>
      <c r="S132" t="s">
        <v>20</v>
      </c>
      <c r="T132" s="49">
        <v>0.1111</v>
      </c>
      <c r="U132" s="49">
        <v>0.99990000000000001</v>
      </c>
      <c r="V132" s="49">
        <v>26.8</v>
      </c>
      <c r="W132" t="s">
        <v>315</v>
      </c>
      <c r="X132" t="s">
        <v>368</v>
      </c>
      <c r="Y132" t="s">
        <v>369</v>
      </c>
      <c r="Z132" t="s">
        <v>2615</v>
      </c>
      <c r="AA132" s="2" t="str">
        <f>IFERROR(VLOOKUP(Tabela3[[#This Row],[RetornCodigo]],Tabela7[],4,0),"formula")</f>
        <v xml:space="preserve">Diniz Supermercados   </v>
      </c>
      <c r="AB132" s="9" t="str">
        <f>IFERROR(VLOOKUP(Tabela3[[#This Row],[RetornCodigo]],Tabela7[],3,0),"formula")</f>
        <v>Diniz</v>
      </c>
      <c r="AC132" s="40">
        <f>IFERROR(Tabela3[[#This Row],[Vlr Devolução]]/$AK$1,"formula")</f>
        <v>8.5865742631661968E-5</v>
      </c>
      <c r="AD132" s="32">
        <f>IFERROR(Tabela3[[#This Row],[Qtd Devolvida Kg]]/$AL$1,"formula")</f>
        <v>2.8998921075350528E-5</v>
      </c>
      <c r="AE132" s="41" t="str">
        <f>IFERROR(RIGHT(Tabela3[[#This Row],[Cliente]],10),"formula")</f>
        <v>3016 - 01)</v>
      </c>
      <c r="AF132" s="39">
        <f>IFERROR(VLOOKUP(Tabela3[[#This Row],[Fantasia]],'BASE VENDAS'!#REF!,2,0),0)</f>
        <v>0</v>
      </c>
      <c r="AG132" s="39">
        <f>IFERROR(VLOOKUP(Tabela3[[#This Row],[Fantasia]],'BASE VENDAS'!#REF!,3,0),0)</f>
        <v>0</v>
      </c>
      <c r="AH132" s="52">
        <f t="shared" si="2"/>
        <v>2.8611970184302681E-2</v>
      </c>
      <c r="AI132" s="42"/>
      <c r="AJ132" s="42"/>
    </row>
    <row r="133" spans="1:36" x14ac:dyDescent="0.2">
      <c r="A133" s="9" t="str">
        <f>IFERROR(Tabela3[[#This Row],[direita]],"formula")</f>
        <v>3016 - 01)</v>
      </c>
      <c r="B133" t="s">
        <v>1133</v>
      </c>
      <c r="C133" t="s">
        <v>1134</v>
      </c>
      <c r="D133" t="s">
        <v>924</v>
      </c>
      <c r="E133" t="s">
        <v>1135</v>
      </c>
      <c r="F133" t="s">
        <v>693</v>
      </c>
      <c r="G133" t="s">
        <v>2613</v>
      </c>
      <c r="H133" s="48">
        <v>45712</v>
      </c>
      <c r="I133" t="s">
        <v>2485</v>
      </c>
      <c r="J133" t="s">
        <v>303</v>
      </c>
      <c r="K133" t="s">
        <v>313</v>
      </c>
      <c r="L133" t="s">
        <v>414</v>
      </c>
      <c r="M133" t="s">
        <v>414</v>
      </c>
      <c r="N133" t="s">
        <v>333</v>
      </c>
      <c r="O133" t="s">
        <v>299</v>
      </c>
      <c r="P133" t="s">
        <v>2614</v>
      </c>
      <c r="Q133" t="s">
        <v>317</v>
      </c>
      <c r="R133" t="s">
        <v>2232</v>
      </c>
      <c r="S133" t="s">
        <v>20</v>
      </c>
      <c r="T133" s="49">
        <v>0.16669999999999999</v>
      </c>
      <c r="U133" s="49">
        <v>0.86684000000000005</v>
      </c>
      <c r="V133" s="49">
        <v>21.8</v>
      </c>
      <c r="W133" t="s">
        <v>315</v>
      </c>
      <c r="X133" t="s">
        <v>368</v>
      </c>
      <c r="Y133" t="s">
        <v>369</v>
      </c>
      <c r="Z133" t="s">
        <v>2615</v>
      </c>
      <c r="AA133" s="2" t="str">
        <f>IFERROR(VLOOKUP(Tabela3[[#This Row],[RetornCodigo]],Tabela7[],4,0),"formula")</f>
        <v xml:space="preserve">Diniz Supermercados   </v>
      </c>
      <c r="AB133" s="9" t="str">
        <f>IFERROR(VLOOKUP(Tabela3[[#This Row],[RetornCodigo]],Tabela7[],3,0),"formula")</f>
        <v>Diniz</v>
      </c>
      <c r="AC133" s="40">
        <f>IFERROR(Tabela3[[#This Row],[Vlr Devolução]]/$AK$1,"formula")</f>
        <v>6.9846014528739968E-5</v>
      </c>
      <c r="AD133" s="32">
        <f>IFERROR(Tabela3[[#This Row],[Qtd Devolvida Kg]]/$AL$1,"formula")</f>
        <v>2.5139938738830736E-5</v>
      </c>
      <c r="AE133" s="41" t="str">
        <f>IFERROR(RIGHT(Tabela3[[#This Row],[Cliente]],10),"formula")</f>
        <v>3016 - 01)</v>
      </c>
      <c r="AF133" s="39">
        <f>IFERROR(VLOOKUP(Tabela3[[#This Row],[Fantasia]],'BASE VENDAS'!#REF!,2,0),0)</f>
        <v>0</v>
      </c>
      <c r="AG133" s="39">
        <f>IFERROR(VLOOKUP(Tabela3[[#This Row],[Fantasia]],'BASE VENDAS'!#REF!,3,0),0)</f>
        <v>0</v>
      </c>
      <c r="AH133" s="52">
        <f t="shared" si="2"/>
        <v>2.8611970184302681E-2</v>
      </c>
      <c r="AI133" s="42"/>
      <c r="AJ133" s="42"/>
    </row>
    <row r="134" spans="1:36" x14ac:dyDescent="0.2">
      <c r="A134" s="9" t="str">
        <f>IFERROR(Tabela3[[#This Row],[direita]],"formula")</f>
        <v>3016 - 01)</v>
      </c>
      <c r="B134" t="s">
        <v>1133</v>
      </c>
      <c r="C134" t="s">
        <v>1134</v>
      </c>
      <c r="D134" t="s">
        <v>924</v>
      </c>
      <c r="E134" t="s">
        <v>1135</v>
      </c>
      <c r="F134" t="s">
        <v>693</v>
      </c>
      <c r="G134" t="s">
        <v>2613</v>
      </c>
      <c r="H134" s="48">
        <v>45712</v>
      </c>
      <c r="I134" t="s">
        <v>2485</v>
      </c>
      <c r="J134" t="s">
        <v>303</v>
      </c>
      <c r="K134" t="s">
        <v>313</v>
      </c>
      <c r="L134" t="s">
        <v>321</v>
      </c>
      <c r="M134" t="s">
        <v>321</v>
      </c>
      <c r="N134" t="s">
        <v>322</v>
      </c>
      <c r="O134" t="s">
        <v>299</v>
      </c>
      <c r="P134" t="s">
        <v>2614</v>
      </c>
      <c r="Q134" t="s">
        <v>332</v>
      </c>
      <c r="R134" t="s">
        <v>323</v>
      </c>
      <c r="S134" t="s">
        <v>20</v>
      </c>
      <c r="T134" s="49">
        <v>0.15</v>
      </c>
      <c r="U134" s="49">
        <v>0.82499999999999996</v>
      </c>
      <c r="V134" s="49">
        <v>19.2</v>
      </c>
      <c r="W134" t="s">
        <v>315</v>
      </c>
      <c r="X134" t="s">
        <v>368</v>
      </c>
      <c r="Y134" t="s">
        <v>369</v>
      </c>
      <c r="Z134" t="s">
        <v>2615</v>
      </c>
      <c r="AA134" s="2" t="str">
        <f>IFERROR(VLOOKUP(Tabela3[[#This Row],[RetornCodigo]],Tabela7[],4,0),"formula")</f>
        <v xml:space="preserve">Diniz Supermercados   </v>
      </c>
      <c r="AB134" s="9" t="str">
        <f>IFERROR(VLOOKUP(Tabela3[[#This Row],[RetornCodigo]],Tabela7[],3,0),"formula")</f>
        <v>Diniz</v>
      </c>
      <c r="AC134" s="40">
        <f>IFERROR(Tabela3[[#This Row],[Vlr Devolução]]/$AK$1,"formula")</f>
        <v>6.1515755915220511E-5</v>
      </c>
      <c r="AD134" s="32">
        <f>IFERROR(Tabela3[[#This Row],[Qtd Devolvida Kg]]/$AL$1,"formula")</f>
        <v>2.3926502537417927E-5</v>
      </c>
      <c r="AE134" s="41" t="str">
        <f>IFERROR(RIGHT(Tabela3[[#This Row],[Cliente]],10),"formula")</f>
        <v>3016 - 01)</v>
      </c>
      <c r="AF134" s="39">
        <f>IFERROR(VLOOKUP(Tabela3[[#This Row],[Fantasia]],'BASE VENDAS'!#REF!,2,0),0)</f>
        <v>0</v>
      </c>
      <c r="AG134" s="39">
        <f>IFERROR(VLOOKUP(Tabela3[[#This Row],[Fantasia]],'BASE VENDAS'!#REF!,3,0),0)</f>
        <v>0</v>
      </c>
      <c r="AH134" s="52">
        <f t="shared" si="2"/>
        <v>2.8611970184302681E-2</v>
      </c>
      <c r="AI134" s="42"/>
      <c r="AJ134" s="42"/>
    </row>
    <row r="135" spans="1:36" x14ac:dyDescent="0.2">
      <c r="A135" s="9" t="str">
        <f>IFERROR(Tabela3[[#This Row],[direita]],"formula")</f>
        <v>3016 - 01)</v>
      </c>
      <c r="B135" t="s">
        <v>1133</v>
      </c>
      <c r="C135" t="s">
        <v>1134</v>
      </c>
      <c r="D135" t="s">
        <v>924</v>
      </c>
      <c r="E135" t="s">
        <v>1135</v>
      </c>
      <c r="F135" t="s">
        <v>693</v>
      </c>
      <c r="G135" t="s">
        <v>2613</v>
      </c>
      <c r="H135" s="48">
        <v>45712</v>
      </c>
      <c r="I135" t="s">
        <v>2485</v>
      </c>
      <c r="J135" t="s">
        <v>303</v>
      </c>
      <c r="K135" t="s">
        <v>313</v>
      </c>
      <c r="L135" t="s">
        <v>1622</v>
      </c>
      <c r="M135" t="s">
        <v>1622</v>
      </c>
      <c r="N135" t="s">
        <v>333</v>
      </c>
      <c r="O135" t="s">
        <v>299</v>
      </c>
      <c r="P135" t="s">
        <v>2614</v>
      </c>
      <c r="Q135" t="s">
        <v>434</v>
      </c>
      <c r="R135" t="s">
        <v>1623</v>
      </c>
      <c r="S135" t="s">
        <v>20</v>
      </c>
      <c r="T135" s="49">
        <v>1</v>
      </c>
      <c r="U135" s="49">
        <v>5.2</v>
      </c>
      <c r="V135" s="49">
        <v>130.80000000000001</v>
      </c>
      <c r="W135" t="s">
        <v>315</v>
      </c>
      <c r="X135" t="s">
        <v>372</v>
      </c>
      <c r="Y135" t="s">
        <v>373</v>
      </c>
      <c r="Z135" t="s">
        <v>2615</v>
      </c>
      <c r="AA135" s="2" t="str">
        <f>IFERROR(VLOOKUP(Tabela3[[#This Row],[RetornCodigo]],Tabela7[],4,0),"formula")</f>
        <v xml:space="preserve">Diniz Supermercados   </v>
      </c>
      <c r="AB135" s="9" t="str">
        <f>IFERROR(VLOOKUP(Tabela3[[#This Row],[RetornCodigo]],Tabela7[],3,0),"formula")</f>
        <v>Diniz</v>
      </c>
      <c r="AC135" s="40">
        <f>IFERROR(Tabela3[[#This Row],[Vlr Devolução]]/$AK$1,"formula")</f>
        <v>4.1907608717243978E-4</v>
      </c>
      <c r="AD135" s="32">
        <f>IFERROR(Tabela3[[#This Row],[Qtd Devolvida Kg]]/$AL$1,"formula")</f>
        <v>1.5080947053887665E-4</v>
      </c>
      <c r="AE135" s="41" t="str">
        <f>IFERROR(RIGHT(Tabela3[[#This Row],[Cliente]],10),"formula")</f>
        <v>3016 - 01)</v>
      </c>
      <c r="AF135" s="39">
        <f>IFERROR(VLOOKUP(Tabela3[[#This Row],[Fantasia]],'BASE VENDAS'!#REF!,2,0),0)</f>
        <v>0</v>
      </c>
      <c r="AG135" s="39">
        <f>IFERROR(VLOOKUP(Tabela3[[#This Row],[Fantasia]],'BASE VENDAS'!#REF!,3,0),0)</f>
        <v>0</v>
      </c>
      <c r="AH135" s="52">
        <f t="shared" si="2"/>
        <v>2.8611970184302681E-2</v>
      </c>
      <c r="AI135" s="42"/>
      <c r="AJ135" s="42"/>
    </row>
    <row r="136" spans="1:36" x14ac:dyDescent="0.2">
      <c r="A136" s="9" t="str">
        <f>IFERROR(Tabela3[[#This Row],[direita]],"formula")</f>
        <v>3016 - 01)</v>
      </c>
      <c r="B136" t="s">
        <v>1133</v>
      </c>
      <c r="C136" t="s">
        <v>1134</v>
      </c>
      <c r="D136" t="s">
        <v>924</v>
      </c>
      <c r="E136" t="s">
        <v>1135</v>
      </c>
      <c r="F136" t="s">
        <v>693</v>
      </c>
      <c r="G136" t="s">
        <v>2613</v>
      </c>
      <c r="H136" s="48">
        <v>45712</v>
      </c>
      <c r="I136" t="s">
        <v>2485</v>
      </c>
      <c r="J136" t="s">
        <v>303</v>
      </c>
      <c r="K136" t="s">
        <v>313</v>
      </c>
      <c r="L136" t="s">
        <v>365</v>
      </c>
      <c r="M136" t="s">
        <v>365</v>
      </c>
      <c r="N136" t="s">
        <v>314</v>
      </c>
      <c r="O136" t="s">
        <v>299</v>
      </c>
      <c r="P136" t="s">
        <v>2614</v>
      </c>
      <c r="Q136" t="s">
        <v>2156</v>
      </c>
      <c r="R136" t="s">
        <v>431</v>
      </c>
      <c r="S136" t="s">
        <v>20</v>
      </c>
      <c r="T136" s="49">
        <v>0.4</v>
      </c>
      <c r="U136" s="49">
        <v>2.2400000000000002</v>
      </c>
      <c r="V136" s="49">
        <v>51.2</v>
      </c>
      <c r="W136" t="s">
        <v>315</v>
      </c>
      <c r="X136" t="s">
        <v>368</v>
      </c>
      <c r="Y136" t="s">
        <v>369</v>
      </c>
      <c r="Z136" t="s">
        <v>2615</v>
      </c>
      <c r="AA136" s="2" t="str">
        <f>IFERROR(VLOOKUP(Tabela3[[#This Row],[RetornCodigo]],Tabela7[],4,0),"formula")</f>
        <v xml:space="preserve">Diniz Supermercados   </v>
      </c>
      <c r="AB136" s="9" t="str">
        <f>IFERROR(VLOOKUP(Tabela3[[#This Row],[RetornCodigo]],Tabela7[],3,0),"formula")</f>
        <v>Diniz</v>
      </c>
      <c r="AC136" s="40">
        <f>IFERROR(Tabela3[[#This Row],[Vlr Devolução]]/$AK$1,"formula")</f>
        <v>1.6404201577392138E-4</v>
      </c>
      <c r="AD136" s="32">
        <f>IFERROR(Tabela3[[#This Row],[Qtd Devolvida Kg]]/$AL$1,"formula")</f>
        <v>6.4964079616746867E-5</v>
      </c>
      <c r="AE136" s="41" t="str">
        <f>IFERROR(RIGHT(Tabela3[[#This Row],[Cliente]],10),"formula")</f>
        <v>3016 - 01)</v>
      </c>
      <c r="AF136" s="39">
        <f>IFERROR(VLOOKUP(Tabela3[[#This Row],[Fantasia]],'BASE VENDAS'!#REF!,2,0),0)</f>
        <v>0</v>
      </c>
      <c r="AG136" s="39">
        <f>IFERROR(VLOOKUP(Tabela3[[#This Row],[Fantasia]],'BASE VENDAS'!#REF!,3,0),0)</f>
        <v>0</v>
      </c>
      <c r="AH136" s="52">
        <f t="shared" si="2"/>
        <v>2.8611970184302681E-2</v>
      </c>
      <c r="AI136" s="42"/>
      <c r="AJ136" s="42"/>
    </row>
    <row r="137" spans="1:36" x14ac:dyDescent="0.2">
      <c r="A137" s="9" t="str">
        <f>IFERROR(Tabela3[[#This Row],[direita]],"formula")</f>
        <v>3016 - 01)</v>
      </c>
      <c r="B137" t="s">
        <v>1133</v>
      </c>
      <c r="C137" t="s">
        <v>1134</v>
      </c>
      <c r="D137" t="s">
        <v>924</v>
      </c>
      <c r="E137" t="s">
        <v>1135</v>
      </c>
      <c r="F137" t="s">
        <v>693</v>
      </c>
      <c r="G137" t="s">
        <v>2613</v>
      </c>
      <c r="H137" s="48">
        <v>45712</v>
      </c>
      <c r="I137" t="s">
        <v>2485</v>
      </c>
      <c r="J137" t="s">
        <v>303</v>
      </c>
      <c r="K137" t="s">
        <v>313</v>
      </c>
      <c r="L137" t="s">
        <v>324</v>
      </c>
      <c r="M137" t="s">
        <v>324</v>
      </c>
      <c r="N137" t="s">
        <v>325</v>
      </c>
      <c r="O137" t="s">
        <v>299</v>
      </c>
      <c r="P137" t="s">
        <v>2614</v>
      </c>
      <c r="Q137" t="s">
        <v>2473</v>
      </c>
      <c r="R137" t="s">
        <v>326</v>
      </c>
      <c r="S137" t="s">
        <v>20</v>
      </c>
      <c r="T137" s="49">
        <v>0.1</v>
      </c>
      <c r="U137" s="49">
        <v>0.56000000000000005</v>
      </c>
      <c r="V137" s="49">
        <v>9.9</v>
      </c>
      <c r="W137" t="s">
        <v>315</v>
      </c>
      <c r="X137" t="s">
        <v>368</v>
      </c>
      <c r="Y137" t="s">
        <v>369</v>
      </c>
      <c r="Z137" t="s">
        <v>2615</v>
      </c>
      <c r="AA137" s="2" t="str">
        <f>IFERROR(VLOOKUP(Tabela3[[#This Row],[RetornCodigo]],Tabela7[],4,0),"formula")</f>
        <v xml:space="preserve">Diniz Supermercados   </v>
      </c>
      <c r="AB137" s="9" t="str">
        <f>IFERROR(VLOOKUP(Tabela3[[#This Row],[RetornCodigo]],Tabela7[],3,0),"formula")</f>
        <v>Diniz</v>
      </c>
      <c r="AC137" s="40">
        <f>IFERROR(Tabela3[[#This Row],[Vlr Devolução]]/$AK$1,"formula")</f>
        <v>3.1719061643785582E-5</v>
      </c>
      <c r="AD137" s="32">
        <f>IFERROR(Tabela3[[#This Row],[Qtd Devolvida Kg]]/$AL$1,"formula")</f>
        <v>1.6241019904186717E-5</v>
      </c>
      <c r="AE137" s="41" t="str">
        <f>IFERROR(RIGHT(Tabela3[[#This Row],[Cliente]],10),"formula")</f>
        <v>3016 - 01)</v>
      </c>
      <c r="AF137" s="39">
        <f>IFERROR(VLOOKUP(Tabela3[[#This Row],[Fantasia]],'BASE VENDAS'!#REF!,2,0),0)</f>
        <v>0</v>
      </c>
      <c r="AG137" s="39">
        <f>IFERROR(VLOOKUP(Tabela3[[#This Row],[Fantasia]],'BASE VENDAS'!#REF!,3,0),0)</f>
        <v>0</v>
      </c>
      <c r="AH137" s="52">
        <f t="shared" si="2"/>
        <v>2.8611970184302681E-2</v>
      </c>
      <c r="AI137" s="42"/>
      <c r="AJ137" s="42"/>
    </row>
    <row r="138" spans="1:36" x14ac:dyDescent="0.2">
      <c r="A138" s="9" t="str">
        <f>IFERROR(Tabela3[[#This Row],[direita]],"formula")</f>
        <v>3016 - 01)</v>
      </c>
      <c r="B138" t="s">
        <v>1133</v>
      </c>
      <c r="C138" t="s">
        <v>1134</v>
      </c>
      <c r="D138" t="s">
        <v>924</v>
      </c>
      <c r="E138" t="s">
        <v>1135</v>
      </c>
      <c r="F138" t="s">
        <v>693</v>
      </c>
      <c r="G138" t="s">
        <v>2613</v>
      </c>
      <c r="H138" s="48">
        <v>45712</v>
      </c>
      <c r="I138" t="s">
        <v>2485</v>
      </c>
      <c r="J138" t="s">
        <v>303</v>
      </c>
      <c r="K138" t="s">
        <v>93</v>
      </c>
      <c r="L138" t="s">
        <v>94</v>
      </c>
      <c r="M138" t="s">
        <v>94</v>
      </c>
      <c r="N138" t="s">
        <v>333</v>
      </c>
      <c r="O138" t="s">
        <v>299</v>
      </c>
      <c r="P138" t="s">
        <v>2614</v>
      </c>
      <c r="Q138" t="s">
        <v>308</v>
      </c>
      <c r="R138" t="s">
        <v>95</v>
      </c>
      <c r="S138" t="s">
        <v>96</v>
      </c>
      <c r="T138" s="49">
        <v>23</v>
      </c>
      <c r="U138" s="49">
        <v>6.923</v>
      </c>
      <c r="V138" s="49">
        <v>195.5</v>
      </c>
      <c r="W138" t="s">
        <v>315</v>
      </c>
      <c r="X138" t="s">
        <v>368</v>
      </c>
      <c r="Y138" t="s">
        <v>369</v>
      </c>
      <c r="Z138" t="s">
        <v>2615</v>
      </c>
      <c r="AA138" s="2" t="str">
        <f>IFERROR(VLOOKUP(Tabela3[[#This Row],[RetornCodigo]],Tabela7[],4,0),"formula")</f>
        <v xml:space="preserve">Diniz Supermercados   </v>
      </c>
      <c r="AB138" s="9" t="str">
        <f>IFERROR(VLOOKUP(Tabela3[[#This Row],[RetornCodigo]],Tabela7[],3,0),"formula")</f>
        <v>Diniz</v>
      </c>
      <c r="AC138" s="40">
        <f>IFERROR(Tabela3[[#This Row],[Vlr Devolução]]/$AK$1,"formula")</f>
        <v>6.2637136882425057E-4</v>
      </c>
      <c r="AD138" s="32">
        <f>IFERROR(Tabela3[[#This Row],[Qtd Devolvida Kg]]/$AL$1,"formula")</f>
        <v>2.0077960856550826E-4</v>
      </c>
      <c r="AE138" s="41" t="str">
        <f>IFERROR(RIGHT(Tabela3[[#This Row],[Cliente]],10),"formula")</f>
        <v>3016 - 01)</v>
      </c>
      <c r="AF138" s="39">
        <f>IFERROR(VLOOKUP(Tabela3[[#This Row],[Fantasia]],'BASE VENDAS'!#REF!,2,0),0)</f>
        <v>0</v>
      </c>
      <c r="AG138" s="39">
        <f>IFERROR(VLOOKUP(Tabela3[[#This Row],[Fantasia]],'BASE VENDAS'!#REF!,3,0),0)</f>
        <v>0</v>
      </c>
      <c r="AH138" s="52">
        <f t="shared" si="2"/>
        <v>2.8611970184302681E-2</v>
      </c>
      <c r="AI138" s="42"/>
      <c r="AJ138" s="42"/>
    </row>
    <row r="139" spans="1:36" x14ac:dyDescent="0.2">
      <c r="A139" s="9" t="str">
        <f>IFERROR(Tabela3[[#This Row],[direita]],"formula")</f>
        <v>2131 - 06)</v>
      </c>
      <c r="B139" t="s">
        <v>1133</v>
      </c>
      <c r="C139" t="s">
        <v>1134</v>
      </c>
      <c r="D139" t="s">
        <v>924</v>
      </c>
      <c r="E139" t="s">
        <v>1135</v>
      </c>
      <c r="F139" t="s">
        <v>689</v>
      </c>
      <c r="G139" t="s">
        <v>2616</v>
      </c>
      <c r="H139" s="48">
        <v>45709</v>
      </c>
      <c r="I139" t="s">
        <v>1982</v>
      </c>
      <c r="J139" t="s">
        <v>297</v>
      </c>
      <c r="K139" t="s">
        <v>53</v>
      </c>
      <c r="L139" t="s">
        <v>54</v>
      </c>
      <c r="M139" t="s">
        <v>55</v>
      </c>
      <c r="N139" t="s">
        <v>298</v>
      </c>
      <c r="O139" t="s">
        <v>299</v>
      </c>
      <c r="P139" t="s">
        <v>2617</v>
      </c>
      <c r="Q139" t="s">
        <v>300</v>
      </c>
      <c r="R139" t="s">
        <v>56</v>
      </c>
      <c r="S139" t="s">
        <v>20</v>
      </c>
      <c r="T139" s="49">
        <v>1.3299999999999999E-2</v>
      </c>
      <c r="U139" s="49">
        <v>0.19950000000000001</v>
      </c>
      <c r="V139" s="49">
        <v>2.2999999999999998</v>
      </c>
      <c r="W139" t="s">
        <v>315</v>
      </c>
      <c r="X139" t="s">
        <v>302</v>
      </c>
      <c r="Y139" t="s">
        <v>21</v>
      </c>
      <c r="Z139" t="s">
        <v>2618</v>
      </c>
      <c r="AA139" s="2" t="str">
        <f>IFERROR(VLOOKUP(Tabela3[[#This Row],[RetornCodigo]],Tabela7[],4,0),"formula")</f>
        <v xml:space="preserve">Diniz Jose Geraldo Da Cruz   </v>
      </c>
      <c r="AB139" s="9" t="str">
        <f>IFERROR(VLOOKUP(Tabela3[[#This Row],[RetornCodigo]],Tabela7[],3,0),"formula")</f>
        <v>Diniz</v>
      </c>
      <c r="AC139" s="40">
        <f>IFERROR(Tabela3[[#This Row],[Vlr Devolução]]/$AK$1,"formula")</f>
        <v>7.3690749273441237E-6</v>
      </c>
      <c r="AD139" s="32">
        <f>IFERROR(Tabela3[[#This Row],[Qtd Devolvida Kg]]/$AL$1,"formula")</f>
        <v>5.7858633408665176E-6</v>
      </c>
      <c r="AE139" s="41" t="str">
        <f>IFERROR(RIGHT(Tabela3[[#This Row],[Cliente]],10),"formula")</f>
        <v>2131 - 06)</v>
      </c>
      <c r="AF139" s="39">
        <f>IFERROR(VLOOKUP(Tabela3[[#This Row],[Fantasia]],'BASE VENDAS'!#REF!,2,0),0)</f>
        <v>0</v>
      </c>
      <c r="AG139" s="39">
        <f>IFERROR(VLOOKUP(Tabela3[[#This Row],[Fantasia]],'BASE VENDAS'!#REF!,3,0),0)</f>
        <v>0</v>
      </c>
      <c r="AH139" s="52">
        <f t="shared" si="2"/>
        <v>2.8611970184302681E-2</v>
      </c>
      <c r="AI139" s="42"/>
      <c r="AJ139" s="42"/>
    </row>
    <row r="140" spans="1:36" x14ac:dyDescent="0.2">
      <c r="A140" s="9" t="str">
        <f>IFERROR(Tabela3[[#This Row],[direita]],"formula")</f>
        <v>2131 - 06)</v>
      </c>
      <c r="B140" t="s">
        <v>1133</v>
      </c>
      <c r="C140" t="s">
        <v>1134</v>
      </c>
      <c r="D140" t="s">
        <v>924</v>
      </c>
      <c r="E140" t="s">
        <v>1135</v>
      </c>
      <c r="F140" t="s">
        <v>689</v>
      </c>
      <c r="G140" t="s">
        <v>2616</v>
      </c>
      <c r="H140" s="48">
        <v>45709</v>
      </c>
      <c r="I140" t="s">
        <v>1982</v>
      </c>
      <c r="J140" t="s">
        <v>297</v>
      </c>
      <c r="K140" t="s">
        <v>65</v>
      </c>
      <c r="L140" t="s">
        <v>312</v>
      </c>
      <c r="M140" t="s">
        <v>66</v>
      </c>
      <c r="N140" t="s">
        <v>298</v>
      </c>
      <c r="O140" t="s">
        <v>299</v>
      </c>
      <c r="P140" t="s">
        <v>2617</v>
      </c>
      <c r="Q140" t="s">
        <v>309</v>
      </c>
      <c r="R140" t="s">
        <v>67</v>
      </c>
      <c r="S140" t="s">
        <v>20</v>
      </c>
      <c r="T140" s="49">
        <v>2.7799999999999998E-2</v>
      </c>
      <c r="U140" s="49">
        <v>0.50039999999999996</v>
      </c>
      <c r="V140" s="49">
        <v>4.5999999999999996</v>
      </c>
      <c r="W140" t="s">
        <v>315</v>
      </c>
      <c r="X140" t="s">
        <v>302</v>
      </c>
      <c r="Y140" t="s">
        <v>21</v>
      </c>
      <c r="Z140" t="s">
        <v>2618</v>
      </c>
      <c r="AA140" s="2" t="str">
        <f>IFERROR(VLOOKUP(Tabela3[[#This Row],[RetornCodigo]],Tabela7[],4,0),"formula")</f>
        <v xml:space="preserve">Diniz Jose Geraldo Da Cruz   </v>
      </c>
      <c r="AB140" s="9" t="str">
        <f>IFERROR(VLOOKUP(Tabela3[[#This Row],[RetornCodigo]],Tabela7[],3,0),"formula")</f>
        <v>Diniz</v>
      </c>
      <c r="AC140" s="40">
        <f>IFERROR(Tabela3[[#This Row],[Vlr Devolução]]/$AK$1,"formula")</f>
        <v>1.4738149854688247E-5</v>
      </c>
      <c r="AD140" s="32">
        <f>IFERROR(Tabela3[[#This Row],[Qtd Devolvida Kg]]/$AL$1,"formula")</f>
        <v>1.4512511357241128E-5</v>
      </c>
      <c r="AE140" s="41" t="str">
        <f>IFERROR(RIGHT(Tabela3[[#This Row],[Cliente]],10),"formula")</f>
        <v>2131 - 06)</v>
      </c>
      <c r="AF140" s="39">
        <f>IFERROR(VLOOKUP(Tabela3[[#This Row],[Fantasia]],'BASE VENDAS'!#REF!,2,0),0)</f>
        <v>0</v>
      </c>
      <c r="AG140" s="39">
        <f>IFERROR(VLOOKUP(Tabela3[[#This Row],[Fantasia]],'BASE VENDAS'!#REF!,3,0),0)</f>
        <v>0</v>
      </c>
      <c r="AH140" s="52">
        <f t="shared" si="2"/>
        <v>2.8611970184302681E-2</v>
      </c>
      <c r="AI140" s="42"/>
      <c r="AJ140" s="42"/>
    </row>
    <row r="141" spans="1:36" x14ac:dyDescent="0.2">
      <c r="A141" s="9" t="str">
        <f>IFERROR(Tabela3[[#This Row],[direita]],"formula")</f>
        <v>2131 - 06)</v>
      </c>
      <c r="B141" t="s">
        <v>1133</v>
      </c>
      <c r="C141" t="s">
        <v>1134</v>
      </c>
      <c r="D141" t="s">
        <v>924</v>
      </c>
      <c r="E141" t="s">
        <v>1135</v>
      </c>
      <c r="F141" t="s">
        <v>689</v>
      </c>
      <c r="G141" t="s">
        <v>2616</v>
      </c>
      <c r="H141" s="48">
        <v>45709</v>
      </c>
      <c r="I141" t="s">
        <v>1982</v>
      </c>
      <c r="J141" t="s">
        <v>297</v>
      </c>
      <c r="K141" t="s">
        <v>34</v>
      </c>
      <c r="L141" t="s">
        <v>35</v>
      </c>
      <c r="M141" t="s">
        <v>35</v>
      </c>
      <c r="N141" t="s">
        <v>298</v>
      </c>
      <c r="O141" t="s">
        <v>299</v>
      </c>
      <c r="P141" t="s">
        <v>2617</v>
      </c>
      <c r="Q141" t="s">
        <v>307</v>
      </c>
      <c r="R141" t="s">
        <v>70</v>
      </c>
      <c r="S141" t="s">
        <v>20</v>
      </c>
      <c r="T141" s="49">
        <v>0.08</v>
      </c>
      <c r="U141" s="49">
        <v>0.8</v>
      </c>
      <c r="V141" s="49">
        <v>14.4</v>
      </c>
      <c r="W141" t="s">
        <v>315</v>
      </c>
      <c r="X141" t="s">
        <v>302</v>
      </c>
      <c r="Y141" t="s">
        <v>21</v>
      </c>
      <c r="Z141" t="s">
        <v>2618</v>
      </c>
      <c r="AA141" s="2" t="str">
        <f>IFERROR(VLOOKUP(Tabela3[[#This Row],[RetornCodigo]],Tabela7[],4,0),"formula")</f>
        <v xml:space="preserve">Diniz Jose Geraldo Da Cruz   </v>
      </c>
      <c r="AB141" s="9" t="str">
        <f>IFERROR(VLOOKUP(Tabela3[[#This Row],[RetornCodigo]],Tabela7[],3,0),"formula")</f>
        <v>Diniz</v>
      </c>
      <c r="AC141" s="40">
        <f>IFERROR(Tabela3[[#This Row],[Vlr Devolução]]/$AK$1,"formula")</f>
        <v>4.6136816936415386E-5</v>
      </c>
      <c r="AD141" s="32">
        <f>IFERROR(Tabela3[[#This Row],[Qtd Devolvida Kg]]/$AL$1,"formula")</f>
        <v>2.3201457005981022E-5</v>
      </c>
      <c r="AE141" s="41" t="str">
        <f>IFERROR(RIGHT(Tabela3[[#This Row],[Cliente]],10),"formula")</f>
        <v>2131 - 06)</v>
      </c>
      <c r="AF141" s="39">
        <f>IFERROR(VLOOKUP(Tabela3[[#This Row],[Fantasia]],'BASE VENDAS'!#REF!,2,0),0)</f>
        <v>0</v>
      </c>
      <c r="AG141" s="39">
        <f>IFERROR(VLOOKUP(Tabela3[[#This Row],[Fantasia]],'BASE VENDAS'!#REF!,3,0),0)</f>
        <v>0</v>
      </c>
      <c r="AH141" s="52">
        <f t="shared" si="2"/>
        <v>2.8611970184302681E-2</v>
      </c>
      <c r="AI141" s="42"/>
      <c r="AJ141" s="42"/>
    </row>
    <row r="142" spans="1:36" x14ac:dyDescent="0.2">
      <c r="A142" s="9" t="str">
        <f>IFERROR(Tabela3[[#This Row],[direita]],"formula")</f>
        <v>2131 - 06)</v>
      </c>
      <c r="B142" t="s">
        <v>1133</v>
      </c>
      <c r="C142" t="s">
        <v>1134</v>
      </c>
      <c r="D142" t="s">
        <v>924</v>
      </c>
      <c r="E142" t="s">
        <v>1135</v>
      </c>
      <c r="F142" t="s">
        <v>689</v>
      </c>
      <c r="G142" t="s">
        <v>2616</v>
      </c>
      <c r="H142" s="48">
        <v>45709</v>
      </c>
      <c r="I142" t="s">
        <v>1982</v>
      </c>
      <c r="J142" t="s">
        <v>303</v>
      </c>
      <c r="K142" t="s">
        <v>313</v>
      </c>
      <c r="L142" t="s">
        <v>365</v>
      </c>
      <c r="M142" t="s">
        <v>365</v>
      </c>
      <c r="N142" t="s">
        <v>333</v>
      </c>
      <c r="O142" t="s">
        <v>299</v>
      </c>
      <c r="P142" t="s">
        <v>2617</v>
      </c>
      <c r="Q142" t="s">
        <v>319</v>
      </c>
      <c r="R142" t="s">
        <v>384</v>
      </c>
      <c r="S142" t="s">
        <v>20</v>
      </c>
      <c r="T142" s="49">
        <v>0.33329999999999999</v>
      </c>
      <c r="U142" s="49">
        <v>1.73316</v>
      </c>
      <c r="V142" s="49">
        <v>51.2</v>
      </c>
      <c r="W142" t="s">
        <v>315</v>
      </c>
      <c r="X142" t="s">
        <v>302</v>
      </c>
      <c r="Y142" t="s">
        <v>335</v>
      </c>
      <c r="Z142" t="s">
        <v>2618</v>
      </c>
      <c r="AA142" s="2" t="str">
        <f>IFERROR(VLOOKUP(Tabela3[[#This Row],[RetornCodigo]],Tabela7[],4,0),"formula")</f>
        <v xml:space="preserve">Diniz Jose Geraldo Da Cruz   </v>
      </c>
      <c r="AB142" s="9" t="str">
        <f>IFERROR(VLOOKUP(Tabela3[[#This Row],[RetornCodigo]],Tabela7[],3,0),"formula")</f>
        <v>Diniz</v>
      </c>
      <c r="AC142" s="40">
        <f>IFERROR(Tabela3[[#This Row],[Vlr Devolução]]/$AK$1,"formula")</f>
        <v>1.6404201577392138E-4</v>
      </c>
      <c r="AD142" s="32">
        <f>IFERROR(Tabela3[[#This Row],[Qtd Devolvida Kg]]/$AL$1,"formula")</f>
        <v>5.0264796530607584E-5</v>
      </c>
      <c r="AE142" s="41" t="str">
        <f>IFERROR(RIGHT(Tabela3[[#This Row],[Cliente]],10),"formula")</f>
        <v>2131 - 06)</v>
      </c>
      <c r="AF142" s="39">
        <f>IFERROR(VLOOKUP(Tabela3[[#This Row],[Fantasia]],'BASE VENDAS'!#REF!,2,0),0)</f>
        <v>0</v>
      </c>
      <c r="AG142" s="39">
        <f>IFERROR(VLOOKUP(Tabela3[[#This Row],[Fantasia]],'BASE VENDAS'!#REF!,3,0),0)</f>
        <v>0</v>
      </c>
      <c r="AH142" s="52">
        <f t="shared" si="2"/>
        <v>2.8611970184302681E-2</v>
      </c>
      <c r="AI142" s="42"/>
      <c r="AJ142" s="42"/>
    </row>
    <row r="143" spans="1:36" x14ac:dyDescent="0.2">
      <c r="A143" s="9" t="str">
        <f>IFERROR(Tabela3[[#This Row],[direita]],"formula")</f>
        <v>2135 - 01)</v>
      </c>
      <c r="B143" t="s">
        <v>1133</v>
      </c>
      <c r="C143" t="s">
        <v>1134</v>
      </c>
      <c r="D143" t="s">
        <v>924</v>
      </c>
      <c r="E143" t="s">
        <v>1135</v>
      </c>
      <c r="F143" t="s">
        <v>689</v>
      </c>
      <c r="G143" t="s">
        <v>2619</v>
      </c>
      <c r="H143" s="48">
        <v>45712</v>
      </c>
      <c r="I143" t="s">
        <v>2485</v>
      </c>
      <c r="J143" t="s">
        <v>297</v>
      </c>
      <c r="K143" t="s">
        <v>57</v>
      </c>
      <c r="L143" t="s">
        <v>306</v>
      </c>
      <c r="M143" t="s">
        <v>274</v>
      </c>
      <c r="N143" t="s">
        <v>298</v>
      </c>
      <c r="O143" t="s">
        <v>299</v>
      </c>
      <c r="P143" t="s">
        <v>2620</v>
      </c>
      <c r="Q143" t="s">
        <v>300</v>
      </c>
      <c r="R143" t="s">
        <v>1984</v>
      </c>
      <c r="S143" t="s">
        <v>20</v>
      </c>
      <c r="T143" s="49">
        <v>0.1111</v>
      </c>
      <c r="U143" s="49">
        <v>0.99990000000000001</v>
      </c>
      <c r="V143" s="49">
        <v>18.899999999999999</v>
      </c>
      <c r="W143" t="s">
        <v>315</v>
      </c>
      <c r="X143" t="s">
        <v>302</v>
      </c>
      <c r="Y143" t="s">
        <v>21</v>
      </c>
      <c r="Z143" t="s">
        <v>2621</v>
      </c>
      <c r="AA143" s="2" t="str">
        <f>IFERROR(VLOOKUP(Tabela3[[#This Row],[RetornCodigo]],Tabela7[],4,0),"formula")</f>
        <v xml:space="preserve">Economico   </v>
      </c>
      <c r="AB143" s="9" t="str">
        <f>IFERROR(VLOOKUP(Tabela3[[#This Row],[RetornCodigo]],Tabela7[],3,0),"formula")</f>
        <v>Outros</v>
      </c>
      <c r="AC143" s="40">
        <f>IFERROR(Tabela3[[#This Row],[Vlr Devolução]]/$AK$1,"formula")</f>
        <v>6.0554572229045191E-5</v>
      </c>
      <c r="AD143" s="32">
        <f>IFERROR(Tabela3[[#This Row],[Qtd Devolvida Kg]]/$AL$1,"formula")</f>
        <v>2.8998921075350528E-5</v>
      </c>
      <c r="AE143" s="41" t="str">
        <f>IFERROR(RIGHT(Tabela3[[#This Row],[Cliente]],10),"formula")</f>
        <v>2135 - 01)</v>
      </c>
      <c r="AF143" s="39">
        <f>IFERROR(VLOOKUP(Tabela3[[#This Row],[Fantasia]],'BASE VENDAS'!#REF!,2,0),0)</f>
        <v>0</v>
      </c>
      <c r="AG143" s="39">
        <f>IFERROR(VLOOKUP(Tabela3[[#This Row],[Fantasia]],'BASE VENDAS'!#REF!,3,0),0)</f>
        <v>0</v>
      </c>
      <c r="AH143" s="52">
        <f t="shared" si="2"/>
        <v>2.8611970184302681E-2</v>
      </c>
      <c r="AI143" s="42"/>
      <c r="AJ143" s="42"/>
    </row>
    <row r="144" spans="1:36" x14ac:dyDescent="0.2">
      <c r="A144" s="9" t="str">
        <f>IFERROR(Tabela3[[#This Row],[direita]],"formula")</f>
        <v>2135 - 01)</v>
      </c>
      <c r="B144" t="s">
        <v>1133</v>
      </c>
      <c r="C144" t="s">
        <v>1134</v>
      </c>
      <c r="D144" t="s">
        <v>924</v>
      </c>
      <c r="E144" t="s">
        <v>1135</v>
      </c>
      <c r="F144" t="s">
        <v>689</v>
      </c>
      <c r="G144" t="s">
        <v>2619</v>
      </c>
      <c r="H144" s="48">
        <v>45712</v>
      </c>
      <c r="I144" t="s">
        <v>2485</v>
      </c>
      <c r="J144" t="s">
        <v>297</v>
      </c>
      <c r="K144" t="s">
        <v>65</v>
      </c>
      <c r="L144" t="s">
        <v>312</v>
      </c>
      <c r="M144" t="s">
        <v>66</v>
      </c>
      <c r="N144" t="s">
        <v>298</v>
      </c>
      <c r="O144" t="s">
        <v>299</v>
      </c>
      <c r="P144" t="s">
        <v>2620</v>
      </c>
      <c r="Q144" t="s">
        <v>308</v>
      </c>
      <c r="R144" t="s">
        <v>67</v>
      </c>
      <c r="S144" t="s">
        <v>20</v>
      </c>
      <c r="T144" s="49">
        <v>3.3300000000000003E-2</v>
      </c>
      <c r="U144" s="49">
        <v>0.59940000000000004</v>
      </c>
      <c r="V144" s="49">
        <v>5.52</v>
      </c>
      <c r="W144" t="s">
        <v>315</v>
      </c>
      <c r="X144" t="s">
        <v>302</v>
      </c>
      <c r="Y144" t="s">
        <v>21</v>
      </c>
      <c r="Z144" t="s">
        <v>2621</v>
      </c>
      <c r="AA144" s="2" t="str">
        <f>IFERROR(VLOOKUP(Tabela3[[#This Row],[RetornCodigo]],Tabela7[],4,0),"formula")</f>
        <v xml:space="preserve">Economico   </v>
      </c>
      <c r="AB144" s="9" t="str">
        <f>IFERROR(VLOOKUP(Tabela3[[#This Row],[RetornCodigo]],Tabela7[],3,0),"formula")</f>
        <v>Outros</v>
      </c>
      <c r="AC144" s="40">
        <f>IFERROR(Tabela3[[#This Row],[Vlr Devolução]]/$AK$1,"formula")</f>
        <v>1.7685779825625896E-5</v>
      </c>
      <c r="AD144" s="32">
        <f>IFERROR(Tabela3[[#This Row],[Qtd Devolvida Kg]]/$AL$1,"formula")</f>
        <v>1.7383691661731283E-5</v>
      </c>
      <c r="AE144" s="41" t="str">
        <f>IFERROR(RIGHT(Tabela3[[#This Row],[Cliente]],10),"formula")</f>
        <v>2135 - 01)</v>
      </c>
      <c r="AF144" s="39">
        <f>IFERROR(VLOOKUP(Tabela3[[#This Row],[Fantasia]],'BASE VENDAS'!#REF!,2,0),0)</f>
        <v>0</v>
      </c>
      <c r="AG144" s="39">
        <f>IFERROR(VLOOKUP(Tabela3[[#This Row],[Fantasia]],'BASE VENDAS'!#REF!,3,0),0)</f>
        <v>0</v>
      </c>
      <c r="AH144" s="52">
        <f t="shared" si="2"/>
        <v>2.8611970184302681E-2</v>
      </c>
      <c r="AI144" s="42"/>
      <c r="AJ144" s="42"/>
    </row>
    <row r="145" spans="1:36" x14ac:dyDescent="0.2">
      <c r="A145" s="9" t="str">
        <f>IFERROR(Tabela3[[#This Row],[direita]],"formula")</f>
        <v>2131 - 01)</v>
      </c>
      <c r="B145" t="s">
        <v>1133</v>
      </c>
      <c r="C145" t="s">
        <v>1134</v>
      </c>
      <c r="D145" t="s">
        <v>924</v>
      </c>
      <c r="E145" t="s">
        <v>1135</v>
      </c>
      <c r="F145" t="s">
        <v>689</v>
      </c>
      <c r="G145" t="s">
        <v>2622</v>
      </c>
      <c r="H145" s="48">
        <v>45712</v>
      </c>
      <c r="I145" t="s">
        <v>2485</v>
      </c>
      <c r="J145" t="s">
        <v>297</v>
      </c>
      <c r="K145" t="s">
        <v>57</v>
      </c>
      <c r="L145" t="s">
        <v>306</v>
      </c>
      <c r="M145" t="s">
        <v>274</v>
      </c>
      <c r="N145" t="s">
        <v>298</v>
      </c>
      <c r="O145" t="s">
        <v>299</v>
      </c>
      <c r="P145" t="s">
        <v>2623</v>
      </c>
      <c r="Q145" t="s">
        <v>300</v>
      </c>
      <c r="R145" t="s">
        <v>1984</v>
      </c>
      <c r="S145" t="s">
        <v>20</v>
      </c>
      <c r="T145" s="49">
        <v>0.1167</v>
      </c>
      <c r="U145" s="49">
        <v>1.0503</v>
      </c>
      <c r="V145" s="49">
        <v>19.850000000000001</v>
      </c>
      <c r="W145" t="s">
        <v>315</v>
      </c>
      <c r="X145" t="s">
        <v>302</v>
      </c>
      <c r="Y145" t="s">
        <v>21</v>
      </c>
      <c r="Z145" t="s">
        <v>2624</v>
      </c>
      <c r="AA145" s="2" t="str">
        <f>IFERROR(VLOOKUP(Tabela3[[#This Row],[RetornCodigo]],Tabela7[],4,0),"formula")</f>
        <v xml:space="preserve">Diniz Santa Tereza   </v>
      </c>
      <c r="AB145" s="9" t="str">
        <f>IFERROR(VLOOKUP(Tabela3[[#This Row],[RetornCodigo]],Tabela7[],3,0),"formula")</f>
        <v>Super Economico</v>
      </c>
      <c r="AC145" s="40">
        <f>IFERROR(Tabela3[[#This Row],[Vlr Devolução]]/$AK$1,"formula")</f>
        <v>6.3598320568600389E-5</v>
      </c>
      <c r="AD145" s="32">
        <f>IFERROR(Tabela3[[#This Row],[Qtd Devolvida Kg]]/$AL$1,"formula")</f>
        <v>3.0460612866727335E-5</v>
      </c>
      <c r="AE145" s="41" t="str">
        <f>IFERROR(RIGHT(Tabela3[[#This Row],[Cliente]],10),"formula")</f>
        <v>2131 - 01)</v>
      </c>
      <c r="AF145" s="39">
        <f>IFERROR(VLOOKUP(Tabela3[[#This Row],[Fantasia]],'BASE VENDAS'!#REF!,2,0),0)</f>
        <v>0</v>
      </c>
      <c r="AG145" s="39">
        <f>IFERROR(VLOOKUP(Tabela3[[#This Row],[Fantasia]],'BASE VENDAS'!#REF!,3,0),0)</f>
        <v>0</v>
      </c>
      <c r="AH145" s="52">
        <f t="shared" si="2"/>
        <v>2.8611970184302681E-2</v>
      </c>
      <c r="AI145" s="42"/>
      <c r="AJ145" s="42"/>
    </row>
    <row r="146" spans="1:36" x14ac:dyDescent="0.2">
      <c r="A146" s="9" t="str">
        <f>IFERROR(Tabela3[[#This Row],[direita]],"formula")</f>
        <v>2131 - 01)</v>
      </c>
      <c r="B146" t="s">
        <v>1133</v>
      </c>
      <c r="C146" t="s">
        <v>1134</v>
      </c>
      <c r="D146" t="s">
        <v>924</v>
      </c>
      <c r="E146" t="s">
        <v>1135</v>
      </c>
      <c r="F146" t="s">
        <v>689</v>
      </c>
      <c r="G146" t="s">
        <v>2622</v>
      </c>
      <c r="H146" s="48">
        <v>45712</v>
      </c>
      <c r="I146" t="s">
        <v>2485</v>
      </c>
      <c r="J146" t="s">
        <v>297</v>
      </c>
      <c r="K146" t="s">
        <v>34</v>
      </c>
      <c r="L146" t="s">
        <v>35</v>
      </c>
      <c r="M146" t="s">
        <v>35</v>
      </c>
      <c r="N146" t="s">
        <v>298</v>
      </c>
      <c r="O146" t="s">
        <v>299</v>
      </c>
      <c r="P146" t="s">
        <v>2623</v>
      </c>
      <c r="Q146" t="s">
        <v>309</v>
      </c>
      <c r="R146" t="s">
        <v>70</v>
      </c>
      <c r="S146" t="s">
        <v>20</v>
      </c>
      <c r="T146" s="49">
        <v>2.5000000000000001E-2</v>
      </c>
      <c r="U146" s="49">
        <v>0.25</v>
      </c>
      <c r="V146" s="49">
        <v>4.5</v>
      </c>
      <c r="W146" t="s">
        <v>315</v>
      </c>
      <c r="X146" t="s">
        <v>302</v>
      </c>
      <c r="Y146" t="s">
        <v>21</v>
      </c>
      <c r="Z146" t="s">
        <v>2624</v>
      </c>
      <c r="AA146" s="2" t="str">
        <f>IFERROR(VLOOKUP(Tabela3[[#This Row],[RetornCodigo]],Tabela7[],4,0),"formula")</f>
        <v xml:space="preserve">Diniz Santa Tereza   </v>
      </c>
      <c r="AB146" s="9" t="str">
        <f>IFERROR(VLOOKUP(Tabela3[[#This Row],[RetornCodigo]],Tabela7[],3,0),"formula")</f>
        <v>Super Economico</v>
      </c>
      <c r="AC146" s="40">
        <f>IFERROR(Tabela3[[#This Row],[Vlr Devolução]]/$AK$1,"formula")</f>
        <v>1.4417755292629808E-5</v>
      </c>
      <c r="AD146" s="32">
        <f>IFERROR(Tabela3[[#This Row],[Qtd Devolvida Kg]]/$AL$1,"formula")</f>
        <v>7.250455314369069E-6</v>
      </c>
      <c r="AE146" s="41" t="str">
        <f>IFERROR(RIGHT(Tabela3[[#This Row],[Cliente]],10),"formula")</f>
        <v>2131 - 01)</v>
      </c>
      <c r="AF146" s="39">
        <f>IFERROR(VLOOKUP(Tabela3[[#This Row],[Fantasia]],'BASE VENDAS'!#REF!,2,0),0)</f>
        <v>0</v>
      </c>
      <c r="AG146" s="39">
        <f>IFERROR(VLOOKUP(Tabela3[[#This Row],[Fantasia]],'BASE VENDAS'!#REF!,3,0),0)</f>
        <v>0</v>
      </c>
      <c r="AH146" s="52">
        <f t="shared" si="2"/>
        <v>2.8611970184302681E-2</v>
      </c>
      <c r="AI146" s="42"/>
      <c r="AJ146" s="42"/>
    </row>
    <row r="147" spans="1:36" x14ac:dyDescent="0.2">
      <c r="A147" s="9" t="str">
        <f>IFERROR(Tabela3[[#This Row],[direita]],"formula")</f>
        <v>2131 - 04)</v>
      </c>
      <c r="B147" t="s">
        <v>1133</v>
      </c>
      <c r="C147" t="s">
        <v>1134</v>
      </c>
      <c r="D147" t="s">
        <v>924</v>
      </c>
      <c r="E147" t="s">
        <v>1135</v>
      </c>
      <c r="F147" t="s">
        <v>691</v>
      </c>
      <c r="G147" t="s">
        <v>2625</v>
      </c>
      <c r="H147" s="48">
        <v>45712</v>
      </c>
      <c r="I147" t="s">
        <v>2485</v>
      </c>
      <c r="J147" t="s">
        <v>297</v>
      </c>
      <c r="K147" t="s">
        <v>53</v>
      </c>
      <c r="L147" t="s">
        <v>54</v>
      </c>
      <c r="M147" t="s">
        <v>55</v>
      </c>
      <c r="N147" t="s">
        <v>298</v>
      </c>
      <c r="O147" t="s">
        <v>299</v>
      </c>
      <c r="P147" t="s">
        <v>2626</v>
      </c>
      <c r="Q147" t="s">
        <v>300</v>
      </c>
      <c r="R147" t="s">
        <v>56</v>
      </c>
      <c r="S147" t="s">
        <v>20</v>
      </c>
      <c r="T147" s="49">
        <v>0.03</v>
      </c>
      <c r="U147" s="49">
        <v>0.45</v>
      </c>
      <c r="V147" s="49">
        <v>5.18</v>
      </c>
      <c r="W147" t="s">
        <v>315</v>
      </c>
      <c r="X147" t="s">
        <v>368</v>
      </c>
      <c r="Y147" t="s">
        <v>369</v>
      </c>
      <c r="Z147" t="s">
        <v>2627</v>
      </c>
      <c r="AA147" s="2" t="str">
        <f>IFERROR(VLOOKUP(Tabela3[[#This Row],[RetornCodigo]],Tabela7[],4,0),"formula")</f>
        <v xml:space="preserve">Diniz Ossean Araripe   </v>
      </c>
      <c r="AB147" s="9" t="str">
        <f>IFERROR(VLOOKUP(Tabela3[[#This Row],[RetornCodigo]],Tabela7[],3,0),"formula")</f>
        <v>Super Economico</v>
      </c>
      <c r="AC147" s="40">
        <f>IFERROR(Tabela3[[#This Row],[Vlr Devolução]]/$AK$1,"formula")</f>
        <v>1.65964383146272E-5</v>
      </c>
      <c r="AD147" s="32">
        <f>IFERROR(Tabela3[[#This Row],[Qtd Devolvida Kg]]/$AL$1,"formula")</f>
        <v>1.3050819565864325E-5</v>
      </c>
      <c r="AE147" s="41" t="str">
        <f>IFERROR(RIGHT(Tabela3[[#This Row],[Cliente]],10),"formula")</f>
        <v>2131 - 04)</v>
      </c>
      <c r="AF147" s="39">
        <f>IFERROR(VLOOKUP(Tabela3[[#This Row],[Fantasia]],'BASE VENDAS'!#REF!,2,0),0)</f>
        <v>0</v>
      </c>
      <c r="AG147" s="39">
        <f>IFERROR(VLOOKUP(Tabela3[[#This Row],[Fantasia]],'BASE VENDAS'!#REF!,3,0),0)</f>
        <v>0</v>
      </c>
      <c r="AH147" s="52">
        <f t="shared" si="2"/>
        <v>2.8611970184302681E-2</v>
      </c>
      <c r="AI147" s="42"/>
      <c r="AJ147" s="42"/>
    </row>
    <row r="148" spans="1:36" x14ac:dyDescent="0.2">
      <c r="A148" s="9" t="str">
        <f>IFERROR(Tabela3[[#This Row],[direita]],"formula")</f>
        <v>2131 - 04)</v>
      </c>
      <c r="B148" t="s">
        <v>1133</v>
      </c>
      <c r="C148" t="s">
        <v>1134</v>
      </c>
      <c r="D148" t="s">
        <v>924</v>
      </c>
      <c r="E148" t="s">
        <v>1135</v>
      </c>
      <c r="F148" t="s">
        <v>691</v>
      </c>
      <c r="G148" t="s">
        <v>2625</v>
      </c>
      <c r="H148" s="48">
        <v>45712</v>
      </c>
      <c r="I148" t="s">
        <v>2485</v>
      </c>
      <c r="J148" t="s">
        <v>297</v>
      </c>
      <c r="K148" t="s">
        <v>65</v>
      </c>
      <c r="L148" t="s">
        <v>312</v>
      </c>
      <c r="M148" t="s">
        <v>66</v>
      </c>
      <c r="N148" t="s">
        <v>298</v>
      </c>
      <c r="O148" t="s">
        <v>299</v>
      </c>
      <c r="P148" t="s">
        <v>2626</v>
      </c>
      <c r="Q148" t="s">
        <v>308</v>
      </c>
      <c r="R148" t="s">
        <v>67</v>
      </c>
      <c r="S148" t="s">
        <v>20</v>
      </c>
      <c r="T148" s="49">
        <v>2.7799999999999998E-2</v>
      </c>
      <c r="U148" s="49">
        <v>0.50039999999999996</v>
      </c>
      <c r="V148" s="49">
        <v>4.5999999999999996</v>
      </c>
      <c r="W148" t="s">
        <v>315</v>
      </c>
      <c r="X148" t="s">
        <v>368</v>
      </c>
      <c r="Y148" t="s">
        <v>369</v>
      </c>
      <c r="Z148" t="s">
        <v>2627</v>
      </c>
      <c r="AA148" s="2" t="str">
        <f>IFERROR(VLOOKUP(Tabela3[[#This Row],[RetornCodigo]],Tabela7[],4,0),"formula")</f>
        <v xml:space="preserve">Diniz Ossean Araripe   </v>
      </c>
      <c r="AB148" s="9" t="str">
        <f>IFERROR(VLOOKUP(Tabela3[[#This Row],[RetornCodigo]],Tabela7[],3,0),"formula")</f>
        <v>Super Economico</v>
      </c>
      <c r="AC148" s="40">
        <f>IFERROR(Tabela3[[#This Row],[Vlr Devolução]]/$AK$1,"formula")</f>
        <v>1.4738149854688247E-5</v>
      </c>
      <c r="AD148" s="32">
        <f>IFERROR(Tabela3[[#This Row],[Qtd Devolvida Kg]]/$AL$1,"formula")</f>
        <v>1.4512511357241128E-5</v>
      </c>
      <c r="AE148" s="41" t="str">
        <f>IFERROR(RIGHT(Tabela3[[#This Row],[Cliente]],10),"formula")</f>
        <v>2131 - 04)</v>
      </c>
      <c r="AF148" s="39">
        <f>IFERROR(VLOOKUP(Tabela3[[#This Row],[Fantasia]],'BASE VENDAS'!#REF!,2,0),0)</f>
        <v>0</v>
      </c>
      <c r="AG148" s="39">
        <f>IFERROR(VLOOKUP(Tabela3[[#This Row],[Fantasia]],'BASE VENDAS'!#REF!,3,0),0)</f>
        <v>0</v>
      </c>
      <c r="AH148" s="52">
        <f t="shared" si="2"/>
        <v>2.8611970184302681E-2</v>
      </c>
      <c r="AI148" s="42"/>
      <c r="AJ148" s="42"/>
    </row>
    <row r="149" spans="1:36" x14ac:dyDescent="0.2">
      <c r="A149" s="9" t="str">
        <f>IFERROR(Tabela3[[#This Row],[direita]],"formula")</f>
        <v>2131 - 04)</v>
      </c>
      <c r="B149" t="s">
        <v>1133</v>
      </c>
      <c r="C149" t="s">
        <v>1134</v>
      </c>
      <c r="D149" t="s">
        <v>924</v>
      </c>
      <c r="E149" t="s">
        <v>1135</v>
      </c>
      <c r="F149" t="s">
        <v>691</v>
      </c>
      <c r="G149" t="s">
        <v>2625</v>
      </c>
      <c r="H149" s="48">
        <v>45712</v>
      </c>
      <c r="I149" t="s">
        <v>2485</v>
      </c>
      <c r="J149" t="s">
        <v>297</v>
      </c>
      <c r="K149" t="s">
        <v>34</v>
      </c>
      <c r="L149" t="s">
        <v>35</v>
      </c>
      <c r="M149" t="s">
        <v>35</v>
      </c>
      <c r="N149" t="s">
        <v>298</v>
      </c>
      <c r="O149" t="s">
        <v>299</v>
      </c>
      <c r="P149" t="s">
        <v>2626</v>
      </c>
      <c r="Q149" t="s">
        <v>307</v>
      </c>
      <c r="R149" t="s">
        <v>70</v>
      </c>
      <c r="S149" t="s">
        <v>20</v>
      </c>
      <c r="T149" s="49">
        <v>0.05</v>
      </c>
      <c r="U149" s="49">
        <v>0.5</v>
      </c>
      <c r="V149" s="49">
        <v>9</v>
      </c>
      <c r="W149" t="s">
        <v>315</v>
      </c>
      <c r="X149" t="s">
        <v>302</v>
      </c>
      <c r="Y149" t="s">
        <v>21</v>
      </c>
      <c r="Z149" t="s">
        <v>2627</v>
      </c>
      <c r="AA149" s="2" t="str">
        <f>IFERROR(VLOOKUP(Tabela3[[#This Row],[RetornCodigo]],Tabela7[],4,0),"formula")</f>
        <v xml:space="preserve">Diniz Ossean Araripe   </v>
      </c>
      <c r="AB149" s="9" t="str">
        <f>IFERROR(VLOOKUP(Tabela3[[#This Row],[RetornCodigo]],Tabela7[],3,0),"formula")</f>
        <v>Super Economico</v>
      </c>
      <c r="AC149" s="40">
        <f>IFERROR(Tabela3[[#This Row],[Vlr Devolução]]/$AK$1,"formula")</f>
        <v>2.8835510585259617E-5</v>
      </c>
      <c r="AD149" s="32">
        <f>IFERROR(Tabela3[[#This Row],[Qtd Devolvida Kg]]/$AL$1,"formula")</f>
        <v>1.4500910628738138E-5</v>
      </c>
      <c r="AE149" s="41" t="str">
        <f>IFERROR(RIGHT(Tabela3[[#This Row],[Cliente]],10),"formula")</f>
        <v>2131 - 04)</v>
      </c>
      <c r="AF149" s="39">
        <f>IFERROR(VLOOKUP(Tabela3[[#This Row],[Fantasia]],'BASE VENDAS'!#REF!,2,0),0)</f>
        <v>0</v>
      </c>
      <c r="AG149" s="39">
        <f>IFERROR(VLOOKUP(Tabela3[[#This Row],[Fantasia]],'BASE VENDAS'!#REF!,3,0),0)</f>
        <v>0</v>
      </c>
      <c r="AH149" s="52">
        <f t="shared" si="2"/>
        <v>2.8611970184302681E-2</v>
      </c>
      <c r="AI149" s="42"/>
      <c r="AJ149" s="42"/>
    </row>
    <row r="150" spans="1:36" x14ac:dyDescent="0.2">
      <c r="A150" s="9" t="str">
        <f>IFERROR(Tabela3[[#This Row],[direita]],"formula")</f>
        <v>2459 - 23)</v>
      </c>
      <c r="B150" t="s">
        <v>1133</v>
      </c>
      <c r="C150" t="s">
        <v>1140</v>
      </c>
      <c r="D150" t="s">
        <v>918</v>
      </c>
      <c r="E150" t="s">
        <v>1284</v>
      </c>
      <c r="F150" t="s">
        <v>678</v>
      </c>
      <c r="G150" t="s">
        <v>1374</v>
      </c>
      <c r="H150" s="48">
        <v>45710</v>
      </c>
      <c r="I150" t="s">
        <v>1982</v>
      </c>
      <c r="J150" t="s">
        <v>297</v>
      </c>
      <c r="K150" t="s">
        <v>57</v>
      </c>
      <c r="L150" t="s">
        <v>306</v>
      </c>
      <c r="M150" t="s">
        <v>274</v>
      </c>
      <c r="N150" t="s">
        <v>298</v>
      </c>
      <c r="O150" t="s">
        <v>299</v>
      </c>
      <c r="P150" t="s">
        <v>2628</v>
      </c>
      <c r="Q150" t="s">
        <v>300</v>
      </c>
      <c r="R150" t="s">
        <v>1984</v>
      </c>
      <c r="S150" t="s">
        <v>20</v>
      </c>
      <c r="T150" s="49">
        <v>0.38890000000000002</v>
      </c>
      <c r="U150" s="49">
        <v>3.5001000000000002</v>
      </c>
      <c r="V150" s="49">
        <v>62.65</v>
      </c>
      <c r="W150" t="s">
        <v>315</v>
      </c>
      <c r="X150" t="s">
        <v>368</v>
      </c>
      <c r="Y150" t="s">
        <v>369</v>
      </c>
      <c r="Z150" t="s">
        <v>2629</v>
      </c>
      <c r="AA150" s="2" t="str">
        <f>IFERROR(VLOOKUP(Tabela3[[#This Row],[RetornCodigo]],Tabela7[],4,0),"formula")</f>
        <v xml:space="preserve">Mix Mateus Centro  Timon   </v>
      </c>
      <c r="AB150" s="9" t="str">
        <f>IFERROR(VLOOKUP(Tabela3[[#This Row],[RetornCodigo]],Tabela7[],3,0),"formula")</f>
        <v>Mateus</v>
      </c>
      <c r="AC150" s="40">
        <f>IFERROR(Tabela3[[#This Row],[Vlr Devolução]]/$AK$1,"formula")</f>
        <v>2.0072719312961277E-4</v>
      </c>
      <c r="AD150" s="32">
        <f>IFERROR(Tabela3[[#This Row],[Qtd Devolvida Kg]]/$AL$1,"formula")</f>
        <v>1.0150927458329273E-4</v>
      </c>
      <c r="AE150" s="41" t="str">
        <f>IFERROR(RIGHT(Tabela3[[#This Row],[Cliente]],10),"formula")</f>
        <v>2459 - 23)</v>
      </c>
      <c r="AF150" s="39">
        <f>IFERROR(VLOOKUP(Tabela3[[#This Row],[Fantasia]],'BASE VENDAS'!#REF!,2,0),0)</f>
        <v>0</v>
      </c>
      <c r="AG150" s="39">
        <f>IFERROR(VLOOKUP(Tabela3[[#This Row],[Fantasia]],'BASE VENDAS'!#REF!,3,0),0)</f>
        <v>0</v>
      </c>
      <c r="AH150" s="52">
        <f t="shared" si="2"/>
        <v>2.8611970184302681E-2</v>
      </c>
      <c r="AI150" s="42"/>
      <c r="AJ150" s="42"/>
    </row>
    <row r="151" spans="1:36" x14ac:dyDescent="0.2">
      <c r="A151" s="9" t="str">
        <f>IFERROR(Tabela3[[#This Row],[direita]],"formula")</f>
        <v>2459 - 23)</v>
      </c>
      <c r="B151" t="s">
        <v>1133</v>
      </c>
      <c r="C151" t="s">
        <v>1140</v>
      </c>
      <c r="D151" t="s">
        <v>918</v>
      </c>
      <c r="E151" t="s">
        <v>1284</v>
      </c>
      <c r="F151" t="s">
        <v>678</v>
      </c>
      <c r="G151" t="s">
        <v>1374</v>
      </c>
      <c r="H151" s="48">
        <v>45710</v>
      </c>
      <c r="I151" t="s">
        <v>1982</v>
      </c>
      <c r="J151" t="s">
        <v>303</v>
      </c>
      <c r="K151" t="s">
        <v>38</v>
      </c>
      <c r="L151" t="s">
        <v>39</v>
      </c>
      <c r="M151" t="s">
        <v>39</v>
      </c>
      <c r="N151" t="s">
        <v>298</v>
      </c>
      <c r="O151" t="s">
        <v>299</v>
      </c>
      <c r="P151" t="s">
        <v>2628</v>
      </c>
      <c r="Q151" t="s">
        <v>319</v>
      </c>
      <c r="R151" t="s">
        <v>40</v>
      </c>
      <c r="S151" t="s">
        <v>20</v>
      </c>
      <c r="T151" s="49">
        <v>3.5700000000000003E-2</v>
      </c>
      <c r="U151" s="49">
        <v>0.49980000000000002</v>
      </c>
      <c r="V151" s="49">
        <v>7.95</v>
      </c>
      <c r="W151" t="s">
        <v>315</v>
      </c>
      <c r="X151" t="s">
        <v>368</v>
      </c>
      <c r="Y151" t="s">
        <v>406</v>
      </c>
      <c r="Z151" t="s">
        <v>2629</v>
      </c>
      <c r="AA151" s="2" t="str">
        <f>IFERROR(VLOOKUP(Tabela3[[#This Row],[RetornCodigo]],Tabela7[],4,0),"formula")</f>
        <v xml:space="preserve">Mix Mateus Centro  Timon   </v>
      </c>
      <c r="AB151" s="9" t="str">
        <f>IFERROR(VLOOKUP(Tabela3[[#This Row],[RetornCodigo]],Tabela7[],3,0),"formula")</f>
        <v>Mateus</v>
      </c>
      <c r="AC151" s="40">
        <f>IFERROR(Tabela3[[#This Row],[Vlr Devolução]]/$AK$1,"formula")</f>
        <v>2.5471367683645995E-5</v>
      </c>
      <c r="AD151" s="32">
        <f>IFERROR(Tabela3[[#This Row],[Qtd Devolvida Kg]]/$AL$1,"formula")</f>
        <v>1.4495110264486644E-5</v>
      </c>
      <c r="AE151" s="41" t="str">
        <f>IFERROR(RIGHT(Tabela3[[#This Row],[Cliente]],10),"formula")</f>
        <v>2459 - 23)</v>
      </c>
      <c r="AF151" s="39">
        <f>IFERROR(VLOOKUP(Tabela3[[#This Row],[Fantasia]],'BASE VENDAS'!#REF!,2,0),0)</f>
        <v>0</v>
      </c>
      <c r="AG151" s="39">
        <f>IFERROR(VLOOKUP(Tabela3[[#This Row],[Fantasia]],'BASE VENDAS'!#REF!,3,0),0)</f>
        <v>0</v>
      </c>
      <c r="AH151" s="52">
        <f t="shared" si="2"/>
        <v>2.8611970184302681E-2</v>
      </c>
      <c r="AI151" s="42"/>
      <c r="AJ151" s="42"/>
    </row>
    <row r="152" spans="1:36" x14ac:dyDescent="0.2">
      <c r="A152" s="9" t="str">
        <f>IFERROR(Tabela3[[#This Row],[direita]],"formula")</f>
        <v>2459 - 23)</v>
      </c>
      <c r="B152" t="s">
        <v>1133</v>
      </c>
      <c r="C152" t="s">
        <v>1140</v>
      </c>
      <c r="D152" t="s">
        <v>918</v>
      </c>
      <c r="E152" t="s">
        <v>1284</v>
      </c>
      <c r="F152" t="s">
        <v>678</v>
      </c>
      <c r="G152" t="s">
        <v>1374</v>
      </c>
      <c r="H152" s="48">
        <v>45710</v>
      </c>
      <c r="I152" t="s">
        <v>1982</v>
      </c>
      <c r="J152" t="s">
        <v>303</v>
      </c>
      <c r="K152" t="s">
        <v>93</v>
      </c>
      <c r="L152" t="s">
        <v>94</v>
      </c>
      <c r="M152" t="s">
        <v>94</v>
      </c>
      <c r="N152" t="s">
        <v>333</v>
      </c>
      <c r="O152" t="s">
        <v>299</v>
      </c>
      <c r="P152" t="s">
        <v>2628</v>
      </c>
      <c r="Q152" t="s">
        <v>307</v>
      </c>
      <c r="R152" t="s">
        <v>95</v>
      </c>
      <c r="S152" t="s">
        <v>96</v>
      </c>
      <c r="T152" s="49">
        <v>1</v>
      </c>
      <c r="U152" s="49">
        <v>0.30099999999999999</v>
      </c>
      <c r="V152" s="49">
        <v>8.5</v>
      </c>
      <c r="W152" t="s">
        <v>315</v>
      </c>
      <c r="X152" t="s">
        <v>368</v>
      </c>
      <c r="Y152" t="s">
        <v>369</v>
      </c>
      <c r="Z152" t="s">
        <v>2629</v>
      </c>
      <c r="AA152" s="2" t="str">
        <f>IFERROR(VLOOKUP(Tabela3[[#This Row],[RetornCodigo]],Tabela7[],4,0),"formula")</f>
        <v xml:space="preserve">Mix Mateus Centro  Timon   </v>
      </c>
      <c r="AB152" s="9" t="str">
        <f>IFERROR(VLOOKUP(Tabela3[[#This Row],[RetornCodigo]],Tabela7[],3,0),"formula")</f>
        <v>Mateus</v>
      </c>
      <c r="AC152" s="40">
        <f>IFERROR(Tabela3[[#This Row],[Vlr Devolução]]/$AK$1,"formula")</f>
        <v>2.7233537774967415E-5</v>
      </c>
      <c r="AD152" s="32">
        <f>IFERROR(Tabela3[[#This Row],[Qtd Devolvida Kg]]/$AL$1,"formula")</f>
        <v>8.7295481985003599E-6</v>
      </c>
      <c r="AE152" s="41" t="str">
        <f>IFERROR(RIGHT(Tabela3[[#This Row],[Cliente]],10),"formula")</f>
        <v>2459 - 23)</v>
      </c>
      <c r="AF152" s="39">
        <f>IFERROR(VLOOKUP(Tabela3[[#This Row],[Fantasia]],'BASE VENDAS'!#REF!,2,0),0)</f>
        <v>0</v>
      </c>
      <c r="AG152" s="39">
        <f>IFERROR(VLOOKUP(Tabela3[[#This Row],[Fantasia]],'BASE VENDAS'!#REF!,3,0),0)</f>
        <v>0</v>
      </c>
      <c r="AH152" s="52">
        <f t="shared" si="2"/>
        <v>2.8611970184302681E-2</v>
      </c>
      <c r="AI152" s="42"/>
      <c r="AJ152" s="42"/>
    </row>
    <row r="153" spans="1:36" x14ac:dyDescent="0.2">
      <c r="A153" s="9" t="str">
        <f>IFERROR(Tabela3[[#This Row],[direita]],"formula")</f>
        <v>0002 - 11)</v>
      </c>
      <c r="B153" t="s">
        <v>1133</v>
      </c>
      <c r="C153" t="s">
        <v>1140</v>
      </c>
      <c r="D153" t="s">
        <v>918</v>
      </c>
      <c r="E153" t="s">
        <v>1141</v>
      </c>
      <c r="F153" t="s">
        <v>677</v>
      </c>
      <c r="G153" t="s">
        <v>1479</v>
      </c>
      <c r="H153" s="48">
        <v>45709</v>
      </c>
      <c r="I153" t="s">
        <v>1982</v>
      </c>
      <c r="J153" t="s">
        <v>303</v>
      </c>
      <c r="K153" t="s">
        <v>38</v>
      </c>
      <c r="L153" t="s">
        <v>39</v>
      </c>
      <c r="M153" t="s">
        <v>39</v>
      </c>
      <c r="N153" t="s">
        <v>298</v>
      </c>
      <c r="O153" t="s">
        <v>299</v>
      </c>
      <c r="P153" t="s">
        <v>2630</v>
      </c>
      <c r="Q153" t="s">
        <v>300</v>
      </c>
      <c r="R153" t="s">
        <v>40</v>
      </c>
      <c r="S153" t="s">
        <v>20</v>
      </c>
      <c r="T153" s="49">
        <v>0.29339999999999999</v>
      </c>
      <c r="U153" s="49">
        <v>4.1075999999999997</v>
      </c>
      <c r="V153" s="49">
        <v>65.31</v>
      </c>
      <c r="W153" t="s">
        <v>315</v>
      </c>
      <c r="X153" t="s">
        <v>302</v>
      </c>
      <c r="Y153" t="s">
        <v>21</v>
      </c>
      <c r="Z153" t="s">
        <v>2631</v>
      </c>
      <c r="AA153" s="2" t="str">
        <f>IFERROR(VLOOKUP(Tabela3[[#This Row],[RetornCodigo]],Tabela7[],4,0),"formula")</f>
        <v xml:space="preserve">Atac Primavera   </v>
      </c>
      <c r="AB153" s="9" t="str">
        <f>IFERROR(VLOOKUP(Tabela3[[#This Row],[RetornCodigo]],Tabela7[],3,0),"formula")</f>
        <v>Atacadao</v>
      </c>
      <c r="AC153" s="40">
        <f>IFERROR(Tabela3[[#This Row],[Vlr Devolução]]/$AK$1,"formula")</f>
        <v>2.0924968848036728E-4</v>
      </c>
      <c r="AD153" s="32">
        <f>IFERROR(Tabela3[[#This Row],[Qtd Devolvida Kg]]/$AL$1,"formula")</f>
        <v>1.1912788099720955E-4</v>
      </c>
      <c r="AE153" s="41" t="str">
        <f>IFERROR(RIGHT(Tabela3[[#This Row],[Cliente]],10),"formula")</f>
        <v>0002 - 11)</v>
      </c>
      <c r="AF153" s="39">
        <f>IFERROR(VLOOKUP(Tabela3[[#This Row],[Fantasia]],'BASE VENDAS'!#REF!,2,0),0)</f>
        <v>0</v>
      </c>
      <c r="AG153" s="39">
        <f>IFERROR(VLOOKUP(Tabela3[[#This Row],[Fantasia]],'BASE VENDAS'!#REF!,3,0),0)</f>
        <v>0</v>
      </c>
      <c r="AH153" s="52">
        <f t="shared" si="2"/>
        <v>2.8611970184302681E-2</v>
      </c>
      <c r="AI153" s="42"/>
      <c r="AJ153" s="42"/>
    </row>
    <row r="154" spans="1:36" x14ac:dyDescent="0.2">
      <c r="A154" s="9" t="str">
        <f>IFERROR(Tabela3[[#This Row],[direita]],"formula")</f>
        <v>0002 - 11)</v>
      </c>
      <c r="B154" t="s">
        <v>1133</v>
      </c>
      <c r="C154" t="s">
        <v>1140</v>
      </c>
      <c r="D154" t="s">
        <v>918</v>
      </c>
      <c r="E154" t="s">
        <v>1141</v>
      </c>
      <c r="F154" t="s">
        <v>677</v>
      </c>
      <c r="G154" t="s">
        <v>1479</v>
      </c>
      <c r="H154" s="48">
        <v>45709</v>
      </c>
      <c r="I154" t="s">
        <v>1982</v>
      </c>
      <c r="J154" t="s">
        <v>297</v>
      </c>
      <c r="K154" t="s">
        <v>41</v>
      </c>
      <c r="L154" t="s">
        <v>310</v>
      </c>
      <c r="M154" t="s">
        <v>42</v>
      </c>
      <c r="N154" t="s">
        <v>298</v>
      </c>
      <c r="O154" t="s">
        <v>299</v>
      </c>
      <c r="P154" t="s">
        <v>2630</v>
      </c>
      <c r="Q154" t="s">
        <v>308</v>
      </c>
      <c r="R154" t="s">
        <v>86</v>
      </c>
      <c r="S154" t="s">
        <v>20</v>
      </c>
      <c r="T154" s="49">
        <v>1.3230999999999999</v>
      </c>
      <c r="U154" s="49">
        <v>11.9079</v>
      </c>
      <c r="V154" s="49">
        <v>303.64999999999998</v>
      </c>
      <c r="W154" t="s">
        <v>315</v>
      </c>
      <c r="X154" t="s">
        <v>302</v>
      </c>
      <c r="Y154" t="s">
        <v>21</v>
      </c>
      <c r="Z154" t="s">
        <v>2631</v>
      </c>
      <c r="AA154" s="2" t="str">
        <f>IFERROR(VLOOKUP(Tabela3[[#This Row],[RetornCodigo]],Tabela7[],4,0),"formula")</f>
        <v xml:space="preserve">Atac Primavera   </v>
      </c>
      <c r="AB154" s="9" t="str">
        <f>IFERROR(VLOOKUP(Tabela3[[#This Row],[RetornCodigo]],Tabela7[],3,0),"formula")</f>
        <v>Atacadao</v>
      </c>
      <c r="AC154" s="40">
        <f>IFERROR(Tabela3[[#This Row],[Vlr Devolução]]/$AK$1,"formula")</f>
        <v>9.7287808769045358E-4</v>
      </c>
      <c r="AD154" s="32">
        <f>IFERROR(Tabela3[[#This Row],[Qtd Devolvida Kg]]/$AL$1,"formula")</f>
        <v>3.4535078735190174E-4</v>
      </c>
      <c r="AE154" s="41" t="str">
        <f>IFERROR(RIGHT(Tabela3[[#This Row],[Cliente]],10),"formula")</f>
        <v>0002 - 11)</v>
      </c>
      <c r="AF154" s="39">
        <f>IFERROR(VLOOKUP(Tabela3[[#This Row],[Fantasia]],'BASE VENDAS'!#REF!,2,0),0)</f>
        <v>0</v>
      </c>
      <c r="AG154" s="39">
        <f>IFERROR(VLOOKUP(Tabela3[[#This Row],[Fantasia]],'BASE VENDAS'!#REF!,3,0),0)</f>
        <v>0</v>
      </c>
      <c r="AH154" s="52">
        <f t="shared" si="2"/>
        <v>2.8611970184302681E-2</v>
      </c>
      <c r="AI154" s="42"/>
      <c r="AJ154" s="42"/>
    </row>
    <row r="155" spans="1:36" x14ac:dyDescent="0.2">
      <c r="A155" s="9" t="str">
        <f>IFERROR(Tabela3[[#This Row],[direita]],"formula")</f>
        <v>0002 - 11)</v>
      </c>
      <c r="B155" t="s">
        <v>1133</v>
      </c>
      <c r="C155" t="s">
        <v>1140</v>
      </c>
      <c r="D155" t="s">
        <v>918</v>
      </c>
      <c r="E155" t="s">
        <v>1141</v>
      </c>
      <c r="F155" t="s">
        <v>677</v>
      </c>
      <c r="G155" t="s">
        <v>1479</v>
      </c>
      <c r="H155" s="48">
        <v>45709</v>
      </c>
      <c r="I155" t="s">
        <v>1982</v>
      </c>
      <c r="J155" t="s">
        <v>297</v>
      </c>
      <c r="K155" t="s">
        <v>27</v>
      </c>
      <c r="L155" t="s">
        <v>320</v>
      </c>
      <c r="M155" t="s">
        <v>28</v>
      </c>
      <c r="N155" t="s">
        <v>298</v>
      </c>
      <c r="O155" t="s">
        <v>299</v>
      </c>
      <c r="P155" t="s">
        <v>2630</v>
      </c>
      <c r="Q155" t="s">
        <v>309</v>
      </c>
      <c r="R155" t="s">
        <v>29</v>
      </c>
      <c r="S155" t="s">
        <v>20</v>
      </c>
      <c r="T155" s="49">
        <v>6.6699999999999995E-2</v>
      </c>
      <c r="U155" s="49">
        <v>1.2005999999999999</v>
      </c>
      <c r="V155" s="49">
        <v>17.399999999999999</v>
      </c>
      <c r="W155" t="s">
        <v>315</v>
      </c>
      <c r="X155" t="s">
        <v>302</v>
      </c>
      <c r="Y155" t="s">
        <v>21</v>
      </c>
      <c r="Z155" t="s">
        <v>2631</v>
      </c>
      <c r="AA155" s="2" t="str">
        <f>IFERROR(VLOOKUP(Tabela3[[#This Row],[RetornCodigo]],Tabela7[],4,0),"formula")</f>
        <v xml:space="preserve">Atac Primavera   </v>
      </c>
      <c r="AB155" s="9" t="str">
        <f>IFERROR(VLOOKUP(Tabela3[[#This Row],[RetornCodigo]],Tabela7[],3,0),"formula")</f>
        <v>Atacadao</v>
      </c>
      <c r="AC155" s="40">
        <f>IFERROR(Tabela3[[#This Row],[Vlr Devolução]]/$AK$1,"formula")</f>
        <v>5.5748653798168587E-5</v>
      </c>
      <c r="AD155" s="32">
        <f>IFERROR(Tabela3[[#This Row],[Qtd Devolvida Kg]]/$AL$1,"formula")</f>
        <v>3.4819586601726015E-5</v>
      </c>
      <c r="AE155" s="41" t="str">
        <f>IFERROR(RIGHT(Tabela3[[#This Row],[Cliente]],10),"formula")</f>
        <v>0002 - 11)</v>
      </c>
      <c r="AF155" s="39">
        <f>IFERROR(VLOOKUP(Tabela3[[#This Row],[Fantasia]],'BASE VENDAS'!#REF!,2,0),0)</f>
        <v>0</v>
      </c>
      <c r="AG155" s="39">
        <f>IFERROR(VLOOKUP(Tabela3[[#This Row],[Fantasia]],'BASE VENDAS'!#REF!,3,0),0)</f>
        <v>0</v>
      </c>
      <c r="AH155" s="52">
        <f t="shared" si="2"/>
        <v>2.8611970184302681E-2</v>
      </c>
      <c r="AI155" s="42"/>
      <c r="AJ155" s="42"/>
    </row>
    <row r="156" spans="1:36" x14ac:dyDescent="0.2">
      <c r="A156" s="9" t="str">
        <f>IFERROR(Tabela3[[#This Row],[direita]],"formula")</f>
        <v>0002 - 11)</v>
      </c>
      <c r="B156" t="s">
        <v>1133</v>
      </c>
      <c r="C156" t="s">
        <v>1140</v>
      </c>
      <c r="D156" t="s">
        <v>918</v>
      </c>
      <c r="E156" t="s">
        <v>1141</v>
      </c>
      <c r="F156" t="s">
        <v>677</v>
      </c>
      <c r="G156" t="s">
        <v>1479</v>
      </c>
      <c r="H156" s="48">
        <v>45709</v>
      </c>
      <c r="I156" t="s">
        <v>1982</v>
      </c>
      <c r="J156" t="s">
        <v>297</v>
      </c>
      <c r="K156" t="s">
        <v>65</v>
      </c>
      <c r="L156" t="s">
        <v>312</v>
      </c>
      <c r="M156" t="s">
        <v>66</v>
      </c>
      <c r="N156" t="s">
        <v>298</v>
      </c>
      <c r="O156" t="s">
        <v>299</v>
      </c>
      <c r="P156" t="s">
        <v>2630</v>
      </c>
      <c r="Q156" t="s">
        <v>327</v>
      </c>
      <c r="R156" t="s">
        <v>67</v>
      </c>
      <c r="S156" t="s">
        <v>20</v>
      </c>
      <c r="T156" s="49">
        <v>0.72219999999999995</v>
      </c>
      <c r="U156" s="49">
        <v>12.999599999999999</v>
      </c>
      <c r="V156" s="49">
        <v>110.5</v>
      </c>
      <c r="W156" t="s">
        <v>315</v>
      </c>
      <c r="X156" t="s">
        <v>372</v>
      </c>
      <c r="Y156" t="s">
        <v>373</v>
      </c>
      <c r="Z156" t="s">
        <v>2631</v>
      </c>
      <c r="AA156" s="2" t="str">
        <f>IFERROR(VLOOKUP(Tabela3[[#This Row],[RetornCodigo]],Tabela7[],4,0),"formula")</f>
        <v xml:space="preserve">Atac Primavera   </v>
      </c>
      <c r="AB156" s="9" t="str">
        <f>IFERROR(VLOOKUP(Tabela3[[#This Row],[RetornCodigo]],Tabela7[],3,0),"formula")</f>
        <v>Atacadao</v>
      </c>
      <c r="AC156" s="40">
        <f>IFERROR(Tabela3[[#This Row],[Vlr Devolução]]/$AK$1,"formula")</f>
        <v>3.540359910745764E-4</v>
      </c>
      <c r="AD156" s="32">
        <f>IFERROR(Tabela3[[#This Row],[Qtd Devolvida Kg]]/$AL$1,"formula")</f>
        <v>3.7701207561868859E-4</v>
      </c>
      <c r="AE156" s="41" t="str">
        <f>IFERROR(RIGHT(Tabela3[[#This Row],[Cliente]],10),"formula")</f>
        <v>0002 - 11)</v>
      </c>
      <c r="AF156" s="39">
        <f>IFERROR(VLOOKUP(Tabela3[[#This Row],[Fantasia]],'BASE VENDAS'!#REF!,2,0),0)</f>
        <v>0</v>
      </c>
      <c r="AG156" s="39">
        <f>IFERROR(VLOOKUP(Tabela3[[#This Row],[Fantasia]],'BASE VENDAS'!#REF!,3,0),0)</f>
        <v>0</v>
      </c>
      <c r="AH156" s="52">
        <f t="shared" si="2"/>
        <v>2.8611970184302681E-2</v>
      </c>
      <c r="AI156" s="42"/>
      <c r="AJ156" s="42"/>
    </row>
    <row r="157" spans="1:36" x14ac:dyDescent="0.2">
      <c r="A157" s="9" t="str">
        <f>IFERROR(Tabela3[[#This Row],[direita]],"formula")</f>
        <v>0176 - 01)</v>
      </c>
      <c r="B157" t="s">
        <v>1133</v>
      </c>
      <c r="C157" t="s">
        <v>1146</v>
      </c>
      <c r="D157" t="s">
        <v>922</v>
      </c>
      <c r="E157" t="s">
        <v>1135</v>
      </c>
      <c r="F157" t="s">
        <v>676</v>
      </c>
      <c r="G157" t="s">
        <v>1204</v>
      </c>
      <c r="H157" s="48">
        <v>45707</v>
      </c>
      <c r="I157" t="s">
        <v>1982</v>
      </c>
      <c r="J157" t="s">
        <v>297</v>
      </c>
      <c r="K157" t="s">
        <v>57</v>
      </c>
      <c r="L157" t="s">
        <v>306</v>
      </c>
      <c r="M157" t="s">
        <v>274</v>
      </c>
      <c r="N157" t="s">
        <v>298</v>
      </c>
      <c r="O157" t="s">
        <v>299</v>
      </c>
      <c r="P157" t="s">
        <v>2632</v>
      </c>
      <c r="Q157" t="s">
        <v>300</v>
      </c>
      <c r="R157" t="s">
        <v>1990</v>
      </c>
      <c r="S157" t="s">
        <v>20</v>
      </c>
      <c r="T157" s="49">
        <v>1</v>
      </c>
      <c r="U157" s="49">
        <v>9</v>
      </c>
      <c r="V157" s="49">
        <v>1498.5</v>
      </c>
      <c r="W157" t="s">
        <v>315</v>
      </c>
      <c r="X157" t="s">
        <v>368</v>
      </c>
      <c r="Y157" t="s">
        <v>369</v>
      </c>
      <c r="Z157" t="s">
        <v>2633</v>
      </c>
      <c r="AA157" s="2" t="str">
        <f>IFERROR(VLOOKUP(Tabela3[[#This Row],[RetornCodigo]],Tabela7[],4,0),"formula")</f>
        <v xml:space="preserve">Lagoa Cd   </v>
      </c>
      <c r="AB157" s="9" t="str">
        <f>IFERROR(VLOOKUP(Tabela3[[#This Row],[RetornCodigo]],Tabela7[],3,0),"formula")</f>
        <v>Lagoa</v>
      </c>
      <c r="AC157" s="40">
        <f>IFERROR(Tabela3[[#This Row],[Vlr Devolução]]/$AK$1,"formula")</f>
        <v>4.8011125124457262E-3</v>
      </c>
      <c r="AD157" s="32">
        <f>IFERROR(Tabela3[[#This Row],[Qtd Devolvida Kg]]/$AL$1,"formula")</f>
        <v>2.610163913172865E-4</v>
      </c>
      <c r="AE157" s="41" t="str">
        <f>IFERROR(RIGHT(Tabela3[[#This Row],[Cliente]],10),"formula")</f>
        <v>0176 - 01)</v>
      </c>
      <c r="AF157" s="39">
        <f>IFERROR(VLOOKUP(Tabela3[[#This Row],[Fantasia]],'BASE VENDAS'!#REF!,2,0),0)</f>
        <v>0</v>
      </c>
      <c r="AG157" s="39">
        <f>IFERROR(VLOOKUP(Tabela3[[#This Row],[Fantasia]],'BASE VENDAS'!#REF!,3,0),0)</f>
        <v>0</v>
      </c>
      <c r="AH157" s="52">
        <f t="shared" si="2"/>
        <v>2.8611970184302681E-2</v>
      </c>
      <c r="AI157" s="42"/>
      <c r="AJ157" s="42"/>
    </row>
    <row r="158" spans="1:36" x14ac:dyDescent="0.2">
      <c r="A158" s="9" t="str">
        <f>IFERROR(Tabela3[[#This Row],[direita]],"formula")</f>
        <v>1899 - 47)</v>
      </c>
      <c r="B158" t="s">
        <v>1133</v>
      </c>
      <c r="C158" t="s">
        <v>1134</v>
      </c>
      <c r="D158" t="s">
        <v>917</v>
      </c>
      <c r="E158" t="s">
        <v>1135</v>
      </c>
      <c r="F158" t="s">
        <v>676</v>
      </c>
      <c r="G158" t="s">
        <v>1194</v>
      </c>
      <c r="H158" s="48">
        <v>45706</v>
      </c>
      <c r="I158" t="s">
        <v>1982</v>
      </c>
      <c r="J158" t="s">
        <v>297</v>
      </c>
      <c r="K158" t="s">
        <v>27</v>
      </c>
      <c r="L158" t="s">
        <v>320</v>
      </c>
      <c r="M158" t="s">
        <v>28</v>
      </c>
      <c r="N158" t="s">
        <v>298</v>
      </c>
      <c r="O158" t="s">
        <v>299</v>
      </c>
      <c r="P158" t="s">
        <v>2634</v>
      </c>
      <c r="Q158" t="s">
        <v>300</v>
      </c>
      <c r="R158" t="s">
        <v>29</v>
      </c>
      <c r="S158" t="s">
        <v>20</v>
      </c>
      <c r="T158" s="49">
        <v>1.89E-2</v>
      </c>
      <c r="U158" s="49">
        <v>0.3402</v>
      </c>
      <c r="V158" s="49">
        <v>4.93</v>
      </c>
      <c r="W158" t="s">
        <v>315</v>
      </c>
      <c r="X158" t="s">
        <v>302</v>
      </c>
      <c r="Y158" t="s">
        <v>21</v>
      </c>
      <c r="Z158" t="s">
        <v>2635</v>
      </c>
      <c r="AA158" s="2" t="str">
        <f>IFERROR(VLOOKUP(Tabela3[[#This Row],[RetornCodigo]],Tabela7[],4,0),"formula")</f>
        <v xml:space="preserve">Assai Presidente Kennedy   </v>
      </c>
      <c r="AB158" s="9" t="str">
        <f>IFERROR(VLOOKUP(Tabela3[[#This Row],[RetornCodigo]],Tabela7[],3,0),"formula")</f>
        <v>Assai</v>
      </c>
      <c r="AC158" s="40">
        <f>IFERROR(Tabela3[[#This Row],[Vlr Devolução]]/$AK$1,"formula")</f>
        <v>1.5795451909481099E-5</v>
      </c>
      <c r="AD158" s="32">
        <f>IFERROR(Tabela3[[#This Row],[Qtd Devolvida Kg]]/$AL$1,"formula")</f>
        <v>9.866419591793429E-6</v>
      </c>
      <c r="AE158" s="41" t="str">
        <f>IFERROR(RIGHT(Tabela3[[#This Row],[Cliente]],10),"formula")</f>
        <v>1899 - 47)</v>
      </c>
      <c r="AF158" s="39">
        <f>IFERROR(VLOOKUP(Tabela3[[#This Row],[Fantasia]],'BASE VENDAS'!#REF!,2,0),0)</f>
        <v>0</v>
      </c>
      <c r="AG158" s="39">
        <f>IFERROR(VLOOKUP(Tabela3[[#This Row],[Fantasia]],'BASE VENDAS'!#REF!,3,0),0)</f>
        <v>0</v>
      </c>
      <c r="AH158" s="52">
        <f t="shared" si="2"/>
        <v>2.8611970184302681E-2</v>
      </c>
      <c r="AI158" s="42"/>
      <c r="AJ158" s="42"/>
    </row>
    <row r="159" spans="1:36" x14ac:dyDescent="0.2">
      <c r="A159" s="9" t="str">
        <f>IFERROR(Tabela3[[#This Row],[direita]],"formula")</f>
        <v>1899 - 47)</v>
      </c>
      <c r="B159" t="s">
        <v>1133</v>
      </c>
      <c r="C159" t="s">
        <v>1134</v>
      </c>
      <c r="D159" t="s">
        <v>917</v>
      </c>
      <c r="E159" t="s">
        <v>1135</v>
      </c>
      <c r="F159" t="s">
        <v>676</v>
      </c>
      <c r="G159" t="s">
        <v>1194</v>
      </c>
      <c r="H159" s="48">
        <v>45706</v>
      </c>
      <c r="I159" t="s">
        <v>1982</v>
      </c>
      <c r="J159" t="s">
        <v>297</v>
      </c>
      <c r="K159" t="s">
        <v>65</v>
      </c>
      <c r="L159" t="s">
        <v>312</v>
      </c>
      <c r="M159" t="s">
        <v>66</v>
      </c>
      <c r="N159" t="s">
        <v>298</v>
      </c>
      <c r="O159" t="s">
        <v>299</v>
      </c>
      <c r="P159" t="s">
        <v>2634</v>
      </c>
      <c r="Q159" t="s">
        <v>309</v>
      </c>
      <c r="R159" t="s">
        <v>67</v>
      </c>
      <c r="S159" t="s">
        <v>20</v>
      </c>
      <c r="T159" s="49">
        <v>0.2389</v>
      </c>
      <c r="U159" s="49">
        <v>4.3002000000000002</v>
      </c>
      <c r="V159" s="49">
        <v>42.57</v>
      </c>
      <c r="W159" t="s">
        <v>315</v>
      </c>
      <c r="X159" t="s">
        <v>302</v>
      </c>
      <c r="Y159" t="s">
        <v>21</v>
      </c>
      <c r="Z159" t="s">
        <v>2635</v>
      </c>
      <c r="AA159" s="2" t="str">
        <f>IFERROR(VLOOKUP(Tabela3[[#This Row],[RetornCodigo]],Tabela7[],4,0),"formula")</f>
        <v xml:space="preserve">Assai Presidente Kennedy   </v>
      </c>
      <c r="AB159" s="9" t="str">
        <f>IFERROR(VLOOKUP(Tabela3[[#This Row],[RetornCodigo]],Tabela7[],3,0),"formula")</f>
        <v>Assai</v>
      </c>
      <c r="AC159" s="40">
        <f>IFERROR(Tabela3[[#This Row],[Vlr Devolução]]/$AK$1,"formula")</f>
        <v>1.3639196506827798E-4</v>
      </c>
      <c r="AD159" s="32">
        <f>IFERROR(Tabela3[[#This Row],[Qtd Devolvida Kg]]/$AL$1,"formula")</f>
        <v>1.247136317713995E-4</v>
      </c>
      <c r="AE159" s="41" t="str">
        <f>IFERROR(RIGHT(Tabela3[[#This Row],[Cliente]],10),"formula")</f>
        <v>1899 - 47)</v>
      </c>
      <c r="AF159" s="39">
        <f>IFERROR(VLOOKUP(Tabela3[[#This Row],[Fantasia]],'BASE VENDAS'!#REF!,2,0),0)</f>
        <v>0</v>
      </c>
      <c r="AG159" s="39">
        <f>IFERROR(VLOOKUP(Tabela3[[#This Row],[Fantasia]],'BASE VENDAS'!#REF!,3,0),0)</f>
        <v>0</v>
      </c>
      <c r="AH159" s="52">
        <f t="shared" si="2"/>
        <v>2.8611970184302681E-2</v>
      </c>
      <c r="AI159" s="42"/>
      <c r="AJ159" s="42"/>
    </row>
    <row r="160" spans="1:36" x14ac:dyDescent="0.2">
      <c r="A160" s="9" t="str">
        <f>IFERROR(Tabela3[[#This Row],[direita]],"formula")</f>
        <v>0002 - 60)</v>
      </c>
      <c r="B160" t="s">
        <v>1133</v>
      </c>
      <c r="C160" t="s">
        <v>1134</v>
      </c>
      <c r="D160" t="s">
        <v>920</v>
      </c>
      <c r="E160" t="s">
        <v>1135</v>
      </c>
      <c r="F160" t="s">
        <v>676</v>
      </c>
      <c r="G160" t="s">
        <v>1136</v>
      </c>
      <c r="H160" s="48">
        <v>45706</v>
      </c>
      <c r="I160" t="s">
        <v>1982</v>
      </c>
      <c r="J160" t="s">
        <v>297</v>
      </c>
      <c r="K160" t="s">
        <v>41</v>
      </c>
      <c r="L160" t="s">
        <v>310</v>
      </c>
      <c r="M160" t="s">
        <v>42</v>
      </c>
      <c r="N160" t="s">
        <v>298</v>
      </c>
      <c r="O160" t="s">
        <v>299</v>
      </c>
      <c r="P160" t="s">
        <v>2636</v>
      </c>
      <c r="Q160" t="s">
        <v>300</v>
      </c>
      <c r="R160" t="s">
        <v>86</v>
      </c>
      <c r="S160" t="s">
        <v>20</v>
      </c>
      <c r="T160" s="49">
        <v>0.1111</v>
      </c>
      <c r="U160" s="49">
        <v>0.99990000000000001</v>
      </c>
      <c r="V160" s="49">
        <v>22</v>
      </c>
      <c r="W160" t="s">
        <v>315</v>
      </c>
      <c r="X160" t="s">
        <v>302</v>
      </c>
      <c r="Y160" t="s">
        <v>21</v>
      </c>
      <c r="Z160" t="s">
        <v>2637</v>
      </c>
      <c r="AA160" s="2" t="str">
        <f>IFERROR(VLOOKUP(Tabela3[[#This Row],[RetornCodigo]],Tabela7[],4,0),"formula")</f>
        <v xml:space="preserve">Atac Carlito Pamplona   </v>
      </c>
      <c r="AB160" s="9" t="str">
        <f>IFERROR(VLOOKUP(Tabela3[[#This Row],[RetornCodigo]],Tabela7[],3,0),"formula")</f>
        <v>Atacadao</v>
      </c>
      <c r="AC160" s="40">
        <f>IFERROR(Tabela3[[#This Row],[Vlr Devolução]]/$AK$1,"formula")</f>
        <v>7.0486803652856843E-5</v>
      </c>
      <c r="AD160" s="32">
        <f>IFERROR(Tabela3[[#This Row],[Qtd Devolvida Kg]]/$AL$1,"formula")</f>
        <v>2.8998921075350528E-5</v>
      </c>
      <c r="AE160" s="41" t="str">
        <f>IFERROR(RIGHT(Tabela3[[#This Row],[Cliente]],10),"formula")</f>
        <v>0002 - 60)</v>
      </c>
      <c r="AF160" s="39">
        <f>IFERROR(VLOOKUP(Tabela3[[#This Row],[Fantasia]],'BASE VENDAS'!#REF!,2,0),0)</f>
        <v>0</v>
      </c>
      <c r="AG160" s="39">
        <f>IFERROR(VLOOKUP(Tabela3[[#This Row],[Fantasia]],'BASE VENDAS'!#REF!,3,0),0)</f>
        <v>0</v>
      </c>
      <c r="AH160" s="52">
        <f t="shared" si="2"/>
        <v>2.8611970184302681E-2</v>
      </c>
      <c r="AI160" s="42"/>
      <c r="AJ160" s="42"/>
    </row>
    <row r="161" spans="1:36" x14ac:dyDescent="0.2">
      <c r="A161" s="9" t="str">
        <f>IFERROR(Tabela3[[#This Row],[direita]],"formula")</f>
        <v>1899 - 68)</v>
      </c>
      <c r="B161" t="s">
        <v>1133</v>
      </c>
      <c r="C161" t="s">
        <v>1134</v>
      </c>
      <c r="D161" t="s">
        <v>917</v>
      </c>
      <c r="E161" t="s">
        <v>1135</v>
      </c>
      <c r="F161" t="s">
        <v>676</v>
      </c>
      <c r="G161" t="s">
        <v>1822</v>
      </c>
      <c r="H161" s="48">
        <v>45709</v>
      </c>
      <c r="I161" t="s">
        <v>1982</v>
      </c>
      <c r="J161" t="s">
        <v>303</v>
      </c>
      <c r="K161" t="s">
        <v>45</v>
      </c>
      <c r="L161" t="s">
        <v>417</v>
      </c>
      <c r="M161" t="s">
        <v>46</v>
      </c>
      <c r="N161" t="s">
        <v>311</v>
      </c>
      <c r="O161" t="s">
        <v>299</v>
      </c>
      <c r="P161" t="s">
        <v>2638</v>
      </c>
      <c r="Q161" t="s">
        <v>308</v>
      </c>
      <c r="R161" t="s">
        <v>1181</v>
      </c>
      <c r="S161" t="s">
        <v>20</v>
      </c>
      <c r="T161" s="49">
        <v>1.125</v>
      </c>
      <c r="U161" s="49">
        <v>18</v>
      </c>
      <c r="V161" s="49">
        <v>50.4</v>
      </c>
      <c r="W161" t="s">
        <v>301</v>
      </c>
      <c r="X161" t="s">
        <v>370</v>
      </c>
      <c r="Y161" t="s">
        <v>371</v>
      </c>
      <c r="Z161" t="s">
        <v>2639</v>
      </c>
      <c r="AA161" s="2" t="str">
        <f>IFERROR(VLOOKUP(Tabela3[[#This Row],[RetornCodigo]],Tabela7[],4,0),"formula")</f>
        <v xml:space="preserve">Assai Jardim America   </v>
      </c>
      <c r="AB161" s="9" t="str">
        <f>IFERROR(VLOOKUP(Tabela3[[#This Row],[RetornCodigo]],Tabela7[],3,0),"formula")</f>
        <v>Assai</v>
      </c>
      <c r="AC161" s="40">
        <f>IFERROR(Tabela3[[#This Row],[Vlr Devolução]]/$AK$1,"formula")</f>
        <v>1.6147885927745385E-4</v>
      </c>
      <c r="AD161" s="32">
        <f>IFERROR(Tabela3[[#This Row],[Qtd Devolvida Kg]]/$AL$1,"formula")</f>
        <v>5.22032782634573E-4</v>
      </c>
      <c r="AE161" s="41" t="str">
        <f>IFERROR(RIGHT(Tabela3[[#This Row],[Cliente]],10),"formula")</f>
        <v>1899 - 68)</v>
      </c>
      <c r="AF161" s="39">
        <f>IFERROR(VLOOKUP(Tabela3[[#This Row],[Fantasia]],'BASE VENDAS'!#REF!,2,0),0)</f>
        <v>0</v>
      </c>
      <c r="AG161" s="39">
        <f>IFERROR(VLOOKUP(Tabela3[[#This Row],[Fantasia]],'BASE VENDAS'!#REF!,3,0),0)</f>
        <v>0</v>
      </c>
      <c r="AH161" s="52">
        <f t="shared" si="2"/>
        <v>2.8611970184302681E-2</v>
      </c>
      <c r="AI161" s="42"/>
      <c r="AJ161" s="42"/>
    </row>
    <row r="162" spans="1:36" x14ac:dyDescent="0.2">
      <c r="A162" s="9" t="str">
        <f>IFERROR(Tabela3[[#This Row],[direita]],"formula")</f>
        <v>1899 - 68)</v>
      </c>
      <c r="B162" t="s">
        <v>1133</v>
      </c>
      <c r="C162" t="s">
        <v>1134</v>
      </c>
      <c r="D162" t="s">
        <v>917</v>
      </c>
      <c r="E162" t="s">
        <v>1135</v>
      </c>
      <c r="F162" t="s">
        <v>676</v>
      </c>
      <c r="G162" t="s">
        <v>1822</v>
      </c>
      <c r="H162" s="48">
        <v>45709</v>
      </c>
      <c r="I162" t="s">
        <v>1982</v>
      </c>
      <c r="J162" t="s">
        <v>303</v>
      </c>
      <c r="K162" t="s">
        <v>313</v>
      </c>
      <c r="L162" t="s">
        <v>365</v>
      </c>
      <c r="M162" t="s">
        <v>365</v>
      </c>
      <c r="N162" t="s">
        <v>314</v>
      </c>
      <c r="O162" t="s">
        <v>299</v>
      </c>
      <c r="P162" t="s">
        <v>2638</v>
      </c>
      <c r="Q162" t="s">
        <v>309</v>
      </c>
      <c r="R162" t="s">
        <v>431</v>
      </c>
      <c r="S162" t="s">
        <v>20</v>
      </c>
      <c r="T162" s="49">
        <v>0.4</v>
      </c>
      <c r="U162" s="49">
        <v>2.2400000000000002</v>
      </c>
      <c r="V162" s="49">
        <v>47.6</v>
      </c>
      <c r="W162" t="s">
        <v>301</v>
      </c>
      <c r="X162" t="s">
        <v>370</v>
      </c>
      <c r="Y162" t="s">
        <v>371</v>
      </c>
      <c r="Z162" t="s">
        <v>2639</v>
      </c>
      <c r="AA162" s="2" t="str">
        <f>IFERROR(VLOOKUP(Tabela3[[#This Row],[RetornCodigo]],Tabela7[],4,0),"formula")</f>
        <v xml:space="preserve">Assai Jardim America   </v>
      </c>
      <c r="AB162" s="9" t="str">
        <f>IFERROR(VLOOKUP(Tabela3[[#This Row],[RetornCodigo]],Tabela7[],3,0),"formula")</f>
        <v>Assai</v>
      </c>
      <c r="AC162" s="40">
        <f>IFERROR(Tabela3[[#This Row],[Vlr Devolução]]/$AK$1,"formula")</f>
        <v>1.5250781153981755E-4</v>
      </c>
      <c r="AD162" s="32">
        <f>IFERROR(Tabela3[[#This Row],[Qtd Devolvida Kg]]/$AL$1,"formula")</f>
        <v>6.4964079616746867E-5</v>
      </c>
      <c r="AE162" s="41" t="str">
        <f>IFERROR(RIGHT(Tabela3[[#This Row],[Cliente]],10),"formula")</f>
        <v>1899 - 68)</v>
      </c>
      <c r="AF162" s="39">
        <f>IFERROR(VLOOKUP(Tabela3[[#This Row],[Fantasia]],'BASE VENDAS'!#REF!,2,0),0)</f>
        <v>0</v>
      </c>
      <c r="AG162" s="39">
        <f>IFERROR(VLOOKUP(Tabela3[[#This Row],[Fantasia]],'BASE VENDAS'!#REF!,3,0),0)</f>
        <v>0</v>
      </c>
      <c r="AH162" s="52">
        <f t="shared" si="2"/>
        <v>2.8611970184302681E-2</v>
      </c>
      <c r="AI162" s="42"/>
      <c r="AJ162" s="42"/>
    </row>
    <row r="163" spans="1:36" x14ac:dyDescent="0.2">
      <c r="A163" s="9" t="str">
        <f>IFERROR(Tabela3[[#This Row],[direita]],"formula")</f>
        <v>1899 - 61)</v>
      </c>
      <c r="B163" t="s">
        <v>1133</v>
      </c>
      <c r="C163" t="s">
        <v>1134</v>
      </c>
      <c r="D163" t="s">
        <v>917</v>
      </c>
      <c r="E163" t="s">
        <v>1135</v>
      </c>
      <c r="F163" t="s">
        <v>676</v>
      </c>
      <c r="G163" t="s">
        <v>1173</v>
      </c>
      <c r="H163" s="48">
        <v>45706</v>
      </c>
      <c r="I163" t="s">
        <v>1982</v>
      </c>
      <c r="J163" t="s">
        <v>297</v>
      </c>
      <c r="K163" t="s">
        <v>65</v>
      </c>
      <c r="L163" t="s">
        <v>312</v>
      </c>
      <c r="M163" t="s">
        <v>66</v>
      </c>
      <c r="N163" t="s">
        <v>298</v>
      </c>
      <c r="O163" t="s">
        <v>299</v>
      </c>
      <c r="P163" t="s">
        <v>2640</v>
      </c>
      <c r="Q163" t="s">
        <v>300</v>
      </c>
      <c r="R163" t="s">
        <v>67</v>
      </c>
      <c r="S163" t="s">
        <v>20</v>
      </c>
      <c r="T163" s="49">
        <v>5.5599999999999997E-2</v>
      </c>
      <c r="U163" s="49">
        <v>1.0007999999999999</v>
      </c>
      <c r="V163" s="49">
        <v>9.9</v>
      </c>
      <c r="W163" t="s">
        <v>315</v>
      </c>
      <c r="X163" t="s">
        <v>302</v>
      </c>
      <c r="Y163" t="s">
        <v>21</v>
      </c>
      <c r="Z163" t="s">
        <v>2641</v>
      </c>
      <c r="AA163" s="2" t="str">
        <f>IFERROR(VLOOKUP(Tabela3[[#This Row],[RetornCodigo]],Tabela7[],4,0),"formula")</f>
        <v xml:space="preserve">Assai Joquei Clube   </v>
      </c>
      <c r="AB163" s="9" t="str">
        <f>IFERROR(VLOOKUP(Tabela3[[#This Row],[RetornCodigo]],Tabela7[],3,0),"formula")</f>
        <v>Assai</v>
      </c>
      <c r="AC163" s="40">
        <f>IFERROR(Tabela3[[#This Row],[Vlr Devolução]]/$AK$1,"formula")</f>
        <v>3.1719061643785582E-5</v>
      </c>
      <c r="AD163" s="32">
        <f>IFERROR(Tabela3[[#This Row],[Qtd Devolvida Kg]]/$AL$1,"formula")</f>
        <v>2.9025022714482256E-5</v>
      </c>
      <c r="AE163" s="41" t="str">
        <f>IFERROR(RIGHT(Tabela3[[#This Row],[Cliente]],10),"formula")</f>
        <v>1899 - 61)</v>
      </c>
      <c r="AF163" s="39">
        <f>IFERROR(VLOOKUP(Tabela3[[#This Row],[Fantasia]],'BASE VENDAS'!#REF!,2,0),0)</f>
        <v>0</v>
      </c>
      <c r="AG163" s="39">
        <f>IFERROR(VLOOKUP(Tabela3[[#This Row],[Fantasia]],'BASE VENDAS'!#REF!,3,0),0)</f>
        <v>0</v>
      </c>
      <c r="AH163" s="52">
        <f t="shared" si="2"/>
        <v>2.8611970184302681E-2</v>
      </c>
      <c r="AI163" s="42"/>
      <c r="AJ163" s="42"/>
    </row>
    <row r="164" spans="1:36" x14ac:dyDescent="0.2">
      <c r="A164" s="9" t="str">
        <f>IFERROR(Tabela3[[#This Row],[direita]],"formula")</f>
        <v>0002 - 57)</v>
      </c>
      <c r="B164" t="s">
        <v>1133</v>
      </c>
      <c r="C164" t="s">
        <v>1134</v>
      </c>
      <c r="D164" t="s">
        <v>920</v>
      </c>
      <c r="E164" t="s">
        <v>1135</v>
      </c>
      <c r="F164" t="s">
        <v>676</v>
      </c>
      <c r="G164" t="s">
        <v>1224</v>
      </c>
      <c r="H164" s="48">
        <v>45707</v>
      </c>
      <c r="I164" t="s">
        <v>1982</v>
      </c>
      <c r="J164" t="s">
        <v>297</v>
      </c>
      <c r="K164" t="s">
        <v>62</v>
      </c>
      <c r="L164" t="s">
        <v>63</v>
      </c>
      <c r="M164" t="s">
        <v>63</v>
      </c>
      <c r="N164" t="s">
        <v>298</v>
      </c>
      <c r="O164" t="s">
        <v>299</v>
      </c>
      <c r="P164" t="s">
        <v>2642</v>
      </c>
      <c r="Q164" t="s">
        <v>300</v>
      </c>
      <c r="R164" t="s">
        <v>135</v>
      </c>
      <c r="S164" t="s">
        <v>20</v>
      </c>
      <c r="T164" s="49">
        <v>7.1400000000000005E-2</v>
      </c>
      <c r="U164" s="49">
        <v>0.99960000000000004</v>
      </c>
      <c r="V164" s="49">
        <v>13.9</v>
      </c>
      <c r="W164" t="s">
        <v>315</v>
      </c>
      <c r="X164" t="s">
        <v>302</v>
      </c>
      <c r="Y164" t="s">
        <v>21</v>
      </c>
      <c r="Z164" t="s">
        <v>2643</v>
      </c>
      <c r="AA164" s="2" t="str">
        <f>IFERROR(VLOOKUP(Tabela3[[#This Row],[RetornCodigo]],Tabela7[],4,0),"formula")</f>
        <v xml:space="preserve">Atac Dias Macedo   </v>
      </c>
      <c r="AB164" s="9" t="str">
        <f>IFERROR(VLOOKUP(Tabela3[[#This Row],[RetornCodigo]],Tabela7[],3,0),"formula")</f>
        <v>Atacadao</v>
      </c>
      <c r="AC164" s="40">
        <f>IFERROR(Tabela3[[#This Row],[Vlr Devolução]]/$AK$1,"formula")</f>
        <v>4.4534844126123185E-5</v>
      </c>
      <c r="AD164" s="32">
        <f>IFERROR(Tabela3[[#This Row],[Qtd Devolvida Kg]]/$AL$1,"formula")</f>
        <v>2.8990220528973289E-5</v>
      </c>
      <c r="AE164" s="41" t="str">
        <f>IFERROR(RIGHT(Tabela3[[#This Row],[Cliente]],10),"formula")</f>
        <v>0002 - 57)</v>
      </c>
      <c r="AF164" s="39">
        <f>IFERROR(VLOOKUP(Tabela3[[#This Row],[Fantasia]],'BASE VENDAS'!#REF!,2,0),0)</f>
        <v>0</v>
      </c>
      <c r="AG164" s="39">
        <f>IFERROR(VLOOKUP(Tabela3[[#This Row],[Fantasia]],'BASE VENDAS'!#REF!,3,0),0)</f>
        <v>0</v>
      </c>
      <c r="AH164" s="52">
        <f t="shared" si="2"/>
        <v>2.8611970184302681E-2</v>
      </c>
      <c r="AI164" s="42"/>
      <c r="AJ164" s="42"/>
    </row>
    <row r="165" spans="1:36" x14ac:dyDescent="0.2">
      <c r="A165" s="9" t="str">
        <f>IFERROR(Tabela3[[#This Row],[direita]],"formula")</f>
        <v>0002 - 57)</v>
      </c>
      <c r="B165" t="s">
        <v>1133</v>
      </c>
      <c r="C165" t="s">
        <v>1134</v>
      </c>
      <c r="D165" t="s">
        <v>920</v>
      </c>
      <c r="E165" t="s">
        <v>1135</v>
      </c>
      <c r="F165" t="s">
        <v>676</v>
      </c>
      <c r="G165" t="s">
        <v>1224</v>
      </c>
      <c r="H165" s="48">
        <v>45707</v>
      </c>
      <c r="I165" t="s">
        <v>1982</v>
      </c>
      <c r="J165" t="s">
        <v>303</v>
      </c>
      <c r="K165" t="s">
        <v>45</v>
      </c>
      <c r="L165" t="s">
        <v>1148</v>
      </c>
      <c r="M165" t="s">
        <v>1148</v>
      </c>
      <c r="N165" t="s">
        <v>325</v>
      </c>
      <c r="O165" t="s">
        <v>299</v>
      </c>
      <c r="P165" t="s">
        <v>2642</v>
      </c>
      <c r="Q165" t="s">
        <v>308</v>
      </c>
      <c r="R165" t="s">
        <v>1150</v>
      </c>
      <c r="S165" t="s">
        <v>20</v>
      </c>
      <c r="T165" s="49">
        <v>0.2</v>
      </c>
      <c r="U165" s="49">
        <v>3</v>
      </c>
      <c r="V165" s="49">
        <v>17.7</v>
      </c>
      <c r="W165" t="s">
        <v>315</v>
      </c>
      <c r="X165" t="s">
        <v>302</v>
      </c>
      <c r="Y165" t="s">
        <v>21</v>
      </c>
      <c r="Z165" t="s">
        <v>2643</v>
      </c>
      <c r="AA165" s="2" t="str">
        <f>IFERROR(VLOOKUP(Tabela3[[#This Row],[RetornCodigo]],Tabela7[],4,0),"formula")</f>
        <v xml:space="preserve">Atac Dias Macedo   </v>
      </c>
      <c r="AB165" s="9" t="str">
        <f>IFERROR(VLOOKUP(Tabela3[[#This Row],[RetornCodigo]],Tabela7[],3,0),"formula")</f>
        <v>Atacadao</v>
      </c>
      <c r="AC165" s="40">
        <f>IFERROR(Tabela3[[#This Row],[Vlr Devolução]]/$AK$1,"formula")</f>
        <v>5.6709837484343914E-5</v>
      </c>
      <c r="AD165" s="32">
        <f>IFERROR(Tabela3[[#This Row],[Qtd Devolvida Kg]]/$AL$1,"formula")</f>
        <v>8.7005463772428838E-5</v>
      </c>
      <c r="AE165" s="41" t="str">
        <f>IFERROR(RIGHT(Tabela3[[#This Row],[Cliente]],10),"formula")</f>
        <v>0002 - 57)</v>
      </c>
      <c r="AF165" s="39">
        <f>IFERROR(VLOOKUP(Tabela3[[#This Row],[Fantasia]],'BASE VENDAS'!#REF!,2,0),0)</f>
        <v>0</v>
      </c>
      <c r="AG165" s="39">
        <f>IFERROR(VLOOKUP(Tabela3[[#This Row],[Fantasia]],'BASE VENDAS'!#REF!,3,0),0)</f>
        <v>0</v>
      </c>
      <c r="AH165" s="52">
        <f t="shared" si="2"/>
        <v>2.8611970184302681E-2</v>
      </c>
      <c r="AI165" s="42"/>
      <c r="AJ165" s="42"/>
    </row>
    <row r="166" spans="1:36" x14ac:dyDescent="0.2">
      <c r="A166" s="9" t="str">
        <f>IFERROR(Tabela3[[#This Row],[direita]],"formula")</f>
        <v>0002 - 57)</v>
      </c>
      <c r="B166" t="s">
        <v>1133</v>
      </c>
      <c r="C166" t="s">
        <v>1134</v>
      </c>
      <c r="D166" t="s">
        <v>920</v>
      </c>
      <c r="E166" t="s">
        <v>1135</v>
      </c>
      <c r="F166" t="s">
        <v>676</v>
      </c>
      <c r="G166" t="s">
        <v>1224</v>
      </c>
      <c r="H166" s="48">
        <v>45707</v>
      </c>
      <c r="I166" t="s">
        <v>1982</v>
      </c>
      <c r="J166" t="s">
        <v>297</v>
      </c>
      <c r="K166" t="s">
        <v>65</v>
      </c>
      <c r="L166" t="s">
        <v>312</v>
      </c>
      <c r="M166" t="s">
        <v>66</v>
      </c>
      <c r="N166" t="s">
        <v>298</v>
      </c>
      <c r="O166" t="s">
        <v>299</v>
      </c>
      <c r="P166" t="s">
        <v>2642</v>
      </c>
      <c r="Q166" t="s">
        <v>309</v>
      </c>
      <c r="R166" t="s">
        <v>67</v>
      </c>
      <c r="S166" t="s">
        <v>20</v>
      </c>
      <c r="T166" s="49">
        <v>5.5599999999999997E-2</v>
      </c>
      <c r="U166" s="49">
        <v>1.0007999999999999</v>
      </c>
      <c r="V166" s="49">
        <v>9</v>
      </c>
      <c r="W166" t="s">
        <v>315</v>
      </c>
      <c r="X166" t="s">
        <v>302</v>
      </c>
      <c r="Y166" t="s">
        <v>21</v>
      </c>
      <c r="Z166" t="s">
        <v>2643</v>
      </c>
      <c r="AA166" s="2" t="str">
        <f>IFERROR(VLOOKUP(Tabela3[[#This Row],[RetornCodigo]],Tabela7[],4,0),"formula")</f>
        <v xml:space="preserve">Atac Dias Macedo   </v>
      </c>
      <c r="AB166" s="9" t="str">
        <f>IFERROR(VLOOKUP(Tabela3[[#This Row],[RetornCodigo]],Tabela7[],3,0),"formula")</f>
        <v>Atacadao</v>
      </c>
      <c r="AC166" s="40">
        <f>IFERROR(Tabela3[[#This Row],[Vlr Devolução]]/$AK$1,"formula")</f>
        <v>2.8835510585259617E-5</v>
      </c>
      <c r="AD166" s="32">
        <f>IFERROR(Tabela3[[#This Row],[Qtd Devolvida Kg]]/$AL$1,"formula")</f>
        <v>2.9025022714482256E-5</v>
      </c>
      <c r="AE166" s="41" t="str">
        <f>IFERROR(RIGHT(Tabela3[[#This Row],[Cliente]],10),"formula")</f>
        <v>0002 - 57)</v>
      </c>
      <c r="AF166" s="39">
        <f>IFERROR(VLOOKUP(Tabela3[[#This Row],[Fantasia]],'BASE VENDAS'!#REF!,2,0),0)</f>
        <v>0</v>
      </c>
      <c r="AG166" s="39">
        <f>IFERROR(VLOOKUP(Tabela3[[#This Row],[Fantasia]],'BASE VENDAS'!#REF!,3,0),0)</f>
        <v>0</v>
      </c>
      <c r="AH166" s="52">
        <f t="shared" si="2"/>
        <v>2.8611970184302681E-2</v>
      </c>
      <c r="AI166" s="42"/>
      <c r="AJ166" s="42"/>
    </row>
    <row r="167" spans="1:36" x14ac:dyDescent="0.2">
      <c r="A167" s="9" t="str">
        <f>IFERROR(Tabela3[[#This Row],[direita]],"formula")</f>
        <v>0002 - 57)</v>
      </c>
      <c r="B167" t="s">
        <v>1133</v>
      </c>
      <c r="C167" t="s">
        <v>1134</v>
      </c>
      <c r="D167" t="s">
        <v>920</v>
      </c>
      <c r="E167" t="s">
        <v>1135</v>
      </c>
      <c r="F167" t="s">
        <v>676</v>
      </c>
      <c r="G167" t="s">
        <v>1224</v>
      </c>
      <c r="H167" s="48">
        <v>45710</v>
      </c>
      <c r="I167" t="s">
        <v>1982</v>
      </c>
      <c r="J167" t="s">
        <v>303</v>
      </c>
      <c r="K167" t="s">
        <v>57</v>
      </c>
      <c r="L167" t="s">
        <v>429</v>
      </c>
      <c r="M167" t="s">
        <v>57</v>
      </c>
      <c r="N167" t="s">
        <v>298</v>
      </c>
      <c r="O167" t="s">
        <v>299</v>
      </c>
      <c r="P167" t="s">
        <v>2644</v>
      </c>
      <c r="Q167" t="s">
        <v>300</v>
      </c>
      <c r="R167" t="s">
        <v>58</v>
      </c>
      <c r="S167" t="s">
        <v>20</v>
      </c>
      <c r="T167" s="49">
        <v>2.1667000000000001</v>
      </c>
      <c r="U167" s="49">
        <v>13.0002</v>
      </c>
      <c r="V167" s="49">
        <v>219.7</v>
      </c>
      <c r="W167" t="s">
        <v>315</v>
      </c>
      <c r="X167" t="s">
        <v>370</v>
      </c>
      <c r="Y167" t="s">
        <v>379</v>
      </c>
      <c r="Z167" t="s">
        <v>2643</v>
      </c>
      <c r="AA167" s="2" t="str">
        <f>IFERROR(VLOOKUP(Tabela3[[#This Row],[RetornCodigo]],Tabela7[],4,0),"formula")</f>
        <v xml:space="preserve">Atac Dias Macedo   </v>
      </c>
      <c r="AB167" s="9" t="str">
        <f>IFERROR(VLOOKUP(Tabela3[[#This Row],[RetornCodigo]],Tabela7[],3,0),"formula")</f>
        <v>Atacadao</v>
      </c>
      <c r="AC167" s="40">
        <f>IFERROR(Tabela3[[#This Row],[Vlr Devolução]]/$AK$1,"formula")</f>
        <v>7.0390685284239308E-4</v>
      </c>
      <c r="AD167" s="32">
        <f>IFERROR(Tabela3[[#This Row],[Qtd Devolvida Kg]]/$AL$1,"formula")</f>
        <v>3.7702947671144308E-4</v>
      </c>
      <c r="AE167" s="41" t="str">
        <f>IFERROR(RIGHT(Tabela3[[#This Row],[Cliente]],10),"formula")</f>
        <v>0002 - 57)</v>
      </c>
      <c r="AF167" s="39">
        <f>IFERROR(VLOOKUP(Tabela3[[#This Row],[Fantasia]],'BASE VENDAS'!#REF!,2,0),0)</f>
        <v>0</v>
      </c>
      <c r="AG167" s="39">
        <f>IFERROR(VLOOKUP(Tabela3[[#This Row],[Fantasia]],'BASE VENDAS'!#REF!,3,0),0)</f>
        <v>0</v>
      </c>
      <c r="AH167" s="52">
        <f t="shared" si="2"/>
        <v>2.8611970184302681E-2</v>
      </c>
      <c r="AI167" s="42"/>
      <c r="AJ167" s="42"/>
    </row>
    <row r="168" spans="1:36" x14ac:dyDescent="0.2">
      <c r="A168" s="9" t="str">
        <f>IFERROR(Tabela3[[#This Row],[direita]],"formula")</f>
        <v>0002 - 57)</v>
      </c>
      <c r="B168" t="s">
        <v>1133</v>
      </c>
      <c r="C168" t="s">
        <v>1134</v>
      </c>
      <c r="D168" t="s">
        <v>920</v>
      </c>
      <c r="E168" t="s">
        <v>1135</v>
      </c>
      <c r="F168" t="s">
        <v>676</v>
      </c>
      <c r="G168" t="s">
        <v>1224</v>
      </c>
      <c r="H168" s="48">
        <v>45710</v>
      </c>
      <c r="I168" t="s">
        <v>1982</v>
      </c>
      <c r="J168" t="s">
        <v>297</v>
      </c>
      <c r="K168" t="s">
        <v>34</v>
      </c>
      <c r="L168" t="s">
        <v>35</v>
      </c>
      <c r="M168" t="s">
        <v>35</v>
      </c>
      <c r="N168" t="s">
        <v>298</v>
      </c>
      <c r="O168" t="s">
        <v>299</v>
      </c>
      <c r="P168" t="s">
        <v>2644</v>
      </c>
      <c r="Q168" t="s">
        <v>308</v>
      </c>
      <c r="R168" t="s">
        <v>2126</v>
      </c>
      <c r="S168" t="s">
        <v>20</v>
      </c>
      <c r="T168" s="49">
        <v>1.5789</v>
      </c>
      <c r="U168" s="49">
        <v>14.999599999999999</v>
      </c>
      <c r="V168" s="49">
        <v>201.99</v>
      </c>
      <c r="W168" t="s">
        <v>315</v>
      </c>
      <c r="X168" t="s">
        <v>370</v>
      </c>
      <c r="Y168" t="s">
        <v>379</v>
      </c>
      <c r="Z168" t="s">
        <v>2643</v>
      </c>
      <c r="AA168" s="2" t="str">
        <f>IFERROR(VLOOKUP(Tabela3[[#This Row],[RetornCodigo]],Tabela7[],4,0),"formula")</f>
        <v xml:space="preserve">Atac Dias Macedo   </v>
      </c>
      <c r="AB168" s="9" t="str">
        <f>IFERROR(VLOOKUP(Tabela3[[#This Row],[RetornCodigo]],Tabela7[],3,0),"formula")</f>
        <v>Atacadao</v>
      </c>
      <c r="AC168" s="40">
        <f>IFERROR(Tabela3[[#This Row],[Vlr Devolução]]/$AK$1,"formula")</f>
        <v>6.4716497590184337E-4</v>
      </c>
      <c r="AD168" s="32">
        <f>IFERROR(Tabela3[[#This Row],[Qtd Devolvida Kg]]/$AL$1,"formula")</f>
        <v>4.3501571813364112E-4</v>
      </c>
      <c r="AE168" s="41" t="str">
        <f>IFERROR(RIGHT(Tabela3[[#This Row],[Cliente]],10),"formula")</f>
        <v>0002 - 57)</v>
      </c>
      <c r="AF168" s="39">
        <f>IFERROR(VLOOKUP(Tabela3[[#This Row],[Fantasia]],'BASE VENDAS'!#REF!,2,0),0)</f>
        <v>0</v>
      </c>
      <c r="AG168" s="39">
        <f>IFERROR(VLOOKUP(Tabela3[[#This Row],[Fantasia]],'BASE VENDAS'!#REF!,3,0),0)</f>
        <v>0</v>
      </c>
      <c r="AH168" s="52">
        <f t="shared" si="2"/>
        <v>2.8611970184302681E-2</v>
      </c>
      <c r="AI168" s="42"/>
      <c r="AJ168" s="42"/>
    </row>
    <row r="169" spans="1:36" x14ac:dyDescent="0.2">
      <c r="A169" s="9" t="str">
        <f>IFERROR(Tabela3[[#This Row],[direita]],"formula")</f>
        <v>0002 - 57)</v>
      </c>
      <c r="B169" t="s">
        <v>1133</v>
      </c>
      <c r="C169" t="s">
        <v>1134</v>
      </c>
      <c r="D169" t="s">
        <v>920</v>
      </c>
      <c r="E169" t="s">
        <v>1135</v>
      </c>
      <c r="F169" t="s">
        <v>676</v>
      </c>
      <c r="G169" t="s">
        <v>1224</v>
      </c>
      <c r="H169" s="48">
        <v>45710</v>
      </c>
      <c r="I169" t="s">
        <v>1982</v>
      </c>
      <c r="J169" t="s">
        <v>297</v>
      </c>
      <c r="K169" t="s">
        <v>34</v>
      </c>
      <c r="L169" t="s">
        <v>35</v>
      </c>
      <c r="M169" t="s">
        <v>35</v>
      </c>
      <c r="N169" t="s">
        <v>298</v>
      </c>
      <c r="O169" t="s">
        <v>299</v>
      </c>
      <c r="P169" t="s">
        <v>2644</v>
      </c>
      <c r="Q169" t="s">
        <v>309</v>
      </c>
      <c r="R169" t="s">
        <v>2126</v>
      </c>
      <c r="S169" t="s">
        <v>20</v>
      </c>
      <c r="T169" s="49">
        <v>1.5789</v>
      </c>
      <c r="U169" s="49">
        <v>14.999599999999999</v>
      </c>
      <c r="V169" s="49">
        <v>201.99</v>
      </c>
      <c r="W169" t="s">
        <v>315</v>
      </c>
      <c r="X169" t="s">
        <v>368</v>
      </c>
      <c r="Y169" t="s">
        <v>369</v>
      </c>
      <c r="Z169" t="s">
        <v>2643</v>
      </c>
      <c r="AA169" s="2" t="str">
        <f>IFERROR(VLOOKUP(Tabela3[[#This Row],[RetornCodigo]],Tabela7[],4,0),"formula")</f>
        <v xml:space="preserve">Atac Dias Macedo   </v>
      </c>
      <c r="AB169" s="9" t="str">
        <f>IFERROR(VLOOKUP(Tabela3[[#This Row],[RetornCodigo]],Tabela7[],3,0),"formula")</f>
        <v>Atacadao</v>
      </c>
      <c r="AC169" s="40">
        <f>IFERROR(Tabela3[[#This Row],[Vlr Devolução]]/$AK$1,"formula")</f>
        <v>6.4716497590184337E-4</v>
      </c>
      <c r="AD169" s="32">
        <f>IFERROR(Tabela3[[#This Row],[Qtd Devolvida Kg]]/$AL$1,"formula")</f>
        <v>4.3501571813364112E-4</v>
      </c>
      <c r="AE169" s="41" t="str">
        <f>IFERROR(RIGHT(Tabela3[[#This Row],[Cliente]],10),"formula")</f>
        <v>0002 - 57)</v>
      </c>
      <c r="AF169" s="39">
        <f>IFERROR(VLOOKUP(Tabela3[[#This Row],[Fantasia]],'BASE VENDAS'!#REF!,2,0),0)</f>
        <v>0</v>
      </c>
      <c r="AG169" s="39">
        <f>IFERROR(VLOOKUP(Tabela3[[#This Row],[Fantasia]],'BASE VENDAS'!#REF!,3,0),0)</f>
        <v>0</v>
      </c>
      <c r="AH169" s="52">
        <f t="shared" si="2"/>
        <v>2.8611970184302681E-2</v>
      </c>
      <c r="AI169" s="42"/>
      <c r="AJ169" s="42"/>
    </row>
    <row r="170" spans="1:36" x14ac:dyDescent="0.2">
      <c r="A170" s="9" t="str">
        <f>IFERROR(Tabela3[[#This Row],[direita]],"formula")</f>
        <v>0002 - 57)</v>
      </c>
      <c r="B170" t="s">
        <v>1133</v>
      </c>
      <c r="C170" t="s">
        <v>1134</v>
      </c>
      <c r="D170" t="s">
        <v>920</v>
      </c>
      <c r="E170" t="s">
        <v>1135</v>
      </c>
      <c r="F170" t="s">
        <v>676</v>
      </c>
      <c r="G170" t="s">
        <v>1224</v>
      </c>
      <c r="H170" s="48">
        <v>45707</v>
      </c>
      <c r="I170" t="s">
        <v>1982</v>
      </c>
      <c r="J170" t="s">
        <v>303</v>
      </c>
      <c r="K170" t="s">
        <v>57</v>
      </c>
      <c r="L170" t="s">
        <v>429</v>
      </c>
      <c r="M170" t="s">
        <v>57</v>
      </c>
      <c r="N170" t="s">
        <v>298</v>
      </c>
      <c r="O170" t="s">
        <v>299</v>
      </c>
      <c r="P170" t="s">
        <v>2645</v>
      </c>
      <c r="Q170" t="s">
        <v>300</v>
      </c>
      <c r="R170" t="s">
        <v>58</v>
      </c>
      <c r="S170" t="s">
        <v>20</v>
      </c>
      <c r="T170" s="49">
        <v>5</v>
      </c>
      <c r="U170" s="49">
        <v>30</v>
      </c>
      <c r="V170" s="49">
        <v>507</v>
      </c>
      <c r="W170" t="s">
        <v>301</v>
      </c>
      <c r="X170" t="s">
        <v>370</v>
      </c>
      <c r="Y170" t="s">
        <v>371</v>
      </c>
      <c r="Z170" t="s">
        <v>2643</v>
      </c>
      <c r="AA170" s="2" t="str">
        <f>IFERROR(VLOOKUP(Tabela3[[#This Row],[RetornCodigo]],Tabela7[],4,0),"formula")</f>
        <v xml:space="preserve">Atac Dias Macedo   </v>
      </c>
      <c r="AB170" s="9" t="str">
        <f>IFERROR(VLOOKUP(Tabela3[[#This Row],[RetornCodigo]],Tabela7[],3,0),"formula")</f>
        <v>Atacadao</v>
      </c>
      <c r="AC170" s="40">
        <f>IFERROR(Tabela3[[#This Row],[Vlr Devolução]]/$AK$1,"formula")</f>
        <v>1.6244004296362918E-3</v>
      </c>
      <c r="AD170" s="32">
        <f>IFERROR(Tabela3[[#This Row],[Qtd Devolvida Kg]]/$AL$1,"formula")</f>
        <v>8.700546377242883E-4</v>
      </c>
      <c r="AE170" s="41" t="str">
        <f>IFERROR(RIGHT(Tabela3[[#This Row],[Cliente]],10),"formula")</f>
        <v>0002 - 57)</v>
      </c>
      <c r="AF170" s="39">
        <f>IFERROR(VLOOKUP(Tabela3[[#This Row],[Fantasia]],'BASE VENDAS'!#REF!,2,0),0)</f>
        <v>0</v>
      </c>
      <c r="AG170" s="39">
        <f>IFERROR(VLOOKUP(Tabela3[[#This Row],[Fantasia]],'BASE VENDAS'!#REF!,3,0),0)</f>
        <v>0</v>
      </c>
      <c r="AH170" s="52">
        <f t="shared" si="2"/>
        <v>2.8611970184302681E-2</v>
      </c>
      <c r="AI170" s="42"/>
      <c r="AJ170" s="42"/>
    </row>
    <row r="171" spans="1:36" x14ac:dyDescent="0.2">
      <c r="A171" s="9" t="str">
        <f>IFERROR(Tabela3[[#This Row],[direita]],"formula")</f>
        <v>1899 - 69)</v>
      </c>
      <c r="B171" t="s">
        <v>1133</v>
      </c>
      <c r="C171" t="s">
        <v>1134</v>
      </c>
      <c r="D171" t="s">
        <v>917</v>
      </c>
      <c r="E171" t="s">
        <v>1135</v>
      </c>
      <c r="F171" t="s">
        <v>676</v>
      </c>
      <c r="G171" t="s">
        <v>1179</v>
      </c>
      <c r="H171" s="48">
        <v>45706</v>
      </c>
      <c r="I171" t="s">
        <v>1982</v>
      </c>
      <c r="J171" t="s">
        <v>297</v>
      </c>
      <c r="K171" t="s">
        <v>41</v>
      </c>
      <c r="L171" t="s">
        <v>310</v>
      </c>
      <c r="M171" t="s">
        <v>42</v>
      </c>
      <c r="N171" t="s">
        <v>298</v>
      </c>
      <c r="O171" t="s">
        <v>299</v>
      </c>
      <c r="P171" t="s">
        <v>2646</v>
      </c>
      <c r="Q171" t="s">
        <v>300</v>
      </c>
      <c r="R171" t="s">
        <v>86</v>
      </c>
      <c r="S171" t="s">
        <v>20</v>
      </c>
      <c r="T171" s="49">
        <v>0.1111</v>
      </c>
      <c r="U171" s="49">
        <v>0.99990000000000001</v>
      </c>
      <c r="V171" s="49">
        <v>24.9</v>
      </c>
      <c r="W171" t="s">
        <v>315</v>
      </c>
      <c r="X171" t="s">
        <v>302</v>
      </c>
      <c r="Y171" t="s">
        <v>21</v>
      </c>
      <c r="Z171" t="s">
        <v>2647</v>
      </c>
      <c r="AA171" s="2" t="str">
        <f>IFERROR(VLOOKUP(Tabela3[[#This Row],[RetornCodigo]],Tabela7[],4,0),"formula")</f>
        <v xml:space="preserve">Assai Cais Do Porto   </v>
      </c>
      <c r="AB171" s="9" t="str">
        <f>IFERROR(VLOOKUP(Tabela3[[#This Row],[RetornCodigo]],Tabela7[],3,0),"formula")</f>
        <v>Assai</v>
      </c>
      <c r="AC171" s="40">
        <f>IFERROR(Tabela3[[#This Row],[Vlr Devolução]]/$AK$1,"formula")</f>
        <v>7.97782459525516E-5</v>
      </c>
      <c r="AD171" s="32">
        <f>IFERROR(Tabela3[[#This Row],[Qtd Devolvida Kg]]/$AL$1,"formula")</f>
        <v>2.8998921075350528E-5</v>
      </c>
      <c r="AE171" s="41" t="str">
        <f>IFERROR(RIGHT(Tabela3[[#This Row],[Cliente]],10),"formula")</f>
        <v>1899 - 69)</v>
      </c>
      <c r="AF171" s="39">
        <f>IFERROR(VLOOKUP(Tabela3[[#This Row],[Fantasia]],'BASE VENDAS'!#REF!,2,0),0)</f>
        <v>0</v>
      </c>
      <c r="AG171" s="39">
        <f>IFERROR(VLOOKUP(Tabela3[[#This Row],[Fantasia]],'BASE VENDAS'!#REF!,3,0),0)</f>
        <v>0</v>
      </c>
      <c r="AH171" s="52">
        <f t="shared" si="2"/>
        <v>2.8611970184302681E-2</v>
      </c>
      <c r="AI171" s="42"/>
      <c r="AJ171" s="42"/>
    </row>
    <row r="172" spans="1:36" x14ac:dyDescent="0.2">
      <c r="A172" s="9" t="str">
        <f>IFERROR(Tabela3[[#This Row],[direita]],"formula")</f>
        <v>1899 - 08)</v>
      </c>
      <c r="B172" t="s">
        <v>1133</v>
      </c>
      <c r="C172" t="s">
        <v>1134</v>
      </c>
      <c r="D172" t="s">
        <v>917</v>
      </c>
      <c r="E172" t="s">
        <v>1135</v>
      </c>
      <c r="F172" t="s">
        <v>683</v>
      </c>
      <c r="G172" t="s">
        <v>1210</v>
      </c>
      <c r="H172" s="48">
        <v>45706</v>
      </c>
      <c r="I172" t="s">
        <v>1982</v>
      </c>
      <c r="J172" t="s">
        <v>297</v>
      </c>
      <c r="K172" t="s">
        <v>65</v>
      </c>
      <c r="L172" t="s">
        <v>312</v>
      </c>
      <c r="M172" t="s">
        <v>66</v>
      </c>
      <c r="N172" t="s">
        <v>298</v>
      </c>
      <c r="O172" t="s">
        <v>299</v>
      </c>
      <c r="P172" t="s">
        <v>2648</v>
      </c>
      <c r="Q172" t="s">
        <v>300</v>
      </c>
      <c r="R172" t="s">
        <v>67</v>
      </c>
      <c r="S172" t="s">
        <v>20</v>
      </c>
      <c r="T172" s="49">
        <v>5.5599999999999997E-2</v>
      </c>
      <c r="U172" s="49">
        <v>1.0007999999999999</v>
      </c>
      <c r="V172" s="49">
        <v>9.9</v>
      </c>
      <c r="W172" t="s">
        <v>315</v>
      </c>
      <c r="X172" t="s">
        <v>302</v>
      </c>
      <c r="Y172" t="s">
        <v>21</v>
      </c>
      <c r="Z172" t="s">
        <v>2649</v>
      </c>
      <c r="AA172" s="2" t="str">
        <f>IFERROR(VLOOKUP(Tabela3[[#This Row],[RetornCodigo]],Tabela7[],4,0),"formula")</f>
        <v xml:space="preserve">Assai Caucaia   </v>
      </c>
      <c r="AB172" s="9" t="str">
        <f>IFERROR(VLOOKUP(Tabela3[[#This Row],[RetornCodigo]],Tabela7[],3,0),"formula")</f>
        <v>Assai</v>
      </c>
      <c r="AC172" s="40">
        <f>IFERROR(Tabela3[[#This Row],[Vlr Devolução]]/$AK$1,"formula")</f>
        <v>3.1719061643785582E-5</v>
      </c>
      <c r="AD172" s="32">
        <f>IFERROR(Tabela3[[#This Row],[Qtd Devolvida Kg]]/$AL$1,"formula")</f>
        <v>2.9025022714482256E-5</v>
      </c>
      <c r="AE172" s="41" t="str">
        <f>IFERROR(RIGHT(Tabela3[[#This Row],[Cliente]],10),"formula")</f>
        <v>1899 - 08)</v>
      </c>
      <c r="AF172" s="39">
        <f>IFERROR(VLOOKUP(Tabela3[[#This Row],[Fantasia]],'BASE VENDAS'!#REF!,2,0),0)</f>
        <v>0</v>
      </c>
      <c r="AG172" s="39">
        <f>IFERROR(VLOOKUP(Tabela3[[#This Row],[Fantasia]],'BASE VENDAS'!#REF!,3,0),0)</f>
        <v>0</v>
      </c>
      <c r="AH172" s="52">
        <f t="shared" si="2"/>
        <v>2.8611970184302681E-2</v>
      </c>
      <c r="AI172" s="42"/>
      <c r="AJ172" s="42"/>
    </row>
    <row r="173" spans="1:36" x14ac:dyDescent="0.2">
      <c r="A173" s="9" t="str">
        <f>IFERROR(Tabela3[[#This Row],[direita]],"formula")</f>
        <v>1899 - 26)</v>
      </c>
      <c r="B173" t="s">
        <v>1133</v>
      </c>
      <c r="C173" t="s">
        <v>1134</v>
      </c>
      <c r="D173" t="s">
        <v>917</v>
      </c>
      <c r="E173" t="s">
        <v>1135</v>
      </c>
      <c r="F173" t="s">
        <v>676</v>
      </c>
      <c r="G173" t="s">
        <v>1219</v>
      </c>
      <c r="H173" s="48">
        <v>45706</v>
      </c>
      <c r="I173" t="s">
        <v>1982</v>
      </c>
      <c r="J173" t="s">
        <v>297</v>
      </c>
      <c r="K173" t="s">
        <v>34</v>
      </c>
      <c r="L173" t="s">
        <v>35</v>
      </c>
      <c r="M173" t="s">
        <v>35</v>
      </c>
      <c r="N173" t="s">
        <v>298</v>
      </c>
      <c r="O173" t="s">
        <v>299</v>
      </c>
      <c r="P173" t="s">
        <v>2650</v>
      </c>
      <c r="Q173" t="s">
        <v>307</v>
      </c>
      <c r="R173" t="s">
        <v>70</v>
      </c>
      <c r="S173" t="s">
        <v>20</v>
      </c>
      <c r="T173" s="49">
        <v>0.04</v>
      </c>
      <c r="U173" s="49">
        <v>0.4</v>
      </c>
      <c r="V173" s="49">
        <v>6.76</v>
      </c>
      <c r="W173" t="s">
        <v>315</v>
      </c>
      <c r="X173" t="s">
        <v>302</v>
      </c>
      <c r="Y173" t="s">
        <v>21</v>
      </c>
      <c r="Z173" t="s">
        <v>2651</v>
      </c>
      <c r="AA173" s="2" t="str">
        <f>IFERROR(VLOOKUP(Tabela3[[#This Row],[RetornCodigo]],Tabela7[],4,0),"formula")</f>
        <v xml:space="preserve">Assai Messejena   </v>
      </c>
      <c r="AB173" s="9" t="str">
        <f>IFERROR(VLOOKUP(Tabela3[[#This Row],[RetornCodigo]],Tabela7[],3,0),"formula")</f>
        <v>Assai</v>
      </c>
      <c r="AC173" s="40">
        <f>IFERROR(Tabela3[[#This Row],[Vlr Devolução]]/$AK$1,"formula")</f>
        <v>2.1658672395150556E-5</v>
      </c>
      <c r="AD173" s="32">
        <f>IFERROR(Tabela3[[#This Row],[Qtd Devolvida Kg]]/$AL$1,"formula")</f>
        <v>1.1600728502990511E-5</v>
      </c>
      <c r="AE173" s="41" t="str">
        <f>IFERROR(RIGHT(Tabela3[[#This Row],[Cliente]],10),"formula")</f>
        <v>1899 - 26)</v>
      </c>
      <c r="AF173" s="39">
        <f>IFERROR(VLOOKUP(Tabela3[[#This Row],[Fantasia]],'BASE VENDAS'!#REF!,2,0),0)</f>
        <v>0</v>
      </c>
      <c r="AG173" s="39">
        <f>IFERROR(VLOOKUP(Tabela3[[#This Row],[Fantasia]],'BASE VENDAS'!#REF!,3,0),0)</f>
        <v>0</v>
      </c>
      <c r="AH173" s="52">
        <f t="shared" si="2"/>
        <v>2.8611970184302681E-2</v>
      </c>
      <c r="AI173" s="42"/>
      <c r="AJ173" s="42"/>
    </row>
    <row r="174" spans="1:36" x14ac:dyDescent="0.2">
      <c r="A174" s="9" t="str">
        <f>IFERROR(Tabela3[[#This Row],[direita]],"formula")</f>
        <v>1899 - 29)</v>
      </c>
      <c r="B174" t="s">
        <v>1133</v>
      </c>
      <c r="C174" t="s">
        <v>1140</v>
      </c>
      <c r="D174" t="s">
        <v>923</v>
      </c>
      <c r="E174" t="s">
        <v>1141</v>
      </c>
      <c r="F174" t="s">
        <v>684</v>
      </c>
      <c r="G174" t="s">
        <v>1455</v>
      </c>
      <c r="H174" s="48">
        <v>45707</v>
      </c>
      <c r="I174" t="s">
        <v>1982</v>
      </c>
      <c r="J174" t="s">
        <v>297</v>
      </c>
      <c r="K174" t="s">
        <v>57</v>
      </c>
      <c r="L174" t="s">
        <v>306</v>
      </c>
      <c r="M174" t="s">
        <v>274</v>
      </c>
      <c r="N174" t="s">
        <v>298</v>
      </c>
      <c r="O174" t="s">
        <v>299</v>
      </c>
      <c r="P174" t="s">
        <v>2652</v>
      </c>
      <c r="Q174" t="s">
        <v>308</v>
      </c>
      <c r="R174" t="s">
        <v>1984</v>
      </c>
      <c r="S174" t="s">
        <v>20</v>
      </c>
      <c r="T174" s="49">
        <v>6.4399999999999999E-2</v>
      </c>
      <c r="U174" s="49">
        <v>0.5796</v>
      </c>
      <c r="V174" s="49">
        <v>10.38</v>
      </c>
      <c r="W174" t="s">
        <v>315</v>
      </c>
      <c r="X174" t="s">
        <v>302</v>
      </c>
      <c r="Y174" t="s">
        <v>21</v>
      </c>
      <c r="Z174" t="s">
        <v>2653</v>
      </c>
      <c r="AA174" s="2" t="str">
        <f>IFERROR(VLOOKUP(Tabela3[[#This Row],[RetornCodigo]],Tabela7[],4,0),"formula")</f>
        <v xml:space="preserve">Assai Parnaiba   </v>
      </c>
      <c r="AB174" s="9" t="str">
        <f>IFERROR(VLOOKUP(Tabela3[[#This Row],[RetornCodigo]],Tabela7[],3,0),"formula")</f>
        <v>Assai</v>
      </c>
      <c r="AC174" s="40">
        <f>IFERROR(Tabela3[[#This Row],[Vlr Devolução]]/$AK$1,"formula")</f>
        <v>3.3256955541666091E-5</v>
      </c>
      <c r="AD174" s="32">
        <f>IFERROR(Tabela3[[#This Row],[Qtd Devolvida Kg]]/$AL$1,"formula")</f>
        <v>1.6809455600833249E-5</v>
      </c>
      <c r="AE174" s="41" t="str">
        <f>IFERROR(RIGHT(Tabela3[[#This Row],[Cliente]],10),"formula")</f>
        <v>1899 - 29)</v>
      </c>
      <c r="AF174" s="39">
        <f>IFERROR(VLOOKUP(Tabela3[[#This Row],[Fantasia]],'BASE VENDAS'!#REF!,2,0),0)</f>
        <v>0</v>
      </c>
      <c r="AG174" s="39">
        <f>IFERROR(VLOOKUP(Tabela3[[#This Row],[Fantasia]],'BASE VENDAS'!#REF!,3,0),0)</f>
        <v>0</v>
      </c>
      <c r="AH174" s="52">
        <f t="shared" si="2"/>
        <v>2.8611970184302681E-2</v>
      </c>
      <c r="AI174" s="42"/>
      <c r="AJ174" s="42"/>
    </row>
    <row r="175" spans="1:36" x14ac:dyDescent="0.2">
      <c r="A175" s="9" t="str">
        <f>IFERROR(Tabela3[[#This Row],[direita]],"formula")</f>
        <v>1899 - 29)</v>
      </c>
      <c r="B175" t="s">
        <v>1133</v>
      </c>
      <c r="C175" t="s">
        <v>1140</v>
      </c>
      <c r="D175" t="s">
        <v>923</v>
      </c>
      <c r="E175" t="s">
        <v>1141</v>
      </c>
      <c r="F175" t="s">
        <v>684</v>
      </c>
      <c r="G175" t="s">
        <v>1455</v>
      </c>
      <c r="H175" s="48">
        <v>45707</v>
      </c>
      <c r="I175" t="s">
        <v>1982</v>
      </c>
      <c r="J175" t="s">
        <v>297</v>
      </c>
      <c r="K175" t="s">
        <v>65</v>
      </c>
      <c r="L175" t="s">
        <v>312</v>
      </c>
      <c r="M175" t="s">
        <v>66</v>
      </c>
      <c r="N175" t="s">
        <v>298</v>
      </c>
      <c r="O175" t="s">
        <v>299</v>
      </c>
      <c r="P175" t="s">
        <v>2652</v>
      </c>
      <c r="Q175" t="s">
        <v>319</v>
      </c>
      <c r="R175" t="s">
        <v>67</v>
      </c>
      <c r="S175" t="s">
        <v>20</v>
      </c>
      <c r="T175" s="49">
        <v>0.11940000000000001</v>
      </c>
      <c r="U175" s="49">
        <v>2.1492</v>
      </c>
      <c r="V175" s="49">
        <v>19.14</v>
      </c>
      <c r="W175" t="s">
        <v>315</v>
      </c>
      <c r="X175" t="s">
        <v>302</v>
      </c>
      <c r="Y175" t="s">
        <v>21</v>
      </c>
      <c r="Z175" t="s">
        <v>2653</v>
      </c>
      <c r="AA175" s="2" t="str">
        <f>IFERROR(VLOOKUP(Tabela3[[#This Row],[RetornCodigo]],Tabela7[],4,0),"formula")</f>
        <v xml:space="preserve">Assai Parnaiba   </v>
      </c>
      <c r="AB175" s="9" t="str">
        <f>IFERROR(VLOOKUP(Tabela3[[#This Row],[RetornCodigo]],Tabela7[],3,0),"formula")</f>
        <v>Assai</v>
      </c>
      <c r="AC175" s="40">
        <f>IFERROR(Tabela3[[#This Row],[Vlr Devolução]]/$AK$1,"formula")</f>
        <v>6.1323519177985456E-5</v>
      </c>
      <c r="AD175" s="32">
        <f>IFERROR(Tabela3[[#This Row],[Qtd Devolvida Kg]]/$AL$1,"formula")</f>
        <v>6.2330714246568012E-5</v>
      </c>
      <c r="AE175" s="41" t="str">
        <f>IFERROR(RIGHT(Tabela3[[#This Row],[Cliente]],10),"formula")</f>
        <v>1899 - 29)</v>
      </c>
      <c r="AF175" s="39">
        <f>IFERROR(VLOOKUP(Tabela3[[#This Row],[Fantasia]],'BASE VENDAS'!#REF!,2,0),0)</f>
        <v>0</v>
      </c>
      <c r="AG175" s="39">
        <f>IFERROR(VLOOKUP(Tabela3[[#This Row],[Fantasia]],'BASE VENDAS'!#REF!,3,0),0)</f>
        <v>0</v>
      </c>
      <c r="AH175" s="52">
        <f t="shared" si="2"/>
        <v>2.8611970184302681E-2</v>
      </c>
      <c r="AI175" s="42"/>
      <c r="AJ175" s="42"/>
    </row>
    <row r="176" spans="1:36" x14ac:dyDescent="0.2">
      <c r="A176" s="9" t="str">
        <f>IFERROR(Tabela3[[#This Row],[direita]],"formula")</f>
        <v>1899 - 29)</v>
      </c>
      <c r="B176" t="s">
        <v>1133</v>
      </c>
      <c r="C176" t="s">
        <v>1140</v>
      </c>
      <c r="D176" t="s">
        <v>923</v>
      </c>
      <c r="E176" t="s">
        <v>1141</v>
      </c>
      <c r="F176" t="s">
        <v>684</v>
      </c>
      <c r="G176" t="s">
        <v>1455</v>
      </c>
      <c r="H176" s="48">
        <v>45707</v>
      </c>
      <c r="I176" t="s">
        <v>1982</v>
      </c>
      <c r="J176" t="s">
        <v>303</v>
      </c>
      <c r="K176" t="s">
        <v>89</v>
      </c>
      <c r="L176" t="s">
        <v>90</v>
      </c>
      <c r="M176" t="s">
        <v>90</v>
      </c>
      <c r="N176" t="s">
        <v>298</v>
      </c>
      <c r="O176" t="s">
        <v>299</v>
      </c>
      <c r="P176" t="s">
        <v>2652</v>
      </c>
      <c r="Q176" t="s">
        <v>300</v>
      </c>
      <c r="R176" t="s">
        <v>91</v>
      </c>
      <c r="S176" t="s">
        <v>92</v>
      </c>
      <c r="T176" s="49">
        <v>0.17499999999999999</v>
      </c>
      <c r="U176" s="49">
        <v>3.5</v>
      </c>
      <c r="V176" s="49">
        <v>13.3</v>
      </c>
      <c r="W176" t="s">
        <v>315</v>
      </c>
      <c r="X176" t="s">
        <v>302</v>
      </c>
      <c r="Y176" t="s">
        <v>21</v>
      </c>
      <c r="Z176" t="s">
        <v>2653</v>
      </c>
      <c r="AA176" s="2" t="str">
        <f>IFERROR(VLOOKUP(Tabela3[[#This Row],[RetornCodigo]],Tabela7[],4,0),"formula")</f>
        <v xml:space="preserve">Assai Parnaiba   </v>
      </c>
      <c r="AB176" s="9" t="str">
        <f>IFERROR(VLOOKUP(Tabela3[[#This Row],[RetornCodigo]],Tabela7[],3,0),"formula")</f>
        <v>Assai</v>
      </c>
      <c r="AC176" s="40">
        <f>IFERROR(Tabela3[[#This Row],[Vlr Devolução]]/$AK$1,"formula")</f>
        <v>4.2612476753772546E-5</v>
      </c>
      <c r="AD176" s="32">
        <f>IFERROR(Tabela3[[#This Row],[Qtd Devolvida Kg]]/$AL$1,"formula")</f>
        <v>1.0150637440116697E-4</v>
      </c>
      <c r="AE176" s="41" t="str">
        <f>IFERROR(RIGHT(Tabela3[[#This Row],[Cliente]],10),"formula")</f>
        <v>1899 - 29)</v>
      </c>
      <c r="AF176" s="39">
        <f>IFERROR(VLOOKUP(Tabela3[[#This Row],[Fantasia]],'BASE VENDAS'!#REF!,2,0),0)</f>
        <v>0</v>
      </c>
      <c r="AG176" s="39">
        <f>IFERROR(VLOOKUP(Tabela3[[#This Row],[Fantasia]],'BASE VENDAS'!#REF!,3,0),0)</f>
        <v>0</v>
      </c>
      <c r="AH176" s="52">
        <f t="shared" si="2"/>
        <v>2.8611970184302681E-2</v>
      </c>
      <c r="AI176" s="42"/>
      <c r="AJ176" s="42"/>
    </row>
    <row r="177" spans="1:36" x14ac:dyDescent="0.2">
      <c r="A177" s="9" t="str">
        <f>IFERROR(Tabela3[[#This Row],[direita]],"formula")</f>
        <v>1899 - 29)</v>
      </c>
      <c r="B177" t="s">
        <v>1133</v>
      </c>
      <c r="C177" t="s">
        <v>1140</v>
      </c>
      <c r="D177" t="s">
        <v>923</v>
      </c>
      <c r="E177" t="s">
        <v>1141</v>
      </c>
      <c r="F177" t="s">
        <v>684</v>
      </c>
      <c r="G177" t="s">
        <v>1455</v>
      </c>
      <c r="H177" s="48">
        <v>45707</v>
      </c>
      <c r="I177" t="s">
        <v>1982</v>
      </c>
      <c r="J177" t="s">
        <v>297</v>
      </c>
      <c r="K177" t="s">
        <v>62</v>
      </c>
      <c r="L177" t="s">
        <v>63</v>
      </c>
      <c r="M177" t="s">
        <v>63</v>
      </c>
      <c r="N177" t="s">
        <v>298</v>
      </c>
      <c r="O177" t="s">
        <v>299</v>
      </c>
      <c r="P177" t="s">
        <v>2654</v>
      </c>
      <c r="Q177" t="s">
        <v>300</v>
      </c>
      <c r="R177" t="s">
        <v>135</v>
      </c>
      <c r="S177" t="s">
        <v>20</v>
      </c>
      <c r="T177" s="49">
        <v>4.8300000000000003E-2</v>
      </c>
      <c r="U177" s="49">
        <v>0.67620000000000002</v>
      </c>
      <c r="V177" s="49">
        <v>7.37</v>
      </c>
      <c r="W177" t="s">
        <v>315</v>
      </c>
      <c r="X177" t="s">
        <v>302</v>
      </c>
      <c r="Y177" t="s">
        <v>21</v>
      </c>
      <c r="Z177" t="s">
        <v>2655</v>
      </c>
      <c r="AA177" s="2" t="str">
        <f>IFERROR(VLOOKUP(Tabela3[[#This Row],[RetornCodigo]],Tabela7[],4,0),"formula")</f>
        <v xml:space="preserve">Assai Parnaiba   </v>
      </c>
      <c r="AB177" s="9" t="str">
        <f>IFERROR(VLOOKUP(Tabela3[[#This Row],[RetornCodigo]],Tabela7[],3,0),"formula")</f>
        <v>Assai</v>
      </c>
      <c r="AC177" s="40">
        <f>IFERROR(Tabela3[[#This Row],[Vlr Devolução]]/$AK$1,"formula")</f>
        <v>2.3613079223707041E-5</v>
      </c>
      <c r="AD177" s="32">
        <f>IFERROR(Tabela3[[#This Row],[Qtd Devolvida Kg]]/$AL$1,"formula")</f>
        <v>1.961103153430546E-5</v>
      </c>
      <c r="AE177" s="41" t="str">
        <f>IFERROR(RIGHT(Tabela3[[#This Row],[Cliente]],10),"formula")</f>
        <v>1899 - 29)</v>
      </c>
      <c r="AF177" s="39">
        <f>IFERROR(VLOOKUP(Tabela3[[#This Row],[Fantasia]],'BASE VENDAS'!#REF!,2,0),0)</f>
        <v>0</v>
      </c>
      <c r="AG177" s="39">
        <f>IFERROR(VLOOKUP(Tabela3[[#This Row],[Fantasia]],'BASE VENDAS'!#REF!,3,0),0)</f>
        <v>0</v>
      </c>
      <c r="AH177" s="52">
        <f t="shared" si="2"/>
        <v>2.8611970184302681E-2</v>
      </c>
      <c r="AI177" s="42"/>
      <c r="AJ177" s="42"/>
    </row>
    <row r="178" spans="1:36" x14ac:dyDescent="0.2">
      <c r="A178" s="9" t="str">
        <f>IFERROR(Tabela3[[#This Row],[direita]],"formula")</f>
        <v>1899 - 29)</v>
      </c>
      <c r="B178" t="s">
        <v>1133</v>
      </c>
      <c r="C178" t="s">
        <v>1140</v>
      </c>
      <c r="D178" t="s">
        <v>923</v>
      </c>
      <c r="E178" t="s">
        <v>1141</v>
      </c>
      <c r="F178" t="s">
        <v>684</v>
      </c>
      <c r="G178" t="s">
        <v>1455</v>
      </c>
      <c r="H178" s="48">
        <v>45707</v>
      </c>
      <c r="I178" t="s">
        <v>1982</v>
      </c>
      <c r="J178" t="s">
        <v>297</v>
      </c>
      <c r="K178" t="s">
        <v>53</v>
      </c>
      <c r="L178" t="s">
        <v>54</v>
      </c>
      <c r="M178" t="s">
        <v>55</v>
      </c>
      <c r="N178" t="s">
        <v>298</v>
      </c>
      <c r="O178" t="s">
        <v>299</v>
      </c>
      <c r="P178" t="s">
        <v>2654</v>
      </c>
      <c r="Q178" t="s">
        <v>308</v>
      </c>
      <c r="R178" t="s">
        <v>56</v>
      </c>
      <c r="S178" t="s">
        <v>20</v>
      </c>
      <c r="T178" s="49">
        <v>1.7500000000000002E-2</v>
      </c>
      <c r="U178" s="49">
        <v>0.26250000000000001</v>
      </c>
      <c r="V178" s="49">
        <v>3.38</v>
      </c>
      <c r="W178" t="s">
        <v>315</v>
      </c>
      <c r="X178" t="s">
        <v>302</v>
      </c>
      <c r="Y178" t="s">
        <v>21</v>
      </c>
      <c r="Z178" t="s">
        <v>2655</v>
      </c>
      <c r="AA178" s="2" t="str">
        <f>IFERROR(VLOOKUP(Tabela3[[#This Row],[RetornCodigo]],Tabela7[],4,0),"formula")</f>
        <v xml:space="preserve">Assai Parnaiba   </v>
      </c>
      <c r="AB178" s="9" t="str">
        <f>IFERROR(VLOOKUP(Tabela3[[#This Row],[RetornCodigo]],Tabela7[],3,0),"formula")</f>
        <v>Assai</v>
      </c>
      <c r="AC178" s="40">
        <f>IFERROR(Tabela3[[#This Row],[Vlr Devolução]]/$AK$1,"formula")</f>
        <v>1.0829336197575278E-5</v>
      </c>
      <c r="AD178" s="32">
        <f>IFERROR(Tabela3[[#This Row],[Qtd Devolvida Kg]]/$AL$1,"formula")</f>
        <v>7.612978080087523E-6</v>
      </c>
      <c r="AE178" s="33" t="str">
        <f>IFERROR(RIGHT(Tabela3[[#This Row],[Cliente]],10),"formula")</f>
        <v>1899 - 29)</v>
      </c>
      <c r="AF178" s="39">
        <f>IFERROR(VLOOKUP(Tabela3[[#This Row],[Fantasia]],'BASE VENDAS'!#REF!,2,0),0)</f>
        <v>0</v>
      </c>
      <c r="AG178" s="39">
        <f>IFERROR(VLOOKUP(Tabela3[[#This Row],[Fantasia]],'BASE VENDAS'!#REF!,3,0),0)</f>
        <v>0</v>
      </c>
      <c r="AH178" s="52">
        <f t="shared" si="2"/>
        <v>2.8611970184302681E-2</v>
      </c>
      <c r="AI178" s="38"/>
      <c r="AJ178" s="38"/>
    </row>
    <row r="179" spans="1:36" x14ac:dyDescent="0.2">
      <c r="A179" s="9" t="str">
        <f>IFERROR(Tabela3[[#This Row],[direita]],"formula")</f>
        <v>1899 - 29)</v>
      </c>
      <c r="B179" t="s">
        <v>1133</v>
      </c>
      <c r="C179" t="s">
        <v>1140</v>
      </c>
      <c r="D179" t="s">
        <v>923</v>
      </c>
      <c r="E179" t="s">
        <v>1141</v>
      </c>
      <c r="F179" t="s">
        <v>684</v>
      </c>
      <c r="G179" t="s">
        <v>1455</v>
      </c>
      <c r="H179" s="48">
        <v>45707</v>
      </c>
      <c r="I179" t="s">
        <v>1982</v>
      </c>
      <c r="J179" t="s">
        <v>297</v>
      </c>
      <c r="K179" t="s">
        <v>34</v>
      </c>
      <c r="L179" t="s">
        <v>35</v>
      </c>
      <c r="M179" t="s">
        <v>35</v>
      </c>
      <c r="N179" t="s">
        <v>298</v>
      </c>
      <c r="O179" t="s">
        <v>299</v>
      </c>
      <c r="P179" t="s">
        <v>2654</v>
      </c>
      <c r="Q179" t="s">
        <v>307</v>
      </c>
      <c r="R179" t="s">
        <v>70</v>
      </c>
      <c r="S179" t="s">
        <v>20</v>
      </c>
      <c r="T179" s="49">
        <v>0.29399999999999998</v>
      </c>
      <c r="U179" s="49">
        <v>2.94</v>
      </c>
      <c r="V179" s="49">
        <v>37.340000000000003</v>
      </c>
      <c r="W179" t="s">
        <v>315</v>
      </c>
      <c r="X179" t="s">
        <v>302</v>
      </c>
      <c r="Y179" t="s">
        <v>21</v>
      </c>
      <c r="Z179" t="s">
        <v>2655</v>
      </c>
      <c r="AA179" s="2" t="str">
        <f>IFERROR(VLOOKUP(Tabela3[[#This Row],[RetornCodigo]],Tabela7[],4,0),"formula")</f>
        <v xml:space="preserve">Assai Parnaiba   </v>
      </c>
      <c r="AB179" s="9" t="str">
        <f>IFERROR(VLOOKUP(Tabela3[[#This Row],[RetornCodigo]],Tabela7[],3,0),"formula")</f>
        <v>Assai</v>
      </c>
      <c r="AC179" s="40">
        <f>IFERROR(Tabela3[[#This Row],[Vlr Devolução]]/$AK$1,"formula")</f>
        <v>1.1963532947262158E-4</v>
      </c>
      <c r="AD179" s="32">
        <f>IFERROR(Tabela3[[#This Row],[Qtd Devolvida Kg]]/$AL$1,"formula")</f>
        <v>8.526535449698025E-5</v>
      </c>
      <c r="AE179" s="33" t="str">
        <f>IFERROR(RIGHT(Tabela3[[#This Row],[Cliente]],10),"formula")</f>
        <v>1899 - 29)</v>
      </c>
      <c r="AF179" s="39">
        <f>IFERROR(VLOOKUP(Tabela3[[#This Row],[Fantasia]],'BASE VENDAS'!#REF!,2,0),0)</f>
        <v>0</v>
      </c>
      <c r="AG179" s="39">
        <f>IFERROR(VLOOKUP(Tabela3[[#This Row],[Fantasia]],'BASE VENDAS'!#REF!,3,0),0)</f>
        <v>0</v>
      </c>
      <c r="AH179" s="52">
        <f t="shared" si="2"/>
        <v>2.8611970184302681E-2</v>
      </c>
      <c r="AI179" s="38"/>
      <c r="AJ179" s="38"/>
    </row>
    <row r="180" spans="1:36" x14ac:dyDescent="0.2">
      <c r="A180" s="9" t="str">
        <f>IFERROR(Tabela3[[#This Row],[direita]],"formula")</f>
        <v>0002 - 53)</v>
      </c>
      <c r="B180" t="s">
        <v>1133</v>
      </c>
      <c r="C180" t="s">
        <v>1140</v>
      </c>
      <c r="D180" t="s">
        <v>918</v>
      </c>
      <c r="E180" t="s">
        <v>1141</v>
      </c>
      <c r="F180" t="s">
        <v>679</v>
      </c>
      <c r="G180" t="s">
        <v>1432</v>
      </c>
      <c r="H180" s="48">
        <v>45709</v>
      </c>
      <c r="I180" t="s">
        <v>1982</v>
      </c>
      <c r="J180" t="s">
        <v>297</v>
      </c>
      <c r="K180" t="s">
        <v>57</v>
      </c>
      <c r="L180" t="s">
        <v>306</v>
      </c>
      <c r="M180" t="s">
        <v>274</v>
      </c>
      <c r="N180" t="s">
        <v>298</v>
      </c>
      <c r="O180" t="s">
        <v>299</v>
      </c>
      <c r="P180" t="s">
        <v>2656</v>
      </c>
      <c r="Q180" t="s">
        <v>300</v>
      </c>
      <c r="R180" t="s">
        <v>1984</v>
      </c>
      <c r="S180" t="s">
        <v>20</v>
      </c>
      <c r="T180" s="49">
        <v>0.88890000000000002</v>
      </c>
      <c r="U180" s="49">
        <v>8.0000999999999998</v>
      </c>
      <c r="V180" s="49">
        <v>150.4</v>
      </c>
      <c r="W180" t="s">
        <v>305</v>
      </c>
      <c r="X180" t="s">
        <v>368</v>
      </c>
      <c r="Y180" t="s">
        <v>369</v>
      </c>
      <c r="Z180" t="s">
        <v>2657</v>
      </c>
      <c r="AA180" s="2" t="str">
        <f>IFERROR(VLOOKUP(Tabela3[[#This Row],[RetornCodigo]],Tabela7[],4,0),"formula")</f>
        <v xml:space="preserve">Atac Picos   </v>
      </c>
      <c r="AB180" s="9" t="str">
        <f>IFERROR(VLOOKUP(Tabela3[[#This Row],[RetornCodigo]],Tabela7[],3,0),"formula")</f>
        <v>Atacadao</v>
      </c>
      <c r="AC180" s="40">
        <f>IFERROR(Tabela3[[#This Row],[Vlr Devolução]]/$AK$1,"formula")</f>
        <v>4.8187342133589408E-4</v>
      </c>
      <c r="AD180" s="32">
        <f>IFERROR(Tabela3[[#This Row],[Qtd Devolvida Kg]]/$AL$1,"formula")</f>
        <v>2.3201747024193596E-4</v>
      </c>
      <c r="AE180" s="33" t="str">
        <f>IFERROR(RIGHT(Tabela3[[#This Row],[Cliente]],10),"formula")</f>
        <v>0002 - 53)</v>
      </c>
      <c r="AF180" s="39">
        <f>IFERROR(VLOOKUP(Tabela3[[#This Row],[Fantasia]],'BASE VENDAS'!#REF!,2,0),0)</f>
        <v>0</v>
      </c>
      <c r="AG180" s="39">
        <f>IFERROR(VLOOKUP(Tabela3[[#This Row],[Fantasia]],'BASE VENDAS'!#REF!,3,0),0)</f>
        <v>0</v>
      </c>
      <c r="AH180" s="52">
        <f t="shared" si="2"/>
        <v>2.8611970184302681E-2</v>
      </c>
      <c r="AI180" s="38"/>
      <c r="AJ180" s="38"/>
    </row>
    <row r="181" spans="1:36" x14ac:dyDescent="0.2">
      <c r="A181" s="9" t="str">
        <f>IFERROR(Tabela3[[#This Row],[direita]],"formula")</f>
        <v>0002 - 53)</v>
      </c>
      <c r="B181" t="s">
        <v>1133</v>
      </c>
      <c r="C181" t="s">
        <v>1140</v>
      </c>
      <c r="D181" t="s">
        <v>918</v>
      </c>
      <c r="E181" t="s">
        <v>1141</v>
      </c>
      <c r="F181" t="s">
        <v>679</v>
      </c>
      <c r="G181" t="s">
        <v>1432</v>
      </c>
      <c r="H181" s="48">
        <v>45709</v>
      </c>
      <c r="I181" t="s">
        <v>1982</v>
      </c>
      <c r="J181" t="s">
        <v>297</v>
      </c>
      <c r="K181" t="s">
        <v>41</v>
      </c>
      <c r="L181" t="s">
        <v>310</v>
      </c>
      <c r="M181" t="s">
        <v>366</v>
      </c>
      <c r="N181" t="s">
        <v>342</v>
      </c>
      <c r="O181" t="s">
        <v>299</v>
      </c>
      <c r="P181" t="s">
        <v>2656</v>
      </c>
      <c r="Q181" t="s">
        <v>309</v>
      </c>
      <c r="R181" t="s">
        <v>386</v>
      </c>
      <c r="S181" t="s">
        <v>20</v>
      </c>
      <c r="T181" s="49">
        <v>0.3</v>
      </c>
      <c r="U181" s="49">
        <v>1.95</v>
      </c>
      <c r="V181" s="49">
        <v>49.5</v>
      </c>
      <c r="W181" t="s">
        <v>305</v>
      </c>
      <c r="X181" t="s">
        <v>368</v>
      </c>
      <c r="Y181" t="s">
        <v>369</v>
      </c>
      <c r="Z181" t="s">
        <v>2657</v>
      </c>
      <c r="AA181" s="2" t="str">
        <f>IFERROR(VLOOKUP(Tabela3[[#This Row],[RetornCodigo]],Tabela7[],4,0),"formula")</f>
        <v xml:space="preserve">Atac Picos   </v>
      </c>
      <c r="AB181" s="9" t="str">
        <f>IFERROR(VLOOKUP(Tabela3[[#This Row],[RetornCodigo]],Tabela7[],3,0),"formula")</f>
        <v>Atacadao</v>
      </c>
      <c r="AC181" s="40">
        <f>IFERROR(Tabela3[[#This Row],[Vlr Devolução]]/$AK$1,"formula")</f>
        <v>1.585953082189279E-4</v>
      </c>
      <c r="AD181" s="32">
        <f>IFERROR(Tabela3[[#This Row],[Qtd Devolvida Kg]]/$AL$1,"formula")</f>
        <v>5.6553551452078736E-5</v>
      </c>
      <c r="AE181" s="33" t="str">
        <f>IFERROR(RIGHT(Tabela3[[#This Row],[Cliente]],10),"formula")</f>
        <v>0002 - 53)</v>
      </c>
      <c r="AF181" s="39">
        <f>IFERROR(VLOOKUP(Tabela3[[#This Row],[Fantasia]],'BASE VENDAS'!#REF!,2,0),0)</f>
        <v>0</v>
      </c>
      <c r="AG181" s="39">
        <f>IFERROR(VLOOKUP(Tabela3[[#This Row],[Fantasia]],'BASE VENDAS'!#REF!,3,0),0)</f>
        <v>0</v>
      </c>
      <c r="AH181" s="52">
        <f t="shared" si="2"/>
        <v>2.8611970184302681E-2</v>
      </c>
      <c r="AI181" s="38"/>
      <c r="AJ181" s="38"/>
    </row>
    <row r="182" spans="1:36" x14ac:dyDescent="0.2">
      <c r="A182" s="9" t="str">
        <f>IFERROR(Tabela3[[#This Row],[direita]],"formula")</f>
        <v>0002 - 53)</v>
      </c>
      <c r="B182" t="s">
        <v>1133</v>
      </c>
      <c r="C182" t="s">
        <v>1140</v>
      </c>
      <c r="D182" t="s">
        <v>918</v>
      </c>
      <c r="E182" t="s">
        <v>1141</v>
      </c>
      <c r="F182" t="s">
        <v>679</v>
      </c>
      <c r="G182" t="s">
        <v>1432</v>
      </c>
      <c r="H182" s="48">
        <v>45709</v>
      </c>
      <c r="I182" t="s">
        <v>1982</v>
      </c>
      <c r="J182" t="s">
        <v>297</v>
      </c>
      <c r="K182" t="s">
        <v>27</v>
      </c>
      <c r="L182" t="s">
        <v>84</v>
      </c>
      <c r="M182" t="s">
        <v>84</v>
      </c>
      <c r="N182" t="s">
        <v>298</v>
      </c>
      <c r="O182" t="s">
        <v>299</v>
      </c>
      <c r="P182" t="s">
        <v>2656</v>
      </c>
      <c r="Q182" t="s">
        <v>307</v>
      </c>
      <c r="R182" t="s">
        <v>85</v>
      </c>
      <c r="S182" t="s">
        <v>20</v>
      </c>
      <c r="T182" s="49">
        <v>0.66669999999999996</v>
      </c>
      <c r="U182" s="49">
        <v>12.0006</v>
      </c>
      <c r="V182" s="49">
        <v>126</v>
      </c>
      <c r="W182" t="s">
        <v>305</v>
      </c>
      <c r="X182" t="s">
        <v>368</v>
      </c>
      <c r="Y182" t="s">
        <v>369</v>
      </c>
      <c r="Z182" t="s">
        <v>2657</v>
      </c>
      <c r="AA182" s="2" t="str">
        <f>IFERROR(VLOOKUP(Tabela3[[#This Row],[RetornCodigo]],Tabela7[],4,0),"formula")</f>
        <v xml:space="preserve">Atac Picos   </v>
      </c>
      <c r="AB182" s="9" t="str">
        <f>IFERROR(VLOOKUP(Tabela3[[#This Row],[RetornCodigo]],Tabela7[],3,0),"formula")</f>
        <v>Atacadao</v>
      </c>
      <c r="AC182" s="40">
        <f>IFERROR(Tabela3[[#This Row],[Vlr Devolução]]/$AK$1,"formula")</f>
        <v>4.0369714819363462E-4</v>
      </c>
      <c r="AD182" s="32">
        <f>IFERROR(Tabela3[[#This Row],[Qtd Devolvida Kg]]/$AL$1,"formula")</f>
        <v>3.4803925618246984E-4</v>
      </c>
      <c r="AE182" s="33" t="str">
        <f>IFERROR(RIGHT(Tabela3[[#This Row],[Cliente]],10),"formula")</f>
        <v>0002 - 53)</v>
      </c>
      <c r="AF182" s="39">
        <f>IFERROR(VLOOKUP(Tabela3[[#This Row],[Fantasia]],'BASE VENDAS'!#REF!,2,0),0)</f>
        <v>0</v>
      </c>
      <c r="AG182" s="39">
        <f>IFERROR(VLOOKUP(Tabela3[[#This Row],[Fantasia]],'BASE VENDAS'!#REF!,3,0),0)</f>
        <v>0</v>
      </c>
      <c r="AH182" s="52">
        <f t="shared" si="2"/>
        <v>2.8611970184302681E-2</v>
      </c>
      <c r="AI182" s="38"/>
      <c r="AJ182" s="38"/>
    </row>
    <row r="183" spans="1:36" x14ac:dyDescent="0.2">
      <c r="A183" s="9" t="str">
        <f>IFERROR(Tabela3[[#This Row],[direita]],"formula")</f>
        <v>0002 - 53)</v>
      </c>
      <c r="B183" t="s">
        <v>1133</v>
      </c>
      <c r="C183" t="s">
        <v>1140</v>
      </c>
      <c r="D183" t="s">
        <v>918</v>
      </c>
      <c r="E183" t="s">
        <v>1141</v>
      </c>
      <c r="F183" t="s">
        <v>679</v>
      </c>
      <c r="G183" t="s">
        <v>1432</v>
      </c>
      <c r="H183" s="48">
        <v>45709</v>
      </c>
      <c r="I183" t="s">
        <v>1982</v>
      </c>
      <c r="J183" t="s">
        <v>303</v>
      </c>
      <c r="K183" t="s">
        <v>313</v>
      </c>
      <c r="L183" t="s">
        <v>321</v>
      </c>
      <c r="M183" t="s">
        <v>321</v>
      </c>
      <c r="N183" t="s">
        <v>322</v>
      </c>
      <c r="O183" t="s">
        <v>299</v>
      </c>
      <c r="P183" t="s">
        <v>2656</v>
      </c>
      <c r="Q183" t="s">
        <v>327</v>
      </c>
      <c r="R183" t="s">
        <v>323</v>
      </c>
      <c r="S183" t="s">
        <v>20</v>
      </c>
      <c r="T183" s="49">
        <v>0.5</v>
      </c>
      <c r="U183" s="49">
        <v>2.75</v>
      </c>
      <c r="V183" s="49">
        <v>50</v>
      </c>
      <c r="W183" t="s">
        <v>305</v>
      </c>
      <c r="X183" t="s">
        <v>368</v>
      </c>
      <c r="Y183" t="s">
        <v>369</v>
      </c>
      <c r="Z183" t="s">
        <v>2657</v>
      </c>
      <c r="AA183" s="2" t="str">
        <f>IFERROR(VLOOKUP(Tabela3[[#This Row],[RetornCodigo]],Tabela7[],4,0),"formula")</f>
        <v xml:space="preserve">Atac Picos   </v>
      </c>
      <c r="AB183" s="9" t="str">
        <f>IFERROR(VLOOKUP(Tabela3[[#This Row],[RetornCodigo]],Tabela7[],3,0),"formula")</f>
        <v>Atacadao</v>
      </c>
      <c r="AC183" s="40">
        <f>IFERROR(Tabela3[[#This Row],[Vlr Devolução]]/$AK$1,"formula")</f>
        <v>1.601972810292201E-4</v>
      </c>
      <c r="AD183" s="32">
        <f>IFERROR(Tabela3[[#This Row],[Qtd Devolvida Kg]]/$AL$1,"formula")</f>
        <v>7.9755008458059758E-5</v>
      </c>
      <c r="AE183" s="33" t="str">
        <f>IFERROR(RIGHT(Tabela3[[#This Row],[Cliente]],10),"formula")</f>
        <v>0002 - 53)</v>
      </c>
      <c r="AF183" s="39">
        <f>IFERROR(VLOOKUP(Tabela3[[#This Row],[Fantasia]],'BASE VENDAS'!#REF!,2,0),0)</f>
        <v>0</v>
      </c>
      <c r="AG183" s="39">
        <f>IFERROR(VLOOKUP(Tabela3[[#This Row],[Fantasia]],'BASE VENDAS'!#REF!,3,0),0)</f>
        <v>0</v>
      </c>
      <c r="AH183" s="52">
        <f t="shared" si="2"/>
        <v>2.8611970184302681E-2</v>
      </c>
      <c r="AI183" s="38"/>
      <c r="AJ183" s="38"/>
    </row>
    <row r="184" spans="1:36" x14ac:dyDescent="0.2">
      <c r="A184" s="9" t="str">
        <f>IFERROR(Tabela3[[#This Row],[direita]],"formula")</f>
        <v>0002 - 53)</v>
      </c>
      <c r="B184" t="s">
        <v>1133</v>
      </c>
      <c r="C184" t="s">
        <v>1140</v>
      </c>
      <c r="D184" t="s">
        <v>918</v>
      </c>
      <c r="E184" t="s">
        <v>1141</v>
      </c>
      <c r="F184" t="s">
        <v>679</v>
      </c>
      <c r="G184" t="s">
        <v>1432</v>
      </c>
      <c r="H184" s="48">
        <v>45709</v>
      </c>
      <c r="I184" t="s">
        <v>1982</v>
      </c>
      <c r="J184" t="s">
        <v>303</v>
      </c>
      <c r="K184" t="s">
        <v>93</v>
      </c>
      <c r="L184" t="s">
        <v>94</v>
      </c>
      <c r="M184" t="s">
        <v>94</v>
      </c>
      <c r="N184" t="s">
        <v>333</v>
      </c>
      <c r="O184" t="s">
        <v>299</v>
      </c>
      <c r="P184" t="s">
        <v>2656</v>
      </c>
      <c r="Q184" t="s">
        <v>308</v>
      </c>
      <c r="R184" t="s">
        <v>95</v>
      </c>
      <c r="S184" t="s">
        <v>96</v>
      </c>
      <c r="T184" s="49">
        <v>2</v>
      </c>
      <c r="U184" s="49">
        <v>0.60199999999999998</v>
      </c>
      <c r="V184" s="49">
        <v>17</v>
      </c>
      <c r="W184" t="s">
        <v>305</v>
      </c>
      <c r="X184" t="s">
        <v>368</v>
      </c>
      <c r="Y184" t="s">
        <v>369</v>
      </c>
      <c r="Z184" t="s">
        <v>2657</v>
      </c>
      <c r="AA184" s="2" t="str">
        <f>IFERROR(VLOOKUP(Tabela3[[#This Row],[RetornCodigo]],Tabela7[],4,0),"formula")</f>
        <v xml:space="preserve">Atac Picos   </v>
      </c>
      <c r="AB184" s="9" t="str">
        <f>IFERROR(VLOOKUP(Tabela3[[#This Row],[RetornCodigo]],Tabela7[],3,0),"formula")</f>
        <v>Atacadao</v>
      </c>
      <c r="AC184" s="40">
        <f>IFERROR(Tabela3[[#This Row],[Vlr Devolução]]/$AK$1,"formula")</f>
        <v>5.446707554993483E-5</v>
      </c>
      <c r="AD184" s="32">
        <f>IFERROR(Tabela3[[#This Row],[Qtd Devolvida Kg]]/$AL$1,"formula")</f>
        <v>1.745909639700072E-5</v>
      </c>
      <c r="AE184" s="33" t="str">
        <f>IFERROR(RIGHT(Tabela3[[#This Row],[Cliente]],10),"formula")</f>
        <v>0002 - 53)</v>
      </c>
      <c r="AF184" s="39">
        <f>IFERROR(VLOOKUP(Tabela3[[#This Row],[Fantasia]],'BASE VENDAS'!#REF!,2,0),0)</f>
        <v>0</v>
      </c>
      <c r="AG184" s="39">
        <f>IFERROR(VLOOKUP(Tabela3[[#This Row],[Fantasia]],'BASE VENDAS'!#REF!,3,0),0)</f>
        <v>0</v>
      </c>
      <c r="AH184" s="52">
        <f t="shared" si="2"/>
        <v>2.8611970184302681E-2</v>
      </c>
      <c r="AI184" s="38"/>
      <c r="AJ184" s="38"/>
    </row>
    <row r="185" spans="1:36" x14ac:dyDescent="0.2">
      <c r="A185" s="9" t="str">
        <f>IFERROR(Tabela3[[#This Row],[direita]],"formula")</f>
        <v>1899 - 30)</v>
      </c>
      <c r="B185" t="s">
        <v>1133</v>
      </c>
      <c r="C185" t="s">
        <v>1140</v>
      </c>
      <c r="D185" t="s">
        <v>919</v>
      </c>
      <c r="E185" t="s">
        <v>1141</v>
      </c>
      <c r="F185" t="s">
        <v>679</v>
      </c>
      <c r="G185" t="s">
        <v>1578</v>
      </c>
      <c r="H185" s="48">
        <v>45709</v>
      </c>
      <c r="I185" t="s">
        <v>1982</v>
      </c>
      <c r="J185" t="s">
        <v>303</v>
      </c>
      <c r="K185" t="s">
        <v>38</v>
      </c>
      <c r="L185" t="s">
        <v>39</v>
      </c>
      <c r="M185" t="s">
        <v>39</v>
      </c>
      <c r="N185" t="s">
        <v>298</v>
      </c>
      <c r="O185" t="s">
        <v>299</v>
      </c>
      <c r="P185" t="s">
        <v>2658</v>
      </c>
      <c r="Q185" t="s">
        <v>308</v>
      </c>
      <c r="R185" t="s">
        <v>40</v>
      </c>
      <c r="S185" t="s">
        <v>20</v>
      </c>
      <c r="T185" s="49">
        <v>5.7099999999999998E-2</v>
      </c>
      <c r="U185" s="49">
        <v>0.7994</v>
      </c>
      <c r="V185" s="49">
        <v>12.56</v>
      </c>
      <c r="W185" t="s">
        <v>315</v>
      </c>
      <c r="X185" t="s">
        <v>302</v>
      </c>
      <c r="Y185" t="s">
        <v>21</v>
      </c>
      <c r="Z185" t="s">
        <v>2659</v>
      </c>
      <c r="AA185" s="2" t="str">
        <f>IFERROR(VLOOKUP(Tabela3[[#This Row],[RetornCodigo]],Tabela7[],4,0),"formula")</f>
        <v xml:space="preserve">Assai Picos   </v>
      </c>
      <c r="AB185" s="9" t="str">
        <f>IFERROR(VLOOKUP(Tabela3[[#This Row],[RetornCodigo]],Tabela7[],3,0),"formula")</f>
        <v>Assai</v>
      </c>
      <c r="AC185" s="40">
        <f>IFERROR(Tabela3[[#This Row],[Vlr Devolução]]/$AK$1,"formula")</f>
        <v>4.0241556994540087E-5</v>
      </c>
      <c r="AD185" s="32">
        <f>IFERROR(Tabela3[[#This Row],[Qtd Devolvida Kg]]/$AL$1,"formula")</f>
        <v>2.3184055913226537E-5</v>
      </c>
      <c r="AE185" s="33" t="str">
        <f>IFERROR(RIGHT(Tabela3[[#This Row],[Cliente]],10),"formula")</f>
        <v>1899 - 30)</v>
      </c>
      <c r="AF185" s="39">
        <f>IFERROR(VLOOKUP(Tabela3[[#This Row],[Fantasia]],'BASE VENDAS'!#REF!,2,0),0)</f>
        <v>0</v>
      </c>
      <c r="AG185" s="39">
        <f>IFERROR(VLOOKUP(Tabela3[[#This Row],[Fantasia]],'BASE VENDAS'!#REF!,3,0),0)</f>
        <v>0</v>
      </c>
      <c r="AH185" s="52">
        <f t="shared" si="2"/>
        <v>2.8611970184302681E-2</v>
      </c>
      <c r="AI185" s="38"/>
      <c r="AJ185" s="38"/>
    </row>
    <row r="186" spans="1:36" x14ac:dyDescent="0.2">
      <c r="A186" s="9" t="str">
        <f>IFERROR(Tabela3[[#This Row],[direita]],"formula")</f>
        <v>1899 - 30)</v>
      </c>
      <c r="B186" t="s">
        <v>1133</v>
      </c>
      <c r="C186" t="s">
        <v>1140</v>
      </c>
      <c r="D186" t="s">
        <v>919</v>
      </c>
      <c r="E186" t="s">
        <v>1141</v>
      </c>
      <c r="F186" t="s">
        <v>679</v>
      </c>
      <c r="G186" t="s">
        <v>1578</v>
      </c>
      <c r="H186" s="48">
        <v>45709</v>
      </c>
      <c r="I186" t="s">
        <v>1982</v>
      </c>
      <c r="J186" t="s">
        <v>297</v>
      </c>
      <c r="K186" t="s">
        <v>62</v>
      </c>
      <c r="L186" t="s">
        <v>63</v>
      </c>
      <c r="M186" t="s">
        <v>63</v>
      </c>
      <c r="N186" t="s">
        <v>298</v>
      </c>
      <c r="O186" t="s">
        <v>299</v>
      </c>
      <c r="P186" t="s">
        <v>2658</v>
      </c>
      <c r="Q186" t="s">
        <v>309</v>
      </c>
      <c r="R186" t="s">
        <v>135</v>
      </c>
      <c r="S186" t="s">
        <v>20</v>
      </c>
      <c r="T186" s="49">
        <v>3.5700000000000003E-2</v>
      </c>
      <c r="U186" s="49">
        <v>0.49980000000000002</v>
      </c>
      <c r="V186" s="49">
        <v>5.45</v>
      </c>
      <c r="W186" t="s">
        <v>315</v>
      </c>
      <c r="X186" t="s">
        <v>302</v>
      </c>
      <c r="Y186" t="s">
        <v>21</v>
      </c>
      <c r="Z186" t="s">
        <v>2659</v>
      </c>
      <c r="AA186" s="2" t="str">
        <f>IFERROR(VLOOKUP(Tabela3[[#This Row],[RetornCodigo]],Tabela7[],4,0),"formula")</f>
        <v xml:space="preserve">Assai Picos   </v>
      </c>
      <c r="AB186" s="9" t="str">
        <f>IFERROR(VLOOKUP(Tabela3[[#This Row],[RetornCodigo]],Tabela7[],3,0),"formula")</f>
        <v>Assai</v>
      </c>
      <c r="AC186" s="40">
        <f>IFERROR(Tabela3[[#This Row],[Vlr Devolução]]/$AK$1,"formula")</f>
        <v>1.7461503632184992E-5</v>
      </c>
      <c r="AD186" s="32">
        <f>IFERROR(Tabela3[[#This Row],[Qtd Devolvida Kg]]/$AL$1,"formula")</f>
        <v>1.4495110264486644E-5</v>
      </c>
      <c r="AE186" s="33" t="str">
        <f>IFERROR(RIGHT(Tabela3[[#This Row],[Cliente]],10),"formula")</f>
        <v>1899 - 30)</v>
      </c>
      <c r="AF186" s="39">
        <f>IFERROR(VLOOKUP(Tabela3[[#This Row],[Fantasia]],'BASE VENDAS'!#REF!,2,0),0)</f>
        <v>0</v>
      </c>
      <c r="AG186" s="39">
        <f>IFERROR(VLOOKUP(Tabela3[[#This Row],[Fantasia]],'BASE VENDAS'!#REF!,3,0),0)</f>
        <v>0</v>
      </c>
      <c r="AH186" s="52">
        <f t="shared" si="2"/>
        <v>2.8611970184302681E-2</v>
      </c>
      <c r="AI186" s="38"/>
      <c r="AJ186" s="38"/>
    </row>
    <row r="187" spans="1:36" x14ac:dyDescent="0.2">
      <c r="A187" s="9" t="str">
        <f>IFERROR(Tabela3[[#This Row],[direita]],"formula")</f>
        <v>1899 - 30)</v>
      </c>
      <c r="B187" t="s">
        <v>1133</v>
      </c>
      <c r="C187" t="s">
        <v>1140</v>
      </c>
      <c r="D187" t="s">
        <v>919</v>
      </c>
      <c r="E187" t="s">
        <v>1141</v>
      </c>
      <c r="F187" t="s">
        <v>679</v>
      </c>
      <c r="G187" t="s">
        <v>1578</v>
      </c>
      <c r="H187" s="48">
        <v>45709</v>
      </c>
      <c r="I187" t="s">
        <v>1982</v>
      </c>
      <c r="J187" t="s">
        <v>297</v>
      </c>
      <c r="K187" t="s">
        <v>53</v>
      </c>
      <c r="L187" t="s">
        <v>54</v>
      </c>
      <c r="M187" t="s">
        <v>55</v>
      </c>
      <c r="N187" t="s">
        <v>298</v>
      </c>
      <c r="O187" t="s">
        <v>299</v>
      </c>
      <c r="P187" t="s">
        <v>2658</v>
      </c>
      <c r="Q187" t="s">
        <v>307</v>
      </c>
      <c r="R187" t="s">
        <v>56</v>
      </c>
      <c r="S187" t="s">
        <v>20</v>
      </c>
      <c r="T187" s="49">
        <v>0.02</v>
      </c>
      <c r="U187" s="49">
        <v>0.3</v>
      </c>
      <c r="V187" s="49">
        <v>3.87</v>
      </c>
      <c r="W187" t="s">
        <v>315</v>
      </c>
      <c r="X187" t="s">
        <v>302</v>
      </c>
      <c r="Y187" t="s">
        <v>21</v>
      </c>
      <c r="Z187" t="s">
        <v>2659</v>
      </c>
      <c r="AA187" s="2" t="str">
        <f>IFERROR(VLOOKUP(Tabela3[[#This Row],[RetornCodigo]],Tabela7[],4,0),"formula")</f>
        <v xml:space="preserve">Assai Picos   </v>
      </c>
      <c r="AB187" s="9" t="str">
        <f>IFERROR(VLOOKUP(Tabela3[[#This Row],[RetornCodigo]],Tabela7[],3,0),"formula")</f>
        <v>Assai</v>
      </c>
      <c r="AC187" s="40">
        <f>IFERROR(Tabela3[[#This Row],[Vlr Devolução]]/$AK$1,"formula")</f>
        <v>1.2399269551661635E-5</v>
      </c>
      <c r="AD187" s="32">
        <f>IFERROR(Tabela3[[#This Row],[Qtd Devolvida Kg]]/$AL$1,"formula")</f>
        <v>8.7005463772428824E-6</v>
      </c>
      <c r="AE187" s="33" t="str">
        <f>IFERROR(RIGHT(Tabela3[[#This Row],[Cliente]],10),"formula")</f>
        <v>1899 - 30)</v>
      </c>
      <c r="AF187" s="39">
        <f>IFERROR(VLOOKUP(Tabela3[[#This Row],[Fantasia]],'BASE VENDAS'!#REF!,2,0),0)</f>
        <v>0</v>
      </c>
      <c r="AG187" s="39">
        <f>IFERROR(VLOOKUP(Tabela3[[#This Row],[Fantasia]],'BASE VENDAS'!#REF!,3,0),0)</f>
        <v>0</v>
      </c>
      <c r="AH187" s="52">
        <f t="shared" si="2"/>
        <v>2.8611970184302681E-2</v>
      </c>
      <c r="AI187" s="38"/>
      <c r="AJ187" s="38"/>
    </row>
    <row r="188" spans="1:36" x14ac:dyDescent="0.2">
      <c r="A188" s="9" t="str">
        <f>IFERROR(Tabela3[[#This Row],[direita]],"formula")</f>
        <v>1899 - 30)</v>
      </c>
      <c r="B188" t="s">
        <v>1133</v>
      </c>
      <c r="C188" t="s">
        <v>1140</v>
      </c>
      <c r="D188" t="s">
        <v>919</v>
      </c>
      <c r="E188" t="s">
        <v>1141</v>
      </c>
      <c r="F188" t="s">
        <v>679</v>
      </c>
      <c r="G188" t="s">
        <v>1578</v>
      </c>
      <c r="H188" s="48">
        <v>45709</v>
      </c>
      <c r="I188" t="s">
        <v>1982</v>
      </c>
      <c r="J188" t="s">
        <v>297</v>
      </c>
      <c r="K188" t="s">
        <v>41</v>
      </c>
      <c r="L188" t="s">
        <v>310</v>
      </c>
      <c r="M188" t="s">
        <v>366</v>
      </c>
      <c r="N188" t="s">
        <v>342</v>
      </c>
      <c r="O188" t="s">
        <v>299</v>
      </c>
      <c r="P188" t="s">
        <v>2658</v>
      </c>
      <c r="Q188" t="s">
        <v>319</v>
      </c>
      <c r="R188" t="s">
        <v>386</v>
      </c>
      <c r="S188" t="s">
        <v>20</v>
      </c>
      <c r="T188" s="49">
        <v>0.1</v>
      </c>
      <c r="U188" s="49">
        <v>0.65</v>
      </c>
      <c r="V188" s="49">
        <v>12</v>
      </c>
      <c r="W188" t="s">
        <v>315</v>
      </c>
      <c r="X188" t="s">
        <v>302</v>
      </c>
      <c r="Y188" t="s">
        <v>21</v>
      </c>
      <c r="Z188" t="s">
        <v>2659</v>
      </c>
      <c r="AA188" s="2" t="str">
        <f>IFERROR(VLOOKUP(Tabela3[[#This Row],[RetornCodigo]],Tabela7[],4,0),"formula")</f>
        <v xml:space="preserve">Assai Picos   </v>
      </c>
      <c r="AB188" s="9" t="str">
        <f>IFERROR(VLOOKUP(Tabela3[[#This Row],[RetornCodigo]],Tabela7[],3,0),"formula")</f>
        <v>Assai</v>
      </c>
      <c r="AC188" s="40">
        <f>IFERROR(Tabela3[[#This Row],[Vlr Devolução]]/$AK$1,"formula")</f>
        <v>3.8447347447012824E-5</v>
      </c>
      <c r="AD188" s="32">
        <f>IFERROR(Tabela3[[#This Row],[Qtd Devolvida Kg]]/$AL$1,"formula")</f>
        <v>1.8851183817359581E-5</v>
      </c>
      <c r="AE188" s="33" t="str">
        <f>IFERROR(RIGHT(Tabela3[[#This Row],[Cliente]],10),"formula")</f>
        <v>1899 - 30)</v>
      </c>
      <c r="AF188" s="39">
        <f>IFERROR(VLOOKUP(Tabela3[[#This Row],[Fantasia]],'BASE VENDAS'!#REF!,2,0),0)</f>
        <v>0</v>
      </c>
      <c r="AG188" s="39">
        <f>IFERROR(VLOOKUP(Tabela3[[#This Row],[Fantasia]],'BASE VENDAS'!#REF!,3,0),0)</f>
        <v>0</v>
      </c>
      <c r="AH188" s="52">
        <f t="shared" si="2"/>
        <v>2.8611970184302681E-2</v>
      </c>
      <c r="AI188" s="38"/>
      <c r="AJ188" s="38"/>
    </row>
    <row r="189" spans="1:36" x14ac:dyDescent="0.2">
      <c r="A189" s="9" t="str">
        <f>IFERROR(Tabela3[[#This Row],[direita]],"formula")</f>
        <v>1899 - 30)</v>
      </c>
      <c r="B189" t="s">
        <v>1133</v>
      </c>
      <c r="C189" t="s">
        <v>1140</v>
      </c>
      <c r="D189" t="s">
        <v>919</v>
      </c>
      <c r="E189" t="s">
        <v>1141</v>
      </c>
      <c r="F189" t="s">
        <v>679</v>
      </c>
      <c r="G189" t="s">
        <v>1578</v>
      </c>
      <c r="H189" s="48">
        <v>45709</v>
      </c>
      <c r="I189" t="s">
        <v>1982</v>
      </c>
      <c r="J189" t="s">
        <v>297</v>
      </c>
      <c r="K189" t="s">
        <v>27</v>
      </c>
      <c r="L189" t="s">
        <v>320</v>
      </c>
      <c r="M189" t="s">
        <v>28</v>
      </c>
      <c r="N189" t="s">
        <v>298</v>
      </c>
      <c r="O189" t="s">
        <v>299</v>
      </c>
      <c r="P189" t="s">
        <v>2658</v>
      </c>
      <c r="Q189" t="s">
        <v>327</v>
      </c>
      <c r="R189" t="s">
        <v>29</v>
      </c>
      <c r="S189" t="s">
        <v>20</v>
      </c>
      <c r="T189" s="49">
        <v>1.03E-2</v>
      </c>
      <c r="U189" s="49">
        <v>0.18540000000000001</v>
      </c>
      <c r="V189" s="49">
        <v>2.88</v>
      </c>
      <c r="W189" t="s">
        <v>315</v>
      </c>
      <c r="X189" t="s">
        <v>302</v>
      </c>
      <c r="Y189" t="s">
        <v>21</v>
      </c>
      <c r="Z189" t="s">
        <v>2659</v>
      </c>
      <c r="AA189" s="2" t="str">
        <f>IFERROR(VLOOKUP(Tabela3[[#This Row],[RetornCodigo]],Tabela7[],4,0),"formula")</f>
        <v xml:space="preserve">Assai Picos   </v>
      </c>
      <c r="AB189" s="9" t="str">
        <f>IFERROR(VLOOKUP(Tabela3[[#This Row],[RetornCodigo]],Tabela7[],3,0),"formula")</f>
        <v>Assai</v>
      </c>
      <c r="AC189" s="40">
        <f>IFERROR(Tabela3[[#This Row],[Vlr Devolução]]/$AK$1,"formula")</f>
        <v>9.2273633872830769E-6</v>
      </c>
      <c r="AD189" s="32">
        <f>IFERROR(Tabela3[[#This Row],[Qtd Devolvida Kg]]/$AL$1,"formula")</f>
        <v>5.3769376611361024E-6</v>
      </c>
      <c r="AE189" s="33" t="str">
        <f>IFERROR(RIGHT(Tabela3[[#This Row],[Cliente]],10),"formula")</f>
        <v>1899 - 30)</v>
      </c>
      <c r="AF189" s="39">
        <f>IFERROR(VLOOKUP(Tabela3[[#This Row],[Fantasia]],'BASE VENDAS'!#REF!,2,0),0)</f>
        <v>0</v>
      </c>
      <c r="AG189" s="39">
        <f>IFERROR(VLOOKUP(Tabela3[[#This Row],[Fantasia]],'BASE VENDAS'!#REF!,3,0),0)</f>
        <v>0</v>
      </c>
      <c r="AH189" s="52">
        <f t="shared" si="2"/>
        <v>2.8611970184302681E-2</v>
      </c>
      <c r="AI189" s="38"/>
      <c r="AJ189" s="38"/>
    </row>
    <row r="190" spans="1:36" x14ac:dyDescent="0.2">
      <c r="A190" s="9" t="str">
        <f>IFERROR(Tabela3[[#This Row],[direita]],"formula")</f>
        <v>1899 - 30)</v>
      </c>
      <c r="B190" t="s">
        <v>1133</v>
      </c>
      <c r="C190" t="s">
        <v>1140</v>
      </c>
      <c r="D190" t="s">
        <v>919</v>
      </c>
      <c r="E190" t="s">
        <v>1141</v>
      </c>
      <c r="F190" t="s">
        <v>679</v>
      </c>
      <c r="G190" t="s">
        <v>1578</v>
      </c>
      <c r="H190" s="48">
        <v>45709</v>
      </c>
      <c r="I190" t="s">
        <v>1982</v>
      </c>
      <c r="J190" t="s">
        <v>303</v>
      </c>
      <c r="K190" t="s">
        <v>45</v>
      </c>
      <c r="L190" t="s">
        <v>1148</v>
      </c>
      <c r="M190" t="s">
        <v>1148</v>
      </c>
      <c r="N190" t="s">
        <v>325</v>
      </c>
      <c r="O190" t="s">
        <v>299</v>
      </c>
      <c r="P190" t="s">
        <v>2658</v>
      </c>
      <c r="Q190" t="s">
        <v>317</v>
      </c>
      <c r="R190" t="s">
        <v>1150</v>
      </c>
      <c r="S190" t="s">
        <v>20</v>
      </c>
      <c r="T190" s="49">
        <v>3.09E-2</v>
      </c>
      <c r="U190" s="49">
        <v>0.46350000000000002</v>
      </c>
      <c r="V190" s="49">
        <v>2.74</v>
      </c>
      <c r="W190" t="s">
        <v>315</v>
      </c>
      <c r="X190" t="s">
        <v>302</v>
      </c>
      <c r="Y190" t="s">
        <v>21</v>
      </c>
      <c r="Z190" t="s">
        <v>2659</v>
      </c>
      <c r="AA190" s="2" t="str">
        <f>IFERROR(VLOOKUP(Tabela3[[#This Row],[RetornCodigo]],Tabela7[],4,0),"formula")</f>
        <v xml:space="preserve">Assai Picos   </v>
      </c>
      <c r="AB190" s="9" t="str">
        <f>IFERROR(VLOOKUP(Tabela3[[#This Row],[RetornCodigo]],Tabela7[],3,0),"formula")</f>
        <v>Assai</v>
      </c>
      <c r="AC190" s="40">
        <f>IFERROR(Tabela3[[#This Row],[Vlr Devolução]]/$AK$1,"formula")</f>
        <v>8.7788110004012613E-6</v>
      </c>
      <c r="AD190" s="32">
        <f>IFERROR(Tabela3[[#This Row],[Qtd Devolvida Kg]]/$AL$1,"formula")</f>
        <v>1.3442344152840255E-5</v>
      </c>
      <c r="AE190" s="33" t="str">
        <f>IFERROR(RIGHT(Tabela3[[#This Row],[Cliente]],10),"formula")</f>
        <v>1899 - 30)</v>
      </c>
      <c r="AF190" s="39">
        <f>IFERROR(VLOOKUP(Tabela3[[#This Row],[Fantasia]],'BASE VENDAS'!#REF!,2,0),0)</f>
        <v>0</v>
      </c>
      <c r="AG190" s="39">
        <f>IFERROR(VLOOKUP(Tabela3[[#This Row],[Fantasia]],'BASE VENDAS'!#REF!,3,0),0)</f>
        <v>0</v>
      </c>
      <c r="AH190" s="52">
        <f t="shared" si="2"/>
        <v>2.8611970184302681E-2</v>
      </c>
      <c r="AI190" s="38"/>
      <c r="AJ190" s="38"/>
    </row>
    <row r="191" spans="1:36" x14ac:dyDescent="0.2">
      <c r="A191" s="9" t="str">
        <f>IFERROR(Tabela3[[#This Row],[direita]],"formula")</f>
        <v>1899 - 30)</v>
      </c>
      <c r="B191" t="s">
        <v>1133</v>
      </c>
      <c r="C191" t="s">
        <v>1140</v>
      </c>
      <c r="D191" t="s">
        <v>919</v>
      </c>
      <c r="E191" t="s">
        <v>1141</v>
      </c>
      <c r="F191" t="s">
        <v>679</v>
      </c>
      <c r="G191" t="s">
        <v>1578</v>
      </c>
      <c r="H191" s="48">
        <v>45709</v>
      </c>
      <c r="I191" t="s">
        <v>1982</v>
      </c>
      <c r="J191" t="s">
        <v>297</v>
      </c>
      <c r="K191" t="s">
        <v>65</v>
      </c>
      <c r="L191" t="s">
        <v>312</v>
      </c>
      <c r="M191" t="s">
        <v>66</v>
      </c>
      <c r="N191" t="s">
        <v>298</v>
      </c>
      <c r="O191" t="s">
        <v>299</v>
      </c>
      <c r="P191" t="s">
        <v>2658</v>
      </c>
      <c r="Q191" t="s">
        <v>332</v>
      </c>
      <c r="R191" t="s">
        <v>67</v>
      </c>
      <c r="S191" t="s">
        <v>20</v>
      </c>
      <c r="T191" s="49">
        <v>1.06E-2</v>
      </c>
      <c r="U191" s="49">
        <v>0.1908</v>
      </c>
      <c r="V191" s="49">
        <v>1.69</v>
      </c>
      <c r="W191" t="s">
        <v>315</v>
      </c>
      <c r="X191" t="s">
        <v>302</v>
      </c>
      <c r="Y191" t="s">
        <v>21</v>
      </c>
      <c r="Z191" t="s">
        <v>2659</v>
      </c>
      <c r="AA191" s="2" t="str">
        <f>IFERROR(VLOOKUP(Tabela3[[#This Row],[RetornCodigo]],Tabela7[],4,0),"formula")</f>
        <v xml:space="preserve">Assai Picos   </v>
      </c>
      <c r="AB191" s="9" t="str">
        <f>IFERROR(VLOOKUP(Tabela3[[#This Row],[RetornCodigo]],Tabela7[],3,0),"formula")</f>
        <v>Assai</v>
      </c>
      <c r="AC191" s="40">
        <f>IFERROR(Tabela3[[#This Row],[Vlr Devolução]]/$AK$1,"formula")</f>
        <v>5.4146680987876391E-6</v>
      </c>
      <c r="AD191" s="32">
        <f>IFERROR(Tabela3[[#This Row],[Qtd Devolvida Kg]]/$AL$1,"formula")</f>
        <v>5.5335474959264733E-6</v>
      </c>
      <c r="AE191" s="33" t="str">
        <f>IFERROR(RIGHT(Tabela3[[#This Row],[Cliente]],10),"formula")</f>
        <v>1899 - 30)</v>
      </c>
      <c r="AF191" s="39">
        <f>IFERROR(VLOOKUP(Tabela3[[#This Row],[Fantasia]],'BASE VENDAS'!#REF!,2,0),0)</f>
        <v>0</v>
      </c>
      <c r="AG191" s="39">
        <f>IFERROR(VLOOKUP(Tabela3[[#This Row],[Fantasia]],'BASE VENDAS'!#REF!,3,0),0)</f>
        <v>0</v>
      </c>
      <c r="AH191" s="52">
        <f t="shared" si="2"/>
        <v>2.8611970184302681E-2</v>
      </c>
      <c r="AI191" s="38"/>
      <c r="AJ191" s="38"/>
    </row>
    <row r="192" spans="1:36" x14ac:dyDescent="0.2">
      <c r="A192" s="9" t="str">
        <f>IFERROR(Tabela3[[#This Row],[direita]],"formula")</f>
        <v>1899 - 30)</v>
      </c>
      <c r="B192" t="s">
        <v>1133</v>
      </c>
      <c r="C192" t="s">
        <v>1140</v>
      </c>
      <c r="D192" t="s">
        <v>919</v>
      </c>
      <c r="E192" t="s">
        <v>1141</v>
      </c>
      <c r="F192" t="s">
        <v>679</v>
      </c>
      <c r="G192" t="s">
        <v>1578</v>
      </c>
      <c r="H192" s="48">
        <v>45709</v>
      </c>
      <c r="I192" t="s">
        <v>1982</v>
      </c>
      <c r="J192" t="s">
        <v>303</v>
      </c>
      <c r="K192" t="s">
        <v>313</v>
      </c>
      <c r="L192" t="s">
        <v>324</v>
      </c>
      <c r="M192" t="s">
        <v>324</v>
      </c>
      <c r="N192" t="s">
        <v>333</v>
      </c>
      <c r="O192" t="s">
        <v>299</v>
      </c>
      <c r="P192" t="s">
        <v>2658</v>
      </c>
      <c r="Q192" t="s">
        <v>434</v>
      </c>
      <c r="R192" t="s">
        <v>385</v>
      </c>
      <c r="S192" t="s">
        <v>20</v>
      </c>
      <c r="T192" s="49">
        <v>8.3299999999999999E-2</v>
      </c>
      <c r="U192" s="49">
        <v>0.43315999999999999</v>
      </c>
      <c r="V192" s="49">
        <v>11.5</v>
      </c>
      <c r="W192" t="s">
        <v>315</v>
      </c>
      <c r="X192" t="s">
        <v>302</v>
      </c>
      <c r="Y192" t="s">
        <v>335</v>
      </c>
      <c r="Z192" t="s">
        <v>2659</v>
      </c>
      <c r="AA192" s="2" t="str">
        <f>IFERROR(VLOOKUP(Tabela3[[#This Row],[RetornCodigo]],Tabela7[],4,0),"formula")</f>
        <v xml:space="preserve">Assai Picos   </v>
      </c>
      <c r="AB192" s="9" t="str">
        <f>IFERROR(VLOOKUP(Tabela3[[#This Row],[RetornCodigo]],Tabela7[],3,0),"formula")</f>
        <v>Assai</v>
      </c>
      <c r="AC192" s="40">
        <f>IFERROR(Tabela3[[#This Row],[Vlr Devolução]]/$AK$1,"formula")</f>
        <v>3.6845374636720623E-5</v>
      </c>
      <c r="AD192" s="32">
        <f>IFERROR(Tabela3[[#This Row],[Qtd Devolvida Kg]]/$AL$1,"formula")</f>
        <v>1.2562428895888424E-5</v>
      </c>
      <c r="AE192" s="33" t="str">
        <f>IFERROR(RIGHT(Tabela3[[#This Row],[Cliente]],10),"formula")</f>
        <v>1899 - 30)</v>
      </c>
      <c r="AF192" s="39">
        <f>IFERROR(VLOOKUP(Tabela3[[#This Row],[Fantasia]],'BASE VENDAS'!#REF!,2,0),0)</f>
        <v>0</v>
      </c>
      <c r="AG192" s="39">
        <f>IFERROR(VLOOKUP(Tabela3[[#This Row],[Fantasia]],'BASE VENDAS'!#REF!,3,0),0)</f>
        <v>0</v>
      </c>
      <c r="AH192" s="52">
        <f t="shared" si="2"/>
        <v>2.8611970184302681E-2</v>
      </c>
      <c r="AI192" s="38"/>
      <c r="AJ192" s="38"/>
    </row>
    <row r="193" spans="1:36" x14ac:dyDescent="0.2">
      <c r="A193" s="9" t="str">
        <f>IFERROR(Tabela3[[#This Row],[direita]],"formula")</f>
        <v>1899 - 30)</v>
      </c>
      <c r="B193" t="s">
        <v>1133</v>
      </c>
      <c r="C193" t="s">
        <v>1140</v>
      </c>
      <c r="D193" t="s">
        <v>919</v>
      </c>
      <c r="E193" t="s">
        <v>1141</v>
      </c>
      <c r="F193" t="s">
        <v>679</v>
      </c>
      <c r="G193" t="s">
        <v>1578</v>
      </c>
      <c r="H193" s="48">
        <v>45709</v>
      </c>
      <c r="I193" t="s">
        <v>1982</v>
      </c>
      <c r="J193" t="s">
        <v>303</v>
      </c>
      <c r="K193" t="s">
        <v>89</v>
      </c>
      <c r="L193" t="s">
        <v>117</v>
      </c>
      <c r="M193" t="s">
        <v>117</v>
      </c>
      <c r="N193" t="s">
        <v>298</v>
      </c>
      <c r="O193" t="s">
        <v>299</v>
      </c>
      <c r="P193" t="s">
        <v>2658</v>
      </c>
      <c r="Q193" t="s">
        <v>300</v>
      </c>
      <c r="R193" t="s">
        <v>118</v>
      </c>
      <c r="S193" t="s">
        <v>92</v>
      </c>
      <c r="T193" s="49">
        <v>0.05</v>
      </c>
      <c r="U193" s="49">
        <v>1</v>
      </c>
      <c r="V193" s="49">
        <v>3.8</v>
      </c>
      <c r="W193" t="s">
        <v>315</v>
      </c>
      <c r="X193" t="s">
        <v>302</v>
      </c>
      <c r="Y193" t="s">
        <v>21</v>
      </c>
      <c r="Z193" t="s">
        <v>2659</v>
      </c>
      <c r="AA193" s="2" t="str">
        <f>IFERROR(VLOOKUP(Tabela3[[#This Row],[RetornCodigo]],Tabela7[],4,0),"formula")</f>
        <v xml:space="preserve">Assai Picos   </v>
      </c>
      <c r="AB193" s="9" t="str">
        <f>IFERROR(VLOOKUP(Tabela3[[#This Row],[RetornCodigo]],Tabela7[],3,0),"formula")</f>
        <v>Assai</v>
      </c>
      <c r="AC193" s="40">
        <f>IFERROR(Tabela3[[#This Row],[Vlr Devolução]]/$AK$1,"formula")</f>
        <v>1.2174993358220727E-5</v>
      </c>
      <c r="AD193" s="32">
        <f>IFERROR(Tabela3[[#This Row],[Qtd Devolvida Kg]]/$AL$1,"formula")</f>
        <v>2.9001821257476276E-5</v>
      </c>
      <c r="AE193" s="33" t="str">
        <f>IFERROR(RIGHT(Tabela3[[#This Row],[Cliente]],10),"formula")</f>
        <v>1899 - 30)</v>
      </c>
      <c r="AF193" s="39">
        <f>IFERROR(VLOOKUP(Tabela3[[#This Row],[Fantasia]],'BASE VENDAS'!#REF!,2,0),0)</f>
        <v>0</v>
      </c>
      <c r="AG193" s="39">
        <f>IFERROR(VLOOKUP(Tabela3[[#This Row],[Fantasia]],'BASE VENDAS'!#REF!,3,0),0)</f>
        <v>0</v>
      </c>
      <c r="AH193" s="52">
        <f t="shared" si="2"/>
        <v>2.8611970184302681E-2</v>
      </c>
      <c r="AI193" s="38"/>
      <c r="AJ193" s="38"/>
    </row>
    <row r="194" spans="1:36" x14ac:dyDescent="0.2">
      <c r="A194" s="9" t="str">
        <f>IFERROR(Tabela3[[#This Row],[direita]],"formula")</f>
        <v>0048 - 14)</v>
      </c>
      <c r="B194" t="s">
        <v>1133</v>
      </c>
      <c r="C194" t="s">
        <v>1134</v>
      </c>
      <c r="D194" t="s">
        <v>920</v>
      </c>
      <c r="E194" t="s">
        <v>1135</v>
      </c>
      <c r="F194" t="s">
        <v>676</v>
      </c>
      <c r="G194" t="s">
        <v>1213</v>
      </c>
      <c r="H194" s="48">
        <v>45706</v>
      </c>
      <c r="I194" t="s">
        <v>1982</v>
      </c>
      <c r="J194" t="s">
        <v>297</v>
      </c>
      <c r="K194" t="s">
        <v>65</v>
      </c>
      <c r="L194" t="s">
        <v>312</v>
      </c>
      <c r="M194" t="s">
        <v>66</v>
      </c>
      <c r="N194" t="s">
        <v>298</v>
      </c>
      <c r="O194" t="s">
        <v>299</v>
      </c>
      <c r="P194" t="s">
        <v>2660</v>
      </c>
      <c r="Q194" t="s">
        <v>300</v>
      </c>
      <c r="R194" t="s">
        <v>67</v>
      </c>
      <c r="S194" t="s">
        <v>20</v>
      </c>
      <c r="T194" s="49">
        <v>8.3299999999999999E-2</v>
      </c>
      <c r="U194" s="49">
        <v>1.4994000000000001</v>
      </c>
      <c r="V194" s="49">
        <v>13.5</v>
      </c>
      <c r="W194" t="s">
        <v>315</v>
      </c>
      <c r="X194" t="s">
        <v>302</v>
      </c>
      <c r="Y194" t="s">
        <v>21</v>
      </c>
      <c r="Z194" t="s">
        <v>2661</v>
      </c>
      <c r="AA194" s="2" t="str">
        <f>IFERROR(VLOOKUP(Tabela3[[#This Row],[RetornCodigo]],Tabela7[],4,0),"formula")</f>
        <v xml:space="preserve">Atac Vila Peri   </v>
      </c>
      <c r="AB194" s="9" t="str">
        <f>IFERROR(VLOOKUP(Tabela3[[#This Row],[RetornCodigo]],Tabela7[],3,0),"formula")</f>
        <v>Atacadao</v>
      </c>
      <c r="AC194" s="40">
        <f>IFERROR(Tabela3[[#This Row],[Vlr Devolução]]/$AK$1,"formula")</f>
        <v>4.3253265877889428E-5</v>
      </c>
      <c r="AD194" s="32">
        <f>IFERROR(Tabela3[[#This Row],[Qtd Devolvida Kg]]/$AL$1,"formula")</f>
        <v>4.3485330793459933E-5</v>
      </c>
      <c r="AE194" s="33" t="str">
        <f>IFERROR(RIGHT(Tabela3[[#This Row],[Cliente]],10),"formula")</f>
        <v>0048 - 14)</v>
      </c>
      <c r="AF194" s="39">
        <f>IFERROR(VLOOKUP(Tabela3[[#This Row],[Fantasia]],'BASE VENDAS'!#REF!,2,0),0)</f>
        <v>0</v>
      </c>
      <c r="AG194" s="39">
        <f>IFERROR(VLOOKUP(Tabela3[[#This Row],[Fantasia]],'BASE VENDAS'!#REF!,3,0),0)</f>
        <v>0</v>
      </c>
      <c r="AH194" s="52">
        <f t="shared" ref="AH194:AH257" si="3">$AJ$1</f>
        <v>2.8611970184302681E-2</v>
      </c>
      <c r="AI194" s="38"/>
      <c r="AJ194" s="38"/>
    </row>
    <row r="195" spans="1:36" x14ac:dyDescent="0.2">
      <c r="A195" s="9" t="str">
        <f>IFERROR(Tabela3[[#This Row],[direita]],"formula")</f>
        <v>0048 - 14)</v>
      </c>
      <c r="B195" t="s">
        <v>1133</v>
      </c>
      <c r="C195" t="s">
        <v>1134</v>
      </c>
      <c r="D195" t="s">
        <v>920</v>
      </c>
      <c r="E195" t="s">
        <v>1135</v>
      </c>
      <c r="F195" t="s">
        <v>676</v>
      </c>
      <c r="G195" t="s">
        <v>1213</v>
      </c>
      <c r="H195" s="48">
        <v>45706</v>
      </c>
      <c r="I195" t="s">
        <v>1982</v>
      </c>
      <c r="J195" t="s">
        <v>297</v>
      </c>
      <c r="K195" t="s">
        <v>65</v>
      </c>
      <c r="L195" t="s">
        <v>312</v>
      </c>
      <c r="M195" t="s">
        <v>66</v>
      </c>
      <c r="N195" t="s">
        <v>298</v>
      </c>
      <c r="O195" t="s">
        <v>299</v>
      </c>
      <c r="P195" t="s">
        <v>2662</v>
      </c>
      <c r="Q195" t="s">
        <v>300</v>
      </c>
      <c r="R195" t="s">
        <v>67</v>
      </c>
      <c r="S195" t="s">
        <v>20</v>
      </c>
      <c r="T195" s="49">
        <v>0.16669999999999999</v>
      </c>
      <c r="U195" s="49">
        <v>3.0005999999999999</v>
      </c>
      <c r="V195" s="49">
        <v>27</v>
      </c>
      <c r="W195" t="s">
        <v>315</v>
      </c>
      <c r="X195" t="s">
        <v>368</v>
      </c>
      <c r="Y195" t="s">
        <v>369</v>
      </c>
      <c r="Z195" t="s">
        <v>2661</v>
      </c>
      <c r="AA195" s="2" t="str">
        <f>IFERROR(VLOOKUP(Tabela3[[#This Row],[RetornCodigo]],Tabela7[],4,0),"formula")</f>
        <v xml:space="preserve">Atac Vila Peri   </v>
      </c>
      <c r="AB195" s="9" t="str">
        <f>IFERROR(VLOOKUP(Tabela3[[#This Row],[RetornCodigo]],Tabela7[],3,0),"formula")</f>
        <v>Atacadao</v>
      </c>
      <c r="AC195" s="40">
        <f>IFERROR(Tabela3[[#This Row],[Vlr Devolução]]/$AK$1,"formula")</f>
        <v>8.6506531755778856E-5</v>
      </c>
      <c r="AD195" s="32">
        <f>IFERROR(Tabela3[[#This Row],[Qtd Devolvida Kg]]/$AL$1,"formula")</f>
        <v>8.7022864865183316E-5</v>
      </c>
      <c r="AE195" s="41" t="str">
        <f>IFERROR(RIGHT(Tabela3[[#This Row],[Cliente]],10),"formula")</f>
        <v>0048 - 14)</v>
      </c>
      <c r="AF195" s="39">
        <f>IFERROR(VLOOKUP(Tabela3[[#This Row],[Fantasia]],'BASE VENDAS'!#REF!,2,0),0)</f>
        <v>0</v>
      </c>
      <c r="AG195" s="39">
        <f>IFERROR(VLOOKUP(Tabela3[[#This Row],[Fantasia]],'BASE VENDAS'!#REF!,3,0),0)</f>
        <v>0</v>
      </c>
      <c r="AH195" s="52">
        <f t="shared" si="3"/>
        <v>2.8611970184302681E-2</v>
      </c>
      <c r="AI195" s="42"/>
      <c r="AJ195" s="42"/>
    </row>
    <row r="196" spans="1:36" x14ac:dyDescent="0.2">
      <c r="A196" s="9" t="str">
        <f>IFERROR(Tabela3[[#This Row],[direita]],"formula")</f>
        <v>0048 - 37)</v>
      </c>
      <c r="B196" t="s">
        <v>1133</v>
      </c>
      <c r="C196" t="s">
        <v>1134</v>
      </c>
      <c r="D196" t="s">
        <v>920</v>
      </c>
      <c r="E196" t="s">
        <v>1135</v>
      </c>
      <c r="F196" t="s">
        <v>676</v>
      </c>
      <c r="G196" t="s">
        <v>1313</v>
      </c>
      <c r="H196" s="48">
        <v>45707</v>
      </c>
      <c r="I196" t="s">
        <v>1982</v>
      </c>
      <c r="J196" t="s">
        <v>297</v>
      </c>
      <c r="K196" t="s">
        <v>57</v>
      </c>
      <c r="L196" t="s">
        <v>429</v>
      </c>
      <c r="M196" t="s">
        <v>367</v>
      </c>
      <c r="N196" t="s">
        <v>342</v>
      </c>
      <c r="O196" t="s">
        <v>299</v>
      </c>
      <c r="P196" t="s">
        <v>2663</v>
      </c>
      <c r="Q196" t="s">
        <v>300</v>
      </c>
      <c r="R196" t="s">
        <v>2552</v>
      </c>
      <c r="S196" t="s">
        <v>20</v>
      </c>
      <c r="T196" s="49">
        <v>0.1</v>
      </c>
      <c r="U196" s="49">
        <v>0.55000000000000004</v>
      </c>
      <c r="V196" s="49">
        <v>12.7</v>
      </c>
      <c r="W196" t="s">
        <v>315</v>
      </c>
      <c r="X196" t="s">
        <v>368</v>
      </c>
      <c r="Y196" t="s">
        <v>369</v>
      </c>
      <c r="Z196" t="s">
        <v>2664</v>
      </c>
      <c r="AA196" s="2" t="str">
        <f>IFERROR(VLOOKUP(Tabela3[[#This Row],[RetornCodigo]],Tabela7[],4,0),"formula")</f>
        <v xml:space="preserve">Atacadao Maraponga   </v>
      </c>
      <c r="AB196" s="9" t="str">
        <f>IFERROR(VLOOKUP(Tabela3[[#This Row],[RetornCodigo]],Tabela7[],3,0),"formula")</f>
        <v>Atacadao</v>
      </c>
      <c r="AC196" s="40">
        <f>IFERROR(Tabela3[[#This Row],[Vlr Devolução]]/$AK$1,"formula")</f>
        <v>4.0690109381421901E-5</v>
      </c>
      <c r="AD196" s="32">
        <f>IFERROR(Tabela3[[#This Row],[Qtd Devolvida Kg]]/$AL$1,"formula")</f>
        <v>1.5951001691611952E-5</v>
      </c>
      <c r="AE196" s="41" t="str">
        <f>IFERROR(RIGHT(Tabela3[[#This Row],[Cliente]],10),"formula")</f>
        <v>0048 - 37)</v>
      </c>
      <c r="AF196" s="39">
        <f>IFERROR(VLOOKUP(Tabela3[[#This Row],[Fantasia]],'BASE VENDAS'!#REF!,2,0),0)</f>
        <v>0</v>
      </c>
      <c r="AG196" s="39">
        <f>IFERROR(VLOOKUP(Tabela3[[#This Row],[Fantasia]],'BASE VENDAS'!#REF!,3,0),0)</f>
        <v>0</v>
      </c>
      <c r="AH196" s="52">
        <f t="shared" si="3"/>
        <v>2.8611970184302681E-2</v>
      </c>
      <c r="AI196" s="42"/>
      <c r="AJ196" s="42"/>
    </row>
    <row r="197" spans="1:36" x14ac:dyDescent="0.2">
      <c r="A197" s="9" t="str">
        <f>IFERROR(Tabela3[[#This Row],[direita]],"formula")</f>
        <v>0153 - 03)</v>
      </c>
      <c r="B197" t="s">
        <v>1133</v>
      </c>
      <c r="C197" t="s">
        <v>1146</v>
      </c>
      <c r="D197" t="s">
        <v>922</v>
      </c>
      <c r="E197" t="s">
        <v>1135</v>
      </c>
      <c r="F197" t="s">
        <v>676</v>
      </c>
      <c r="G197" t="s">
        <v>1166</v>
      </c>
      <c r="H197" s="48">
        <v>45706</v>
      </c>
      <c r="I197" t="s">
        <v>1982</v>
      </c>
      <c r="J197" t="s">
        <v>297</v>
      </c>
      <c r="K197" t="s">
        <v>57</v>
      </c>
      <c r="L197" t="s">
        <v>306</v>
      </c>
      <c r="M197" t="s">
        <v>274</v>
      </c>
      <c r="N197" t="s">
        <v>298</v>
      </c>
      <c r="O197" t="s">
        <v>299</v>
      </c>
      <c r="P197" t="s">
        <v>2665</v>
      </c>
      <c r="Q197" t="s">
        <v>300</v>
      </c>
      <c r="R197" t="s">
        <v>1990</v>
      </c>
      <c r="S197" t="s">
        <v>20</v>
      </c>
      <c r="T197" s="49">
        <v>1</v>
      </c>
      <c r="U197" s="49">
        <v>9</v>
      </c>
      <c r="V197" s="49">
        <v>170.1</v>
      </c>
      <c r="W197" t="s">
        <v>315</v>
      </c>
      <c r="X197" t="s">
        <v>368</v>
      </c>
      <c r="Y197" t="s">
        <v>369</v>
      </c>
      <c r="Z197" t="s">
        <v>2666</v>
      </c>
      <c r="AA197" s="2" t="str">
        <f>IFERROR(VLOOKUP(Tabela3[[#This Row],[RetornCodigo]],Tabela7[],4,0),"formula")</f>
        <v xml:space="preserve">S. Do Povo Serrinha   </v>
      </c>
      <c r="AB197" s="9" t="str">
        <f>IFERROR(VLOOKUP(Tabela3[[#This Row],[RetornCodigo]],Tabela7[],3,0),"formula")</f>
        <v>Supermercado Do Povo</v>
      </c>
      <c r="AC197" s="40">
        <f>IFERROR(Tabela3[[#This Row],[Vlr Devolução]]/$AK$1,"formula")</f>
        <v>5.4499115006140676E-4</v>
      </c>
      <c r="AD197" s="32">
        <f>IFERROR(Tabela3[[#This Row],[Qtd Devolvida Kg]]/$AL$1,"formula")</f>
        <v>2.610163913172865E-4</v>
      </c>
      <c r="AE197" s="41" t="str">
        <f>IFERROR(RIGHT(Tabela3[[#This Row],[Cliente]],10),"formula")</f>
        <v>0153 - 03)</v>
      </c>
      <c r="AF197" s="39">
        <f>IFERROR(VLOOKUP(Tabela3[[#This Row],[Fantasia]],'BASE VENDAS'!#REF!,2,0),0)</f>
        <v>0</v>
      </c>
      <c r="AG197" s="39">
        <f>IFERROR(VLOOKUP(Tabela3[[#This Row],[Fantasia]],'BASE VENDAS'!#REF!,3,0),0)</f>
        <v>0</v>
      </c>
      <c r="AH197" s="52">
        <f t="shared" si="3"/>
        <v>2.8611970184302681E-2</v>
      </c>
      <c r="AI197" s="42"/>
      <c r="AJ197" s="42"/>
    </row>
    <row r="198" spans="1:36" x14ac:dyDescent="0.2">
      <c r="A198" s="9" t="str">
        <f>IFERROR(Tabela3[[#This Row],[direita]],"formula")</f>
        <v>2459 - 59)</v>
      </c>
      <c r="B198" t="s">
        <v>1133</v>
      </c>
      <c r="C198" t="s">
        <v>1134</v>
      </c>
      <c r="D198" t="s">
        <v>924</v>
      </c>
      <c r="E198" t="s">
        <v>1135</v>
      </c>
      <c r="F198" t="s">
        <v>689</v>
      </c>
      <c r="G198" t="s">
        <v>1371</v>
      </c>
      <c r="H198" s="48">
        <v>45709</v>
      </c>
      <c r="I198" t="s">
        <v>1982</v>
      </c>
      <c r="J198" t="s">
        <v>297</v>
      </c>
      <c r="K198" t="s">
        <v>57</v>
      </c>
      <c r="L198" t="s">
        <v>306</v>
      </c>
      <c r="M198" t="s">
        <v>274</v>
      </c>
      <c r="N198" t="s">
        <v>298</v>
      </c>
      <c r="O198" t="s">
        <v>299</v>
      </c>
      <c r="P198" t="s">
        <v>2667</v>
      </c>
      <c r="Q198" t="s">
        <v>300</v>
      </c>
      <c r="R198" t="s">
        <v>1984</v>
      </c>
      <c r="S198" t="s">
        <v>20</v>
      </c>
      <c r="T198" s="49">
        <v>0.16669999999999999</v>
      </c>
      <c r="U198" s="49">
        <v>1.5003</v>
      </c>
      <c r="V198" s="49">
        <v>22.35</v>
      </c>
      <c r="W198" t="s">
        <v>315</v>
      </c>
      <c r="X198" t="s">
        <v>302</v>
      </c>
      <c r="Y198" t="s">
        <v>21</v>
      </c>
      <c r="Z198" t="s">
        <v>2668</v>
      </c>
      <c r="AA198" s="2" t="str">
        <f>IFERROR(VLOOKUP(Tabela3[[#This Row],[RetornCodigo]],Tabela7[],4,0),"formula")</f>
        <v xml:space="preserve">Mateus Juazeiro Do Norte   </v>
      </c>
      <c r="AB198" s="9" t="str">
        <f>IFERROR(VLOOKUP(Tabela3[[#This Row],[RetornCodigo]],Tabela7[],3,0),"formula")</f>
        <v>Mateus</v>
      </c>
      <c r="AC198" s="40">
        <f>IFERROR(Tabela3[[#This Row],[Vlr Devolução]]/$AK$1,"formula")</f>
        <v>7.1608184620061382E-5</v>
      </c>
      <c r="AD198" s="32">
        <f>IFERROR(Tabela3[[#This Row],[Qtd Devolvida Kg]]/$AL$1,"formula")</f>
        <v>4.3511432432591658E-5</v>
      </c>
      <c r="AE198" s="41" t="str">
        <f>IFERROR(RIGHT(Tabela3[[#This Row],[Cliente]],10),"formula")</f>
        <v>2459 - 59)</v>
      </c>
      <c r="AF198" s="39">
        <f>IFERROR(VLOOKUP(Tabela3[[#This Row],[Fantasia]],'BASE VENDAS'!#REF!,2,0),0)</f>
        <v>0</v>
      </c>
      <c r="AG198" s="39">
        <f>IFERROR(VLOOKUP(Tabela3[[#This Row],[Fantasia]],'BASE VENDAS'!#REF!,3,0),0)</f>
        <v>0</v>
      </c>
      <c r="AH198" s="52">
        <f t="shared" si="3"/>
        <v>2.8611970184302681E-2</v>
      </c>
      <c r="AI198" s="42"/>
      <c r="AJ198" s="42"/>
    </row>
    <row r="199" spans="1:36" x14ac:dyDescent="0.2">
      <c r="A199" s="9" t="str">
        <f>IFERROR(Tabela3[[#This Row],[direita]],"formula")</f>
        <v>2459 - 59)</v>
      </c>
      <c r="B199" t="s">
        <v>1133</v>
      </c>
      <c r="C199" t="s">
        <v>1134</v>
      </c>
      <c r="D199" t="s">
        <v>924</v>
      </c>
      <c r="E199" t="s">
        <v>1135</v>
      </c>
      <c r="F199" t="s">
        <v>689</v>
      </c>
      <c r="G199" t="s">
        <v>1371</v>
      </c>
      <c r="H199" s="48">
        <v>45709</v>
      </c>
      <c r="I199" t="s">
        <v>1982</v>
      </c>
      <c r="J199" t="s">
        <v>297</v>
      </c>
      <c r="K199" t="s">
        <v>27</v>
      </c>
      <c r="L199" t="s">
        <v>84</v>
      </c>
      <c r="M199" t="s">
        <v>84</v>
      </c>
      <c r="N199" t="s">
        <v>298</v>
      </c>
      <c r="O199" t="s">
        <v>299</v>
      </c>
      <c r="P199" t="s">
        <v>2667</v>
      </c>
      <c r="Q199" t="s">
        <v>308</v>
      </c>
      <c r="R199" t="s">
        <v>268</v>
      </c>
      <c r="S199" t="s">
        <v>20</v>
      </c>
      <c r="T199" s="49">
        <v>0.72219999999999995</v>
      </c>
      <c r="U199" s="49">
        <v>12.999599999999999</v>
      </c>
      <c r="V199" s="49">
        <v>115.7</v>
      </c>
      <c r="W199" t="s">
        <v>315</v>
      </c>
      <c r="X199" t="s">
        <v>302</v>
      </c>
      <c r="Y199" t="s">
        <v>21</v>
      </c>
      <c r="Z199" t="s">
        <v>2668</v>
      </c>
      <c r="AA199" s="2" t="str">
        <f>IFERROR(VLOOKUP(Tabela3[[#This Row],[RetornCodigo]],Tabela7[],4,0),"formula")</f>
        <v xml:space="preserve">Mateus Juazeiro Do Norte   </v>
      </c>
      <c r="AB199" s="9" t="str">
        <f>IFERROR(VLOOKUP(Tabela3[[#This Row],[RetornCodigo]],Tabela7[],3,0),"formula")</f>
        <v>Mateus</v>
      </c>
      <c r="AC199" s="40">
        <f>IFERROR(Tabela3[[#This Row],[Vlr Devolução]]/$AK$1,"formula")</f>
        <v>3.7069650830161532E-4</v>
      </c>
      <c r="AD199" s="32">
        <f>IFERROR(Tabela3[[#This Row],[Qtd Devolvida Kg]]/$AL$1,"formula")</f>
        <v>3.7701207561868859E-4</v>
      </c>
      <c r="AE199" s="41" t="str">
        <f>IFERROR(RIGHT(Tabela3[[#This Row],[Cliente]],10),"formula")</f>
        <v>2459 - 59)</v>
      </c>
      <c r="AF199" s="39">
        <f>IFERROR(VLOOKUP(Tabela3[[#This Row],[Fantasia]],'BASE VENDAS'!#REF!,2,0),0)</f>
        <v>0</v>
      </c>
      <c r="AG199" s="39">
        <f>IFERROR(VLOOKUP(Tabela3[[#This Row],[Fantasia]],'BASE VENDAS'!#REF!,3,0),0)</f>
        <v>0</v>
      </c>
      <c r="AH199" s="52">
        <f t="shared" si="3"/>
        <v>2.8611970184302681E-2</v>
      </c>
      <c r="AI199" s="42"/>
      <c r="AJ199" s="42"/>
    </row>
    <row r="200" spans="1:36" x14ac:dyDescent="0.2">
      <c r="A200" s="9" t="str">
        <f>IFERROR(Tabela3[[#This Row],[direita]],"formula")</f>
        <v>2459 - 59)</v>
      </c>
      <c r="B200" t="s">
        <v>1133</v>
      </c>
      <c r="C200" t="s">
        <v>1134</v>
      </c>
      <c r="D200" t="s">
        <v>924</v>
      </c>
      <c r="E200" t="s">
        <v>1135</v>
      </c>
      <c r="F200" t="s">
        <v>689</v>
      </c>
      <c r="G200" t="s">
        <v>1371</v>
      </c>
      <c r="H200" s="48">
        <v>45709</v>
      </c>
      <c r="I200" t="s">
        <v>1982</v>
      </c>
      <c r="J200" t="s">
        <v>303</v>
      </c>
      <c r="K200" t="s">
        <v>45</v>
      </c>
      <c r="L200" t="s">
        <v>1148</v>
      </c>
      <c r="M200" t="s">
        <v>1148</v>
      </c>
      <c r="N200" t="s">
        <v>325</v>
      </c>
      <c r="O200" t="s">
        <v>299</v>
      </c>
      <c r="P200" t="s">
        <v>2667</v>
      </c>
      <c r="Q200" t="s">
        <v>307</v>
      </c>
      <c r="R200" t="s">
        <v>1150</v>
      </c>
      <c r="S200" t="s">
        <v>20</v>
      </c>
      <c r="T200" s="49">
        <v>0.1</v>
      </c>
      <c r="U200" s="49">
        <v>1.5</v>
      </c>
      <c r="V200" s="49">
        <v>8.85</v>
      </c>
      <c r="W200" t="s">
        <v>315</v>
      </c>
      <c r="X200" t="s">
        <v>302</v>
      </c>
      <c r="Y200" t="s">
        <v>21</v>
      </c>
      <c r="Z200" t="s">
        <v>2668</v>
      </c>
      <c r="AA200" s="2" t="str">
        <f>IFERROR(VLOOKUP(Tabela3[[#This Row],[RetornCodigo]],Tabela7[],4,0),"formula")</f>
        <v xml:space="preserve">Mateus Juazeiro Do Norte   </v>
      </c>
      <c r="AB200" s="9" t="str">
        <f>IFERROR(VLOOKUP(Tabela3[[#This Row],[RetornCodigo]],Tabela7[],3,0),"formula")</f>
        <v>Mateus</v>
      </c>
      <c r="AC200" s="40">
        <f>IFERROR(Tabela3[[#This Row],[Vlr Devolução]]/$AK$1,"formula")</f>
        <v>2.8354918742171957E-5</v>
      </c>
      <c r="AD200" s="32">
        <f>IFERROR(Tabela3[[#This Row],[Qtd Devolvida Kg]]/$AL$1,"formula")</f>
        <v>4.3502731886214419E-5</v>
      </c>
      <c r="AE200" s="41" t="str">
        <f>IFERROR(RIGHT(Tabela3[[#This Row],[Cliente]],10),"formula")</f>
        <v>2459 - 59)</v>
      </c>
      <c r="AF200" s="39">
        <f>IFERROR(VLOOKUP(Tabela3[[#This Row],[Fantasia]],'BASE VENDAS'!#REF!,2,0),0)</f>
        <v>0</v>
      </c>
      <c r="AG200" s="39">
        <f>IFERROR(VLOOKUP(Tabela3[[#This Row],[Fantasia]],'BASE VENDAS'!#REF!,3,0),0)</f>
        <v>0</v>
      </c>
      <c r="AH200" s="52">
        <f t="shared" si="3"/>
        <v>2.8611970184302681E-2</v>
      </c>
      <c r="AI200" s="42"/>
      <c r="AJ200" s="42"/>
    </row>
    <row r="201" spans="1:36" x14ac:dyDescent="0.2">
      <c r="A201" s="9" t="str">
        <f>IFERROR(Tabela3[[#This Row],[direita]],"formula")</f>
        <v>2459 - 59)</v>
      </c>
      <c r="B201" t="s">
        <v>1133</v>
      </c>
      <c r="C201" t="s">
        <v>1134</v>
      </c>
      <c r="D201" t="s">
        <v>924</v>
      </c>
      <c r="E201" t="s">
        <v>1135</v>
      </c>
      <c r="F201" t="s">
        <v>689</v>
      </c>
      <c r="G201" t="s">
        <v>1371</v>
      </c>
      <c r="H201" s="48">
        <v>45709</v>
      </c>
      <c r="I201" t="s">
        <v>1982</v>
      </c>
      <c r="J201" t="s">
        <v>303</v>
      </c>
      <c r="K201" t="s">
        <v>45</v>
      </c>
      <c r="L201" t="s">
        <v>49</v>
      </c>
      <c r="M201" t="s">
        <v>49</v>
      </c>
      <c r="N201" t="s">
        <v>311</v>
      </c>
      <c r="O201" t="s">
        <v>299</v>
      </c>
      <c r="P201" t="s">
        <v>2667</v>
      </c>
      <c r="Q201" t="s">
        <v>319</v>
      </c>
      <c r="R201" t="s">
        <v>50</v>
      </c>
      <c r="S201" t="s">
        <v>20</v>
      </c>
      <c r="T201" s="49">
        <v>4</v>
      </c>
      <c r="U201" s="49">
        <v>60</v>
      </c>
      <c r="V201" s="49">
        <v>174</v>
      </c>
      <c r="W201" t="s">
        <v>315</v>
      </c>
      <c r="X201" t="s">
        <v>302</v>
      </c>
      <c r="Y201" t="s">
        <v>335</v>
      </c>
      <c r="Z201" t="s">
        <v>2668</v>
      </c>
      <c r="AA201" s="2" t="str">
        <f>IFERROR(VLOOKUP(Tabela3[[#This Row],[RetornCodigo]],Tabela7[],4,0),"formula")</f>
        <v xml:space="preserve">Mateus Juazeiro Do Norte   </v>
      </c>
      <c r="AB201" s="9" t="str">
        <f>IFERROR(VLOOKUP(Tabela3[[#This Row],[RetornCodigo]],Tabela7[],3,0),"formula")</f>
        <v>Mateus</v>
      </c>
      <c r="AC201" s="40">
        <f>IFERROR(Tabela3[[#This Row],[Vlr Devolução]]/$AK$1,"formula")</f>
        <v>5.5748653798168594E-4</v>
      </c>
      <c r="AD201" s="32">
        <f>IFERROR(Tabela3[[#This Row],[Qtd Devolvida Kg]]/$AL$1,"formula")</f>
        <v>1.7401092754485766E-3</v>
      </c>
      <c r="AE201" s="41" t="str">
        <f>IFERROR(RIGHT(Tabela3[[#This Row],[Cliente]],10),"formula")</f>
        <v>2459 - 59)</v>
      </c>
      <c r="AF201" s="39">
        <f>IFERROR(VLOOKUP(Tabela3[[#This Row],[Fantasia]],'BASE VENDAS'!#REF!,2,0),0)</f>
        <v>0</v>
      </c>
      <c r="AG201" s="39">
        <f>IFERROR(VLOOKUP(Tabela3[[#This Row],[Fantasia]],'BASE VENDAS'!#REF!,3,0),0)</f>
        <v>0</v>
      </c>
      <c r="AH201" s="52">
        <f t="shared" si="3"/>
        <v>2.8611970184302681E-2</v>
      </c>
      <c r="AI201" s="42"/>
      <c r="AJ201" s="42"/>
    </row>
    <row r="202" spans="1:36" x14ac:dyDescent="0.2">
      <c r="A202" s="9" t="str">
        <f>IFERROR(Tabela3[[#This Row],[direita]],"formula")</f>
        <v>0002 - 23)</v>
      </c>
      <c r="B202" t="s">
        <v>1133</v>
      </c>
      <c r="C202" t="s">
        <v>1134</v>
      </c>
      <c r="D202" t="s">
        <v>924</v>
      </c>
      <c r="E202" t="s">
        <v>1135</v>
      </c>
      <c r="F202" t="s">
        <v>689</v>
      </c>
      <c r="G202" t="s">
        <v>1330</v>
      </c>
      <c r="H202" s="48">
        <v>45707</v>
      </c>
      <c r="I202" t="s">
        <v>1982</v>
      </c>
      <c r="J202" t="s">
        <v>297</v>
      </c>
      <c r="K202" t="s">
        <v>57</v>
      </c>
      <c r="L202" t="s">
        <v>306</v>
      </c>
      <c r="M202" t="s">
        <v>274</v>
      </c>
      <c r="N202" t="s">
        <v>298</v>
      </c>
      <c r="O202" t="s">
        <v>299</v>
      </c>
      <c r="P202" t="s">
        <v>2669</v>
      </c>
      <c r="Q202" t="s">
        <v>300</v>
      </c>
      <c r="R202" t="s">
        <v>1984</v>
      </c>
      <c r="S202" t="s">
        <v>20</v>
      </c>
      <c r="T202" s="49">
        <v>0.1111</v>
      </c>
      <c r="U202" s="49">
        <v>0.99990000000000001</v>
      </c>
      <c r="V202" s="49">
        <v>16.899999999999999</v>
      </c>
      <c r="W202" t="s">
        <v>315</v>
      </c>
      <c r="X202" t="s">
        <v>302</v>
      </c>
      <c r="Y202" t="s">
        <v>21</v>
      </c>
      <c r="Z202" t="s">
        <v>2670</v>
      </c>
      <c r="AA202" s="2" t="str">
        <f>IFERROR(VLOOKUP(Tabela3[[#This Row],[RetornCodigo]],Tabela7[],4,0),"formula")</f>
        <v xml:space="preserve">Atac Juazeiro Norte   </v>
      </c>
      <c r="AB202" s="9" t="str">
        <f>IFERROR(VLOOKUP(Tabela3[[#This Row],[RetornCodigo]],Tabela7[],3,0),"formula")</f>
        <v>Atacadao</v>
      </c>
      <c r="AC202" s="40">
        <f>IFERROR(Tabela3[[#This Row],[Vlr Devolução]]/$AK$1,"formula")</f>
        <v>5.4146680987876386E-5</v>
      </c>
      <c r="AD202" s="32">
        <f>IFERROR(Tabela3[[#This Row],[Qtd Devolvida Kg]]/$AL$1,"formula")</f>
        <v>2.8998921075350528E-5</v>
      </c>
      <c r="AE202" s="41" t="str">
        <f>IFERROR(RIGHT(Tabela3[[#This Row],[Cliente]],10),"formula")</f>
        <v>0002 - 23)</v>
      </c>
      <c r="AF202" s="39">
        <f>IFERROR(VLOOKUP(Tabela3[[#This Row],[Fantasia]],'BASE VENDAS'!#REF!,2,0),0)</f>
        <v>0</v>
      </c>
      <c r="AG202" s="39">
        <f>IFERROR(VLOOKUP(Tabela3[[#This Row],[Fantasia]],'BASE VENDAS'!#REF!,3,0),0)</f>
        <v>0</v>
      </c>
      <c r="AH202" s="52">
        <f t="shared" si="3"/>
        <v>2.8611970184302681E-2</v>
      </c>
      <c r="AI202" s="42"/>
      <c r="AJ202" s="42"/>
    </row>
    <row r="203" spans="1:36" x14ac:dyDescent="0.2">
      <c r="A203" s="9" t="str">
        <f>IFERROR(Tabela3[[#This Row],[direita]],"formula")</f>
        <v>0002 - 23)</v>
      </c>
      <c r="B203" t="s">
        <v>1133</v>
      </c>
      <c r="C203" t="s">
        <v>1134</v>
      </c>
      <c r="D203" t="s">
        <v>924</v>
      </c>
      <c r="E203" t="s">
        <v>1135</v>
      </c>
      <c r="F203" t="s">
        <v>689</v>
      </c>
      <c r="G203" t="s">
        <v>1330</v>
      </c>
      <c r="H203" s="48">
        <v>45709</v>
      </c>
      <c r="I203" t="s">
        <v>1982</v>
      </c>
      <c r="J203" t="s">
        <v>297</v>
      </c>
      <c r="K203" t="s">
        <v>57</v>
      </c>
      <c r="L203" t="s">
        <v>306</v>
      </c>
      <c r="M203" t="s">
        <v>274</v>
      </c>
      <c r="N203" t="s">
        <v>298</v>
      </c>
      <c r="O203" t="s">
        <v>299</v>
      </c>
      <c r="P203" t="s">
        <v>2671</v>
      </c>
      <c r="Q203" t="s">
        <v>300</v>
      </c>
      <c r="R203" t="s">
        <v>1984</v>
      </c>
      <c r="S203" t="s">
        <v>20</v>
      </c>
      <c r="T203" s="49">
        <v>1.8889</v>
      </c>
      <c r="U203" s="49">
        <v>17.0001</v>
      </c>
      <c r="V203" s="49">
        <v>287.3</v>
      </c>
      <c r="W203" t="s">
        <v>301</v>
      </c>
      <c r="X203" t="s">
        <v>370</v>
      </c>
      <c r="Y203" t="s">
        <v>371</v>
      </c>
      <c r="Z203" t="s">
        <v>2670</v>
      </c>
      <c r="AA203" s="2" t="str">
        <f>IFERROR(VLOOKUP(Tabela3[[#This Row],[RetornCodigo]],Tabela7[],4,0),"formula")</f>
        <v xml:space="preserve">Atac Juazeiro Norte   </v>
      </c>
      <c r="AB203" s="9" t="str">
        <f>IFERROR(VLOOKUP(Tabela3[[#This Row],[RetornCodigo]],Tabela7[],3,0),"formula")</f>
        <v>Atacadao</v>
      </c>
      <c r="AC203" s="40">
        <f>IFERROR(Tabela3[[#This Row],[Vlr Devolução]]/$AK$1,"formula")</f>
        <v>9.2049357679389865E-4</v>
      </c>
      <c r="AD203" s="32">
        <f>IFERROR(Tabela3[[#This Row],[Qtd Devolvida Kg]]/$AL$1,"formula")</f>
        <v>4.9303386155922244E-4</v>
      </c>
      <c r="AE203" s="41" t="str">
        <f>IFERROR(RIGHT(Tabela3[[#This Row],[Cliente]],10),"formula")</f>
        <v>0002 - 23)</v>
      </c>
      <c r="AF203" s="39">
        <f>IFERROR(VLOOKUP(Tabela3[[#This Row],[Fantasia]],'BASE VENDAS'!#REF!,2,0),0)</f>
        <v>0</v>
      </c>
      <c r="AG203" s="39">
        <f>IFERROR(VLOOKUP(Tabela3[[#This Row],[Fantasia]],'BASE VENDAS'!#REF!,3,0),0)</f>
        <v>0</v>
      </c>
      <c r="AH203" s="52">
        <f t="shared" si="3"/>
        <v>2.8611970184302681E-2</v>
      </c>
      <c r="AI203" s="42"/>
      <c r="AJ203" s="42"/>
    </row>
    <row r="204" spans="1:36" x14ac:dyDescent="0.2">
      <c r="A204" s="9" t="str">
        <f>IFERROR(Tabela3[[#This Row],[direita]],"formula")</f>
        <v>1899 - 17)</v>
      </c>
      <c r="B204" t="s">
        <v>1133</v>
      </c>
      <c r="C204" t="s">
        <v>1134</v>
      </c>
      <c r="D204" t="s">
        <v>924</v>
      </c>
      <c r="E204" t="s">
        <v>1135</v>
      </c>
      <c r="F204" t="s">
        <v>689</v>
      </c>
      <c r="G204" t="s">
        <v>1229</v>
      </c>
      <c r="H204" s="48">
        <v>45709</v>
      </c>
      <c r="I204" t="s">
        <v>1982</v>
      </c>
      <c r="J204" t="s">
        <v>297</v>
      </c>
      <c r="K204" t="s">
        <v>65</v>
      </c>
      <c r="L204" t="s">
        <v>312</v>
      </c>
      <c r="M204" t="s">
        <v>66</v>
      </c>
      <c r="N204" t="s">
        <v>298</v>
      </c>
      <c r="O204" t="s">
        <v>299</v>
      </c>
      <c r="P204" t="s">
        <v>2672</v>
      </c>
      <c r="Q204" t="s">
        <v>300</v>
      </c>
      <c r="R204" t="s">
        <v>67</v>
      </c>
      <c r="S204" t="s">
        <v>20</v>
      </c>
      <c r="T204" s="49">
        <v>0.27779999999999999</v>
      </c>
      <c r="U204" s="49">
        <v>5.0004</v>
      </c>
      <c r="V204" s="49">
        <v>49.5</v>
      </c>
      <c r="W204" t="s">
        <v>315</v>
      </c>
      <c r="X204" t="s">
        <v>302</v>
      </c>
      <c r="Y204" t="s">
        <v>21</v>
      </c>
      <c r="Z204" t="s">
        <v>2673</v>
      </c>
      <c r="AA204" s="2" t="str">
        <f>IFERROR(VLOOKUP(Tabela3[[#This Row],[RetornCodigo]],Tabela7[],4,0),"formula")</f>
        <v xml:space="preserve">Assai Juazeiro Do Norte   </v>
      </c>
      <c r="AB204" s="9" t="str">
        <f>IFERROR(VLOOKUP(Tabela3[[#This Row],[RetornCodigo]],Tabela7[],3,0),"formula")</f>
        <v>Assai</v>
      </c>
      <c r="AC204" s="40">
        <f>IFERROR(Tabela3[[#This Row],[Vlr Devolução]]/$AK$1,"formula")</f>
        <v>1.585953082189279E-4</v>
      </c>
      <c r="AD204" s="32">
        <f>IFERROR(Tabela3[[#This Row],[Qtd Devolvida Kg]]/$AL$1,"formula")</f>
        <v>1.4502070701588439E-4</v>
      </c>
      <c r="AE204" s="41" t="str">
        <f>IFERROR(RIGHT(Tabela3[[#This Row],[Cliente]],10),"formula")</f>
        <v>1899 - 17)</v>
      </c>
      <c r="AF204" s="39">
        <f>IFERROR(VLOOKUP(Tabela3[[#This Row],[Fantasia]],'BASE VENDAS'!#REF!,2,0),0)</f>
        <v>0</v>
      </c>
      <c r="AG204" s="39">
        <f>IFERROR(VLOOKUP(Tabela3[[#This Row],[Fantasia]],'BASE VENDAS'!#REF!,3,0),0)</f>
        <v>0</v>
      </c>
      <c r="AH204" s="52">
        <f t="shared" si="3"/>
        <v>2.8611970184302681E-2</v>
      </c>
      <c r="AI204" s="42"/>
      <c r="AJ204" s="42"/>
    </row>
    <row r="205" spans="1:36" x14ac:dyDescent="0.2">
      <c r="A205" s="9" t="str">
        <f>IFERROR(Tabela3[[#This Row],[direita]],"formula")</f>
        <v>1899 - 33)</v>
      </c>
      <c r="B205" t="s">
        <v>1133</v>
      </c>
      <c r="C205" t="s">
        <v>1134</v>
      </c>
      <c r="D205" t="s">
        <v>924</v>
      </c>
      <c r="E205" t="s">
        <v>1135</v>
      </c>
      <c r="F205" t="s">
        <v>688</v>
      </c>
      <c r="G205" t="s">
        <v>1232</v>
      </c>
      <c r="H205" s="48">
        <v>45707</v>
      </c>
      <c r="I205" t="s">
        <v>1982</v>
      </c>
      <c r="J205" t="s">
        <v>297</v>
      </c>
      <c r="K205" t="s">
        <v>27</v>
      </c>
      <c r="L205" t="s">
        <v>84</v>
      </c>
      <c r="M205" t="s">
        <v>102</v>
      </c>
      <c r="N205" t="s">
        <v>298</v>
      </c>
      <c r="O205" t="s">
        <v>299</v>
      </c>
      <c r="P205" t="s">
        <v>2674</v>
      </c>
      <c r="Q205" t="s">
        <v>300</v>
      </c>
      <c r="R205" t="s">
        <v>103</v>
      </c>
      <c r="S205" t="s">
        <v>20</v>
      </c>
      <c r="T205" s="49">
        <v>9.0899999999999995E-2</v>
      </c>
      <c r="U205" s="49">
        <v>1.7907299999999999</v>
      </c>
      <c r="V205" s="49">
        <v>21</v>
      </c>
      <c r="W205" t="s">
        <v>315</v>
      </c>
      <c r="X205" t="s">
        <v>368</v>
      </c>
      <c r="Y205" t="s">
        <v>369</v>
      </c>
      <c r="Z205" t="s">
        <v>2675</v>
      </c>
      <c r="AA205" s="2" t="str">
        <f>IFERROR(VLOOKUP(Tabela3[[#This Row],[RetornCodigo]],Tabela7[],4,0),"formula")</f>
        <v xml:space="preserve">Assai Iguatu   </v>
      </c>
      <c r="AB205" s="9" t="str">
        <f>IFERROR(VLOOKUP(Tabela3[[#This Row],[RetornCodigo]],Tabela7[],3,0),"formula")</f>
        <v>Assai</v>
      </c>
      <c r="AC205" s="40">
        <f>IFERROR(Tabela3[[#This Row],[Vlr Devolução]]/$AK$1,"formula")</f>
        <v>6.7282858032272441E-5</v>
      </c>
      <c r="AD205" s="32">
        <f>IFERROR(Tabela3[[#This Row],[Qtd Devolvida Kg]]/$AL$1,"formula")</f>
        <v>5.1934431380400491E-5</v>
      </c>
      <c r="AE205" s="41" t="str">
        <f>IFERROR(RIGHT(Tabela3[[#This Row],[Cliente]],10),"formula")</f>
        <v>1899 - 33)</v>
      </c>
      <c r="AF205" s="39">
        <f>IFERROR(VLOOKUP(Tabela3[[#This Row],[Fantasia]],'BASE VENDAS'!#REF!,2,0),0)</f>
        <v>0</v>
      </c>
      <c r="AG205" s="39">
        <f>IFERROR(VLOOKUP(Tabela3[[#This Row],[Fantasia]],'BASE VENDAS'!#REF!,3,0),0)</f>
        <v>0</v>
      </c>
      <c r="AH205" s="52">
        <f t="shared" si="3"/>
        <v>2.8611970184302681E-2</v>
      </c>
      <c r="AI205" s="42"/>
      <c r="AJ205" s="42"/>
    </row>
    <row r="206" spans="1:36" x14ac:dyDescent="0.2">
      <c r="A206" s="9" t="str">
        <f>IFERROR(Tabela3[[#This Row],[direita]],"formula")</f>
        <v>1899 - 33)</v>
      </c>
      <c r="B206" t="s">
        <v>1133</v>
      </c>
      <c r="C206" t="s">
        <v>1134</v>
      </c>
      <c r="D206" t="s">
        <v>924</v>
      </c>
      <c r="E206" t="s">
        <v>1135</v>
      </c>
      <c r="F206" t="s">
        <v>688</v>
      </c>
      <c r="G206" t="s">
        <v>1232</v>
      </c>
      <c r="H206" s="48">
        <v>45707</v>
      </c>
      <c r="I206" t="s">
        <v>1982</v>
      </c>
      <c r="J206" t="s">
        <v>297</v>
      </c>
      <c r="K206" t="s">
        <v>65</v>
      </c>
      <c r="L206" t="s">
        <v>312</v>
      </c>
      <c r="M206" t="s">
        <v>66</v>
      </c>
      <c r="N206" t="s">
        <v>298</v>
      </c>
      <c r="O206" t="s">
        <v>299</v>
      </c>
      <c r="P206" t="s">
        <v>2674</v>
      </c>
      <c r="Q206" t="s">
        <v>309</v>
      </c>
      <c r="R206" t="s">
        <v>67</v>
      </c>
      <c r="S206" t="s">
        <v>20</v>
      </c>
      <c r="T206" s="49">
        <v>8.3299999999999999E-2</v>
      </c>
      <c r="U206" s="49">
        <v>1.4994000000000001</v>
      </c>
      <c r="V206" s="49">
        <v>14.85</v>
      </c>
      <c r="W206" t="s">
        <v>315</v>
      </c>
      <c r="X206" t="s">
        <v>302</v>
      </c>
      <c r="Y206" t="s">
        <v>21</v>
      </c>
      <c r="Z206" t="s">
        <v>2675</v>
      </c>
      <c r="AA206" s="2" t="str">
        <f>IFERROR(VLOOKUP(Tabela3[[#This Row],[RetornCodigo]],Tabela7[],4,0),"formula")</f>
        <v xml:space="preserve">Assai Iguatu   </v>
      </c>
      <c r="AB206" s="9" t="str">
        <f>IFERROR(VLOOKUP(Tabela3[[#This Row],[RetornCodigo]],Tabela7[],3,0),"formula")</f>
        <v>Assai</v>
      </c>
      <c r="AC206" s="40">
        <f>IFERROR(Tabela3[[#This Row],[Vlr Devolução]]/$AK$1,"formula")</f>
        <v>4.7578592465678369E-5</v>
      </c>
      <c r="AD206" s="32">
        <f>IFERROR(Tabela3[[#This Row],[Qtd Devolvida Kg]]/$AL$1,"formula")</f>
        <v>4.3485330793459933E-5</v>
      </c>
      <c r="AE206" s="41" t="str">
        <f>IFERROR(RIGHT(Tabela3[[#This Row],[Cliente]],10),"formula")</f>
        <v>1899 - 33)</v>
      </c>
      <c r="AF206" s="39">
        <f>IFERROR(VLOOKUP(Tabela3[[#This Row],[Fantasia]],'BASE VENDAS'!#REF!,2,0),0)</f>
        <v>0</v>
      </c>
      <c r="AG206" s="39">
        <f>IFERROR(VLOOKUP(Tabela3[[#This Row],[Fantasia]],'BASE VENDAS'!#REF!,3,0),0)</f>
        <v>0</v>
      </c>
      <c r="AH206" s="52">
        <f t="shared" si="3"/>
        <v>2.8611970184302681E-2</v>
      </c>
      <c r="AI206" s="42"/>
      <c r="AJ206" s="42"/>
    </row>
    <row r="207" spans="1:36" x14ac:dyDescent="0.2">
      <c r="A207" s="9" t="str">
        <f>IFERROR(Tabela3[[#This Row],[direita]],"formula")</f>
        <v>1624 - 01)</v>
      </c>
      <c r="B207" t="s">
        <v>1133</v>
      </c>
      <c r="C207" t="s">
        <v>1146</v>
      </c>
      <c r="D207" t="s">
        <v>922</v>
      </c>
      <c r="E207" t="s">
        <v>1135</v>
      </c>
      <c r="F207" t="s">
        <v>682</v>
      </c>
      <c r="G207" t="s">
        <v>1416</v>
      </c>
      <c r="H207" s="48">
        <v>45707</v>
      </c>
      <c r="I207" t="s">
        <v>1982</v>
      </c>
      <c r="J207" t="s">
        <v>297</v>
      </c>
      <c r="K207" t="s">
        <v>57</v>
      </c>
      <c r="L207" t="s">
        <v>306</v>
      </c>
      <c r="M207" t="s">
        <v>274</v>
      </c>
      <c r="N207" t="s">
        <v>298</v>
      </c>
      <c r="O207" t="s">
        <v>299</v>
      </c>
      <c r="P207" t="s">
        <v>2676</v>
      </c>
      <c r="Q207" t="s">
        <v>300</v>
      </c>
      <c r="R207" t="s">
        <v>1984</v>
      </c>
      <c r="S207" t="s">
        <v>20</v>
      </c>
      <c r="T207" s="49">
        <v>2</v>
      </c>
      <c r="U207" s="49">
        <v>18</v>
      </c>
      <c r="V207" s="49">
        <v>277.2</v>
      </c>
      <c r="W207" t="s">
        <v>315</v>
      </c>
      <c r="X207" t="s">
        <v>368</v>
      </c>
      <c r="Y207" t="s">
        <v>369</v>
      </c>
      <c r="Z207" t="s">
        <v>2677</v>
      </c>
      <c r="AA207" s="2" t="str">
        <f>IFERROR(VLOOKUP(Tabela3[[#This Row],[RetornCodigo]],Tabela7[],4,0),"formula")</f>
        <v xml:space="preserve">Paulo Belo Coqueiro   </v>
      </c>
      <c r="AB207" s="9" t="str">
        <f>IFERROR(VLOOKUP(Tabela3[[#This Row],[RetornCodigo]],Tabela7[],3,0),"formula")</f>
        <v>Sup Paulo Belo</v>
      </c>
      <c r="AC207" s="40">
        <f>IFERROR(Tabela3[[#This Row],[Vlr Devolução]]/$AK$1,"formula")</f>
        <v>8.881337260259962E-4</v>
      </c>
      <c r="AD207" s="32">
        <f>IFERROR(Tabela3[[#This Row],[Qtd Devolvida Kg]]/$AL$1,"formula")</f>
        <v>5.22032782634573E-4</v>
      </c>
      <c r="AE207" s="41" t="str">
        <f>IFERROR(RIGHT(Tabela3[[#This Row],[Cliente]],10),"formula")</f>
        <v>1624 - 01)</v>
      </c>
      <c r="AF207" s="39">
        <f>IFERROR(VLOOKUP(Tabela3[[#This Row],[Fantasia]],'BASE VENDAS'!#REF!,2,0),0)</f>
        <v>0</v>
      </c>
      <c r="AG207" s="39">
        <f>IFERROR(VLOOKUP(Tabela3[[#This Row],[Fantasia]],'BASE VENDAS'!#REF!,3,0),0)</f>
        <v>0</v>
      </c>
      <c r="AH207" s="52">
        <f t="shared" si="3"/>
        <v>2.8611970184302681E-2</v>
      </c>
      <c r="AI207" s="42"/>
      <c r="AJ207" s="42"/>
    </row>
    <row r="208" spans="1:36" x14ac:dyDescent="0.2">
      <c r="A208" s="9" t="str">
        <f>IFERROR(Tabela3[[#This Row],[direita]],"formula")</f>
        <v>1624 - 01)</v>
      </c>
      <c r="B208" t="s">
        <v>1133</v>
      </c>
      <c r="C208" t="s">
        <v>1146</v>
      </c>
      <c r="D208" t="s">
        <v>922</v>
      </c>
      <c r="E208" t="s">
        <v>1135</v>
      </c>
      <c r="F208" t="s">
        <v>682</v>
      </c>
      <c r="G208" t="s">
        <v>1416</v>
      </c>
      <c r="H208" s="48">
        <v>45707</v>
      </c>
      <c r="I208" t="s">
        <v>1982</v>
      </c>
      <c r="J208" t="s">
        <v>303</v>
      </c>
      <c r="K208" t="s">
        <v>313</v>
      </c>
      <c r="L208" t="s">
        <v>365</v>
      </c>
      <c r="M208" t="s">
        <v>365</v>
      </c>
      <c r="N208" t="s">
        <v>325</v>
      </c>
      <c r="O208" t="s">
        <v>299</v>
      </c>
      <c r="P208" t="s">
        <v>2676</v>
      </c>
      <c r="Q208" t="s">
        <v>309</v>
      </c>
      <c r="R208" t="s">
        <v>1418</v>
      </c>
      <c r="S208" t="s">
        <v>20</v>
      </c>
      <c r="T208" s="49">
        <v>6</v>
      </c>
      <c r="U208" s="49">
        <v>33.6</v>
      </c>
      <c r="V208" s="49">
        <v>828</v>
      </c>
      <c r="W208" t="s">
        <v>315</v>
      </c>
      <c r="X208" t="s">
        <v>372</v>
      </c>
      <c r="Y208" t="s">
        <v>373</v>
      </c>
      <c r="Z208" t="s">
        <v>2677</v>
      </c>
      <c r="AA208" s="2" t="str">
        <f>IFERROR(VLOOKUP(Tabela3[[#This Row],[RetornCodigo]],Tabela7[],4,0),"formula")</f>
        <v xml:space="preserve">Paulo Belo Coqueiro   </v>
      </c>
      <c r="AB208" s="9" t="str">
        <f>IFERROR(VLOOKUP(Tabela3[[#This Row],[RetornCodigo]],Tabela7[],3,0),"formula")</f>
        <v>Sup Paulo Belo</v>
      </c>
      <c r="AC208" s="40">
        <f>IFERROR(Tabela3[[#This Row],[Vlr Devolução]]/$AK$1,"formula")</f>
        <v>2.6528669738438847E-3</v>
      </c>
      <c r="AD208" s="32">
        <f>IFERROR(Tabela3[[#This Row],[Qtd Devolvida Kg]]/$AL$1,"formula")</f>
        <v>9.7446119425120294E-4</v>
      </c>
      <c r="AE208" s="41" t="str">
        <f>IFERROR(RIGHT(Tabela3[[#This Row],[Cliente]],10),"formula")</f>
        <v>1624 - 01)</v>
      </c>
      <c r="AF208" s="39">
        <f>IFERROR(VLOOKUP(Tabela3[[#This Row],[Fantasia]],'BASE VENDAS'!#REF!,2,0),0)</f>
        <v>0</v>
      </c>
      <c r="AG208" s="39">
        <f>IFERROR(VLOOKUP(Tabela3[[#This Row],[Fantasia]],'BASE VENDAS'!#REF!,3,0),0)</f>
        <v>0</v>
      </c>
      <c r="AH208" s="52">
        <f t="shared" si="3"/>
        <v>2.8611970184302681E-2</v>
      </c>
      <c r="AI208" s="42"/>
      <c r="AJ208" s="42"/>
    </row>
    <row r="209" spans="1:36" x14ac:dyDescent="0.2">
      <c r="A209" s="9" t="str">
        <f>IFERROR(Tabela3[[#This Row],[direita]],"formula")</f>
        <v>1624 - 01)</v>
      </c>
      <c r="B209" t="s">
        <v>1133</v>
      </c>
      <c r="C209" t="s">
        <v>1146</v>
      </c>
      <c r="D209" t="s">
        <v>922</v>
      </c>
      <c r="E209" t="s">
        <v>1135</v>
      </c>
      <c r="F209" t="s">
        <v>682</v>
      </c>
      <c r="G209" t="s">
        <v>1416</v>
      </c>
      <c r="H209" s="48">
        <v>45707</v>
      </c>
      <c r="I209" t="s">
        <v>1982</v>
      </c>
      <c r="J209" t="s">
        <v>303</v>
      </c>
      <c r="K209" t="s">
        <v>93</v>
      </c>
      <c r="L209" t="s">
        <v>94</v>
      </c>
      <c r="M209" t="s">
        <v>94</v>
      </c>
      <c r="N209" t="s">
        <v>333</v>
      </c>
      <c r="O209" t="s">
        <v>299</v>
      </c>
      <c r="P209" t="s">
        <v>2676</v>
      </c>
      <c r="Q209" t="s">
        <v>308</v>
      </c>
      <c r="R209" t="s">
        <v>95</v>
      </c>
      <c r="S209" t="s">
        <v>96</v>
      </c>
      <c r="T209" s="49">
        <v>4</v>
      </c>
      <c r="U209" s="49">
        <v>1.204</v>
      </c>
      <c r="V209" s="49">
        <v>34</v>
      </c>
      <c r="W209" t="s">
        <v>315</v>
      </c>
      <c r="X209" t="s">
        <v>368</v>
      </c>
      <c r="Y209" t="s">
        <v>369</v>
      </c>
      <c r="Z209" t="s">
        <v>2677</v>
      </c>
      <c r="AA209" s="2" t="str">
        <f>IFERROR(VLOOKUP(Tabela3[[#This Row],[RetornCodigo]],Tabela7[],4,0),"formula")</f>
        <v xml:space="preserve">Paulo Belo Coqueiro   </v>
      </c>
      <c r="AB209" s="9" t="str">
        <f>IFERROR(VLOOKUP(Tabela3[[#This Row],[RetornCodigo]],Tabela7[],3,0),"formula")</f>
        <v>Sup Paulo Belo</v>
      </c>
      <c r="AC209" s="40">
        <f>IFERROR(Tabela3[[#This Row],[Vlr Devolução]]/$AK$1,"formula")</f>
        <v>1.0893415109986966E-4</v>
      </c>
      <c r="AD209" s="32">
        <f>IFERROR(Tabela3[[#This Row],[Qtd Devolvida Kg]]/$AL$1,"formula")</f>
        <v>3.491819279400144E-5</v>
      </c>
      <c r="AE209" s="41" t="str">
        <f>IFERROR(RIGHT(Tabela3[[#This Row],[Cliente]],10),"formula")</f>
        <v>1624 - 01)</v>
      </c>
      <c r="AF209" s="39">
        <f>IFERROR(VLOOKUP(Tabela3[[#This Row],[Fantasia]],'BASE VENDAS'!#REF!,2,0),0)</f>
        <v>0</v>
      </c>
      <c r="AG209" s="39">
        <f>IFERROR(VLOOKUP(Tabela3[[#This Row],[Fantasia]],'BASE VENDAS'!#REF!,3,0),0)</f>
        <v>0</v>
      </c>
      <c r="AH209" s="52">
        <f t="shared" si="3"/>
        <v>2.8611970184302681E-2</v>
      </c>
      <c r="AI209" s="42"/>
      <c r="AJ209" s="42"/>
    </row>
    <row r="210" spans="1:36" x14ac:dyDescent="0.2">
      <c r="A210" s="9" t="str">
        <f>IFERROR(Tabela3[[#This Row],[direita]],"formula")</f>
        <v>1624 - 01)</v>
      </c>
      <c r="B210" t="s">
        <v>1133</v>
      </c>
      <c r="C210" t="s">
        <v>1146</v>
      </c>
      <c r="D210" t="s">
        <v>922</v>
      </c>
      <c r="E210" t="s">
        <v>1135</v>
      </c>
      <c r="F210" t="s">
        <v>682</v>
      </c>
      <c r="G210" t="s">
        <v>1416</v>
      </c>
      <c r="H210" s="48">
        <v>45707</v>
      </c>
      <c r="I210" t="s">
        <v>1982</v>
      </c>
      <c r="J210" t="s">
        <v>297</v>
      </c>
      <c r="K210" t="s">
        <v>34</v>
      </c>
      <c r="L210" t="s">
        <v>35</v>
      </c>
      <c r="M210" t="s">
        <v>35</v>
      </c>
      <c r="N210" t="s">
        <v>298</v>
      </c>
      <c r="O210" t="s">
        <v>299</v>
      </c>
      <c r="P210" t="s">
        <v>2678</v>
      </c>
      <c r="Q210" t="s">
        <v>300</v>
      </c>
      <c r="R210" t="s">
        <v>70</v>
      </c>
      <c r="S210" t="s">
        <v>20</v>
      </c>
      <c r="T210" s="49">
        <v>1.0215000000000001</v>
      </c>
      <c r="U210" s="49">
        <v>10.215</v>
      </c>
      <c r="V210" s="49">
        <v>137.9</v>
      </c>
      <c r="W210" t="s">
        <v>301</v>
      </c>
      <c r="X210" t="s">
        <v>370</v>
      </c>
      <c r="Y210" t="s">
        <v>371</v>
      </c>
      <c r="Z210" t="s">
        <v>2677</v>
      </c>
      <c r="AA210" s="2" t="str">
        <f>IFERROR(VLOOKUP(Tabela3[[#This Row],[RetornCodigo]],Tabela7[],4,0),"formula")</f>
        <v xml:space="preserve">Paulo Belo Coqueiro   </v>
      </c>
      <c r="AB210" s="9" t="str">
        <f>IFERROR(VLOOKUP(Tabela3[[#This Row],[RetornCodigo]],Tabela7[],3,0),"formula")</f>
        <v>Sup Paulo Belo</v>
      </c>
      <c r="AC210" s="40">
        <f>IFERROR(Tabela3[[#This Row],[Vlr Devolução]]/$AK$1,"formula")</f>
        <v>4.4182410107858902E-4</v>
      </c>
      <c r="AD210" s="32">
        <f>IFERROR(Tabela3[[#This Row],[Qtd Devolvida Kg]]/$AL$1,"formula")</f>
        <v>2.9625360414512017E-4</v>
      </c>
      <c r="AE210" s="41" t="str">
        <f>IFERROR(RIGHT(Tabela3[[#This Row],[Cliente]],10),"formula")</f>
        <v>1624 - 01)</v>
      </c>
      <c r="AF210" s="39">
        <f>IFERROR(VLOOKUP(Tabela3[[#This Row],[Fantasia]],'BASE VENDAS'!#REF!,2,0),0)</f>
        <v>0</v>
      </c>
      <c r="AG210" s="39">
        <f>IFERROR(VLOOKUP(Tabela3[[#This Row],[Fantasia]],'BASE VENDAS'!#REF!,3,0),0)</f>
        <v>0</v>
      </c>
      <c r="AH210" s="52">
        <f t="shared" si="3"/>
        <v>2.8611970184302681E-2</v>
      </c>
      <c r="AI210" s="42"/>
      <c r="AJ210" s="42"/>
    </row>
    <row r="211" spans="1:36" x14ac:dyDescent="0.2">
      <c r="A211" s="9" t="str">
        <f>IFERROR(Tabela3[[#This Row],[direita]],"formula")</f>
        <v>1624 - 01)</v>
      </c>
      <c r="B211" t="s">
        <v>1133</v>
      </c>
      <c r="C211" t="s">
        <v>1146</v>
      </c>
      <c r="D211" t="s">
        <v>922</v>
      </c>
      <c r="E211" t="s">
        <v>1135</v>
      </c>
      <c r="F211" t="s">
        <v>682</v>
      </c>
      <c r="G211" t="s">
        <v>1416</v>
      </c>
      <c r="H211" s="48">
        <v>45707</v>
      </c>
      <c r="I211" t="s">
        <v>1982</v>
      </c>
      <c r="J211" t="s">
        <v>303</v>
      </c>
      <c r="K211" t="s">
        <v>313</v>
      </c>
      <c r="L211" t="s">
        <v>321</v>
      </c>
      <c r="M211" t="s">
        <v>321</v>
      </c>
      <c r="N211" t="s">
        <v>322</v>
      </c>
      <c r="O211" t="s">
        <v>299</v>
      </c>
      <c r="P211" t="s">
        <v>2678</v>
      </c>
      <c r="Q211" t="s">
        <v>309</v>
      </c>
      <c r="R211" t="s">
        <v>323</v>
      </c>
      <c r="S211" t="s">
        <v>20</v>
      </c>
      <c r="T211" s="49">
        <v>0.1</v>
      </c>
      <c r="U211" s="49">
        <v>0.55000000000000004</v>
      </c>
      <c r="V211" s="49">
        <v>11.6</v>
      </c>
      <c r="W211" t="s">
        <v>301</v>
      </c>
      <c r="X211" t="s">
        <v>370</v>
      </c>
      <c r="Y211" t="s">
        <v>371</v>
      </c>
      <c r="Z211" t="s">
        <v>2677</v>
      </c>
      <c r="AA211" s="2" t="str">
        <f>IFERROR(VLOOKUP(Tabela3[[#This Row],[RetornCodigo]],Tabela7[],4,0),"formula")</f>
        <v xml:space="preserve">Paulo Belo Coqueiro   </v>
      </c>
      <c r="AB211" s="9" t="str">
        <f>IFERROR(VLOOKUP(Tabela3[[#This Row],[RetornCodigo]],Tabela7[],3,0),"formula")</f>
        <v>Sup Paulo Belo</v>
      </c>
      <c r="AC211" s="40">
        <f>IFERROR(Tabela3[[#This Row],[Vlr Devolução]]/$AK$1,"formula")</f>
        <v>3.7165769198779061E-5</v>
      </c>
      <c r="AD211" s="32">
        <f>IFERROR(Tabela3[[#This Row],[Qtd Devolvida Kg]]/$AL$1,"formula")</f>
        <v>1.5951001691611952E-5</v>
      </c>
      <c r="AE211" s="41" t="str">
        <f>IFERROR(RIGHT(Tabela3[[#This Row],[Cliente]],10),"formula")</f>
        <v>1624 - 01)</v>
      </c>
      <c r="AF211" s="39">
        <f>IFERROR(VLOOKUP(Tabela3[[#This Row],[Fantasia]],'BASE VENDAS'!#REF!,2,0),0)</f>
        <v>0</v>
      </c>
      <c r="AG211" s="39">
        <f>IFERROR(VLOOKUP(Tabela3[[#This Row],[Fantasia]],'BASE VENDAS'!#REF!,3,0),0)</f>
        <v>0</v>
      </c>
      <c r="AH211" s="52">
        <f t="shared" si="3"/>
        <v>2.8611970184302681E-2</v>
      </c>
      <c r="AI211" s="42"/>
      <c r="AJ211" s="42"/>
    </row>
    <row r="212" spans="1:36" x14ac:dyDescent="0.2">
      <c r="A212" s="9" t="str">
        <f>IFERROR(Tabela3[[#This Row],[direita]],"formula")</f>
        <v>1624 - 01)</v>
      </c>
      <c r="B212" t="s">
        <v>1133</v>
      </c>
      <c r="C212" t="s">
        <v>1146</v>
      </c>
      <c r="D212" t="s">
        <v>922</v>
      </c>
      <c r="E212" t="s">
        <v>1135</v>
      </c>
      <c r="F212" t="s">
        <v>682</v>
      </c>
      <c r="G212" t="s">
        <v>1416</v>
      </c>
      <c r="H212" s="48">
        <v>45707</v>
      </c>
      <c r="I212" t="s">
        <v>1982</v>
      </c>
      <c r="J212" t="s">
        <v>303</v>
      </c>
      <c r="K212" t="s">
        <v>313</v>
      </c>
      <c r="L212" t="s">
        <v>324</v>
      </c>
      <c r="M212" t="s">
        <v>324</v>
      </c>
      <c r="N212" t="s">
        <v>325</v>
      </c>
      <c r="O212" t="s">
        <v>299</v>
      </c>
      <c r="P212" t="s">
        <v>2678</v>
      </c>
      <c r="Q212" t="s">
        <v>307</v>
      </c>
      <c r="R212" t="s">
        <v>326</v>
      </c>
      <c r="S212" t="s">
        <v>20</v>
      </c>
      <c r="T212" s="49">
        <v>1</v>
      </c>
      <c r="U212" s="49">
        <v>5.6</v>
      </c>
      <c r="V212" s="49">
        <v>99</v>
      </c>
      <c r="W212" t="s">
        <v>301</v>
      </c>
      <c r="X212" t="s">
        <v>370</v>
      </c>
      <c r="Y212" t="s">
        <v>371</v>
      </c>
      <c r="Z212" t="s">
        <v>2677</v>
      </c>
      <c r="AA212" s="2" t="str">
        <f>IFERROR(VLOOKUP(Tabela3[[#This Row],[RetornCodigo]],Tabela7[],4,0),"formula")</f>
        <v xml:space="preserve">Paulo Belo Coqueiro   </v>
      </c>
      <c r="AB212" s="9" t="str">
        <f>IFERROR(VLOOKUP(Tabela3[[#This Row],[RetornCodigo]],Tabela7[],3,0),"formula")</f>
        <v>Sup Paulo Belo</v>
      </c>
      <c r="AC212" s="40">
        <f>IFERROR(Tabela3[[#This Row],[Vlr Devolução]]/$AK$1,"formula")</f>
        <v>3.171906164378558E-4</v>
      </c>
      <c r="AD212" s="32">
        <f>IFERROR(Tabela3[[#This Row],[Qtd Devolvida Kg]]/$AL$1,"formula")</f>
        <v>1.6241019904186715E-4</v>
      </c>
      <c r="AE212" s="41" t="str">
        <f>IFERROR(RIGHT(Tabela3[[#This Row],[Cliente]],10),"formula")</f>
        <v>1624 - 01)</v>
      </c>
      <c r="AF212" s="39">
        <f>IFERROR(VLOOKUP(Tabela3[[#This Row],[Fantasia]],'BASE VENDAS'!#REF!,2,0),0)</f>
        <v>0</v>
      </c>
      <c r="AG212" s="39">
        <f>IFERROR(VLOOKUP(Tabela3[[#This Row],[Fantasia]],'BASE VENDAS'!#REF!,3,0),0)</f>
        <v>0</v>
      </c>
      <c r="AH212" s="52">
        <f t="shared" si="3"/>
        <v>2.8611970184302681E-2</v>
      </c>
      <c r="AI212" s="42"/>
      <c r="AJ212" s="42"/>
    </row>
    <row r="213" spans="1:36" x14ac:dyDescent="0.2">
      <c r="A213" s="9" t="str">
        <f>IFERROR(Tabela3[[#This Row],[direita]],"formula")</f>
        <v>1624 - 01)</v>
      </c>
      <c r="B213" s="9" t="s">
        <v>1133</v>
      </c>
      <c r="C213" t="s">
        <v>1146</v>
      </c>
      <c r="D213" t="s">
        <v>922</v>
      </c>
      <c r="E213" t="s">
        <v>1135</v>
      </c>
      <c r="F213" t="s">
        <v>682</v>
      </c>
      <c r="G213" t="s">
        <v>1416</v>
      </c>
      <c r="H213" s="48">
        <v>45707</v>
      </c>
      <c r="I213" t="s">
        <v>1982</v>
      </c>
      <c r="J213" t="s">
        <v>303</v>
      </c>
      <c r="K213" t="s">
        <v>313</v>
      </c>
      <c r="L213" t="s">
        <v>365</v>
      </c>
      <c r="M213" t="s">
        <v>365</v>
      </c>
      <c r="N213" t="s">
        <v>333</v>
      </c>
      <c r="O213" t="s">
        <v>299</v>
      </c>
      <c r="P213" t="s">
        <v>2678</v>
      </c>
      <c r="Q213" t="s">
        <v>327</v>
      </c>
      <c r="R213" t="s">
        <v>384</v>
      </c>
      <c r="S213" t="s">
        <v>20</v>
      </c>
      <c r="T213" s="49">
        <v>0.33329999999999999</v>
      </c>
      <c r="U213" s="49">
        <v>1.73316</v>
      </c>
      <c r="V213" s="49">
        <v>51.2</v>
      </c>
      <c r="W213" t="s">
        <v>301</v>
      </c>
      <c r="X213" t="s">
        <v>370</v>
      </c>
      <c r="Y213" t="s">
        <v>371</v>
      </c>
      <c r="Z213" t="s">
        <v>2677</v>
      </c>
      <c r="AA213" s="2" t="str">
        <f>IFERROR(VLOOKUP(Tabela3[[#This Row],[RetornCodigo]],Tabela7[],4,0),"formula")</f>
        <v xml:space="preserve">Paulo Belo Coqueiro   </v>
      </c>
      <c r="AB213" s="9" t="str">
        <f>IFERROR(VLOOKUP(Tabela3[[#This Row],[RetornCodigo]],Tabela7[],3,0),"formula")</f>
        <v>Sup Paulo Belo</v>
      </c>
      <c r="AC213" s="40">
        <f>IFERROR(Tabela3[[#This Row],[Vlr Devolução]]/$AK$1,"formula")</f>
        <v>1.6404201577392138E-4</v>
      </c>
      <c r="AD213" s="32">
        <f>IFERROR(Tabela3[[#This Row],[Qtd Devolvida Kg]]/$AL$1,"formula")</f>
        <v>5.0264796530607584E-5</v>
      </c>
      <c r="AE213" s="41" t="str">
        <f>IFERROR(RIGHT(Tabela3[[#This Row],[Cliente]],10),"formula")</f>
        <v>1624 - 01)</v>
      </c>
      <c r="AF213" s="39">
        <f>IFERROR(VLOOKUP(Tabela3[[#This Row],[Fantasia]],'BASE VENDAS'!#REF!,2,0),0)</f>
        <v>0</v>
      </c>
      <c r="AG213" s="39">
        <f>IFERROR(VLOOKUP(Tabela3[[#This Row],[Fantasia]],'BASE VENDAS'!#REF!,3,0),0)</f>
        <v>0</v>
      </c>
      <c r="AH213" s="52">
        <f t="shared" si="3"/>
        <v>2.8611970184302681E-2</v>
      </c>
      <c r="AI213" s="42"/>
      <c r="AJ213" s="42"/>
    </row>
    <row r="214" spans="1:36" x14ac:dyDescent="0.2">
      <c r="A214" s="9" t="str">
        <f>IFERROR(Tabela3[[#This Row],[direita]],"formula")</f>
        <v>2459 - 43)</v>
      </c>
      <c r="B214" s="9" t="s">
        <v>1133</v>
      </c>
      <c r="C214" t="s">
        <v>1134</v>
      </c>
      <c r="D214" t="s">
        <v>917</v>
      </c>
      <c r="E214" t="s">
        <v>1135</v>
      </c>
      <c r="F214" t="s">
        <v>682</v>
      </c>
      <c r="G214" t="s">
        <v>1420</v>
      </c>
      <c r="H214" s="48">
        <v>45707</v>
      </c>
      <c r="I214" t="s">
        <v>1982</v>
      </c>
      <c r="J214" t="s">
        <v>297</v>
      </c>
      <c r="K214" t="s">
        <v>27</v>
      </c>
      <c r="L214" t="s">
        <v>84</v>
      </c>
      <c r="M214" t="s">
        <v>84</v>
      </c>
      <c r="N214" t="s">
        <v>298</v>
      </c>
      <c r="O214" t="s">
        <v>299</v>
      </c>
      <c r="P214" t="s">
        <v>2679</v>
      </c>
      <c r="Q214" t="s">
        <v>308</v>
      </c>
      <c r="R214" t="s">
        <v>85</v>
      </c>
      <c r="S214" t="s">
        <v>20</v>
      </c>
      <c r="T214" s="49">
        <v>0.38890000000000002</v>
      </c>
      <c r="U214" s="49">
        <v>7.0002000000000004</v>
      </c>
      <c r="V214" s="49">
        <v>62.3</v>
      </c>
      <c r="W214" t="s">
        <v>315</v>
      </c>
      <c r="X214" t="s">
        <v>302</v>
      </c>
      <c r="Y214" t="s">
        <v>21</v>
      </c>
      <c r="Z214" t="s">
        <v>2680</v>
      </c>
      <c r="AA214" s="2" t="str">
        <f>IFERROR(VLOOKUP(Tabela3[[#This Row],[RetornCodigo]],Tabela7[],4,0),"formula")</f>
        <v xml:space="preserve">Mateus Itapipoca   </v>
      </c>
      <c r="AB214" s="9" t="str">
        <f>IFERROR(VLOOKUP(Tabela3[[#This Row],[RetornCodigo]],Tabela7[],3,0),"formula")</f>
        <v>Mateus</v>
      </c>
      <c r="AC214" s="40">
        <f>IFERROR(Tabela3[[#This Row],[Vlr Devolução]]/$AK$1,"formula")</f>
        <v>1.9960581216240823E-4</v>
      </c>
      <c r="AD214" s="32">
        <f>IFERROR(Tabela3[[#This Row],[Qtd Devolvida Kg]]/$AL$1,"formula")</f>
        <v>2.0301854916658546E-4</v>
      </c>
      <c r="AE214" s="41" t="str">
        <f>IFERROR(RIGHT(Tabela3[[#This Row],[Cliente]],10),"formula")</f>
        <v>2459 - 43)</v>
      </c>
      <c r="AF214" s="39">
        <f>IFERROR(VLOOKUP(Tabela3[[#This Row],[Fantasia]],'BASE VENDAS'!#REF!,2,0),0)</f>
        <v>0</v>
      </c>
      <c r="AG214" s="39">
        <f>IFERROR(VLOOKUP(Tabela3[[#This Row],[Fantasia]],'BASE VENDAS'!#REF!,3,0),0)</f>
        <v>0</v>
      </c>
      <c r="AH214" s="52">
        <f t="shared" si="3"/>
        <v>2.8611970184302681E-2</v>
      </c>
      <c r="AI214" s="42"/>
      <c r="AJ214" s="42"/>
    </row>
    <row r="215" spans="1:36" x14ac:dyDescent="0.2">
      <c r="A215" s="9" t="str">
        <f>IFERROR(Tabela3[[#This Row],[direita]],"formula")</f>
        <v>0048 - 19)</v>
      </c>
      <c r="B215" s="9" t="s">
        <v>1133</v>
      </c>
      <c r="C215" t="s">
        <v>1140</v>
      </c>
      <c r="D215" t="s">
        <v>918</v>
      </c>
      <c r="E215" t="s">
        <v>1141</v>
      </c>
      <c r="F215" t="s">
        <v>677</v>
      </c>
      <c r="G215" t="s">
        <v>1466</v>
      </c>
      <c r="H215" s="48">
        <v>45709</v>
      </c>
      <c r="I215" t="s">
        <v>1982</v>
      </c>
      <c r="J215" t="s">
        <v>297</v>
      </c>
      <c r="K215" t="s">
        <v>57</v>
      </c>
      <c r="L215" t="s">
        <v>306</v>
      </c>
      <c r="M215" t="s">
        <v>274</v>
      </c>
      <c r="N215" t="s">
        <v>298</v>
      </c>
      <c r="O215" t="s">
        <v>299</v>
      </c>
      <c r="P215" t="s">
        <v>2681</v>
      </c>
      <c r="Q215" t="s">
        <v>308</v>
      </c>
      <c r="R215" t="s">
        <v>1984</v>
      </c>
      <c r="S215" t="s">
        <v>20</v>
      </c>
      <c r="T215" s="49">
        <v>2.2200000000000001E-2</v>
      </c>
      <c r="U215" s="49">
        <v>0.19980000000000001</v>
      </c>
      <c r="V215" s="49">
        <v>3.7</v>
      </c>
      <c r="W215" t="s">
        <v>315</v>
      </c>
      <c r="X215" t="s">
        <v>302</v>
      </c>
      <c r="Y215" t="s">
        <v>21</v>
      </c>
      <c r="Z215" t="s">
        <v>2682</v>
      </c>
      <c r="AA215" s="2" t="str">
        <f>IFERROR(VLOOKUP(Tabela3[[#This Row],[RetornCodigo]],Tabela7[],4,0),"formula")</f>
        <v xml:space="preserve">Atac Teresina   </v>
      </c>
      <c r="AB215" s="9" t="str">
        <f>IFERROR(VLOOKUP(Tabela3[[#This Row],[RetornCodigo]],Tabela7[],3,0),"formula")</f>
        <v>Atacadao</v>
      </c>
      <c r="AC215" s="40">
        <f>IFERROR(Tabela3[[#This Row],[Vlr Devolução]]/$AK$1,"formula")</f>
        <v>1.1854598796162288E-5</v>
      </c>
      <c r="AD215" s="32">
        <f>IFERROR(Tabela3[[#This Row],[Qtd Devolvida Kg]]/$AL$1,"formula")</f>
        <v>5.7945638872437604E-6</v>
      </c>
      <c r="AE215" s="41" t="str">
        <f>IFERROR(RIGHT(Tabela3[[#This Row],[Cliente]],10),"formula")</f>
        <v>0048 - 19)</v>
      </c>
      <c r="AF215" s="39">
        <f>IFERROR(VLOOKUP(Tabela3[[#This Row],[Fantasia]],'BASE VENDAS'!#REF!,2,0),0)</f>
        <v>0</v>
      </c>
      <c r="AG215" s="39">
        <f>IFERROR(VLOOKUP(Tabela3[[#This Row],[Fantasia]],'BASE VENDAS'!#REF!,3,0),0)</f>
        <v>0</v>
      </c>
      <c r="AH215" s="52">
        <f t="shared" si="3"/>
        <v>2.8611970184302681E-2</v>
      </c>
      <c r="AI215" s="42"/>
      <c r="AJ215" s="42"/>
    </row>
    <row r="216" spans="1:36" x14ac:dyDescent="0.2">
      <c r="A216" s="9" t="str">
        <f>IFERROR(Tabela3[[#This Row],[direita]],"formula")</f>
        <v>0048 - 19)</v>
      </c>
      <c r="B216" s="9" t="s">
        <v>1133</v>
      </c>
      <c r="C216" t="s">
        <v>1140</v>
      </c>
      <c r="D216" t="s">
        <v>918</v>
      </c>
      <c r="E216" t="s">
        <v>1141</v>
      </c>
      <c r="F216" t="s">
        <v>677</v>
      </c>
      <c r="G216" t="s">
        <v>1466</v>
      </c>
      <c r="H216" s="48">
        <v>45709</v>
      </c>
      <c r="I216" t="s">
        <v>1982</v>
      </c>
      <c r="J216" t="s">
        <v>303</v>
      </c>
      <c r="K216" t="s">
        <v>38</v>
      </c>
      <c r="L216" t="s">
        <v>39</v>
      </c>
      <c r="M216" t="s">
        <v>39</v>
      </c>
      <c r="N216" t="s">
        <v>298</v>
      </c>
      <c r="O216" t="s">
        <v>299</v>
      </c>
      <c r="P216" t="s">
        <v>2681</v>
      </c>
      <c r="Q216" t="s">
        <v>309</v>
      </c>
      <c r="R216" t="s">
        <v>40</v>
      </c>
      <c r="S216" t="s">
        <v>20</v>
      </c>
      <c r="T216" s="49">
        <v>7.1400000000000005E-2</v>
      </c>
      <c r="U216" s="49">
        <v>0.99960000000000004</v>
      </c>
      <c r="V216" s="49">
        <v>15.9</v>
      </c>
      <c r="W216" t="s">
        <v>315</v>
      </c>
      <c r="X216" t="s">
        <v>302</v>
      </c>
      <c r="Y216" t="s">
        <v>21</v>
      </c>
      <c r="Z216" t="s">
        <v>2682</v>
      </c>
      <c r="AA216" s="2" t="str">
        <f>IFERROR(VLOOKUP(Tabela3[[#This Row],[RetornCodigo]],Tabela7[],4,0),"formula")</f>
        <v xml:space="preserve">Atac Teresina   </v>
      </c>
      <c r="AB216" s="9" t="str">
        <f>IFERROR(VLOOKUP(Tabela3[[#This Row],[RetornCodigo]],Tabela7[],3,0),"formula")</f>
        <v>Atacadao</v>
      </c>
      <c r="AC216" s="40">
        <f>IFERROR(Tabela3[[#This Row],[Vlr Devolução]]/$AK$1,"formula")</f>
        <v>5.094273536729199E-5</v>
      </c>
      <c r="AD216" s="32">
        <f>IFERROR(Tabela3[[#This Row],[Qtd Devolvida Kg]]/$AL$1,"formula")</f>
        <v>2.8990220528973289E-5</v>
      </c>
      <c r="AE216" s="41" t="str">
        <f>IFERROR(RIGHT(Tabela3[[#This Row],[Cliente]],10),"formula")</f>
        <v>0048 - 19)</v>
      </c>
      <c r="AF216" s="39">
        <f>IFERROR(VLOOKUP(Tabela3[[#This Row],[Fantasia]],'BASE VENDAS'!#REF!,2,0),0)</f>
        <v>0</v>
      </c>
      <c r="AG216" s="39">
        <f>IFERROR(VLOOKUP(Tabela3[[#This Row],[Fantasia]],'BASE VENDAS'!#REF!,3,0),0)</f>
        <v>0</v>
      </c>
      <c r="AH216" s="52">
        <f t="shared" si="3"/>
        <v>2.8611970184302681E-2</v>
      </c>
      <c r="AI216" s="42"/>
      <c r="AJ216" s="42"/>
    </row>
    <row r="217" spans="1:36" x14ac:dyDescent="0.2">
      <c r="A217" s="9" t="str">
        <f>IFERROR(Tabela3[[#This Row],[direita]],"formula")</f>
        <v>0048 - 19)</v>
      </c>
      <c r="B217" s="9" t="s">
        <v>1133</v>
      </c>
      <c r="C217" t="s">
        <v>1140</v>
      </c>
      <c r="D217" t="s">
        <v>918</v>
      </c>
      <c r="E217" t="s">
        <v>1141</v>
      </c>
      <c r="F217" t="s">
        <v>677</v>
      </c>
      <c r="G217" t="s">
        <v>1466</v>
      </c>
      <c r="H217" s="48">
        <v>45709</v>
      </c>
      <c r="I217" t="s">
        <v>1982</v>
      </c>
      <c r="J217" t="s">
        <v>297</v>
      </c>
      <c r="K217" t="s">
        <v>65</v>
      </c>
      <c r="L217" t="s">
        <v>312</v>
      </c>
      <c r="M217" t="s">
        <v>66</v>
      </c>
      <c r="N217" t="s">
        <v>298</v>
      </c>
      <c r="O217" t="s">
        <v>299</v>
      </c>
      <c r="P217" t="s">
        <v>2681</v>
      </c>
      <c r="Q217" t="s">
        <v>307</v>
      </c>
      <c r="R217" t="s">
        <v>67</v>
      </c>
      <c r="S217" t="s">
        <v>20</v>
      </c>
      <c r="T217" s="49">
        <v>2.7799999999999998E-2</v>
      </c>
      <c r="U217" s="49">
        <v>0.50039999999999996</v>
      </c>
      <c r="V217" s="49">
        <v>4.25</v>
      </c>
      <c r="W217" t="s">
        <v>315</v>
      </c>
      <c r="X217" t="s">
        <v>302</v>
      </c>
      <c r="Y217" t="s">
        <v>21</v>
      </c>
      <c r="Z217" t="s">
        <v>2682</v>
      </c>
      <c r="AA217" s="2" t="str">
        <f>IFERROR(VLOOKUP(Tabela3[[#This Row],[RetornCodigo]],Tabela7[],4,0),"formula")</f>
        <v xml:space="preserve">Atac Teresina   </v>
      </c>
      <c r="AB217" s="9" t="str">
        <f>IFERROR(VLOOKUP(Tabela3[[#This Row],[RetornCodigo]],Tabela7[],3,0),"formula")</f>
        <v>Atacadao</v>
      </c>
      <c r="AC217" s="40">
        <f>IFERROR(Tabela3[[#This Row],[Vlr Devolução]]/$AK$1,"formula")</f>
        <v>1.3616768887483708E-5</v>
      </c>
      <c r="AD217" s="32">
        <f>IFERROR(Tabela3[[#This Row],[Qtd Devolvida Kg]]/$AL$1,"formula")</f>
        <v>1.4512511357241128E-5</v>
      </c>
      <c r="AE217" s="41" t="str">
        <f>IFERROR(RIGHT(Tabela3[[#This Row],[Cliente]],10),"formula")</f>
        <v>0048 - 19)</v>
      </c>
      <c r="AF217" s="39">
        <f>IFERROR(VLOOKUP(Tabela3[[#This Row],[Fantasia]],'BASE VENDAS'!#REF!,2,0),0)</f>
        <v>0</v>
      </c>
      <c r="AG217" s="39">
        <f>IFERROR(VLOOKUP(Tabela3[[#This Row],[Fantasia]],'BASE VENDAS'!#REF!,3,0),0)</f>
        <v>0</v>
      </c>
      <c r="AH217" s="52">
        <f t="shared" si="3"/>
        <v>2.8611970184302681E-2</v>
      </c>
      <c r="AI217" s="42"/>
      <c r="AJ217" s="42"/>
    </row>
    <row r="218" spans="1:36" x14ac:dyDescent="0.2">
      <c r="A218" s="9" t="str">
        <f>IFERROR(Tabela3[[#This Row],[direita]],"formula")</f>
        <v>0048 - 19)</v>
      </c>
      <c r="B218" s="9" t="s">
        <v>1133</v>
      </c>
      <c r="C218" t="s">
        <v>1140</v>
      </c>
      <c r="D218" t="s">
        <v>918</v>
      </c>
      <c r="E218" t="s">
        <v>1141</v>
      </c>
      <c r="F218" t="s">
        <v>677</v>
      </c>
      <c r="G218" t="s">
        <v>1466</v>
      </c>
      <c r="H218" s="48">
        <v>45709</v>
      </c>
      <c r="I218" t="s">
        <v>1982</v>
      </c>
      <c r="J218" t="s">
        <v>303</v>
      </c>
      <c r="K218" t="s">
        <v>89</v>
      </c>
      <c r="L218" t="s">
        <v>117</v>
      </c>
      <c r="M218" t="s">
        <v>117</v>
      </c>
      <c r="N218" t="s">
        <v>298</v>
      </c>
      <c r="O218" t="s">
        <v>299</v>
      </c>
      <c r="P218" t="s">
        <v>2681</v>
      </c>
      <c r="Q218" t="s">
        <v>300</v>
      </c>
      <c r="R218" t="s">
        <v>118</v>
      </c>
      <c r="S218" t="s">
        <v>92</v>
      </c>
      <c r="T218" s="49">
        <v>1.15E-2</v>
      </c>
      <c r="U218" s="49">
        <v>0.23</v>
      </c>
      <c r="V218" s="49">
        <v>1.1000000000000001</v>
      </c>
      <c r="W218" t="s">
        <v>315</v>
      </c>
      <c r="X218" t="s">
        <v>302</v>
      </c>
      <c r="Y218" t="s">
        <v>21</v>
      </c>
      <c r="Z218" t="s">
        <v>2682</v>
      </c>
      <c r="AA218" s="2" t="str">
        <f>IFERROR(VLOOKUP(Tabela3[[#This Row],[RetornCodigo]],Tabela7[],4,0),"formula")</f>
        <v xml:space="preserve">Atac Teresina   </v>
      </c>
      <c r="AB218" s="9" t="str">
        <f>IFERROR(VLOOKUP(Tabela3[[#This Row],[RetornCodigo]],Tabela7[],3,0),"formula")</f>
        <v>Atacadao</v>
      </c>
      <c r="AC218" s="40">
        <f>IFERROR(Tabela3[[#This Row],[Vlr Devolução]]/$AK$1,"formula")</f>
        <v>3.5243401826428423E-6</v>
      </c>
      <c r="AD218" s="32">
        <f>IFERROR(Tabela3[[#This Row],[Qtd Devolvida Kg]]/$AL$1,"formula")</f>
        <v>6.6704188892195441E-6</v>
      </c>
      <c r="AE218" s="41" t="str">
        <f>IFERROR(RIGHT(Tabela3[[#This Row],[Cliente]],10),"formula")</f>
        <v>0048 - 19)</v>
      </c>
      <c r="AF218" s="39">
        <f>IFERROR(VLOOKUP(Tabela3[[#This Row],[Fantasia]],'BASE VENDAS'!#REF!,2,0),0)</f>
        <v>0</v>
      </c>
      <c r="AG218" s="39">
        <f>IFERROR(VLOOKUP(Tabela3[[#This Row],[Fantasia]],'BASE VENDAS'!#REF!,3,0),0)</f>
        <v>0</v>
      </c>
      <c r="AH218" s="52">
        <f t="shared" si="3"/>
        <v>2.8611970184302681E-2</v>
      </c>
      <c r="AI218" s="42"/>
      <c r="AJ218" s="42"/>
    </row>
    <row r="219" spans="1:36" x14ac:dyDescent="0.2">
      <c r="A219" s="9" t="str">
        <f>IFERROR(Tabela3[[#This Row],[direita]],"formula")</f>
        <v>0048 - 19)</v>
      </c>
      <c r="B219" s="9" t="s">
        <v>1133</v>
      </c>
      <c r="C219" t="s">
        <v>1140</v>
      </c>
      <c r="D219" t="s">
        <v>918</v>
      </c>
      <c r="E219" t="s">
        <v>1141</v>
      </c>
      <c r="F219" t="s">
        <v>677</v>
      </c>
      <c r="G219" t="s">
        <v>1466</v>
      </c>
      <c r="H219" s="48">
        <v>45709</v>
      </c>
      <c r="I219" t="s">
        <v>1982</v>
      </c>
      <c r="J219" t="s">
        <v>297</v>
      </c>
      <c r="K219" t="s">
        <v>57</v>
      </c>
      <c r="L219" t="s">
        <v>306</v>
      </c>
      <c r="M219" t="s">
        <v>274</v>
      </c>
      <c r="N219" t="s">
        <v>298</v>
      </c>
      <c r="O219" t="s">
        <v>299</v>
      </c>
      <c r="P219" t="s">
        <v>2683</v>
      </c>
      <c r="Q219" t="s">
        <v>300</v>
      </c>
      <c r="R219" t="s">
        <v>1984</v>
      </c>
      <c r="S219" t="s">
        <v>20</v>
      </c>
      <c r="T219" s="49">
        <v>0.38890000000000002</v>
      </c>
      <c r="U219" s="49">
        <v>3.5001000000000002</v>
      </c>
      <c r="V219" s="49">
        <v>64.75</v>
      </c>
      <c r="W219" t="s">
        <v>315</v>
      </c>
      <c r="X219" t="s">
        <v>368</v>
      </c>
      <c r="Y219" t="s">
        <v>369</v>
      </c>
      <c r="Z219" t="s">
        <v>2682</v>
      </c>
      <c r="AA219" s="2" t="str">
        <f>IFERROR(VLOOKUP(Tabela3[[#This Row],[RetornCodigo]],Tabela7[],4,0),"formula")</f>
        <v xml:space="preserve">Atac Teresina   </v>
      </c>
      <c r="AB219" s="9" t="str">
        <f>IFERROR(VLOOKUP(Tabela3[[#This Row],[RetornCodigo]],Tabela7[],3,0),"formula")</f>
        <v>Atacadao</v>
      </c>
      <c r="AC219" s="40">
        <f>IFERROR(Tabela3[[#This Row],[Vlr Devolução]]/$AK$1,"formula")</f>
        <v>2.0745547893284003E-4</v>
      </c>
      <c r="AD219" s="32">
        <f>IFERROR(Tabela3[[#This Row],[Qtd Devolvida Kg]]/$AL$1,"formula")</f>
        <v>1.0150927458329273E-4</v>
      </c>
      <c r="AE219" s="41" t="str">
        <f>IFERROR(RIGHT(Tabela3[[#This Row],[Cliente]],10),"formula")</f>
        <v>0048 - 19)</v>
      </c>
      <c r="AF219" s="39">
        <f>IFERROR(VLOOKUP(Tabela3[[#This Row],[Fantasia]],'BASE VENDAS'!#REF!,2,0),0)</f>
        <v>0</v>
      </c>
      <c r="AG219" s="39">
        <f>IFERROR(VLOOKUP(Tabela3[[#This Row],[Fantasia]],'BASE VENDAS'!#REF!,3,0),0)</f>
        <v>0</v>
      </c>
      <c r="AH219" s="52">
        <f t="shared" si="3"/>
        <v>2.8611970184302681E-2</v>
      </c>
      <c r="AI219" s="42"/>
      <c r="AJ219" s="42"/>
    </row>
    <row r="220" spans="1:36" x14ac:dyDescent="0.2">
      <c r="A220" s="9" t="str">
        <f>IFERROR(Tabela3[[#This Row],[direita]],"formula")</f>
        <v>0048 - 19)</v>
      </c>
      <c r="B220" s="9" t="s">
        <v>1133</v>
      </c>
      <c r="C220" t="s">
        <v>1140</v>
      </c>
      <c r="D220" t="s">
        <v>918</v>
      </c>
      <c r="E220" t="s">
        <v>1141</v>
      </c>
      <c r="F220" t="s">
        <v>677</v>
      </c>
      <c r="G220" t="s">
        <v>1466</v>
      </c>
      <c r="H220" s="48">
        <v>45709</v>
      </c>
      <c r="I220" t="s">
        <v>1982</v>
      </c>
      <c r="J220" t="s">
        <v>303</v>
      </c>
      <c r="K220" t="s">
        <v>93</v>
      </c>
      <c r="L220" t="s">
        <v>94</v>
      </c>
      <c r="M220" t="s">
        <v>94</v>
      </c>
      <c r="N220" t="s">
        <v>333</v>
      </c>
      <c r="O220" t="s">
        <v>299</v>
      </c>
      <c r="P220" t="s">
        <v>2683</v>
      </c>
      <c r="Q220" t="s">
        <v>308</v>
      </c>
      <c r="R220" t="s">
        <v>95</v>
      </c>
      <c r="S220" t="s">
        <v>96</v>
      </c>
      <c r="T220" s="49">
        <v>0.2</v>
      </c>
      <c r="U220" s="49">
        <v>6.0199999999999997E-2</v>
      </c>
      <c r="V220" s="49">
        <v>25.5</v>
      </c>
      <c r="W220" t="s">
        <v>315</v>
      </c>
      <c r="X220" t="s">
        <v>368</v>
      </c>
      <c r="Y220" t="s">
        <v>369</v>
      </c>
      <c r="Z220" t="s">
        <v>2682</v>
      </c>
      <c r="AA220" s="2" t="str">
        <f>IFERROR(VLOOKUP(Tabela3[[#This Row],[RetornCodigo]],Tabela7[],4,0),"formula")</f>
        <v xml:space="preserve">Atac Teresina   </v>
      </c>
      <c r="AB220" s="9" t="str">
        <f>IFERROR(VLOOKUP(Tabela3[[#This Row],[RetornCodigo]],Tabela7[],3,0),"formula")</f>
        <v>Atacadao</v>
      </c>
      <c r="AC220" s="40">
        <f>IFERROR(Tabela3[[#This Row],[Vlr Devolução]]/$AK$1,"formula")</f>
        <v>8.1700613324902252E-5</v>
      </c>
      <c r="AD220" s="32">
        <f>IFERROR(Tabela3[[#This Row],[Qtd Devolvida Kg]]/$AL$1,"formula")</f>
        <v>1.7459096397000717E-6</v>
      </c>
      <c r="AE220" s="41" t="str">
        <f>IFERROR(RIGHT(Tabela3[[#This Row],[Cliente]],10),"formula")</f>
        <v>0048 - 19)</v>
      </c>
      <c r="AF220" s="39">
        <f>IFERROR(VLOOKUP(Tabela3[[#This Row],[Fantasia]],'BASE VENDAS'!#REF!,2,0),0)</f>
        <v>0</v>
      </c>
      <c r="AG220" s="39">
        <f>IFERROR(VLOOKUP(Tabela3[[#This Row],[Fantasia]],'BASE VENDAS'!#REF!,3,0),0)</f>
        <v>0</v>
      </c>
      <c r="AH220" s="52">
        <f t="shared" si="3"/>
        <v>2.8611970184302681E-2</v>
      </c>
      <c r="AI220" s="42"/>
      <c r="AJ220" s="42"/>
    </row>
    <row r="221" spans="1:36" x14ac:dyDescent="0.2">
      <c r="A221" s="9" t="str">
        <f>IFERROR(Tabela3[[#This Row],[direita]],"formula")</f>
        <v>1899 - 24)</v>
      </c>
      <c r="B221" s="9" t="s">
        <v>1133</v>
      </c>
      <c r="C221" t="s">
        <v>1140</v>
      </c>
      <c r="D221" t="s">
        <v>919</v>
      </c>
      <c r="E221" t="s">
        <v>1141</v>
      </c>
      <c r="F221" t="s">
        <v>677</v>
      </c>
      <c r="G221" t="s">
        <v>1275</v>
      </c>
      <c r="H221" s="48">
        <v>45707</v>
      </c>
      <c r="I221" t="s">
        <v>1982</v>
      </c>
      <c r="J221" t="s">
        <v>303</v>
      </c>
      <c r="K221" t="s">
        <v>38</v>
      </c>
      <c r="L221" t="s">
        <v>39</v>
      </c>
      <c r="M221" t="s">
        <v>39</v>
      </c>
      <c r="N221" t="s">
        <v>298</v>
      </c>
      <c r="O221" t="s">
        <v>299</v>
      </c>
      <c r="P221" t="s">
        <v>2684</v>
      </c>
      <c r="Q221" t="s">
        <v>308</v>
      </c>
      <c r="R221" t="s">
        <v>40</v>
      </c>
      <c r="S221" t="s">
        <v>20</v>
      </c>
      <c r="T221" s="49">
        <v>8.4000000000000005E-2</v>
      </c>
      <c r="U221" s="49">
        <v>1.1759999999999999</v>
      </c>
      <c r="V221" s="49">
        <v>18.46</v>
      </c>
      <c r="W221" t="s">
        <v>315</v>
      </c>
      <c r="X221" t="s">
        <v>302</v>
      </c>
      <c r="Y221" t="s">
        <v>21</v>
      </c>
      <c r="Z221" t="s">
        <v>2685</v>
      </c>
      <c r="AA221" s="2" t="str">
        <f>IFERROR(VLOOKUP(Tabela3[[#This Row],[RetornCodigo]],Tabela7[],4,0),"formula")</f>
        <v xml:space="preserve">Assai Sao Raimundo   </v>
      </c>
      <c r="AB221" s="9" t="str">
        <f>IFERROR(VLOOKUP(Tabela3[[#This Row],[RetornCodigo]],Tabela7[],3,0),"formula")</f>
        <v>Assai</v>
      </c>
      <c r="AC221" s="40">
        <f>IFERROR(Tabela3[[#This Row],[Vlr Devolução]]/$AK$1,"formula")</f>
        <v>5.9144836155988065E-5</v>
      </c>
      <c r="AD221" s="32">
        <f>IFERROR(Tabela3[[#This Row],[Qtd Devolvida Kg]]/$AL$1,"formula")</f>
        <v>3.4106141798792097E-5</v>
      </c>
      <c r="AE221" s="41" t="str">
        <f>IFERROR(RIGHT(Tabela3[[#This Row],[Cliente]],10),"formula")</f>
        <v>1899 - 24)</v>
      </c>
      <c r="AF221" s="39">
        <f>IFERROR(VLOOKUP(Tabela3[[#This Row],[Fantasia]],'BASE VENDAS'!#REF!,2,0),0)</f>
        <v>0</v>
      </c>
      <c r="AG221" s="39">
        <f>IFERROR(VLOOKUP(Tabela3[[#This Row],[Fantasia]],'BASE VENDAS'!#REF!,3,0),0)</f>
        <v>0</v>
      </c>
      <c r="AH221" s="52">
        <f t="shared" si="3"/>
        <v>2.8611970184302681E-2</v>
      </c>
      <c r="AI221" s="42"/>
      <c r="AJ221" s="42"/>
    </row>
    <row r="222" spans="1:36" x14ac:dyDescent="0.2">
      <c r="A222" s="9" t="str">
        <f>IFERROR(Tabela3[[#This Row],[direita]],"formula")</f>
        <v>1899 - 24)</v>
      </c>
      <c r="B222" s="9" t="s">
        <v>1133</v>
      </c>
      <c r="C222" t="s">
        <v>1140</v>
      </c>
      <c r="D222" t="s">
        <v>919</v>
      </c>
      <c r="E222" t="s">
        <v>1141</v>
      </c>
      <c r="F222" t="s">
        <v>677</v>
      </c>
      <c r="G222" t="s">
        <v>1275</v>
      </c>
      <c r="H222" s="48">
        <v>45707</v>
      </c>
      <c r="I222" t="s">
        <v>1982</v>
      </c>
      <c r="J222" t="s">
        <v>297</v>
      </c>
      <c r="K222" t="s">
        <v>53</v>
      </c>
      <c r="L222" t="s">
        <v>54</v>
      </c>
      <c r="M222" t="s">
        <v>55</v>
      </c>
      <c r="N222" t="s">
        <v>298</v>
      </c>
      <c r="O222" t="s">
        <v>299</v>
      </c>
      <c r="P222" t="s">
        <v>2684</v>
      </c>
      <c r="Q222" t="s">
        <v>309</v>
      </c>
      <c r="R222" t="s">
        <v>56</v>
      </c>
      <c r="S222" t="s">
        <v>20</v>
      </c>
      <c r="T222" s="49">
        <v>1.7500000000000002E-2</v>
      </c>
      <c r="U222" s="49">
        <v>0.26250000000000001</v>
      </c>
      <c r="V222" s="49">
        <v>3.38</v>
      </c>
      <c r="W222" t="s">
        <v>315</v>
      </c>
      <c r="X222" t="s">
        <v>302</v>
      </c>
      <c r="Y222" t="s">
        <v>21</v>
      </c>
      <c r="Z222" t="s">
        <v>2685</v>
      </c>
      <c r="AA222" s="2" t="str">
        <f>IFERROR(VLOOKUP(Tabela3[[#This Row],[RetornCodigo]],Tabela7[],4,0),"formula")</f>
        <v xml:space="preserve">Assai Sao Raimundo   </v>
      </c>
      <c r="AB222" s="9" t="str">
        <f>IFERROR(VLOOKUP(Tabela3[[#This Row],[RetornCodigo]],Tabela7[],3,0),"formula")</f>
        <v>Assai</v>
      </c>
      <c r="AC222" s="40">
        <f>IFERROR(Tabela3[[#This Row],[Vlr Devolução]]/$AK$1,"formula")</f>
        <v>1.0829336197575278E-5</v>
      </c>
      <c r="AD222" s="32">
        <f>IFERROR(Tabela3[[#This Row],[Qtd Devolvida Kg]]/$AL$1,"formula")</f>
        <v>7.612978080087523E-6</v>
      </c>
      <c r="AE222" s="41" t="str">
        <f>IFERROR(RIGHT(Tabela3[[#This Row],[Cliente]],10),"formula")</f>
        <v>1899 - 24)</v>
      </c>
      <c r="AF222" s="39">
        <f>IFERROR(VLOOKUP(Tabela3[[#This Row],[Fantasia]],'BASE VENDAS'!#REF!,2,0),0)</f>
        <v>0</v>
      </c>
      <c r="AG222" s="39">
        <f>IFERROR(VLOOKUP(Tabela3[[#This Row],[Fantasia]],'BASE VENDAS'!#REF!,3,0),0)</f>
        <v>0</v>
      </c>
      <c r="AH222" s="52">
        <f t="shared" si="3"/>
        <v>2.8611970184302681E-2</v>
      </c>
      <c r="AI222" s="42"/>
      <c r="AJ222" s="42"/>
    </row>
    <row r="223" spans="1:36" x14ac:dyDescent="0.2">
      <c r="A223" s="9" t="str">
        <f>IFERROR(Tabela3[[#This Row],[direita]],"formula")</f>
        <v>1899 - 24)</v>
      </c>
      <c r="B223" s="9" t="s">
        <v>1133</v>
      </c>
      <c r="C223" t="s">
        <v>1140</v>
      </c>
      <c r="D223" t="s">
        <v>919</v>
      </c>
      <c r="E223" t="s">
        <v>1141</v>
      </c>
      <c r="F223" t="s">
        <v>677</v>
      </c>
      <c r="G223" t="s">
        <v>1275</v>
      </c>
      <c r="H223" s="48">
        <v>45707</v>
      </c>
      <c r="I223" t="s">
        <v>1982</v>
      </c>
      <c r="J223" t="s">
        <v>297</v>
      </c>
      <c r="K223" t="s">
        <v>65</v>
      </c>
      <c r="L223" t="s">
        <v>312</v>
      </c>
      <c r="M223" t="s">
        <v>66</v>
      </c>
      <c r="N223" t="s">
        <v>298</v>
      </c>
      <c r="O223" t="s">
        <v>299</v>
      </c>
      <c r="P223" t="s">
        <v>2684</v>
      </c>
      <c r="Q223" t="s">
        <v>307</v>
      </c>
      <c r="R223" t="s">
        <v>67</v>
      </c>
      <c r="S223" t="s">
        <v>20</v>
      </c>
      <c r="T223" s="49">
        <v>0.22670000000000001</v>
      </c>
      <c r="U223" s="49">
        <v>4.0805999999999996</v>
      </c>
      <c r="V223" s="49">
        <v>36.31</v>
      </c>
      <c r="W223" t="s">
        <v>315</v>
      </c>
      <c r="X223" t="s">
        <v>302</v>
      </c>
      <c r="Y223" t="s">
        <v>21</v>
      </c>
      <c r="Z223" t="s">
        <v>2685</v>
      </c>
      <c r="AA223" s="2" t="str">
        <f>IFERROR(VLOOKUP(Tabela3[[#This Row],[RetornCodigo]],Tabela7[],4,0),"formula")</f>
        <v xml:space="preserve">Assai Sao Raimundo   </v>
      </c>
      <c r="AB223" s="9" t="str">
        <f>IFERROR(VLOOKUP(Tabela3[[#This Row],[RetornCodigo]],Tabela7[],3,0),"formula")</f>
        <v>Assai</v>
      </c>
      <c r="AC223" s="40">
        <f>IFERROR(Tabela3[[#This Row],[Vlr Devolução]]/$AK$1,"formula")</f>
        <v>1.1633526548341963E-4</v>
      </c>
      <c r="AD223" s="32">
        <f>IFERROR(Tabela3[[#This Row],[Qtd Devolvida Kg]]/$AL$1,"formula")</f>
        <v>1.1834483182325768E-4</v>
      </c>
      <c r="AE223" s="41" t="str">
        <f>IFERROR(RIGHT(Tabela3[[#This Row],[Cliente]],10),"formula")</f>
        <v>1899 - 24)</v>
      </c>
      <c r="AF223" s="39">
        <f>IFERROR(VLOOKUP(Tabela3[[#This Row],[Fantasia]],'BASE VENDAS'!#REF!,2,0),0)</f>
        <v>0</v>
      </c>
      <c r="AG223" s="39">
        <f>IFERROR(VLOOKUP(Tabela3[[#This Row],[Fantasia]],'BASE VENDAS'!#REF!,3,0),0)</f>
        <v>0</v>
      </c>
      <c r="AH223" s="52">
        <f t="shared" si="3"/>
        <v>2.8611970184302681E-2</v>
      </c>
      <c r="AI223" s="42"/>
      <c r="AJ223" s="42"/>
    </row>
    <row r="224" spans="1:36" x14ac:dyDescent="0.2">
      <c r="A224" s="9" t="str">
        <f>IFERROR(Tabela3[[#This Row],[direita]],"formula")</f>
        <v>1899 - 24)</v>
      </c>
      <c r="B224" s="9" t="s">
        <v>1133</v>
      </c>
      <c r="C224" t="s">
        <v>1140</v>
      </c>
      <c r="D224" t="s">
        <v>919</v>
      </c>
      <c r="E224" t="s">
        <v>1141</v>
      </c>
      <c r="F224" t="s">
        <v>677</v>
      </c>
      <c r="G224" t="s">
        <v>1275</v>
      </c>
      <c r="H224" s="48">
        <v>45707</v>
      </c>
      <c r="I224" t="s">
        <v>1982</v>
      </c>
      <c r="J224" t="s">
        <v>297</v>
      </c>
      <c r="K224" t="s">
        <v>34</v>
      </c>
      <c r="L224" t="s">
        <v>35</v>
      </c>
      <c r="M224" t="s">
        <v>35</v>
      </c>
      <c r="N224" t="s">
        <v>298</v>
      </c>
      <c r="O224" t="s">
        <v>299</v>
      </c>
      <c r="P224" t="s">
        <v>2684</v>
      </c>
      <c r="Q224" t="s">
        <v>327</v>
      </c>
      <c r="R224" t="s">
        <v>70</v>
      </c>
      <c r="S224" t="s">
        <v>20</v>
      </c>
      <c r="T224" s="49">
        <v>0.56000000000000005</v>
      </c>
      <c r="U224" s="49">
        <v>5.6</v>
      </c>
      <c r="V224" s="49">
        <v>71.12</v>
      </c>
      <c r="W224" t="s">
        <v>315</v>
      </c>
      <c r="X224" t="s">
        <v>302</v>
      </c>
      <c r="Y224" t="s">
        <v>21</v>
      </c>
      <c r="Z224" t="s">
        <v>2685</v>
      </c>
      <c r="AA224" s="2" t="str">
        <f>IFERROR(VLOOKUP(Tabela3[[#This Row],[RetornCodigo]],Tabela7[],4,0),"formula")</f>
        <v xml:space="preserve">Assai Sao Raimundo   </v>
      </c>
      <c r="AB224" s="9" t="str">
        <f>IFERROR(VLOOKUP(Tabela3[[#This Row],[RetornCodigo]],Tabela7[],3,0),"formula")</f>
        <v>Assai</v>
      </c>
      <c r="AC224" s="40">
        <f>IFERROR(Tabela3[[#This Row],[Vlr Devolução]]/$AK$1,"formula")</f>
        <v>2.2786461253596267E-4</v>
      </c>
      <c r="AD224" s="32">
        <f>IFERROR(Tabela3[[#This Row],[Qtd Devolvida Kg]]/$AL$1,"formula")</f>
        <v>1.6241019904186715E-4</v>
      </c>
      <c r="AE224" s="41" t="str">
        <f>IFERROR(RIGHT(Tabela3[[#This Row],[Cliente]],10),"formula")</f>
        <v>1899 - 24)</v>
      </c>
      <c r="AF224" s="39">
        <f>IFERROR(VLOOKUP(Tabela3[[#This Row],[Fantasia]],'BASE VENDAS'!#REF!,2,0),0)</f>
        <v>0</v>
      </c>
      <c r="AG224" s="39">
        <f>IFERROR(VLOOKUP(Tabela3[[#This Row],[Fantasia]],'BASE VENDAS'!#REF!,3,0),0)</f>
        <v>0</v>
      </c>
      <c r="AH224" s="52">
        <f t="shared" si="3"/>
        <v>2.8611970184302681E-2</v>
      </c>
      <c r="AI224" s="42"/>
      <c r="AJ224" s="42"/>
    </row>
    <row r="225" spans="1:36" x14ac:dyDescent="0.2">
      <c r="A225" s="9" t="str">
        <f>IFERROR(Tabela3[[#This Row],[direita]],"formula")</f>
        <v>1899 - 24)</v>
      </c>
      <c r="B225" s="9" t="s">
        <v>1133</v>
      </c>
      <c r="C225" t="s">
        <v>1140</v>
      </c>
      <c r="D225" t="s">
        <v>919</v>
      </c>
      <c r="E225" t="s">
        <v>1141</v>
      </c>
      <c r="F225" t="s">
        <v>677</v>
      </c>
      <c r="G225" t="s">
        <v>1275</v>
      </c>
      <c r="H225" s="48">
        <v>45707</v>
      </c>
      <c r="I225" t="s">
        <v>1982</v>
      </c>
      <c r="J225" t="s">
        <v>303</v>
      </c>
      <c r="K225" t="s">
        <v>89</v>
      </c>
      <c r="L225" t="s">
        <v>117</v>
      </c>
      <c r="M225" t="s">
        <v>117</v>
      </c>
      <c r="N225" t="s">
        <v>298</v>
      </c>
      <c r="O225" t="s">
        <v>299</v>
      </c>
      <c r="P225" t="s">
        <v>2684</v>
      </c>
      <c r="Q225" t="s">
        <v>300</v>
      </c>
      <c r="R225" t="s">
        <v>118</v>
      </c>
      <c r="S225" t="s">
        <v>92</v>
      </c>
      <c r="T225" s="49">
        <v>2.5000000000000001E-3</v>
      </c>
      <c r="U225" s="49">
        <v>0.05</v>
      </c>
      <c r="V225" s="49">
        <v>0.19</v>
      </c>
      <c r="W225" t="s">
        <v>315</v>
      </c>
      <c r="X225" t="s">
        <v>302</v>
      </c>
      <c r="Y225" t="s">
        <v>21</v>
      </c>
      <c r="Z225" t="s">
        <v>2685</v>
      </c>
      <c r="AA225" s="2" t="str">
        <f>IFERROR(VLOOKUP(Tabela3[[#This Row],[RetornCodigo]],Tabela7[],4,0),"formula")</f>
        <v xml:space="preserve">Assai Sao Raimundo   </v>
      </c>
      <c r="AB225" s="9" t="str">
        <f>IFERROR(VLOOKUP(Tabela3[[#This Row],[RetornCodigo]],Tabela7[],3,0),"formula")</f>
        <v>Assai</v>
      </c>
      <c r="AC225" s="40">
        <f>IFERROR(Tabela3[[#This Row],[Vlr Devolução]]/$AK$1,"formula")</f>
        <v>6.087496679110364E-7</v>
      </c>
      <c r="AD225" s="32">
        <f>IFERROR(Tabela3[[#This Row],[Qtd Devolvida Kg]]/$AL$1,"formula")</f>
        <v>1.4500910628738139E-6</v>
      </c>
      <c r="AE225" s="41" t="str">
        <f>IFERROR(RIGHT(Tabela3[[#This Row],[Cliente]],10),"formula")</f>
        <v>1899 - 24)</v>
      </c>
      <c r="AF225" s="39">
        <f>IFERROR(VLOOKUP(Tabela3[[#This Row],[Fantasia]],'BASE VENDAS'!#REF!,2,0),0)</f>
        <v>0</v>
      </c>
      <c r="AG225" s="39">
        <f>IFERROR(VLOOKUP(Tabela3[[#This Row],[Fantasia]],'BASE VENDAS'!#REF!,3,0),0)</f>
        <v>0</v>
      </c>
      <c r="AH225" s="52">
        <f t="shared" si="3"/>
        <v>2.8611970184302681E-2</v>
      </c>
      <c r="AI225" s="42"/>
      <c r="AJ225" s="42"/>
    </row>
    <row r="226" spans="1:36" x14ac:dyDescent="0.2">
      <c r="A226" s="9" t="str">
        <f>IFERROR(Tabela3[[#This Row],[direita]],"formula")</f>
        <v>0144 - 01)</v>
      </c>
      <c r="B226" s="9" t="s">
        <v>1133</v>
      </c>
      <c r="C226" t="s">
        <v>1146</v>
      </c>
      <c r="D226" t="s">
        <v>916</v>
      </c>
      <c r="E226" t="s">
        <v>1135</v>
      </c>
      <c r="F226" t="s">
        <v>697</v>
      </c>
      <c r="G226" t="s">
        <v>1407</v>
      </c>
      <c r="H226" s="48">
        <v>45707</v>
      </c>
      <c r="I226" t="s">
        <v>1982</v>
      </c>
      <c r="J226" t="s">
        <v>303</v>
      </c>
      <c r="K226" t="s">
        <v>313</v>
      </c>
      <c r="L226" t="s">
        <v>328</v>
      </c>
      <c r="M226" t="s">
        <v>329</v>
      </c>
      <c r="N226" t="s">
        <v>330</v>
      </c>
      <c r="O226" t="s">
        <v>299</v>
      </c>
      <c r="P226" t="s">
        <v>1646</v>
      </c>
      <c r="Q226" t="s">
        <v>308</v>
      </c>
      <c r="R226" t="s">
        <v>331</v>
      </c>
      <c r="S226" t="s">
        <v>20</v>
      </c>
      <c r="T226" s="49">
        <v>0.05</v>
      </c>
      <c r="U226" s="49">
        <v>0.27500000000000002</v>
      </c>
      <c r="V226" s="49">
        <v>6.8</v>
      </c>
      <c r="W226" t="s">
        <v>315</v>
      </c>
      <c r="X226" t="s">
        <v>368</v>
      </c>
      <c r="Y226" t="s">
        <v>369</v>
      </c>
      <c r="Z226" t="s">
        <v>2686</v>
      </c>
      <c r="AA226" s="2" t="str">
        <f>IFERROR(VLOOKUP(Tabela3[[#This Row],[RetornCodigo]],Tabela7[],4,0),"formula")</f>
        <v>Supermercado Cosmos Ltda</v>
      </c>
      <c r="AB226" s="9" t="str">
        <f>IFERROR(VLOOKUP(Tabela3[[#This Row],[RetornCodigo]],Tabela7[],3,0),"formula")</f>
        <v>Outros</v>
      </c>
      <c r="AC226" s="40">
        <f>IFERROR(Tabela3[[#This Row],[Vlr Devolução]]/$AK$1,"formula")</f>
        <v>2.1786830219973933E-5</v>
      </c>
      <c r="AD226" s="32">
        <f>IFERROR(Tabela3[[#This Row],[Qtd Devolvida Kg]]/$AL$1,"formula")</f>
        <v>7.9755008458059761E-6</v>
      </c>
      <c r="AE226" s="41" t="str">
        <f>IFERROR(RIGHT(Tabela3[[#This Row],[Cliente]],10),"formula")</f>
        <v>0144 - 01)</v>
      </c>
      <c r="AF226" s="39">
        <f>IFERROR(VLOOKUP(Tabela3[[#This Row],[Fantasia]],'BASE VENDAS'!#REF!,2,0),0)</f>
        <v>0</v>
      </c>
      <c r="AG226" s="39">
        <f>IFERROR(VLOOKUP(Tabela3[[#This Row],[Fantasia]],'BASE VENDAS'!#REF!,3,0),0)</f>
        <v>0</v>
      </c>
      <c r="AH226" s="52">
        <f t="shared" si="3"/>
        <v>2.8611970184302681E-2</v>
      </c>
      <c r="AI226" s="42"/>
      <c r="AJ226" s="42"/>
    </row>
    <row r="227" spans="1:36" x14ac:dyDescent="0.2">
      <c r="A227" s="9" t="str">
        <f>IFERROR(Tabela3[[#This Row],[direita]],"formula")</f>
        <v>0144 - 01)</v>
      </c>
      <c r="B227" s="9" t="s">
        <v>1133</v>
      </c>
      <c r="C227" t="s">
        <v>1146</v>
      </c>
      <c r="D227" t="s">
        <v>916</v>
      </c>
      <c r="E227" t="s">
        <v>1135</v>
      </c>
      <c r="F227" t="s">
        <v>697</v>
      </c>
      <c r="G227" t="s">
        <v>1407</v>
      </c>
      <c r="H227" s="48">
        <v>45707</v>
      </c>
      <c r="I227" t="s">
        <v>1982</v>
      </c>
      <c r="J227" t="s">
        <v>303</v>
      </c>
      <c r="K227" t="s">
        <v>93</v>
      </c>
      <c r="L227" t="s">
        <v>94</v>
      </c>
      <c r="M227" t="s">
        <v>94</v>
      </c>
      <c r="N227" t="s">
        <v>333</v>
      </c>
      <c r="O227" t="s">
        <v>299</v>
      </c>
      <c r="P227" t="s">
        <v>1646</v>
      </c>
      <c r="Q227" t="s">
        <v>300</v>
      </c>
      <c r="R227" t="s">
        <v>95</v>
      </c>
      <c r="S227" t="s">
        <v>96</v>
      </c>
      <c r="T227" s="49">
        <v>3</v>
      </c>
      <c r="U227" s="49">
        <v>0.90300000000000002</v>
      </c>
      <c r="V227" s="49">
        <v>25.5</v>
      </c>
      <c r="W227" t="s">
        <v>315</v>
      </c>
      <c r="X227" t="s">
        <v>368</v>
      </c>
      <c r="Y227" t="s">
        <v>369</v>
      </c>
      <c r="Z227" t="s">
        <v>2686</v>
      </c>
      <c r="AA227" s="2" t="str">
        <f>IFERROR(VLOOKUP(Tabela3[[#This Row],[RetornCodigo]],Tabela7[],4,0),"formula")</f>
        <v>Supermercado Cosmos Ltda</v>
      </c>
      <c r="AB227" s="9" t="str">
        <f>IFERROR(VLOOKUP(Tabela3[[#This Row],[RetornCodigo]],Tabela7[],3,0),"formula")</f>
        <v>Outros</v>
      </c>
      <c r="AC227" s="40">
        <f>IFERROR(Tabela3[[#This Row],[Vlr Devolução]]/$AK$1,"formula")</f>
        <v>8.1700613324902252E-5</v>
      </c>
      <c r="AD227" s="32">
        <f>IFERROR(Tabela3[[#This Row],[Qtd Devolvida Kg]]/$AL$1,"formula")</f>
        <v>2.6188644595501078E-5</v>
      </c>
      <c r="AE227" s="41" t="str">
        <f>IFERROR(RIGHT(Tabela3[[#This Row],[Cliente]],10),"formula")</f>
        <v>0144 - 01)</v>
      </c>
      <c r="AF227" s="39">
        <f>IFERROR(VLOOKUP(Tabela3[[#This Row],[Fantasia]],'BASE VENDAS'!#REF!,2,0),0)</f>
        <v>0</v>
      </c>
      <c r="AG227" s="39">
        <f>IFERROR(VLOOKUP(Tabela3[[#This Row],[Fantasia]],'BASE VENDAS'!#REF!,3,0),0)</f>
        <v>0</v>
      </c>
      <c r="AH227" s="52">
        <f t="shared" si="3"/>
        <v>2.8611970184302681E-2</v>
      </c>
      <c r="AI227" s="42"/>
      <c r="AJ227" s="42"/>
    </row>
    <row r="228" spans="1:36" x14ac:dyDescent="0.2">
      <c r="A228" s="9" t="str">
        <f>IFERROR(Tabela3[[#This Row],[direita]],"formula")</f>
        <v>2459 - 56)</v>
      </c>
      <c r="B228" s="9" t="s">
        <v>1133</v>
      </c>
      <c r="C228" t="s">
        <v>1134</v>
      </c>
      <c r="D228" t="s">
        <v>917</v>
      </c>
      <c r="E228" t="s">
        <v>1135</v>
      </c>
      <c r="F228" t="s">
        <v>695</v>
      </c>
      <c r="G228" t="s">
        <v>1733</v>
      </c>
      <c r="H228" s="48">
        <v>45707</v>
      </c>
      <c r="I228" t="s">
        <v>1982</v>
      </c>
      <c r="J228" t="s">
        <v>303</v>
      </c>
      <c r="K228" t="s">
        <v>45</v>
      </c>
      <c r="L228" t="s">
        <v>417</v>
      </c>
      <c r="M228" t="s">
        <v>46</v>
      </c>
      <c r="N228" t="s">
        <v>298</v>
      </c>
      <c r="O228" t="s">
        <v>299</v>
      </c>
      <c r="P228" t="s">
        <v>2687</v>
      </c>
      <c r="Q228" t="s">
        <v>300</v>
      </c>
      <c r="R228" t="s">
        <v>1246</v>
      </c>
      <c r="S228" t="s">
        <v>1247</v>
      </c>
      <c r="T228" s="49">
        <v>1.5</v>
      </c>
      <c r="U228" s="49">
        <v>1.5</v>
      </c>
      <c r="V228" s="49">
        <v>3.75</v>
      </c>
      <c r="W228" t="s">
        <v>315</v>
      </c>
      <c r="X228" t="s">
        <v>302</v>
      </c>
      <c r="Y228" t="s">
        <v>21</v>
      </c>
      <c r="Z228" t="s">
        <v>2688</v>
      </c>
      <c r="AA228" s="2" t="str">
        <f>IFERROR(VLOOKUP(Tabela3[[#This Row],[RetornCodigo]],Tabela7[],4,0),"formula")</f>
        <v xml:space="preserve">Mateus Caninde   </v>
      </c>
      <c r="AB228" s="9" t="str">
        <f>IFERROR(VLOOKUP(Tabela3[[#This Row],[RetornCodigo]],Tabela7[],3,0),"formula")</f>
        <v>Mateus</v>
      </c>
      <c r="AC228" s="40">
        <f>IFERROR(Tabela3[[#This Row],[Vlr Devolução]]/$AK$1,"formula")</f>
        <v>1.2014796077191508E-5</v>
      </c>
      <c r="AD228" s="32">
        <f>IFERROR(Tabela3[[#This Row],[Qtd Devolvida Kg]]/$AL$1,"formula")</f>
        <v>4.3502731886214419E-5</v>
      </c>
      <c r="AE228" s="41" t="str">
        <f>IFERROR(RIGHT(Tabela3[[#This Row],[Cliente]],10),"formula")</f>
        <v>2459 - 56)</v>
      </c>
      <c r="AF228" s="39">
        <f>IFERROR(VLOOKUP(Tabela3[[#This Row],[Fantasia]],'BASE VENDAS'!#REF!,2,0),0)</f>
        <v>0</v>
      </c>
      <c r="AG228" s="39">
        <f>IFERROR(VLOOKUP(Tabela3[[#This Row],[Fantasia]],'BASE VENDAS'!#REF!,3,0),0)</f>
        <v>0</v>
      </c>
      <c r="AH228" s="52">
        <f t="shared" si="3"/>
        <v>2.8611970184302681E-2</v>
      </c>
      <c r="AI228" s="42"/>
      <c r="AJ228" s="42"/>
    </row>
    <row r="229" spans="1:36" x14ac:dyDescent="0.2">
      <c r="A229" s="9" t="str">
        <f>IFERROR(Tabela3[[#This Row],[direita]],"formula")</f>
        <v>2459 - 56)</v>
      </c>
      <c r="B229" s="9" t="s">
        <v>1133</v>
      </c>
      <c r="C229" t="s">
        <v>1134</v>
      </c>
      <c r="D229" t="s">
        <v>917</v>
      </c>
      <c r="E229" t="s">
        <v>1135</v>
      </c>
      <c r="F229" t="s">
        <v>695</v>
      </c>
      <c r="G229" t="s">
        <v>1733</v>
      </c>
      <c r="H229" s="48">
        <v>45707</v>
      </c>
      <c r="I229" t="s">
        <v>1982</v>
      </c>
      <c r="J229" t="s">
        <v>297</v>
      </c>
      <c r="K229" t="s">
        <v>57</v>
      </c>
      <c r="L229" t="s">
        <v>306</v>
      </c>
      <c r="M229" t="s">
        <v>274</v>
      </c>
      <c r="N229" t="s">
        <v>298</v>
      </c>
      <c r="O229" t="s">
        <v>299</v>
      </c>
      <c r="P229" t="s">
        <v>2689</v>
      </c>
      <c r="Q229" t="s">
        <v>300</v>
      </c>
      <c r="R229" t="s">
        <v>1984</v>
      </c>
      <c r="S229" t="s">
        <v>20</v>
      </c>
      <c r="T229" s="49">
        <v>5.5599999999999997E-2</v>
      </c>
      <c r="U229" s="49">
        <v>0.50039999999999996</v>
      </c>
      <c r="V229" s="49">
        <v>7.45</v>
      </c>
      <c r="W229" t="s">
        <v>315</v>
      </c>
      <c r="X229" t="s">
        <v>368</v>
      </c>
      <c r="Y229" t="s">
        <v>369</v>
      </c>
      <c r="Z229" t="s">
        <v>2690</v>
      </c>
      <c r="AA229" s="2" t="str">
        <f>IFERROR(VLOOKUP(Tabela3[[#This Row],[RetornCodigo]],Tabela7[],4,0),"formula")</f>
        <v xml:space="preserve">Mateus Caninde   </v>
      </c>
      <c r="AB229" s="9" t="str">
        <f>IFERROR(VLOOKUP(Tabela3[[#This Row],[RetornCodigo]],Tabela7[],3,0),"formula")</f>
        <v>Mateus</v>
      </c>
      <c r="AC229" s="40">
        <f>IFERROR(Tabela3[[#This Row],[Vlr Devolução]]/$AK$1,"formula")</f>
        <v>2.3869394873353794E-5</v>
      </c>
      <c r="AD229" s="32">
        <f>IFERROR(Tabela3[[#This Row],[Qtd Devolvida Kg]]/$AL$1,"formula")</f>
        <v>1.4512511357241128E-5</v>
      </c>
      <c r="AE229" s="41" t="str">
        <f>IFERROR(RIGHT(Tabela3[[#This Row],[Cliente]],10),"formula")</f>
        <v>2459 - 56)</v>
      </c>
      <c r="AF229" s="39">
        <f>IFERROR(VLOOKUP(Tabela3[[#This Row],[Fantasia]],'BASE VENDAS'!#REF!,2,0),0)</f>
        <v>0</v>
      </c>
      <c r="AG229" s="39">
        <f>IFERROR(VLOOKUP(Tabela3[[#This Row],[Fantasia]],'BASE VENDAS'!#REF!,3,0),0)</f>
        <v>0</v>
      </c>
      <c r="AH229" s="52">
        <f t="shared" si="3"/>
        <v>2.8611970184302681E-2</v>
      </c>
      <c r="AI229" s="42"/>
      <c r="AJ229" s="42"/>
    </row>
    <row r="230" spans="1:36" x14ac:dyDescent="0.2">
      <c r="A230" s="9" t="str">
        <f>IFERROR(Tabela3[[#This Row],[direita]],"formula")</f>
        <v>2459 - 56)</v>
      </c>
      <c r="B230" s="9" t="s">
        <v>1133</v>
      </c>
      <c r="C230" t="s">
        <v>1134</v>
      </c>
      <c r="D230" t="s">
        <v>917</v>
      </c>
      <c r="E230" t="s">
        <v>1135</v>
      </c>
      <c r="F230" t="s">
        <v>695</v>
      </c>
      <c r="G230" t="s">
        <v>1733</v>
      </c>
      <c r="H230" s="48">
        <v>45707</v>
      </c>
      <c r="I230" t="s">
        <v>1982</v>
      </c>
      <c r="J230" t="s">
        <v>297</v>
      </c>
      <c r="K230" t="s">
        <v>27</v>
      </c>
      <c r="L230" t="s">
        <v>320</v>
      </c>
      <c r="M230" t="s">
        <v>28</v>
      </c>
      <c r="N230" t="s">
        <v>298</v>
      </c>
      <c r="O230" t="s">
        <v>299</v>
      </c>
      <c r="P230" t="s">
        <v>2689</v>
      </c>
      <c r="Q230" t="s">
        <v>308</v>
      </c>
      <c r="R230" t="s">
        <v>29</v>
      </c>
      <c r="S230" t="s">
        <v>20</v>
      </c>
      <c r="T230" s="49">
        <v>0.17780000000000001</v>
      </c>
      <c r="U230" s="49">
        <v>3.2004000000000001</v>
      </c>
      <c r="V230" s="49">
        <v>47.68</v>
      </c>
      <c r="W230" t="s">
        <v>315</v>
      </c>
      <c r="X230" t="s">
        <v>368</v>
      </c>
      <c r="Y230" t="s">
        <v>369</v>
      </c>
      <c r="Z230" t="s">
        <v>2690</v>
      </c>
      <c r="AA230" s="2" t="str">
        <f>IFERROR(VLOOKUP(Tabela3[[#This Row],[RetornCodigo]],Tabela7[],4,0),"formula")</f>
        <v xml:space="preserve">Mateus Caninde   </v>
      </c>
      <c r="AB230" s="9" t="str">
        <f>IFERROR(VLOOKUP(Tabela3[[#This Row],[RetornCodigo]],Tabela7[],3,0),"formula")</f>
        <v>Mateus</v>
      </c>
      <c r="AC230" s="40">
        <f>IFERROR(Tabela3[[#This Row],[Vlr Devolução]]/$AK$1,"formula")</f>
        <v>1.5276412718946429E-4</v>
      </c>
      <c r="AD230" s="32">
        <f>IFERROR(Tabela3[[#This Row],[Qtd Devolvida Kg]]/$AL$1,"formula")</f>
        <v>9.2817428752427078E-5</v>
      </c>
      <c r="AE230" s="41" t="str">
        <f>IFERROR(RIGHT(Tabela3[[#This Row],[Cliente]],10),"formula")</f>
        <v>2459 - 56)</v>
      </c>
      <c r="AF230" s="39">
        <f>IFERROR(VLOOKUP(Tabela3[[#This Row],[Fantasia]],'BASE VENDAS'!#REF!,2,0),0)</f>
        <v>0</v>
      </c>
      <c r="AG230" s="39">
        <f>IFERROR(VLOOKUP(Tabela3[[#This Row],[Fantasia]],'BASE VENDAS'!#REF!,3,0),0)</f>
        <v>0</v>
      </c>
      <c r="AH230" s="52">
        <f t="shared" si="3"/>
        <v>2.8611970184302681E-2</v>
      </c>
      <c r="AI230" s="42"/>
      <c r="AJ230" s="42"/>
    </row>
    <row r="231" spans="1:36" x14ac:dyDescent="0.2">
      <c r="A231" s="9" t="str">
        <f>IFERROR(Tabela3[[#This Row],[direita]],"formula")</f>
        <v>2459 - 56)</v>
      </c>
      <c r="B231" s="9" t="s">
        <v>1133</v>
      </c>
      <c r="C231" t="s">
        <v>1134</v>
      </c>
      <c r="D231" t="s">
        <v>917</v>
      </c>
      <c r="E231" t="s">
        <v>1135</v>
      </c>
      <c r="F231" t="s">
        <v>695</v>
      </c>
      <c r="G231" t="s">
        <v>1733</v>
      </c>
      <c r="H231" s="48">
        <v>45707</v>
      </c>
      <c r="I231" t="s">
        <v>1982</v>
      </c>
      <c r="J231" t="s">
        <v>297</v>
      </c>
      <c r="K231" t="s">
        <v>27</v>
      </c>
      <c r="L231" t="s">
        <v>84</v>
      </c>
      <c r="M231" t="s">
        <v>84</v>
      </c>
      <c r="N231" t="s">
        <v>298</v>
      </c>
      <c r="O231" t="s">
        <v>299</v>
      </c>
      <c r="P231" t="s">
        <v>2689</v>
      </c>
      <c r="Q231" t="s">
        <v>309</v>
      </c>
      <c r="R231" t="s">
        <v>85</v>
      </c>
      <c r="S231" t="s">
        <v>20</v>
      </c>
      <c r="T231" s="49">
        <v>0.72219999999999995</v>
      </c>
      <c r="U231" s="49">
        <v>12.999599999999999</v>
      </c>
      <c r="V231" s="49">
        <v>115.7</v>
      </c>
      <c r="W231" t="s">
        <v>315</v>
      </c>
      <c r="X231" t="s">
        <v>368</v>
      </c>
      <c r="Y231" t="s">
        <v>369</v>
      </c>
      <c r="Z231" t="s">
        <v>2690</v>
      </c>
      <c r="AA231" s="2" t="str">
        <f>IFERROR(VLOOKUP(Tabela3[[#This Row],[RetornCodigo]],Tabela7[],4,0),"formula")</f>
        <v xml:space="preserve">Mateus Caninde   </v>
      </c>
      <c r="AB231" s="9" t="str">
        <f>IFERROR(VLOOKUP(Tabela3[[#This Row],[RetornCodigo]],Tabela7[],3,0),"formula")</f>
        <v>Mateus</v>
      </c>
      <c r="AC231" s="40">
        <f>IFERROR(Tabela3[[#This Row],[Vlr Devolução]]/$AK$1,"formula")</f>
        <v>3.7069650830161532E-4</v>
      </c>
      <c r="AD231" s="32">
        <f>IFERROR(Tabela3[[#This Row],[Qtd Devolvida Kg]]/$AL$1,"formula")</f>
        <v>3.7701207561868859E-4</v>
      </c>
      <c r="AE231" s="41" t="str">
        <f>IFERROR(RIGHT(Tabela3[[#This Row],[Cliente]],10),"formula")</f>
        <v>2459 - 56)</v>
      </c>
      <c r="AF231" s="39">
        <f>IFERROR(VLOOKUP(Tabela3[[#This Row],[Fantasia]],'BASE VENDAS'!#REF!,2,0),0)</f>
        <v>0</v>
      </c>
      <c r="AG231" s="39">
        <f>IFERROR(VLOOKUP(Tabela3[[#This Row],[Fantasia]],'BASE VENDAS'!#REF!,3,0),0)</f>
        <v>0</v>
      </c>
      <c r="AH231" s="52">
        <f t="shared" si="3"/>
        <v>2.8611970184302681E-2</v>
      </c>
      <c r="AI231" s="42"/>
      <c r="AJ231" s="42"/>
    </row>
    <row r="232" spans="1:36" x14ac:dyDescent="0.2">
      <c r="A232" s="9" t="str">
        <f>IFERROR(Tabela3[[#This Row],[direita]],"formula")</f>
        <v>2459 - 56)</v>
      </c>
      <c r="B232" s="9" t="s">
        <v>1133</v>
      </c>
      <c r="C232" t="s">
        <v>1134</v>
      </c>
      <c r="D232" t="s">
        <v>917</v>
      </c>
      <c r="E232" t="s">
        <v>1135</v>
      </c>
      <c r="F232" t="s">
        <v>695</v>
      </c>
      <c r="G232" t="s">
        <v>1733</v>
      </c>
      <c r="H232" s="48">
        <v>45707</v>
      </c>
      <c r="I232" t="s">
        <v>1982</v>
      </c>
      <c r="J232" t="s">
        <v>297</v>
      </c>
      <c r="K232" t="s">
        <v>65</v>
      </c>
      <c r="L232" t="s">
        <v>312</v>
      </c>
      <c r="M232" t="s">
        <v>66</v>
      </c>
      <c r="N232" t="s">
        <v>298</v>
      </c>
      <c r="O232" t="s">
        <v>299</v>
      </c>
      <c r="P232" t="s">
        <v>2689</v>
      </c>
      <c r="Q232" t="s">
        <v>307</v>
      </c>
      <c r="R232" t="s">
        <v>67</v>
      </c>
      <c r="S232" t="s">
        <v>20</v>
      </c>
      <c r="T232" s="49">
        <v>6.6699999999999995E-2</v>
      </c>
      <c r="U232" s="49">
        <v>1.2005999999999999</v>
      </c>
      <c r="V232" s="49">
        <v>9.9600000000000009</v>
      </c>
      <c r="W232" t="s">
        <v>315</v>
      </c>
      <c r="X232" t="s">
        <v>368</v>
      </c>
      <c r="Y232" t="s">
        <v>369</v>
      </c>
      <c r="Z232" t="s">
        <v>2690</v>
      </c>
      <c r="AA232" s="2" t="str">
        <f>IFERROR(VLOOKUP(Tabela3[[#This Row],[RetornCodigo]],Tabela7[],4,0),"formula")</f>
        <v xml:space="preserve">Mateus Caninde   </v>
      </c>
      <c r="AB232" s="9" t="str">
        <f>IFERROR(VLOOKUP(Tabela3[[#This Row],[RetornCodigo]],Tabela7[],3,0),"formula")</f>
        <v>Mateus</v>
      </c>
      <c r="AC232" s="40">
        <f>IFERROR(Tabela3[[#This Row],[Vlr Devolução]]/$AK$1,"formula")</f>
        <v>3.1911298381020643E-5</v>
      </c>
      <c r="AD232" s="32">
        <f>IFERROR(Tabela3[[#This Row],[Qtd Devolvida Kg]]/$AL$1,"formula")</f>
        <v>3.4819586601726015E-5</v>
      </c>
      <c r="AE232" s="41" t="str">
        <f>IFERROR(RIGHT(Tabela3[[#This Row],[Cliente]],10),"formula")</f>
        <v>2459 - 56)</v>
      </c>
      <c r="AF232" s="39">
        <f>IFERROR(VLOOKUP(Tabela3[[#This Row],[Fantasia]],'BASE VENDAS'!#REF!,2,0),0)</f>
        <v>0</v>
      </c>
      <c r="AG232" s="39">
        <f>IFERROR(VLOOKUP(Tabela3[[#This Row],[Fantasia]],'BASE VENDAS'!#REF!,3,0),0)</f>
        <v>0</v>
      </c>
      <c r="AH232" s="52">
        <f t="shared" si="3"/>
        <v>2.8611970184302681E-2</v>
      </c>
      <c r="AI232" s="42"/>
      <c r="AJ232" s="42"/>
    </row>
    <row r="233" spans="1:36" x14ac:dyDescent="0.2">
      <c r="A233" s="9" t="str">
        <f>IFERROR(Tabela3[[#This Row],[direita]],"formula")</f>
        <v>2459 - 56)</v>
      </c>
      <c r="B233" s="9" t="s">
        <v>1133</v>
      </c>
      <c r="C233" t="s">
        <v>1134</v>
      </c>
      <c r="D233" t="s">
        <v>917</v>
      </c>
      <c r="E233" t="s">
        <v>1135</v>
      </c>
      <c r="F233" t="s">
        <v>695</v>
      </c>
      <c r="G233" t="s">
        <v>1733</v>
      </c>
      <c r="H233" s="48">
        <v>45707</v>
      </c>
      <c r="I233" t="s">
        <v>1982</v>
      </c>
      <c r="J233" t="s">
        <v>303</v>
      </c>
      <c r="K233" t="s">
        <v>38</v>
      </c>
      <c r="L233" t="s">
        <v>39</v>
      </c>
      <c r="M233" t="s">
        <v>39</v>
      </c>
      <c r="N233" t="s">
        <v>298</v>
      </c>
      <c r="O233" t="s">
        <v>299</v>
      </c>
      <c r="P233" t="s">
        <v>2689</v>
      </c>
      <c r="Q233" t="s">
        <v>319</v>
      </c>
      <c r="R233" t="s">
        <v>40</v>
      </c>
      <c r="S233" t="s">
        <v>20</v>
      </c>
      <c r="T233" s="49">
        <v>1</v>
      </c>
      <c r="U233" s="49">
        <v>14</v>
      </c>
      <c r="V233" s="49">
        <v>250.6</v>
      </c>
      <c r="W233" t="s">
        <v>315</v>
      </c>
      <c r="X233" t="s">
        <v>370</v>
      </c>
      <c r="Y233" t="s">
        <v>1978</v>
      </c>
      <c r="Z233" t="s">
        <v>2690</v>
      </c>
      <c r="AA233" s="2" t="str">
        <f>IFERROR(VLOOKUP(Tabela3[[#This Row],[RetornCodigo]],Tabela7[],4,0),"formula")</f>
        <v xml:space="preserve">Mateus Caninde   </v>
      </c>
      <c r="AB233" s="9" t="str">
        <f>IFERROR(VLOOKUP(Tabela3[[#This Row],[RetornCodigo]],Tabela7[],3,0),"formula")</f>
        <v>Mateus</v>
      </c>
      <c r="AC233" s="40">
        <f>IFERROR(Tabela3[[#This Row],[Vlr Devolução]]/$AK$1,"formula")</f>
        <v>8.0290877251845108E-4</v>
      </c>
      <c r="AD233" s="32">
        <f>IFERROR(Tabela3[[#This Row],[Qtd Devolvida Kg]]/$AL$1,"formula")</f>
        <v>4.0602549760466788E-4</v>
      </c>
      <c r="AE233" s="41" t="str">
        <f>IFERROR(RIGHT(Tabela3[[#This Row],[Cliente]],10),"formula")</f>
        <v>2459 - 56)</v>
      </c>
      <c r="AF233" s="39">
        <f>IFERROR(VLOOKUP(Tabela3[[#This Row],[Fantasia]],'BASE VENDAS'!#REF!,2,0),0)</f>
        <v>0</v>
      </c>
      <c r="AG233" s="39">
        <f>IFERROR(VLOOKUP(Tabela3[[#This Row],[Fantasia]],'BASE VENDAS'!#REF!,3,0),0)</f>
        <v>0</v>
      </c>
      <c r="AH233" s="52">
        <f t="shared" si="3"/>
        <v>2.8611970184302681E-2</v>
      </c>
      <c r="AI233" s="42"/>
      <c r="AJ233" s="42"/>
    </row>
    <row r="234" spans="1:36" x14ac:dyDescent="0.2">
      <c r="A234" s="9" t="str">
        <f>IFERROR(Tabela3[[#This Row],[direita]],"formula")</f>
        <v>2459 - 48)</v>
      </c>
      <c r="B234" s="9" t="s">
        <v>1133</v>
      </c>
      <c r="C234" t="s">
        <v>1134</v>
      </c>
      <c r="D234" t="s">
        <v>917</v>
      </c>
      <c r="E234" t="s">
        <v>1135</v>
      </c>
      <c r="F234" t="s">
        <v>686</v>
      </c>
      <c r="G234" t="s">
        <v>1410</v>
      </c>
      <c r="H234" s="48">
        <v>45710</v>
      </c>
      <c r="I234" t="s">
        <v>1982</v>
      </c>
      <c r="J234" t="s">
        <v>297</v>
      </c>
      <c r="K234" t="s">
        <v>57</v>
      </c>
      <c r="L234" t="s">
        <v>306</v>
      </c>
      <c r="M234" t="s">
        <v>274</v>
      </c>
      <c r="N234" t="s">
        <v>298</v>
      </c>
      <c r="O234" t="s">
        <v>299</v>
      </c>
      <c r="P234" t="s">
        <v>2691</v>
      </c>
      <c r="Q234" t="s">
        <v>300</v>
      </c>
      <c r="R234" t="s">
        <v>1984</v>
      </c>
      <c r="S234" t="s">
        <v>20</v>
      </c>
      <c r="T234" s="49">
        <v>0.1111</v>
      </c>
      <c r="U234" s="49">
        <v>0.99990000000000001</v>
      </c>
      <c r="V234" s="49">
        <v>14.9</v>
      </c>
      <c r="W234" t="s">
        <v>315</v>
      </c>
      <c r="X234" t="s">
        <v>302</v>
      </c>
      <c r="Y234" t="s">
        <v>21</v>
      </c>
      <c r="Z234" t="s">
        <v>2692</v>
      </c>
      <c r="AA234" s="2" t="str">
        <f>IFERROR(VLOOKUP(Tabela3[[#This Row],[RetornCodigo]],Tabela7[],4,0),"formula")</f>
        <v xml:space="preserve">Mateus Quixeramobim   </v>
      </c>
      <c r="AB234" s="9" t="str">
        <f>IFERROR(VLOOKUP(Tabela3[[#This Row],[RetornCodigo]],Tabela7[],3,0),"formula")</f>
        <v>Mateus</v>
      </c>
      <c r="AC234" s="40">
        <f>IFERROR(Tabela3[[#This Row],[Vlr Devolução]]/$AK$1,"formula")</f>
        <v>4.7738789746707588E-5</v>
      </c>
      <c r="AD234" s="32">
        <f>IFERROR(Tabela3[[#This Row],[Qtd Devolvida Kg]]/$AL$1,"formula")</f>
        <v>2.8998921075350528E-5</v>
      </c>
      <c r="AE234" s="41" t="str">
        <f>IFERROR(RIGHT(Tabela3[[#This Row],[Cliente]],10),"formula")</f>
        <v>2459 - 48)</v>
      </c>
      <c r="AF234" s="39">
        <f>IFERROR(VLOOKUP(Tabela3[[#This Row],[Fantasia]],'BASE VENDAS'!#REF!,2,0),0)</f>
        <v>0</v>
      </c>
      <c r="AG234" s="39">
        <f>IFERROR(VLOOKUP(Tabela3[[#This Row],[Fantasia]],'BASE VENDAS'!#REF!,3,0),0)</f>
        <v>0</v>
      </c>
      <c r="AH234" s="52">
        <f t="shared" si="3"/>
        <v>2.8611970184302681E-2</v>
      </c>
      <c r="AI234" s="42"/>
      <c r="AJ234" s="42"/>
    </row>
    <row r="235" spans="1:36" x14ac:dyDescent="0.2">
      <c r="A235" s="9" t="str">
        <f>IFERROR(Tabela3[[#This Row],[direita]],"formula")</f>
        <v>2459 - 48)</v>
      </c>
      <c r="B235" s="9" t="s">
        <v>1133</v>
      </c>
      <c r="C235" t="s">
        <v>1134</v>
      </c>
      <c r="D235" t="s">
        <v>917</v>
      </c>
      <c r="E235" t="s">
        <v>1135</v>
      </c>
      <c r="F235" t="s">
        <v>686</v>
      </c>
      <c r="G235" t="s">
        <v>1410</v>
      </c>
      <c r="H235" s="48">
        <v>45710</v>
      </c>
      <c r="I235" t="s">
        <v>1982</v>
      </c>
      <c r="J235" t="s">
        <v>297</v>
      </c>
      <c r="K235" t="s">
        <v>53</v>
      </c>
      <c r="L235" t="s">
        <v>54</v>
      </c>
      <c r="M235" t="s">
        <v>55</v>
      </c>
      <c r="N235" t="s">
        <v>298</v>
      </c>
      <c r="O235" t="s">
        <v>299</v>
      </c>
      <c r="P235" t="s">
        <v>2691</v>
      </c>
      <c r="Q235" t="s">
        <v>308</v>
      </c>
      <c r="R235" t="s">
        <v>56</v>
      </c>
      <c r="S235" t="s">
        <v>20</v>
      </c>
      <c r="T235" s="49">
        <v>3.3300000000000003E-2</v>
      </c>
      <c r="U235" s="49">
        <v>0.4995</v>
      </c>
      <c r="V235" s="49">
        <v>6.45</v>
      </c>
      <c r="W235" t="s">
        <v>315</v>
      </c>
      <c r="X235" t="s">
        <v>302</v>
      </c>
      <c r="Y235" t="s">
        <v>21</v>
      </c>
      <c r="Z235" t="s">
        <v>2692</v>
      </c>
      <c r="AA235" s="2" t="str">
        <f>IFERROR(VLOOKUP(Tabela3[[#This Row],[RetornCodigo]],Tabela7[],4,0),"formula")</f>
        <v xml:space="preserve">Mateus Quixeramobim   </v>
      </c>
      <c r="AB235" s="9" t="str">
        <f>IFERROR(VLOOKUP(Tabela3[[#This Row],[RetornCodigo]],Tabela7[],3,0),"formula")</f>
        <v>Mateus</v>
      </c>
      <c r="AC235" s="40">
        <f>IFERROR(Tabela3[[#This Row],[Vlr Devolução]]/$AK$1,"formula")</f>
        <v>2.0665449252769391E-5</v>
      </c>
      <c r="AD235" s="32">
        <f>IFERROR(Tabela3[[#This Row],[Qtd Devolvida Kg]]/$AL$1,"formula")</f>
        <v>1.44864097181094E-5</v>
      </c>
      <c r="AE235" s="41" t="str">
        <f>IFERROR(RIGHT(Tabela3[[#This Row],[Cliente]],10),"formula")</f>
        <v>2459 - 48)</v>
      </c>
      <c r="AF235" s="39">
        <f>IFERROR(VLOOKUP(Tabela3[[#This Row],[Fantasia]],'BASE VENDAS'!#REF!,2,0),0)</f>
        <v>0</v>
      </c>
      <c r="AG235" s="39">
        <f>IFERROR(VLOOKUP(Tabela3[[#This Row],[Fantasia]],'BASE VENDAS'!#REF!,3,0),0)</f>
        <v>0</v>
      </c>
      <c r="AH235" s="52">
        <f t="shared" si="3"/>
        <v>2.8611970184302681E-2</v>
      </c>
      <c r="AI235" s="42"/>
      <c r="AJ235" s="42"/>
    </row>
    <row r="236" spans="1:36" x14ac:dyDescent="0.2">
      <c r="A236" s="9" t="str">
        <f>IFERROR(Tabela3[[#This Row],[direita]],"formula")</f>
        <v>2459 - 48)</v>
      </c>
      <c r="B236" s="9" t="s">
        <v>1133</v>
      </c>
      <c r="C236" t="s">
        <v>1134</v>
      </c>
      <c r="D236" t="s">
        <v>917</v>
      </c>
      <c r="E236" t="s">
        <v>1135</v>
      </c>
      <c r="F236" t="s">
        <v>686</v>
      </c>
      <c r="G236" t="s">
        <v>1410</v>
      </c>
      <c r="H236" s="48">
        <v>45710</v>
      </c>
      <c r="I236" t="s">
        <v>1982</v>
      </c>
      <c r="J236" t="s">
        <v>297</v>
      </c>
      <c r="K236" t="s">
        <v>27</v>
      </c>
      <c r="L236" t="s">
        <v>84</v>
      </c>
      <c r="M236" t="s">
        <v>84</v>
      </c>
      <c r="N236" t="s">
        <v>298</v>
      </c>
      <c r="O236" t="s">
        <v>299</v>
      </c>
      <c r="P236" t="s">
        <v>2691</v>
      </c>
      <c r="Q236" t="s">
        <v>309</v>
      </c>
      <c r="R236" t="s">
        <v>85</v>
      </c>
      <c r="S236" t="s">
        <v>20</v>
      </c>
      <c r="T236" s="49">
        <v>1.1667000000000001</v>
      </c>
      <c r="U236" s="49">
        <v>21.000599999999999</v>
      </c>
      <c r="V236" s="49">
        <v>186.9</v>
      </c>
      <c r="W236" t="s">
        <v>315</v>
      </c>
      <c r="X236" t="s">
        <v>368</v>
      </c>
      <c r="Y236" t="s">
        <v>369</v>
      </c>
      <c r="Z236" t="s">
        <v>2692</v>
      </c>
      <c r="AA236" s="2" t="str">
        <f>IFERROR(VLOOKUP(Tabela3[[#This Row],[RetornCodigo]],Tabela7[],4,0),"formula")</f>
        <v xml:space="preserve">Mateus Quixeramobim   </v>
      </c>
      <c r="AB236" s="9" t="str">
        <f>IFERROR(VLOOKUP(Tabela3[[#This Row],[RetornCodigo]],Tabela7[],3,0),"formula")</f>
        <v>Mateus</v>
      </c>
      <c r="AC236" s="40">
        <f>IFERROR(Tabela3[[#This Row],[Vlr Devolução]]/$AK$1,"formula")</f>
        <v>5.988174364872247E-4</v>
      </c>
      <c r="AD236" s="32">
        <f>IFERROR(Tabela3[[#This Row],[Qtd Devolvida Kg]]/$AL$1,"formula")</f>
        <v>6.0905564749975623E-4</v>
      </c>
      <c r="AE236" s="41" t="str">
        <f>IFERROR(RIGHT(Tabela3[[#This Row],[Cliente]],10),"formula")</f>
        <v>2459 - 48)</v>
      </c>
      <c r="AF236" s="39">
        <f>IFERROR(VLOOKUP(Tabela3[[#This Row],[Fantasia]],'BASE VENDAS'!#REF!,2,0),0)</f>
        <v>0</v>
      </c>
      <c r="AG236" s="39">
        <f>IFERROR(VLOOKUP(Tabela3[[#This Row],[Fantasia]],'BASE VENDAS'!#REF!,3,0),0)</f>
        <v>0</v>
      </c>
      <c r="AH236" s="52">
        <f t="shared" si="3"/>
        <v>2.8611970184302681E-2</v>
      </c>
      <c r="AI236" s="42"/>
      <c r="AJ236" s="42"/>
    </row>
    <row r="237" spans="1:36" x14ac:dyDescent="0.2">
      <c r="A237" s="9" t="str">
        <f>IFERROR(Tabela3[[#This Row],[direita]],"formula")</f>
        <v>2459 - 44)</v>
      </c>
      <c r="B237" s="9" t="s">
        <v>1133</v>
      </c>
      <c r="C237" t="s">
        <v>1134</v>
      </c>
      <c r="D237" t="s">
        <v>917</v>
      </c>
      <c r="E237" t="s">
        <v>1135</v>
      </c>
      <c r="F237" t="s">
        <v>697</v>
      </c>
      <c r="G237" t="s">
        <v>1413</v>
      </c>
      <c r="H237" s="48">
        <v>45707</v>
      </c>
      <c r="I237" t="s">
        <v>1982</v>
      </c>
      <c r="J237" t="s">
        <v>297</v>
      </c>
      <c r="K237" t="s">
        <v>27</v>
      </c>
      <c r="L237" t="s">
        <v>84</v>
      </c>
      <c r="M237" t="s">
        <v>84</v>
      </c>
      <c r="N237" t="s">
        <v>298</v>
      </c>
      <c r="O237" t="s">
        <v>299</v>
      </c>
      <c r="P237" t="s">
        <v>2693</v>
      </c>
      <c r="Q237" t="s">
        <v>300</v>
      </c>
      <c r="R237" t="s">
        <v>85</v>
      </c>
      <c r="S237" t="s">
        <v>20</v>
      </c>
      <c r="T237" s="49">
        <v>0.38890000000000002</v>
      </c>
      <c r="U237" s="49">
        <v>7.0002000000000004</v>
      </c>
      <c r="V237" s="49">
        <v>62.3</v>
      </c>
      <c r="W237" t="s">
        <v>315</v>
      </c>
      <c r="X237" t="s">
        <v>368</v>
      </c>
      <c r="Y237" t="s">
        <v>369</v>
      </c>
      <c r="Z237" t="s">
        <v>2694</v>
      </c>
      <c r="AA237" s="2" t="str">
        <f>IFERROR(VLOOKUP(Tabela3[[#This Row],[RetornCodigo]],Tabela7[],4,0),"formula")</f>
        <v xml:space="preserve">Mateus Crateus   </v>
      </c>
      <c r="AB237" s="9" t="str">
        <f>IFERROR(VLOOKUP(Tabela3[[#This Row],[RetornCodigo]],Tabela7[],3,0),"formula")</f>
        <v>Mateus</v>
      </c>
      <c r="AC237" s="40">
        <f>IFERROR(Tabela3[[#This Row],[Vlr Devolução]]/$AK$1,"formula")</f>
        <v>1.9960581216240823E-4</v>
      </c>
      <c r="AD237" s="32">
        <f>IFERROR(Tabela3[[#This Row],[Qtd Devolvida Kg]]/$AL$1,"formula")</f>
        <v>2.0301854916658546E-4</v>
      </c>
      <c r="AE237" s="41" t="str">
        <f>IFERROR(RIGHT(Tabela3[[#This Row],[Cliente]],10),"formula")</f>
        <v>2459 - 44)</v>
      </c>
      <c r="AF237" s="39">
        <f>IFERROR(VLOOKUP(Tabela3[[#This Row],[Fantasia]],'BASE VENDAS'!#REF!,2,0),0)</f>
        <v>0</v>
      </c>
      <c r="AG237" s="39">
        <f>IFERROR(VLOOKUP(Tabela3[[#This Row],[Fantasia]],'BASE VENDAS'!#REF!,3,0),0)</f>
        <v>0</v>
      </c>
      <c r="AH237" s="52">
        <f t="shared" si="3"/>
        <v>2.8611970184302681E-2</v>
      </c>
      <c r="AI237" s="42"/>
      <c r="AJ237" s="42"/>
    </row>
    <row r="238" spans="1:36" x14ac:dyDescent="0.2">
      <c r="A238" s="9" t="str">
        <f>IFERROR(Tabela3[[#This Row],[direita]],"formula")</f>
        <v>2459 - 44)</v>
      </c>
      <c r="B238" s="9" t="s">
        <v>1133</v>
      </c>
      <c r="C238" t="s">
        <v>1134</v>
      </c>
      <c r="D238" t="s">
        <v>917</v>
      </c>
      <c r="E238" t="s">
        <v>1135</v>
      </c>
      <c r="F238" t="s">
        <v>697</v>
      </c>
      <c r="G238" t="s">
        <v>1413</v>
      </c>
      <c r="H238" s="48">
        <v>45707</v>
      </c>
      <c r="I238" t="s">
        <v>1982</v>
      </c>
      <c r="J238" t="s">
        <v>297</v>
      </c>
      <c r="K238" t="s">
        <v>34</v>
      </c>
      <c r="L238" t="s">
        <v>35</v>
      </c>
      <c r="M238" t="s">
        <v>35</v>
      </c>
      <c r="N238" t="s">
        <v>298</v>
      </c>
      <c r="O238" t="s">
        <v>299</v>
      </c>
      <c r="P238" t="s">
        <v>2693</v>
      </c>
      <c r="Q238" t="s">
        <v>307</v>
      </c>
      <c r="R238" t="s">
        <v>70</v>
      </c>
      <c r="S238" t="s">
        <v>20</v>
      </c>
      <c r="T238" s="49">
        <v>0.45</v>
      </c>
      <c r="U238" s="49">
        <v>4.5</v>
      </c>
      <c r="V238" s="49">
        <v>57.6</v>
      </c>
      <c r="W238" t="s">
        <v>315</v>
      </c>
      <c r="X238" t="s">
        <v>368</v>
      </c>
      <c r="Y238" t="s">
        <v>369</v>
      </c>
      <c r="Z238" t="s">
        <v>2694</v>
      </c>
      <c r="AA238" s="2" t="str">
        <f>IFERROR(VLOOKUP(Tabela3[[#This Row],[RetornCodigo]],Tabela7[],4,0),"formula")</f>
        <v xml:space="preserve">Mateus Crateus   </v>
      </c>
      <c r="AB238" s="9" t="str">
        <f>IFERROR(VLOOKUP(Tabela3[[#This Row],[RetornCodigo]],Tabela7[],3,0),"formula")</f>
        <v>Mateus</v>
      </c>
      <c r="AC238" s="40">
        <f>IFERROR(Tabela3[[#This Row],[Vlr Devolução]]/$AK$1,"formula")</f>
        <v>1.8454726774566155E-4</v>
      </c>
      <c r="AD238" s="32">
        <f>IFERROR(Tabela3[[#This Row],[Qtd Devolvida Kg]]/$AL$1,"formula")</f>
        <v>1.3050819565864325E-4</v>
      </c>
      <c r="AE238" s="41" t="str">
        <f>IFERROR(RIGHT(Tabela3[[#This Row],[Cliente]],10),"formula")</f>
        <v>2459 - 44)</v>
      </c>
      <c r="AF238" s="39">
        <f>IFERROR(VLOOKUP(Tabela3[[#This Row],[Fantasia]],'BASE VENDAS'!#REF!,2,0),0)</f>
        <v>0</v>
      </c>
      <c r="AG238" s="39">
        <f>IFERROR(VLOOKUP(Tabela3[[#This Row],[Fantasia]],'BASE VENDAS'!#REF!,3,0),0)</f>
        <v>0</v>
      </c>
      <c r="AH238" s="52">
        <f t="shared" si="3"/>
        <v>2.8611970184302681E-2</v>
      </c>
      <c r="AI238" s="42"/>
      <c r="AJ238" s="42"/>
    </row>
    <row r="239" spans="1:36" x14ac:dyDescent="0.2">
      <c r="A239" s="9" t="str">
        <f>IFERROR(Tabela3[[#This Row],[direita]],"formula")</f>
        <v>0008 - 05)</v>
      </c>
      <c r="B239" s="9" t="s">
        <v>1133</v>
      </c>
      <c r="C239" t="s">
        <v>1140</v>
      </c>
      <c r="D239" t="s">
        <v>918</v>
      </c>
      <c r="E239" t="s">
        <v>1141</v>
      </c>
      <c r="F239" t="s">
        <v>677</v>
      </c>
      <c r="G239" t="s">
        <v>1291</v>
      </c>
      <c r="H239" s="48">
        <v>45707</v>
      </c>
      <c r="I239" t="s">
        <v>1982</v>
      </c>
      <c r="J239" t="s">
        <v>303</v>
      </c>
      <c r="K239" t="s">
        <v>45</v>
      </c>
      <c r="L239" t="s">
        <v>417</v>
      </c>
      <c r="M239" t="s">
        <v>46</v>
      </c>
      <c r="N239" t="s">
        <v>311</v>
      </c>
      <c r="O239" t="s">
        <v>299</v>
      </c>
      <c r="P239" t="s">
        <v>2695</v>
      </c>
      <c r="Q239" t="s">
        <v>300</v>
      </c>
      <c r="R239" t="s">
        <v>47</v>
      </c>
      <c r="S239" t="s">
        <v>20</v>
      </c>
      <c r="T239" s="49">
        <v>1</v>
      </c>
      <c r="U239" s="49">
        <v>15</v>
      </c>
      <c r="V239" s="49">
        <v>42</v>
      </c>
      <c r="W239" t="s">
        <v>305</v>
      </c>
      <c r="X239" t="s">
        <v>372</v>
      </c>
      <c r="Y239" t="s">
        <v>373</v>
      </c>
      <c r="Z239" t="s">
        <v>2696</v>
      </c>
      <c r="AA239" s="2" t="str">
        <f>IFERROR(VLOOKUP(Tabela3[[#This Row],[RetornCodigo]],Tabela7[],4,0),"formula")</f>
        <v xml:space="preserve">Vanguarda Beira Rio   </v>
      </c>
      <c r="AB239" s="9" t="str">
        <f>IFERROR(VLOOKUP(Tabela3[[#This Row],[RetornCodigo]],Tabela7[],3,0),"formula")</f>
        <v>Vanguarda</v>
      </c>
      <c r="AC239" s="40">
        <f>IFERROR(Tabela3[[#This Row],[Vlr Devolução]]/$AK$1,"formula")</f>
        <v>1.3456571606454488E-4</v>
      </c>
      <c r="AD239" s="32">
        <f>IFERROR(Tabela3[[#This Row],[Qtd Devolvida Kg]]/$AL$1,"formula")</f>
        <v>4.3502731886214415E-4</v>
      </c>
      <c r="AE239" s="41" t="str">
        <f>IFERROR(RIGHT(Tabela3[[#This Row],[Cliente]],10),"formula")</f>
        <v>0008 - 05)</v>
      </c>
      <c r="AF239" s="39">
        <f>IFERROR(VLOOKUP(Tabela3[[#This Row],[Fantasia]],'BASE VENDAS'!#REF!,2,0),0)</f>
        <v>0</v>
      </c>
      <c r="AG239" s="39">
        <f>IFERROR(VLOOKUP(Tabela3[[#This Row],[Fantasia]],'BASE VENDAS'!#REF!,3,0),0)</f>
        <v>0</v>
      </c>
      <c r="AH239" s="52">
        <f t="shared" si="3"/>
        <v>2.8611970184302681E-2</v>
      </c>
      <c r="AI239" s="42"/>
      <c r="AJ239" s="42"/>
    </row>
    <row r="240" spans="1:36" x14ac:dyDescent="0.2">
      <c r="A240" s="9" t="str">
        <f>IFERROR(Tabela3[[#This Row],[direita]],"formula")</f>
        <v>0008 - 05)</v>
      </c>
      <c r="B240" s="9" t="s">
        <v>1133</v>
      </c>
      <c r="C240" t="s">
        <v>1140</v>
      </c>
      <c r="D240" t="s">
        <v>918</v>
      </c>
      <c r="E240" t="s">
        <v>1141</v>
      </c>
      <c r="F240" t="s">
        <v>677</v>
      </c>
      <c r="G240" t="s">
        <v>1291</v>
      </c>
      <c r="H240" s="48">
        <v>45709</v>
      </c>
      <c r="I240" t="s">
        <v>1982</v>
      </c>
      <c r="J240" t="s">
        <v>303</v>
      </c>
      <c r="K240" t="s">
        <v>38</v>
      </c>
      <c r="L240" t="s">
        <v>39</v>
      </c>
      <c r="M240" t="s">
        <v>39</v>
      </c>
      <c r="N240" t="s">
        <v>298</v>
      </c>
      <c r="O240" t="s">
        <v>299</v>
      </c>
      <c r="P240" t="s">
        <v>2697</v>
      </c>
      <c r="Q240" t="s">
        <v>300</v>
      </c>
      <c r="R240" t="s">
        <v>40</v>
      </c>
      <c r="S240" t="s">
        <v>20</v>
      </c>
      <c r="T240" s="49">
        <v>10</v>
      </c>
      <c r="U240" s="49">
        <v>140</v>
      </c>
      <c r="V240" s="49">
        <v>1960</v>
      </c>
      <c r="W240" t="s">
        <v>315</v>
      </c>
      <c r="X240" t="s">
        <v>368</v>
      </c>
      <c r="Y240" t="s">
        <v>369</v>
      </c>
      <c r="Z240" t="s">
        <v>2696</v>
      </c>
      <c r="AA240" s="2" t="str">
        <f>IFERROR(VLOOKUP(Tabela3[[#This Row],[RetornCodigo]],Tabela7[],4,0),"formula")</f>
        <v xml:space="preserve">Vanguarda Beira Rio   </v>
      </c>
      <c r="AB240" s="9" t="str">
        <f>IFERROR(VLOOKUP(Tabela3[[#This Row],[RetornCodigo]],Tabela7[],3,0),"formula")</f>
        <v>Vanguarda</v>
      </c>
      <c r="AC240" s="40">
        <f>IFERROR(Tabela3[[#This Row],[Vlr Devolução]]/$AK$1,"formula")</f>
        <v>6.2797334163454278E-3</v>
      </c>
      <c r="AD240" s="32">
        <f>IFERROR(Tabela3[[#This Row],[Qtd Devolvida Kg]]/$AL$1,"formula")</f>
        <v>4.0602549760466785E-3</v>
      </c>
      <c r="AE240" s="41" t="str">
        <f>IFERROR(RIGHT(Tabela3[[#This Row],[Cliente]],10),"formula")</f>
        <v>0008 - 05)</v>
      </c>
      <c r="AF240" s="39">
        <f>IFERROR(VLOOKUP(Tabela3[[#This Row],[Fantasia]],'BASE VENDAS'!#REF!,2,0),0)</f>
        <v>0</v>
      </c>
      <c r="AG240" s="39">
        <f>IFERROR(VLOOKUP(Tabela3[[#This Row],[Fantasia]],'BASE VENDAS'!#REF!,3,0),0)</f>
        <v>0</v>
      </c>
      <c r="AH240" s="52">
        <f t="shared" si="3"/>
        <v>2.8611970184302681E-2</v>
      </c>
      <c r="AI240" s="42"/>
      <c r="AJ240" s="42"/>
    </row>
    <row r="241" spans="1:36" x14ac:dyDescent="0.2">
      <c r="A241" s="9" t="str">
        <f>IFERROR(Tabela3[[#This Row],[direita]],"formula")</f>
        <v>0008 - 05)</v>
      </c>
      <c r="B241" s="9" t="s">
        <v>1133</v>
      </c>
      <c r="C241" t="s">
        <v>1140</v>
      </c>
      <c r="D241" t="s">
        <v>918</v>
      </c>
      <c r="E241" t="s">
        <v>1141</v>
      </c>
      <c r="F241" t="s">
        <v>677</v>
      </c>
      <c r="G241" t="s">
        <v>1291</v>
      </c>
      <c r="H241" s="48">
        <v>45709</v>
      </c>
      <c r="I241" t="s">
        <v>1982</v>
      </c>
      <c r="J241" t="s">
        <v>297</v>
      </c>
      <c r="K241" t="s">
        <v>57</v>
      </c>
      <c r="L241" t="s">
        <v>306</v>
      </c>
      <c r="M241" t="s">
        <v>274</v>
      </c>
      <c r="N241" t="s">
        <v>298</v>
      </c>
      <c r="O241" t="s">
        <v>299</v>
      </c>
      <c r="P241" t="s">
        <v>2698</v>
      </c>
      <c r="Q241" t="s">
        <v>300</v>
      </c>
      <c r="R241" t="s">
        <v>1984</v>
      </c>
      <c r="S241" t="s">
        <v>20</v>
      </c>
      <c r="T241" s="49">
        <v>2.7519999999999998</v>
      </c>
      <c r="U241" s="49">
        <v>24.768000000000001</v>
      </c>
      <c r="V241" s="49">
        <v>468.12</v>
      </c>
      <c r="W241" t="s">
        <v>301</v>
      </c>
      <c r="X241" t="s">
        <v>370</v>
      </c>
      <c r="Y241" t="s">
        <v>371</v>
      </c>
      <c r="Z241" t="s">
        <v>2696</v>
      </c>
      <c r="AA241" s="2" t="str">
        <f>IFERROR(VLOOKUP(Tabela3[[#This Row],[RetornCodigo]],Tabela7[],4,0),"formula")</f>
        <v xml:space="preserve">Vanguarda Beira Rio   </v>
      </c>
      <c r="AB241" s="9" t="str">
        <f>IFERROR(VLOOKUP(Tabela3[[#This Row],[RetornCodigo]],Tabela7[],3,0),"formula")</f>
        <v>Vanguarda</v>
      </c>
      <c r="AC241" s="40">
        <f>IFERROR(Tabela3[[#This Row],[Vlr Devolução]]/$AK$1,"formula")</f>
        <v>1.4998310239079703E-3</v>
      </c>
      <c r="AD241" s="32">
        <f>IFERROR(Tabela3[[#This Row],[Qtd Devolvida Kg]]/$AL$1,"formula")</f>
        <v>7.1831710890517242E-4</v>
      </c>
      <c r="AE241" s="41" t="str">
        <f>IFERROR(RIGHT(Tabela3[[#This Row],[Cliente]],10),"formula")</f>
        <v>0008 - 05)</v>
      </c>
      <c r="AF241" s="39">
        <f>IFERROR(VLOOKUP(Tabela3[[#This Row],[Fantasia]],'BASE VENDAS'!#REF!,2,0),0)</f>
        <v>0</v>
      </c>
      <c r="AG241" s="39">
        <f>IFERROR(VLOOKUP(Tabela3[[#This Row],[Fantasia]],'BASE VENDAS'!#REF!,3,0),0)</f>
        <v>0</v>
      </c>
      <c r="AH241" s="52">
        <f t="shared" si="3"/>
        <v>2.8611970184302681E-2</v>
      </c>
      <c r="AI241" s="42"/>
      <c r="AJ241" s="42"/>
    </row>
    <row r="242" spans="1:36" x14ac:dyDescent="0.2">
      <c r="A242" s="9" t="str">
        <f>IFERROR(Tabela3[[#This Row],[direita]],"formula")</f>
        <v>0008 - 05)</v>
      </c>
      <c r="B242" s="9" t="s">
        <v>1133</v>
      </c>
      <c r="C242" t="s">
        <v>1140</v>
      </c>
      <c r="D242" t="s">
        <v>918</v>
      </c>
      <c r="E242" t="s">
        <v>1141</v>
      </c>
      <c r="F242" t="s">
        <v>677</v>
      </c>
      <c r="G242" t="s">
        <v>1291</v>
      </c>
      <c r="H242" s="48">
        <v>45709</v>
      </c>
      <c r="I242" t="s">
        <v>1982</v>
      </c>
      <c r="J242" t="s">
        <v>297</v>
      </c>
      <c r="K242" t="s">
        <v>1724</v>
      </c>
      <c r="L242" t="s">
        <v>1725</v>
      </c>
      <c r="M242" t="s">
        <v>1724</v>
      </c>
      <c r="N242" t="s">
        <v>298</v>
      </c>
      <c r="O242" t="s">
        <v>299</v>
      </c>
      <c r="P242" t="s">
        <v>2699</v>
      </c>
      <c r="Q242" t="s">
        <v>300</v>
      </c>
      <c r="R242" t="s">
        <v>1727</v>
      </c>
      <c r="S242" t="s">
        <v>20</v>
      </c>
      <c r="T242" s="49">
        <v>4.375</v>
      </c>
      <c r="U242" s="49">
        <v>17.5</v>
      </c>
      <c r="V242" s="49">
        <v>619.5</v>
      </c>
      <c r="W242" t="s">
        <v>301</v>
      </c>
      <c r="X242" t="s">
        <v>370</v>
      </c>
      <c r="Y242" t="s">
        <v>371</v>
      </c>
      <c r="Z242" t="s">
        <v>2696</v>
      </c>
      <c r="AA242" s="2" t="str">
        <f>IFERROR(VLOOKUP(Tabela3[[#This Row],[RetornCodigo]],Tabela7[],4,0),"formula")</f>
        <v xml:space="preserve">Vanguarda Beira Rio   </v>
      </c>
      <c r="AB242" s="9" t="str">
        <f>IFERROR(VLOOKUP(Tabela3[[#This Row],[RetornCodigo]],Tabela7[],3,0),"formula")</f>
        <v>Vanguarda</v>
      </c>
      <c r="AC242" s="40">
        <f>IFERROR(Tabela3[[#This Row],[Vlr Devolução]]/$AK$1,"formula")</f>
        <v>1.984844311952037E-3</v>
      </c>
      <c r="AD242" s="32">
        <f>IFERROR(Tabela3[[#This Row],[Qtd Devolvida Kg]]/$AL$1,"formula")</f>
        <v>5.0753187200583481E-4</v>
      </c>
      <c r="AE242" s="41" t="str">
        <f>IFERROR(RIGHT(Tabela3[[#This Row],[Cliente]],10),"formula")</f>
        <v>0008 - 05)</v>
      </c>
      <c r="AF242" s="39">
        <f>IFERROR(VLOOKUP(Tabela3[[#This Row],[Fantasia]],'BASE VENDAS'!#REF!,2,0),0)</f>
        <v>0</v>
      </c>
      <c r="AG242" s="39">
        <f>IFERROR(VLOOKUP(Tabela3[[#This Row],[Fantasia]],'BASE VENDAS'!#REF!,3,0),0)</f>
        <v>0</v>
      </c>
      <c r="AH242" s="52">
        <f t="shared" si="3"/>
        <v>2.8611970184302681E-2</v>
      </c>
      <c r="AI242" s="42"/>
      <c r="AJ242" s="42"/>
    </row>
    <row r="243" spans="1:36" x14ac:dyDescent="0.2">
      <c r="A243" s="9" t="str">
        <f>IFERROR(Tabela3[[#This Row],[direita]],"formula")</f>
        <v>1899 - 72)</v>
      </c>
      <c r="B243" s="9" t="s">
        <v>1133</v>
      </c>
      <c r="C243" t="s">
        <v>1140</v>
      </c>
      <c r="D243" t="s">
        <v>921</v>
      </c>
      <c r="E243" t="s">
        <v>1284</v>
      </c>
      <c r="F243" t="s">
        <v>681</v>
      </c>
      <c r="G243" t="s">
        <v>1285</v>
      </c>
      <c r="H243" s="48">
        <v>45707</v>
      </c>
      <c r="I243" t="s">
        <v>1982</v>
      </c>
      <c r="J243" t="s">
        <v>297</v>
      </c>
      <c r="K243" t="s">
        <v>62</v>
      </c>
      <c r="L243" t="s">
        <v>63</v>
      </c>
      <c r="M243" t="s">
        <v>63</v>
      </c>
      <c r="N243" t="s">
        <v>298</v>
      </c>
      <c r="O243" t="s">
        <v>299</v>
      </c>
      <c r="P243" t="s">
        <v>2700</v>
      </c>
      <c r="Q243" t="s">
        <v>300</v>
      </c>
      <c r="R243" t="s">
        <v>135</v>
      </c>
      <c r="S243" t="s">
        <v>20</v>
      </c>
      <c r="T243" s="49">
        <v>3.5700000000000003E-2</v>
      </c>
      <c r="U243" s="49">
        <v>0.49980000000000002</v>
      </c>
      <c r="V243" s="49">
        <v>5</v>
      </c>
      <c r="W243" t="s">
        <v>315</v>
      </c>
      <c r="X243" t="s">
        <v>302</v>
      </c>
      <c r="Y243" t="s">
        <v>21</v>
      </c>
      <c r="Z243" t="s">
        <v>2701</v>
      </c>
      <c r="AA243" s="2" t="str">
        <f>IFERROR(VLOOKUP(Tabela3[[#This Row],[RetornCodigo]],Tabela7[],4,0),"formula")</f>
        <v xml:space="preserve">Assai Novo Angelim   </v>
      </c>
      <c r="AB243" s="9" t="str">
        <f>IFERROR(VLOOKUP(Tabela3[[#This Row],[RetornCodigo]],Tabela7[],3,0),"formula")</f>
        <v>Assai</v>
      </c>
      <c r="AC243" s="40">
        <f>IFERROR(Tabela3[[#This Row],[Vlr Devolução]]/$AK$1,"formula")</f>
        <v>1.601972810292201E-5</v>
      </c>
      <c r="AD243" s="32">
        <f>IFERROR(Tabela3[[#This Row],[Qtd Devolvida Kg]]/$AL$1,"formula")</f>
        <v>1.4495110264486644E-5</v>
      </c>
      <c r="AE243" s="41" t="str">
        <f>IFERROR(RIGHT(Tabela3[[#This Row],[Cliente]],10),"formula")</f>
        <v>1899 - 72)</v>
      </c>
      <c r="AF243" s="39">
        <f>IFERROR(VLOOKUP(Tabela3[[#This Row],[Fantasia]],'BASE VENDAS'!#REF!,2,0),0)</f>
        <v>0</v>
      </c>
      <c r="AG243" s="39">
        <f>IFERROR(VLOOKUP(Tabela3[[#This Row],[Fantasia]],'BASE VENDAS'!#REF!,3,0),0)</f>
        <v>0</v>
      </c>
      <c r="AH243" s="52">
        <f t="shared" si="3"/>
        <v>2.8611970184302681E-2</v>
      </c>
      <c r="AI243" s="42"/>
      <c r="AJ243" s="42"/>
    </row>
    <row r="244" spans="1:36" x14ac:dyDescent="0.2">
      <c r="A244" s="9" t="str">
        <f>IFERROR(Tabela3[[#This Row],[direita]],"formula")</f>
        <v>1899 - 72)</v>
      </c>
      <c r="B244" s="9" t="s">
        <v>1133</v>
      </c>
      <c r="C244" t="s">
        <v>1140</v>
      </c>
      <c r="D244" t="s">
        <v>921</v>
      </c>
      <c r="E244" t="s">
        <v>1284</v>
      </c>
      <c r="F244" t="s">
        <v>681</v>
      </c>
      <c r="G244" t="s">
        <v>1285</v>
      </c>
      <c r="H244" s="48">
        <v>45707</v>
      </c>
      <c r="I244" t="s">
        <v>1982</v>
      </c>
      <c r="J244" t="s">
        <v>297</v>
      </c>
      <c r="K244" t="s">
        <v>65</v>
      </c>
      <c r="L244" t="s">
        <v>312</v>
      </c>
      <c r="M244" t="s">
        <v>66</v>
      </c>
      <c r="N244" t="s">
        <v>298</v>
      </c>
      <c r="O244" t="s">
        <v>299</v>
      </c>
      <c r="P244" t="s">
        <v>2700</v>
      </c>
      <c r="Q244" t="s">
        <v>308</v>
      </c>
      <c r="R244" t="s">
        <v>2035</v>
      </c>
      <c r="S244" t="s">
        <v>20</v>
      </c>
      <c r="T244" s="49">
        <v>0.19439999999999999</v>
      </c>
      <c r="U244" s="49">
        <v>3.4992000000000001</v>
      </c>
      <c r="V244" s="49">
        <v>29.75</v>
      </c>
      <c r="W244" t="s">
        <v>315</v>
      </c>
      <c r="X244" t="s">
        <v>302</v>
      </c>
      <c r="Y244" t="s">
        <v>21</v>
      </c>
      <c r="Z244" t="s">
        <v>2701</v>
      </c>
      <c r="AA244" s="2" t="str">
        <f>IFERROR(VLOOKUP(Tabela3[[#This Row],[RetornCodigo]],Tabela7[],4,0),"formula")</f>
        <v xml:space="preserve">Assai Novo Angelim   </v>
      </c>
      <c r="AB244" s="9" t="str">
        <f>IFERROR(VLOOKUP(Tabela3[[#This Row],[RetornCodigo]],Tabela7[],3,0),"formula")</f>
        <v>Assai</v>
      </c>
      <c r="AC244" s="40">
        <f>IFERROR(Tabela3[[#This Row],[Vlr Devolução]]/$AK$1,"formula")</f>
        <v>9.5317382212385963E-5</v>
      </c>
      <c r="AD244" s="32">
        <f>IFERROR(Tabela3[[#This Row],[Qtd Devolvida Kg]]/$AL$1,"formula")</f>
        <v>1.0148317294416099E-4</v>
      </c>
      <c r="AE244" s="41" t="str">
        <f>IFERROR(RIGHT(Tabela3[[#This Row],[Cliente]],10),"formula")</f>
        <v>1899 - 72)</v>
      </c>
      <c r="AF244" s="39">
        <f>IFERROR(VLOOKUP(Tabela3[[#This Row],[Fantasia]],'BASE VENDAS'!#REF!,2,0),0)</f>
        <v>0</v>
      </c>
      <c r="AG244" s="39">
        <f>IFERROR(VLOOKUP(Tabela3[[#This Row],[Fantasia]],'BASE VENDAS'!#REF!,3,0),0)</f>
        <v>0</v>
      </c>
      <c r="AH244" s="52">
        <f t="shared" si="3"/>
        <v>2.8611970184302681E-2</v>
      </c>
      <c r="AI244" s="42"/>
      <c r="AJ244" s="42"/>
    </row>
    <row r="245" spans="1:36" x14ac:dyDescent="0.2">
      <c r="A245" s="9" t="str">
        <f>IFERROR(Tabela3[[#This Row],[direita]],"formula")</f>
        <v>1899 - 72)</v>
      </c>
      <c r="B245" s="9" t="s">
        <v>1133</v>
      </c>
      <c r="C245" t="s">
        <v>1140</v>
      </c>
      <c r="D245" t="s">
        <v>921</v>
      </c>
      <c r="E245" t="s">
        <v>1284</v>
      </c>
      <c r="F245" t="s">
        <v>681</v>
      </c>
      <c r="G245" t="s">
        <v>1285</v>
      </c>
      <c r="H245" s="48">
        <v>45707</v>
      </c>
      <c r="I245" t="s">
        <v>1982</v>
      </c>
      <c r="J245" t="s">
        <v>297</v>
      </c>
      <c r="K245" t="s">
        <v>34</v>
      </c>
      <c r="L245" t="s">
        <v>35</v>
      </c>
      <c r="M245" t="s">
        <v>35</v>
      </c>
      <c r="N245" t="s">
        <v>298</v>
      </c>
      <c r="O245" t="s">
        <v>299</v>
      </c>
      <c r="P245" t="s">
        <v>2700</v>
      </c>
      <c r="Q245" t="s">
        <v>309</v>
      </c>
      <c r="R245" t="s">
        <v>70</v>
      </c>
      <c r="S245" t="s">
        <v>20</v>
      </c>
      <c r="T245" s="49">
        <v>0.05</v>
      </c>
      <c r="U245" s="49">
        <v>0.5</v>
      </c>
      <c r="V245" s="49">
        <v>6.5</v>
      </c>
      <c r="W245" t="s">
        <v>315</v>
      </c>
      <c r="X245" t="s">
        <v>302</v>
      </c>
      <c r="Y245" t="s">
        <v>21</v>
      </c>
      <c r="Z245" t="s">
        <v>2701</v>
      </c>
      <c r="AA245" s="2" t="str">
        <f>IFERROR(VLOOKUP(Tabela3[[#This Row],[RetornCodigo]],Tabela7[],4,0),"formula")</f>
        <v xml:space="preserve">Assai Novo Angelim   </v>
      </c>
      <c r="AB245" s="9" t="str">
        <f>IFERROR(VLOOKUP(Tabela3[[#This Row],[RetornCodigo]],Tabela7[],3,0),"formula")</f>
        <v>Assai</v>
      </c>
      <c r="AC245" s="40">
        <f>IFERROR(Tabela3[[#This Row],[Vlr Devolução]]/$AK$1,"formula")</f>
        <v>2.0825646533798613E-5</v>
      </c>
      <c r="AD245" s="32">
        <f>IFERROR(Tabela3[[#This Row],[Qtd Devolvida Kg]]/$AL$1,"formula")</f>
        <v>1.4500910628738138E-5</v>
      </c>
      <c r="AE245" s="41" t="str">
        <f>IFERROR(RIGHT(Tabela3[[#This Row],[Cliente]],10),"formula")</f>
        <v>1899 - 72)</v>
      </c>
      <c r="AF245" s="39">
        <f>IFERROR(VLOOKUP(Tabela3[[#This Row],[Fantasia]],'BASE VENDAS'!#REF!,2,0),0)</f>
        <v>0</v>
      </c>
      <c r="AG245" s="39">
        <f>IFERROR(VLOOKUP(Tabela3[[#This Row],[Fantasia]],'BASE VENDAS'!#REF!,3,0),0)</f>
        <v>0</v>
      </c>
      <c r="AH245" s="52">
        <f t="shared" si="3"/>
        <v>2.8611970184302681E-2</v>
      </c>
      <c r="AI245" s="42"/>
      <c r="AJ245" s="42"/>
    </row>
    <row r="246" spans="1:36" x14ac:dyDescent="0.2">
      <c r="A246" s="9" t="str">
        <f>IFERROR(Tabela3[[#This Row],[direita]],"formula")</f>
        <v>1899 - 72)</v>
      </c>
      <c r="B246" s="9" t="s">
        <v>1133</v>
      </c>
      <c r="C246" t="s">
        <v>1140</v>
      </c>
      <c r="D246" t="s">
        <v>921</v>
      </c>
      <c r="E246" t="s">
        <v>1284</v>
      </c>
      <c r="F246" t="s">
        <v>681</v>
      </c>
      <c r="G246" t="s">
        <v>1285</v>
      </c>
      <c r="H246" s="48">
        <v>45709</v>
      </c>
      <c r="I246" t="s">
        <v>1982</v>
      </c>
      <c r="J246" t="s">
        <v>297</v>
      </c>
      <c r="K246" t="s">
        <v>27</v>
      </c>
      <c r="L246" t="s">
        <v>84</v>
      </c>
      <c r="M246" t="s">
        <v>84</v>
      </c>
      <c r="N246" t="s">
        <v>298</v>
      </c>
      <c r="O246" t="s">
        <v>299</v>
      </c>
      <c r="P246" t="s">
        <v>2702</v>
      </c>
      <c r="Q246" t="s">
        <v>308</v>
      </c>
      <c r="R246" t="s">
        <v>2091</v>
      </c>
      <c r="S246" t="s">
        <v>20</v>
      </c>
      <c r="T246" s="49">
        <v>1.6389</v>
      </c>
      <c r="U246" s="49">
        <v>29.5002</v>
      </c>
      <c r="V246" s="49">
        <v>295</v>
      </c>
      <c r="W246" t="s">
        <v>301</v>
      </c>
      <c r="X246" t="s">
        <v>370</v>
      </c>
      <c r="Y246" t="s">
        <v>371</v>
      </c>
      <c r="Z246" t="s">
        <v>2701</v>
      </c>
      <c r="AA246" s="2" t="str">
        <f>IFERROR(VLOOKUP(Tabela3[[#This Row],[RetornCodigo]],Tabela7[],4,0),"formula")</f>
        <v xml:space="preserve">Assai Novo Angelim   </v>
      </c>
      <c r="AB246" s="9" t="str">
        <f>IFERROR(VLOOKUP(Tabela3[[#This Row],[RetornCodigo]],Tabela7[],3,0),"formula")</f>
        <v>Assai</v>
      </c>
      <c r="AC246" s="40">
        <f>IFERROR(Tabela3[[#This Row],[Vlr Devolução]]/$AK$1,"formula")</f>
        <v>9.451639580723986E-4</v>
      </c>
      <c r="AD246" s="32">
        <f>IFERROR(Tabela3[[#This Row],[Qtd Devolvida Kg]]/$AL$1,"formula")</f>
        <v>8.5555952745980162E-4</v>
      </c>
      <c r="AE246" s="41" t="str">
        <f>IFERROR(RIGHT(Tabela3[[#This Row],[Cliente]],10),"formula")</f>
        <v>1899 - 72)</v>
      </c>
      <c r="AF246" s="39">
        <f>IFERROR(VLOOKUP(Tabela3[[#This Row],[Fantasia]],'BASE VENDAS'!#REF!,2,0),0)</f>
        <v>0</v>
      </c>
      <c r="AG246" s="39">
        <f>IFERROR(VLOOKUP(Tabela3[[#This Row],[Fantasia]],'BASE VENDAS'!#REF!,3,0),0)</f>
        <v>0</v>
      </c>
      <c r="AH246" s="52">
        <f t="shared" si="3"/>
        <v>2.8611970184302681E-2</v>
      </c>
      <c r="AI246" s="42"/>
      <c r="AJ246" s="42"/>
    </row>
    <row r="247" spans="1:36" x14ac:dyDescent="0.2">
      <c r="A247" s="9" t="str">
        <f>IFERROR(Tabela3[[#This Row],[direita]],"formula")</f>
        <v>1899 - 72)</v>
      </c>
      <c r="B247" s="9" t="s">
        <v>1133</v>
      </c>
      <c r="C247" t="s">
        <v>1140</v>
      </c>
      <c r="D247" t="s">
        <v>921</v>
      </c>
      <c r="E247" t="s">
        <v>1284</v>
      </c>
      <c r="F247" t="s">
        <v>681</v>
      </c>
      <c r="G247" t="s">
        <v>1285</v>
      </c>
      <c r="H247" s="48">
        <v>45709</v>
      </c>
      <c r="I247" t="s">
        <v>1982</v>
      </c>
      <c r="J247" t="s">
        <v>297</v>
      </c>
      <c r="K247" t="s">
        <v>65</v>
      </c>
      <c r="L247" t="s">
        <v>312</v>
      </c>
      <c r="M247" t="s">
        <v>66</v>
      </c>
      <c r="N247" t="s">
        <v>298</v>
      </c>
      <c r="O247" t="s">
        <v>299</v>
      </c>
      <c r="P247" t="s">
        <v>2702</v>
      </c>
      <c r="Q247" t="s">
        <v>307</v>
      </c>
      <c r="R247" t="s">
        <v>2035</v>
      </c>
      <c r="S247" t="s">
        <v>20</v>
      </c>
      <c r="T247" s="49">
        <v>1.2778</v>
      </c>
      <c r="U247" s="49">
        <v>23.000399999999999</v>
      </c>
      <c r="V247" s="49">
        <v>195.5</v>
      </c>
      <c r="W247" t="s">
        <v>301</v>
      </c>
      <c r="X247" t="s">
        <v>370</v>
      </c>
      <c r="Y247" t="s">
        <v>371</v>
      </c>
      <c r="Z247" t="s">
        <v>2701</v>
      </c>
      <c r="AA247" s="2" t="str">
        <f>IFERROR(VLOOKUP(Tabela3[[#This Row],[RetornCodigo]],Tabela7[],4,0),"formula")</f>
        <v xml:space="preserve">Assai Novo Angelim   </v>
      </c>
      <c r="AB247" s="9" t="str">
        <f>IFERROR(VLOOKUP(Tabela3[[#This Row],[RetornCodigo]],Tabela7[],3,0),"formula")</f>
        <v>Assai</v>
      </c>
      <c r="AC247" s="40">
        <f>IFERROR(Tabela3[[#This Row],[Vlr Devolução]]/$AK$1,"formula")</f>
        <v>6.2637136882425057E-4</v>
      </c>
      <c r="AD247" s="32">
        <f>IFERROR(Tabela3[[#This Row],[Qtd Devolvida Kg]]/$AL$1,"formula")</f>
        <v>6.6705348965045736E-4</v>
      </c>
      <c r="AE247" s="41" t="str">
        <f>IFERROR(RIGHT(Tabela3[[#This Row],[Cliente]],10),"formula")</f>
        <v>1899 - 72)</v>
      </c>
      <c r="AF247" s="39">
        <f>IFERROR(VLOOKUP(Tabela3[[#This Row],[Fantasia]],'BASE VENDAS'!#REF!,2,0),0)</f>
        <v>0</v>
      </c>
      <c r="AG247" s="39">
        <f>IFERROR(VLOOKUP(Tabela3[[#This Row],[Fantasia]],'BASE VENDAS'!#REF!,3,0),0)</f>
        <v>0</v>
      </c>
      <c r="AH247" s="52">
        <f t="shared" si="3"/>
        <v>2.8611970184302681E-2</v>
      </c>
      <c r="AI247" s="42"/>
      <c r="AJ247" s="42"/>
    </row>
    <row r="248" spans="1:36" x14ac:dyDescent="0.2">
      <c r="A248" s="9" t="str">
        <f>IFERROR(Tabela3[[#This Row],[direita]],"formula")</f>
        <v>1899 - 72)</v>
      </c>
      <c r="B248" s="9" t="s">
        <v>1133</v>
      </c>
      <c r="C248" t="s">
        <v>1140</v>
      </c>
      <c r="D248" t="s">
        <v>921</v>
      </c>
      <c r="E248" t="s">
        <v>1284</v>
      </c>
      <c r="F248" t="s">
        <v>681</v>
      </c>
      <c r="G248" t="s">
        <v>1285</v>
      </c>
      <c r="H248" s="48">
        <v>45709</v>
      </c>
      <c r="I248" t="s">
        <v>1982</v>
      </c>
      <c r="J248" t="s">
        <v>303</v>
      </c>
      <c r="K248" t="s">
        <v>313</v>
      </c>
      <c r="L248" t="s">
        <v>328</v>
      </c>
      <c r="M248" t="s">
        <v>329</v>
      </c>
      <c r="N248" t="s">
        <v>330</v>
      </c>
      <c r="O248" t="s">
        <v>299</v>
      </c>
      <c r="P248" t="s">
        <v>2702</v>
      </c>
      <c r="Q248" t="s">
        <v>319</v>
      </c>
      <c r="R248" t="s">
        <v>331</v>
      </c>
      <c r="S248" t="s">
        <v>20</v>
      </c>
      <c r="T248" s="49">
        <v>0.6</v>
      </c>
      <c r="U248" s="49">
        <v>3.3</v>
      </c>
      <c r="V248" s="49">
        <v>84</v>
      </c>
      <c r="W248" t="s">
        <v>301</v>
      </c>
      <c r="X248" t="s">
        <v>370</v>
      </c>
      <c r="Y248" t="s">
        <v>371</v>
      </c>
      <c r="Z248" t="s">
        <v>2701</v>
      </c>
      <c r="AA248" s="2" t="str">
        <f>IFERROR(VLOOKUP(Tabela3[[#This Row],[RetornCodigo]],Tabela7[],4,0),"formula")</f>
        <v xml:space="preserve">Assai Novo Angelim   </v>
      </c>
      <c r="AB248" s="9" t="str">
        <f>IFERROR(VLOOKUP(Tabela3[[#This Row],[RetornCodigo]],Tabela7[],3,0),"formula")</f>
        <v>Assai</v>
      </c>
      <c r="AC248" s="40">
        <f>IFERROR(Tabela3[[#This Row],[Vlr Devolução]]/$AK$1,"formula")</f>
        <v>2.6913143212908976E-4</v>
      </c>
      <c r="AD248" s="32">
        <f>IFERROR(Tabela3[[#This Row],[Qtd Devolvida Kg]]/$AL$1,"formula")</f>
        <v>9.5706010149671707E-5</v>
      </c>
      <c r="AE248" s="41" t="str">
        <f>IFERROR(RIGHT(Tabela3[[#This Row],[Cliente]],10),"formula")</f>
        <v>1899 - 72)</v>
      </c>
      <c r="AF248" s="39">
        <f>IFERROR(VLOOKUP(Tabela3[[#This Row],[Fantasia]],'BASE VENDAS'!#REF!,2,0),0)</f>
        <v>0</v>
      </c>
      <c r="AG248" s="39">
        <f>IFERROR(VLOOKUP(Tabela3[[#This Row],[Fantasia]],'BASE VENDAS'!#REF!,3,0),0)</f>
        <v>0</v>
      </c>
      <c r="AH248" s="52">
        <f t="shared" si="3"/>
        <v>2.8611970184302681E-2</v>
      </c>
      <c r="AI248" s="42"/>
      <c r="AJ248" s="42"/>
    </row>
    <row r="249" spans="1:36" x14ac:dyDescent="0.2">
      <c r="A249" s="9" t="str">
        <f>IFERROR(Tabela3[[#This Row],[direita]],"formula")</f>
        <v>1899 - 72)</v>
      </c>
      <c r="B249" s="9" t="s">
        <v>1133</v>
      </c>
      <c r="C249" t="s">
        <v>1140</v>
      </c>
      <c r="D249" t="s">
        <v>921</v>
      </c>
      <c r="E249" t="s">
        <v>1284</v>
      </c>
      <c r="F249" t="s">
        <v>681</v>
      </c>
      <c r="G249" t="s">
        <v>1285</v>
      </c>
      <c r="H249" s="48">
        <v>45709</v>
      </c>
      <c r="I249" t="s">
        <v>1982</v>
      </c>
      <c r="J249" t="s">
        <v>303</v>
      </c>
      <c r="K249" t="s">
        <v>313</v>
      </c>
      <c r="L249" t="s">
        <v>321</v>
      </c>
      <c r="M249" t="s">
        <v>321</v>
      </c>
      <c r="N249" t="s">
        <v>322</v>
      </c>
      <c r="O249" t="s">
        <v>299</v>
      </c>
      <c r="P249" t="s">
        <v>2702</v>
      </c>
      <c r="Q249" t="s">
        <v>327</v>
      </c>
      <c r="R249" t="s">
        <v>323</v>
      </c>
      <c r="S249" t="s">
        <v>20</v>
      </c>
      <c r="T249" s="49">
        <v>1</v>
      </c>
      <c r="U249" s="49">
        <v>5.5</v>
      </c>
      <c r="V249" s="49">
        <v>128</v>
      </c>
      <c r="W249" t="s">
        <v>301</v>
      </c>
      <c r="X249" t="s">
        <v>370</v>
      </c>
      <c r="Y249" t="s">
        <v>371</v>
      </c>
      <c r="Z249" t="s">
        <v>2701</v>
      </c>
      <c r="AA249" s="2" t="str">
        <f>IFERROR(VLOOKUP(Tabela3[[#This Row],[RetornCodigo]],Tabela7[],4,0),"formula")</f>
        <v xml:space="preserve">Assai Novo Angelim   </v>
      </c>
      <c r="AB249" s="9" t="str">
        <f>IFERROR(VLOOKUP(Tabela3[[#This Row],[RetornCodigo]],Tabela7[],3,0),"formula")</f>
        <v>Assai</v>
      </c>
      <c r="AC249" s="40">
        <f>IFERROR(Tabela3[[#This Row],[Vlr Devolução]]/$AK$1,"formula")</f>
        <v>4.1010503943480342E-4</v>
      </c>
      <c r="AD249" s="32">
        <f>IFERROR(Tabela3[[#This Row],[Qtd Devolvida Kg]]/$AL$1,"formula")</f>
        <v>1.5951001691611952E-4</v>
      </c>
      <c r="AE249" s="41" t="str">
        <f>IFERROR(RIGHT(Tabela3[[#This Row],[Cliente]],10),"formula")</f>
        <v>1899 - 72)</v>
      </c>
      <c r="AF249" s="39">
        <f>IFERROR(VLOOKUP(Tabela3[[#This Row],[Fantasia]],'BASE VENDAS'!#REF!,2,0),0)</f>
        <v>0</v>
      </c>
      <c r="AG249" s="39">
        <f>IFERROR(VLOOKUP(Tabela3[[#This Row],[Fantasia]],'BASE VENDAS'!#REF!,3,0),0)</f>
        <v>0</v>
      </c>
      <c r="AH249" s="52">
        <f t="shared" si="3"/>
        <v>2.8611970184302681E-2</v>
      </c>
      <c r="AI249" s="42"/>
      <c r="AJ249" s="42"/>
    </row>
    <row r="250" spans="1:36" x14ac:dyDescent="0.2">
      <c r="A250" s="9" t="str">
        <f>IFERROR(Tabela3[[#This Row],[direita]],"formula")</f>
        <v>1899 - 72)</v>
      </c>
      <c r="B250" s="9" t="s">
        <v>1133</v>
      </c>
      <c r="C250" t="s">
        <v>1140</v>
      </c>
      <c r="D250" t="s">
        <v>921</v>
      </c>
      <c r="E250" t="s">
        <v>1284</v>
      </c>
      <c r="F250" t="s">
        <v>681</v>
      </c>
      <c r="G250" t="s">
        <v>1285</v>
      </c>
      <c r="H250" s="48">
        <v>45709</v>
      </c>
      <c r="I250" t="s">
        <v>1982</v>
      </c>
      <c r="J250" t="s">
        <v>303</v>
      </c>
      <c r="K250" t="s">
        <v>93</v>
      </c>
      <c r="L250" t="s">
        <v>94</v>
      </c>
      <c r="M250" t="s">
        <v>94</v>
      </c>
      <c r="N250" t="s">
        <v>333</v>
      </c>
      <c r="O250" t="s">
        <v>299</v>
      </c>
      <c r="P250" t="s">
        <v>2702</v>
      </c>
      <c r="Q250" t="s">
        <v>300</v>
      </c>
      <c r="R250" t="s">
        <v>95</v>
      </c>
      <c r="S250" t="s">
        <v>96</v>
      </c>
      <c r="T250" s="49">
        <v>0.1333</v>
      </c>
      <c r="U250" s="49">
        <v>4.0123300000000001E-2</v>
      </c>
      <c r="V250" s="49">
        <v>16</v>
      </c>
      <c r="W250" t="s">
        <v>301</v>
      </c>
      <c r="X250" t="s">
        <v>370</v>
      </c>
      <c r="Y250" t="s">
        <v>371</v>
      </c>
      <c r="Z250" t="s">
        <v>2701</v>
      </c>
      <c r="AA250" s="2" t="str">
        <f>IFERROR(VLOOKUP(Tabela3[[#This Row],[RetornCodigo]],Tabela7[],4,0),"formula")</f>
        <v xml:space="preserve">Assai Novo Angelim   </v>
      </c>
      <c r="AB250" s="9" t="str">
        <f>IFERROR(VLOOKUP(Tabela3[[#This Row],[RetornCodigo]],Tabela7[],3,0),"formula")</f>
        <v>Assai</v>
      </c>
      <c r="AC250" s="40">
        <f>IFERROR(Tabela3[[#This Row],[Vlr Devolução]]/$AK$1,"formula")</f>
        <v>5.1263129929350428E-5</v>
      </c>
      <c r="AD250" s="32">
        <f>IFERROR(Tabela3[[#This Row],[Qtd Devolvida Kg]]/$AL$1,"formula")</f>
        <v>1.1636487748600979E-6</v>
      </c>
      <c r="AE250" s="41" t="str">
        <f>IFERROR(RIGHT(Tabela3[[#This Row],[Cliente]],10),"formula")</f>
        <v>1899 - 72)</v>
      </c>
      <c r="AF250" s="39">
        <f>IFERROR(VLOOKUP(Tabela3[[#This Row],[Fantasia]],'BASE VENDAS'!#REF!,2,0),0)</f>
        <v>0</v>
      </c>
      <c r="AG250" s="39">
        <f>IFERROR(VLOOKUP(Tabela3[[#This Row],[Fantasia]],'BASE VENDAS'!#REF!,3,0),0)</f>
        <v>0</v>
      </c>
      <c r="AH250" s="52">
        <f t="shared" si="3"/>
        <v>2.8611970184302681E-2</v>
      </c>
      <c r="AI250" s="42"/>
      <c r="AJ250" s="42"/>
    </row>
    <row r="251" spans="1:36" x14ac:dyDescent="0.2">
      <c r="A251" s="9" t="str">
        <f>IFERROR(Tabela3[[#This Row],[direita]],"formula")</f>
        <v>1899 - 71)</v>
      </c>
      <c r="B251" s="9" t="s">
        <v>1133</v>
      </c>
      <c r="C251" t="s">
        <v>1140</v>
      </c>
      <c r="D251" t="s">
        <v>921</v>
      </c>
      <c r="E251" t="s">
        <v>1284</v>
      </c>
      <c r="F251" t="s">
        <v>681</v>
      </c>
      <c r="G251" t="s">
        <v>1288</v>
      </c>
      <c r="H251" s="48">
        <v>45707</v>
      </c>
      <c r="I251" t="s">
        <v>1982</v>
      </c>
      <c r="J251" t="s">
        <v>297</v>
      </c>
      <c r="K251" t="s">
        <v>65</v>
      </c>
      <c r="L251" t="s">
        <v>312</v>
      </c>
      <c r="M251" t="s">
        <v>66</v>
      </c>
      <c r="N251" t="s">
        <v>298</v>
      </c>
      <c r="O251" t="s">
        <v>299</v>
      </c>
      <c r="P251" t="s">
        <v>2703</v>
      </c>
      <c r="Q251" t="s">
        <v>300</v>
      </c>
      <c r="R251" t="s">
        <v>2035</v>
      </c>
      <c r="S251" t="s">
        <v>20</v>
      </c>
      <c r="T251" s="49">
        <v>0.1111</v>
      </c>
      <c r="U251" s="49">
        <v>1.9998</v>
      </c>
      <c r="V251" s="49">
        <v>17</v>
      </c>
      <c r="W251" t="s">
        <v>315</v>
      </c>
      <c r="X251" t="s">
        <v>302</v>
      </c>
      <c r="Y251" t="s">
        <v>21</v>
      </c>
      <c r="Z251" t="s">
        <v>2704</v>
      </c>
      <c r="AA251" s="2" t="str">
        <f>IFERROR(VLOOKUP(Tabela3[[#This Row],[RetornCodigo]],Tabela7[],4,0),"formula")</f>
        <v xml:space="preserve">Assai Turu   </v>
      </c>
      <c r="AB251" s="9" t="str">
        <f>IFERROR(VLOOKUP(Tabela3[[#This Row],[RetornCodigo]],Tabela7[],3,0),"formula")</f>
        <v>Assai</v>
      </c>
      <c r="AC251" s="40">
        <f>IFERROR(Tabela3[[#This Row],[Vlr Devolução]]/$AK$1,"formula")</f>
        <v>5.446707554993483E-5</v>
      </c>
      <c r="AD251" s="32">
        <f>IFERROR(Tabela3[[#This Row],[Qtd Devolvida Kg]]/$AL$1,"formula")</f>
        <v>5.7997842150701057E-5</v>
      </c>
      <c r="AE251" s="41" t="str">
        <f>IFERROR(RIGHT(Tabela3[[#This Row],[Cliente]],10),"formula")</f>
        <v>1899 - 71)</v>
      </c>
      <c r="AF251" s="39">
        <f>IFERROR(VLOOKUP(Tabela3[[#This Row],[Fantasia]],'BASE VENDAS'!#REF!,2,0),0)</f>
        <v>0</v>
      </c>
      <c r="AG251" s="39">
        <f>IFERROR(VLOOKUP(Tabela3[[#This Row],[Fantasia]],'BASE VENDAS'!#REF!,3,0),0)</f>
        <v>0</v>
      </c>
      <c r="AH251" s="52">
        <f t="shared" si="3"/>
        <v>2.8611970184302681E-2</v>
      </c>
      <c r="AI251" s="42"/>
      <c r="AJ251" s="42"/>
    </row>
    <row r="252" spans="1:36" x14ac:dyDescent="0.2">
      <c r="A252" s="9" t="str">
        <f>IFERROR(Tabela3[[#This Row],[direita]],"formula")</f>
        <v>1899 - 71)</v>
      </c>
      <c r="B252" s="9" t="s">
        <v>1133</v>
      </c>
      <c r="C252" t="s">
        <v>1140</v>
      </c>
      <c r="D252" t="s">
        <v>921</v>
      </c>
      <c r="E252" t="s">
        <v>1284</v>
      </c>
      <c r="F252" t="s">
        <v>681</v>
      </c>
      <c r="G252" t="s">
        <v>1288</v>
      </c>
      <c r="H252" s="48">
        <v>45709</v>
      </c>
      <c r="I252" t="s">
        <v>1982</v>
      </c>
      <c r="J252" t="s">
        <v>297</v>
      </c>
      <c r="K252" t="s">
        <v>65</v>
      </c>
      <c r="L252" t="s">
        <v>312</v>
      </c>
      <c r="M252" t="s">
        <v>66</v>
      </c>
      <c r="N252" t="s">
        <v>298</v>
      </c>
      <c r="O252" t="s">
        <v>299</v>
      </c>
      <c r="P252" t="s">
        <v>2705</v>
      </c>
      <c r="Q252" t="s">
        <v>300</v>
      </c>
      <c r="R252" t="s">
        <v>2035</v>
      </c>
      <c r="S252" t="s">
        <v>20</v>
      </c>
      <c r="T252" s="49">
        <v>0.83330000000000004</v>
      </c>
      <c r="U252" s="49">
        <v>14.9994</v>
      </c>
      <c r="V252" s="49">
        <v>127.5</v>
      </c>
      <c r="W252" t="s">
        <v>301</v>
      </c>
      <c r="X252" t="s">
        <v>370</v>
      </c>
      <c r="Y252" t="s">
        <v>371</v>
      </c>
      <c r="Z252" t="s">
        <v>2704</v>
      </c>
      <c r="AA252" s="2" t="str">
        <f>IFERROR(VLOOKUP(Tabela3[[#This Row],[RetornCodigo]],Tabela7[],4,0),"formula")</f>
        <v xml:space="preserve">Assai Turu   </v>
      </c>
      <c r="AB252" s="9" t="str">
        <f>IFERROR(VLOOKUP(Tabela3[[#This Row],[RetornCodigo]],Tabela7[],3,0),"formula")</f>
        <v>Assai</v>
      </c>
      <c r="AC252" s="40">
        <f>IFERROR(Tabela3[[#This Row],[Vlr Devolução]]/$AK$1,"formula")</f>
        <v>4.0850306662451125E-4</v>
      </c>
      <c r="AD252" s="32">
        <f>IFERROR(Tabela3[[#This Row],[Qtd Devolvida Kg]]/$AL$1,"formula")</f>
        <v>4.3500991776938966E-4</v>
      </c>
      <c r="AE252" s="41" t="str">
        <f>IFERROR(RIGHT(Tabela3[[#This Row],[Cliente]],10),"formula")</f>
        <v>1899 - 71)</v>
      </c>
      <c r="AF252" s="39">
        <f>IFERROR(VLOOKUP(Tabela3[[#This Row],[Fantasia]],'BASE VENDAS'!#REF!,2,0),0)</f>
        <v>0</v>
      </c>
      <c r="AG252" s="39">
        <f>IFERROR(VLOOKUP(Tabela3[[#This Row],[Fantasia]],'BASE VENDAS'!#REF!,3,0),0)</f>
        <v>0</v>
      </c>
      <c r="AH252" s="52">
        <f t="shared" si="3"/>
        <v>2.8611970184302681E-2</v>
      </c>
      <c r="AI252" s="42"/>
      <c r="AJ252" s="42"/>
    </row>
    <row r="253" spans="1:36" x14ac:dyDescent="0.2">
      <c r="A253" s="9" t="str">
        <f>IFERROR(Tabela3[[#This Row],[direita]],"formula")</f>
        <v>1899 - 71)</v>
      </c>
      <c r="B253" s="9" t="s">
        <v>1133</v>
      </c>
      <c r="C253" t="s">
        <v>1140</v>
      </c>
      <c r="D253" t="s">
        <v>921</v>
      </c>
      <c r="E253" t="s">
        <v>1284</v>
      </c>
      <c r="F253" t="s">
        <v>681</v>
      </c>
      <c r="G253" t="s">
        <v>1288</v>
      </c>
      <c r="H253" s="48">
        <v>45709</v>
      </c>
      <c r="I253" t="s">
        <v>1982</v>
      </c>
      <c r="J253" t="s">
        <v>297</v>
      </c>
      <c r="K253" t="s">
        <v>34</v>
      </c>
      <c r="L253" t="s">
        <v>35</v>
      </c>
      <c r="M253" t="s">
        <v>35</v>
      </c>
      <c r="N253" t="s">
        <v>298</v>
      </c>
      <c r="O253" t="s">
        <v>299</v>
      </c>
      <c r="P253" t="s">
        <v>2705</v>
      </c>
      <c r="Q253" t="s">
        <v>308</v>
      </c>
      <c r="R253" t="s">
        <v>70</v>
      </c>
      <c r="S253" t="s">
        <v>20</v>
      </c>
      <c r="T253" s="49">
        <v>0.1</v>
      </c>
      <c r="U253" s="49">
        <v>1</v>
      </c>
      <c r="V253" s="49">
        <v>13</v>
      </c>
      <c r="W253" t="s">
        <v>301</v>
      </c>
      <c r="X253" t="s">
        <v>370</v>
      </c>
      <c r="Y253" t="s">
        <v>371</v>
      </c>
      <c r="Z253" t="s">
        <v>2704</v>
      </c>
      <c r="AA253" s="2" t="str">
        <f>IFERROR(VLOOKUP(Tabela3[[#This Row],[RetornCodigo]],Tabela7[],4,0),"formula")</f>
        <v xml:space="preserve">Assai Turu   </v>
      </c>
      <c r="AB253" s="9" t="str">
        <f>IFERROR(VLOOKUP(Tabela3[[#This Row],[RetornCodigo]],Tabela7[],3,0),"formula")</f>
        <v>Assai</v>
      </c>
      <c r="AC253" s="40">
        <f>IFERROR(Tabela3[[#This Row],[Vlr Devolução]]/$AK$1,"formula")</f>
        <v>4.1651293067597227E-5</v>
      </c>
      <c r="AD253" s="32">
        <f>IFERROR(Tabela3[[#This Row],[Qtd Devolvida Kg]]/$AL$1,"formula")</f>
        <v>2.9001821257476276E-5</v>
      </c>
      <c r="AE253" s="41" t="str">
        <f>IFERROR(RIGHT(Tabela3[[#This Row],[Cliente]],10),"formula")</f>
        <v>1899 - 71)</v>
      </c>
      <c r="AF253" s="39">
        <f>IFERROR(VLOOKUP(Tabela3[[#This Row],[Fantasia]],'BASE VENDAS'!#REF!,2,0),0)</f>
        <v>0</v>
      </c>
      <c r="AG253" s="39">
        <f>IFERROR(VLOOKUP(Tabela3[[#This Row],[Fantasia]],'BASE VENDAS'!#REF!,3,0),0)</f>
        <v>0</v>
      </c>
      <c r="AH253" s="52">
        <f t="shared" si="3"/>
        <v>2.8611970184302681E-2</v>
      </c>
      <c r="AI253" s="42"/>
      <c r="AJ253" s="42"/>
    </row>
    <row r="254" spans="1:36" x14ac:dyDescent="0.2">
      <c r="A254" s="9" t="str">
        <f>IFERROR(Tabela3[[#This Row],[direita]],"formula")</f>
        <v>1899 - 71)</v>
      </c>
      <c r="B254" s="9" t="s">
        <v>1133</v>
      </c>
      <c r="C254" t="s">
        <v>1140</v>
      </c>
      <c r="D254" t="s">
        <v>921</v>
      </c>
      <c r="E254" t="s">
        <v>1284</v>
      </c>
      <c r="F254" t="s">
        <v>681</v>
      </c>
      <c r="G254" t="s">
        <v>1288</v>
      </c>
      <c r="H254" s="48">
        <v>45712</v>
      </c>
      <c r="I254" t="s">
        <v>2485</v>
      </c>
      <c r="J254" t="s">
        <v>297</v>
      </c>
      <c r="K254" t="s">
        <v>65</v>
      </c>
      <c r="L254" t="s">
        <v>312</v>
      </c>
      <c r="M254" t="s">
        <v>66</v>
      </c>
      <c r="N254" t="s">
        <v>298</v>
      </c>
      <c r="O254" t="s">
        <v>299</v>
      </c>
      <c r="P254" t="s">
        <v>2706</v>
      </c>
      <c r="Q254" t="s">
        <v>300</v>
      </c>
      <c r="R254" t="s">
        <v>2035</v>
      </c>
      <c r="S254" t="s">
        <v>20</v>
      </c>
      <c r="T254" s="49">
        <v>0.55559999999999998</v>
      </c>
      <c r="U254" s="49">
        <v>10.0008</v>
      </c>
      <c r="V254" s="49">
        <v>85</v>
      </c>
      <c r="W254" t="s">
        <v>301</v>
      </c>
      <c r="X254" t="s">
        <v>370</v>
      </c>
      <c r="Y254" t="s">
        <v>1144</v>
      </c>
      <c r="Z254" t="s">
        <v>2704</v>
      </c>
      <c r="AA254" s="2" t="str">
        <f>IFERROR(VLOOKUP(Tabela3[[#This Row],[RetornCodigo]],Tabela7[],4,0),"formula")</f>
        <v xml:space="preserve">Assai Turu   </v>
      </c>
      <c r="AB254" s="9" t="str">
        <f>IFERROR(VLOOKUP(Tabela3[[#This Row],[RetornCodigo]],Tabela7[],3,0),"formula")</f>
        <v>Assai</v>
      </c>
      <c r="AC254" s="40">
        <f>IFERROR(Tabela3[[#This Row],[Vlr Devolução]]/$AK$1,"formula")</f>
        <v>2.7233537774967417E-4</v>
      </c>
      <c r="AD254" s="32">
        <f>IFERROR(Tabela3[[#This Row],[Qtd Devolvida Kg]]/$AL$1,"formula")</f>
        <v>2.9004141403176877E-4</v>
      </c>
      <c r="AE254" s="41" t="str">
        <f>IFERROR(RIGHT(Tabela3[[#This Row],[Cliente]],10),"formula")</f>
        <v>1899 - 71)</v>
      </c>
      <c r="AF254" s="39">
        <f>IFERROR(VLOOKUP(Tabela3[[#This Row],[Fantasia]],'BASE VENDAS'!#REF!,2,0),0)</f>
        <v>0</v>
      </c>
      <c r="AG254" s="39">
        <f>IFERROR(VLOOKUP(Tabela3[[#This Row],[Fantasia]],'BASE VENDAS'!#REF!,3,0),0)</f>
        <v>0</v>
      </c>
      <c r="AH254" s="52">
        <f t="shared" si="3"/>
        <v>2.8611970184302681E-2</v>
      </c>
      <c r="AI254" s="42"/>
      <c r="AJ254" s="42"/>
    </row>
    <row r="255" spans="1:36" x14ac:dyDescent="0.2">
      <c r="A255" s="9" t="str">
        <f>IFERROR(Tabela3[[#This Row],[direita]],"formula")</f>
        <v>1899 - 71)</v>
      </c>
      <c r="B255" s="9" t="s">
        <v>1133</v>
      </c>
      <c r="C255" t="s">
        <v>1140</v>
      </c>
      <c r="D255" t="s">
        <v>921</v>
      </c>
      <c r="E255" t="s">
        <v>1284</v>
      </c>
      <c r="F255" t="s">
        <v>681</v>
      </c>
      <c r="G255" t="s">
        <v>1288</v>
      </c>
      <c r="H255" s="48">
        <v>45712</v>
      </c>
      <c r="I255" t="s">
        <v>2485</v>
      </c>
      <c r="J255" t="s">
        <v>297</v>
      </c>
      <c r="K255" t="s">
        <v>34</v>
      </c>
      <c r="L255" t="s">
        <v>35</v>
      </c>
      <c r="M255" t="s">
        <v>35</v>
      </c>
      <c r="N255" t="s">
        <v>298</v>
      </c>
      <c r="O255" t="s">
        <v>299</v>
      </c>
      <c r="P255" t="s">
        <v>2707</v>
      </c>
      <c r="Q255" t="s">
        <v>300</v>
      </c>
      <c r="R255" t="s">
        <v>70</v>
      </c>
      <c r="S255" t="s">
        <v>20</v>
      </c>
      <c r="T255" s="49">
        <v>0.37</v>
      </c>
      <c r="U255" s="49">
        <v>3.7</v>
      </c>
      <c r="V255" s="49">
        <v>48.1</v>
      </c>
      <c r="W255" t="s">
        <v>301</v>
      </c>
      <c r="X255" t="s">
        <v>370</v>
      </c>
      <c r="Y255" t="s">
        <v>371</v>
      </c>
      <c r="Z255" t="s">
        <v>2704</v>
      </c>
      <c r="AA255" s="2" t="str">
        <f>IFERROR(VLOOKUP(Tabela3[[#This Row],[RetornCodigo]],Tabela7[],4,0),"formula")</f>
        <v xml:space="preserve">Assai Turu   </v>
      </c>
      <c r="AB255" s="9" t="str">
        <f>IFERROR(VLOOKUP(Tabela3[[#This Row],[RetornCodigo]],Tabela7[],3,0),"formula")</f>
        <v>Assai</v>
      </c>
      <c r="AC255" s="40">
        <f>IFERROR(Tabela3[[#This Row],[Vlr Devolução]]/$AK$1,"formula")</f>
        <v>1.5410978435010975E-4</v>
      </c>
      <c r="AD255" s="32">
        <f>IFERROR(Tabela3[[#This Row],[Qtd Devolvida Kg]]/$AL$1,"formula")</f>
        <v>1.0730673865266223E-4</v>
      </c>
      <c r="AE255" s="41" t="str">
        <f>IFERROR(RIGHT(Tabela3[[#This Row],[Cliente]],10),"formula")</f>
        <v>1899 - 71)</v>
      </c>
      <c r="AF255" s="39">
        <f>IFERROR(VLOOKUP(Tabela3[[#This Row],[Fantasia]],'BASE VENDAS'!#REF!,2,0),0)</f>
        <v>0</v>
      </c>
      <c r="AG255" s="39">
        <f>IFERROR(VLOOKUP(Tabela3[[#This Row],[Fantasia]],'BASE VENDAS'!#REF!,3,0),0)</f>
        <v>0</v>
      </c>
      <c r="AH255" s="52">
        <f t="shared" si="3"/>
        <v>2.8611970184302681E-2</v>
      </c>
      <c r="AI255" s="42"/>
      <c r="AJ255" s="42"/>
    </row>
    <row r="256" spans="1:36" x14ac:dyDescent="0.2">
      <c r="A256" s="9" t="str">
        <f>IFERROR(Tabela3[[#This Row],[direita]],"formula")</f>
        <v>1899 - 73)</v>
      </c>
      <c r="B256" s="9" t="s">
        <v>1133</v>
      </c>
      <c r="C256" t="s">
        <v>1140</v>
      </c>
      <c r="D256" t="s">
        <v>921</v>
      </c>
      <c r="E256" t="s">
        <v>1284</v>
      </c>
      <c r="F256" t="s">
        <v>681</v>
      </c>
      <c r="G256" t="s">
        <v>1439</v>
      </c>
      <c r="H256" s="48">
        <v>45712</v>
      </c>
      <c r="I256" t="s">
        <v>2485</v>
      </c>
      <c r="J256" t="s">
        <v>303</v>
      </c>
      <c r="K256" t="s">
        <v>93</v>
      </c>
      <c r="L256" t="s">
        <v>94</v>
      </c>
      <c r="M256" t="s">
        <v>94</v>
      </c>
      <c r="N256" t="s">
        <v>333</v>
      </c>
      <c r="O256" t="s">
        <v>299</v>
      </c>
      <c r="P256" t="s">
        <v>2708</v>
      </c>
      <c r="Q256" t="s">
        <v>300</v>
      </c>
      <c r="R256" t="s">
        <v>95</v>
      </c>
      <c r="S256" t="s">
        <v>96</v>
      </c>
      <c r="T256" s="49">
        <v>0.26669999999999999</v>
      </c>
      <c r="U256" s="49">
        <v>8.0276700000000006E-2</v>
      </c>
      <c r="V256" s="49">
        <v>32</v>
      </c>
      <c r="W256" t="s">
        <v>305</v>
      </c>
      <c r="X256" t="s">
        <v>368</v>
      </c>
      <c r="Y256" t="s">
        <v>369</v>
      </c>
      <c r="Z256" t="s">
        <v>2709</v>
      </c>
      <c r="AA256" s="2" t="str">
        <f>IFERROR(VLOOKUP(Tabela3[[#This Row],[RetornCodigo]],Tabela7[],4,0),"formula")</f>
        <v xml:space="preserve">Assai Sao Bernardo   </v>
      </c>
      <c r="AB256" s="9" t="str">
        <f>IFERROR(VLOOKUP(Tabela3[[#This Row],[RetornCodigo]],Tabela7[],3,0),"formula")</f>
        <v>Assai</v>
      </c>
      <c r="AC256" s="40">
        <f>IFERROR(Tabela3[[#This Row],[Vlr Devolução]]/$AK$1,"formula")</f>
        <v>1.0252625985870086E-4</v>
      </c>
      <c r="AD256" s="32">
        <f>IFERROR(Tabela3[[#This Row],[Qtd Devolvida Kg]]/$AL$1,"formula")</f>
        <v>2.3281705045400459E-6</v>
      </c>
      <c r="AE256" s="41" t="str">
        <f>IFERROR(RIGHT(Tabela3[[#This Row],[Cliente]],10),"formula")</f>
        <v>1899 - 73)</v>
      </c>
      <c r="AF256" s="39">
        <f>IFERROR(VLOOKUP(Tabela3[[#This Row],[Fantasia]],'BASE VENDAS'!#REF!,2,0),0)</f>
        <v>0</v>
      </c>
      <c r="AG256" s="39">
        <f>IFERROR(VLOOKUP(Tabela3[[#This Row],[Fantasia]],'BASE VENDAS'!#REF!,3,0),0)</f>
        <v>0</v>
      </c>
      <c r="AH256" s="52">
        <f t="shared" si="3"/>
        <v>2.8611970184302681E-2</v>
      </c>
      <c r="AI256" s="42"/>
      <c r="AJ256" s="42"/>
    </row>
    <row r="257" spans="1:36" x14ac:dyDescent="0.2">
      <c r="A257" s="9" t="str">
        <f>IFERROR(Tabela3[[#This Row],[direita]],"formula")</f>
        <v>1899 - 73)</v>
      </c>
      <c r="B257" s="9" t="s">
        <v>1133</v>
      </c>
      <c r="C257" t="s">
        <v>1140</v>
      </c>
      <c r="D257" t="s">
        <v>921</v>
      </c>
      <c r="E257" t="s">
        <v>1284</v>
      </c>
      <c r="F257" t="s">
        <v>681</v>
      </c>
      <c r="G257" t="s">
        <v>1439</v>
      </c>
      <c r="H257" s="48">
        <v>45712</v>
      </c>
      <c r="I257" t="s">
        <v>2485</v>
      </c>
      <c r="J257" t="s">
        <v>303</v>
      </c>
      <c r="K257" t="s">
        <v>313</v>
      </c>
      <c r="L257" t="s">
        <v>328</v>
      </c>
      <c r="M257" t="s">
        <v>329</v>
      </c>
      <c r="N257" t="s">
        <v>330</v>
      </c>
      <c r="O257" t="s">
        <v>299</v>
      </c>
      <c r="P257" t="s">
        <v>2710</v>
      </c>
      <c r="Q257" t="s">
        <v>300</v>
      </c>
      <c r="R257" t="s">
        <v>331</v>
      </c>
      <c r="S257" t="s">
        <v>20</v>
      </c>
      <c r="T257" s="49">
        <v>0.2</v>
      </c>
      <c r="U257" s="49">
        <v>1.1000000000000001</v>
      </c>
      <c r="V257" s="49">
        <v>28</v>
      </c>
      <c r="W257" t="s">
        <v>301</v>
      </c>
      <c r="X257" t="s">
        <v>370</v>
      </c>
      <c r="Y257" t="s">
        <v>371</v>
      </c>
      <c r="Z257" t="s">
        <v>2709</v>
      </c>
      <c r="AA257" s="2" t="str">
        <f>IFERROR(VLOOKUP(Tabela3[[#This Row],[RetornCodigo]],Tabela7[],4,0),"formula")</f>
        <v xml:space="preserve">Assai Sao Bernardo   </v>
      </c>
      <c r="AB257" s="9" t="str">
        <f>IFERROR(VLOOKUP(Tabela3[[#This Row],[RetornCodigo]],Tabela7[],3,0),"formula")</f>
        <v>Assai</v>
      </c>
      <c r="AC257" s="40">
        <f>IFERROR(Tabela3[[#This Row],[Vlr Devolução]]/$AK$1,"formula")</f>
        <v>8.9710477376363259E-5</v>
      </c>
      <c r="AD257" s="32">
        <f>IFERROR(Tabela3[[#This Row],[Qtd Devolvida Kg]]/$AL$1,"formula")</f>
        <v>3.1902003383223904E-5</v>
      </c>
      <c r="AE257" s="41" t="str">
        <f>IFERROR(RIGHT(Tabela3[[#This Row],[Cliente]],10),"formula")</f>
        <v>1899 - 73)</v>
      </c>
      <c r="AF257" s="39">
        <f>IFERROR(VLOOKUP(Tabela3[[#This Row],[Fantasia]],'BASE VENDAS'!#REF!,2,0),0)</f>
        <v>0</v>
      </c>
      <c r="AG257" s="39">
        <f>IFERROR(VLOOKUP(Tabela3[[#This Row],[Fantasia]],'BASE VENDAS'!#REF!,3,0),0)</f>
        <v>0</v>
      </c>
      <c r="AH257" s="52">
        <f t="shared" si="3"/>
        <v>2.8611970184302681E-2</v>
      </c>
      <c r="AI257" s="42"/>
      <c r="AJ257" s="42"/>
    </row>
    <row r="258" spans="1:36" x14ac:dyDescent="0.2">
      <c r="A258" s="9" t="str">
        <f>IFERROR(Tabela3[[#This Row],[direita]],"formula")</f>
        <v>1899 - 73)</v>
      </c>
      <c r="B258" s="9" t="s">
        <v>1133</v>
      </c>
      <c r="C258" t="s">
        <v>1140</v>
      </c>
      <c r="D258" t="s">
        <v>921</v>
      </c>
      <c r="E258" t="s">
        <v>1284</v>
      </c>
      <c r="F258" t="s">
        <v>681</v>
      </c>
      <c r="G258" t="s">
        <v>1439</v>
      </c>
      <c r="H258" s="48">
        <v>45712</v>
      </c>
      <c r="I258" t="s">
        <v>2485</v>
      </c>
      <c r="J258" t="s">
        <v>303</v>
      </c>
      <c r="K258" t="s">
        <v>313</v>
      </c>
      <c r="L258" t="s">
        <v>321</v>
      </c>
      <c r="M258" t="s">
        <v>321</v>
      </c>
      <c r="N258" t="s">
        <v>322</v>
      </c>
      <c r="O258" t="s">
        <v>299</v>
      </c>
      <c r="P258" t="s">
        <v>2710</v>
      </c>
      <c r="Q258" t="s">
        <v>308</v>
      </c>
      <c r="R258" t="s">
        <v>323</v>
      </c>
      <c r="S258" t="s">
        <v>20</v>
      </c>
      <c r="T258" s="49">
        <v>0.25</v>
      </c>
      <c r="U258" s="49">
        <v>1.375</v>
      </c>
      <c r="V258" s="49">
        <v>32</v>
      </c>
      <c r="W258" t="s">
        <v>301</v>
      </c>
      <c r="X258" t="s">
        <v>370</v>
      </c>
      <c r="Y258" t="s">
        <v>371</v>
      </c>
      <c r="Z258" t="s">
        <v>2709</v>
      </c>
      <c r="AA258" s="2" t="str">
        <f>IFERROR(VLOOKUP(Tabela3[[#This Row],[RetornCodigo]],Tabela7[],4,0),"formula")</f>
        <v xml:space="preserve">Assai Sao Bernardo   </v>
      </c>
      <c r="AB258" s="9" t="str">
        <f>IFERROR(VLOOKUP(Tabela3[[#This Row],[RetornCodigo]],Tabela7[],3,0),"formula")</f>
        <v>Assai</v>
      </c>
      <c r="AC258" s="40">
        <f>IFERROR(Tabela3[[#This Row],[Vlr Devolução]]/$AK$1,"formula")</f>
        <v>1.0252625985870086E-4</v>
      </c>
      <c r="AD258" s="32">
        <f>IFERROR(Tabela3[[#This Row],[Qtd Devolvida Kg]]/$AL$1,"formula")</f>
        <v>3.9877504229029879E-5</v>
      </c>
      <c r="AE258" s="41" t="str">
        <f>IFERROR(RIGHT(Tabela3[[#This Row],[Cliente]],10),"formula")</f>
        <v>1899 - 73)</v>
      </c>
      <c r="AF258" s="39">
        <f>IFERROR(VLOOKUP(Tabela3[[#This Row],[Fantasia]],'BASE VENDAS'!#REF!,2,0),0)</f>
        <v>0</v>
      </c>
      <c r="AG258" s="39">
        <f>IFERROR(VLOOKUP(Tabela3[[#This Row],[Fantasia]],'BASE VENDAS'!#REF!,3,0),0)</f>
        <v>0</v>
      </c>
      <c r="AH258" s="52">
        <f t="shared" ref="AH258:AH272" si="4">$AJ$1</f>
        <v>2.8611970184302681E-2</v>
      </c>
      <c r="AI258" s="42"/>
      <c r="AJ258" s="42"/>
    </row>
    <row r="259" spans="1:36" x14ac:dyDescent="0.2">
      <c r="A259" s="9" t="str">
        <f>IFERROR(Tabela3[[#This Row],[direita]],"formula")</f>
        <v>1899 - 61)</v>
      </c>
      <c r="B259" s="9" t="s">
        <v>1133</v>
      </c>
      <c r="C259" t="s">
        <v>1134</v>
      </c>
      <c r="D259" t="s">
        <v>917</v>
      </c>
      <c r="E259" t="s">
        <v>1135</v>
      </c>
      <c r="F259" t="s">
        <v>676</v>
      </c>
      <c r="G259" t="s">
        <v>1173</v>
      </c>
      <c r="H259" s="48">
        <v>45707</v>
      </c>
      <c r="I259" t="s">
        <v>1982</v>
      </c>
      <c r="J259" t="s">
        <v>303</v>
      </c>
      <c r="K259" t="s">
        <v>45</v>
      </c>
      <c r="L259" t="s">
        <v>417</v>
      </c>
      <c r="M259" t="s">
        <v>46</v>
      </c>
      <c r="N259" t="s">
        <v>298</v>
      </c>
      <c r="O259" t="s">
        <v>299</v>
      </c>
      <c r="P259" t="s">
        <v>2711</v>
      </c>
      <c r="Q259" t="s">
        <v>308</v>
      </c>
      <c r="R259" t="s">
        <v>1246</v>
      </c>
      <c r="S259" t="s">
        <v>1247</v>
      </c>
      <c r="T259" s="49">
        <v>2</v>
      </c>
      <c r="U259" s="49">
        <v>2</v>
      </c>
      <c r="V259" s="49">
        <v>5.6</v>
      </c>
      <c r="W259" t="s">
        <v>315</v>
      </c>
      <c r="X259" t="s">
        <v>302</v>
      </c>
      <c r="Y259" t="s">
        <v>21</v>
      </c>
      <c r="Z259" t="s">
        <v>2712</v>
      </c>
      <c r="AA259" s="2" t="str">
        <f>IFERROR(VLOOKUP(Tabela3[[#This Row],[RetornCodigo]],Tabela7[],4,0),"formula")</f>
        <v xml:space="preserve">Assai Joquei Clube   </v>
      </c>
      <c r="AB259" s="9" t="str">
        <f>IFERROR(VLOOKUP(Tabela3[[#This Row],[RetornCodigo]],Tabela7[],3,0),"formula")</f>
        <v>Assai</v>
      </c>
      <c r="AC259" s="40">
        <f>IFERROR(Tabela3[[#This Row],[Vlr Devolução]]/$AK$1,"formula")</f>
        <v>1.7942095475272648E-5</v>
      </c>
      <c r="AD259" s="32">
        <f>IFERROR(Tabela3[[#This Row],[Qtd Devolvida Kg]]/$AL$1,"formula")</f>
        <v>5.8003642514952552E-5</v>
      </c>
      <c r="AE259" s="41" t="str">
        <f>IFERROR(RIGHT(Tabela3[[#This Row],[Cliente]],10),"formula")</f>
        <v>1899 - 61)</v>
      </c>
      <c r="AF259" s="39">
        <f>IFERROR(VLOOKUP(Tabela3[[#This Row],[Fantasia]],'BASE VENDAS'!#REF!,2,0),0)</f>
        <v>0</v>
      </c>
      <c r="AG259" s="39">
        <f>IFERROR(VLOOKUP(Tabela3[[#This Row],[Fantasia]],'BASE VENDAS'!#REF!,3,0),0)</f>
        <v>0</v>
      </c>
      <c r="AH259" s="52">
        <f t="shared" si="4"/>
        <v>2.8611970184302681E-2</v>
      </c>
      <c r="AI259" s="42"/>
      <c r="AJ259" s="42"/>
    </row>
    <row r="260" spans="1:36" x14ac:dyDescent="0.2">
      <c r="A260" s="9" t="str">
        <f>IFERROR(Tabela3[[#This Row],[direita]],"formula")</f>
        <v>1899 - 61)</v>
      </c>
      <c r="B260" s="9" t="s">
        <v>1133</v>
      </c>
      <c r="C260" t="s">
        <v>1134</v>
      </c>
      <c r="D260" t="s">
        <v>917</v>
      </c>
      <c r="E260" t="s">
        <v>1135</v>
      </c>
      <c r="F260" t="s">
        <v>676</v>
      </c>
      <c r="G260" t="s">
        <v>1173</v>
      </c>
      <c r="H260" s="48">
        <v>45707</v>
      </c>
      <c r="I260" t="s">
        <v>1982</v>
      </c>
      <c r="J260" t="s">
        <v>297</v>
      </c>
      <c r="K260" t="s">
        <v>34</v>
      </c>
      <c r="L260" t="s">
        <v>35</v>
      </c>
      <c r="M260" t="s">
        <v>35</v>
      </c>
      <c r="N260" t="s">
        <v>298</v>
      </c>
      <c r="O260" t="s">
        <v>299</v>
      </c>
      <c r="P260" t="s">
        <v>2713</v>
      </c>
      <c r="Q260" t="s">
        <v>300</v>
      </c>
      <c r="R260" t="s">
        <v>2126</v>
      </c>
      <c r="S260" t="s">
        <v>20</v>
      </c>
      <c r="T260" s="49">
        <v>0.73680000000000001</v>
      </c>
      <c r="U260" s="49">
        <v>6.9996</v>
      </c>
      <c r="V260" s="49">
        <v>90.3</v>
      </c>
      <c r="W260" t="s">
        <v>315</v>
      </c>
      <c r="X260" t="s">
        <v>302</v>
      </c>
      <c r="Y260" t="s">
        <v>21</v>
      </c>
      <c r="Z260" t="s">
        <v>2714</v>
      </c>
      <c r="AA260" s="2" t="str">
        <f>IFERROR(VLOOKUP(Tabela3[[#This Row],[RetornCodigo]],Tabela7[],4,0),"formula")</f>
        <v xml:space="preserve">Assai Joquei Clube   </v>
      </c>
      <c r="AB260" s="9" t="str">
        <f>IFERROR(VLOOKUP(Tabela3[[#This Row],[RetornCodigo]],Tabela7[],3,0),"formula")</f>
        <v>Assai</v>
      </c>
      <c r="AC260" s="40">
        <f>IFERROR(Tabela3[[#This Row],[Vlr Devolução]]/$AK$1,"formula")</f>
        <v>2.893162895387715E-4</v>
      </c>
      <c r="AD260" s="32">
        <f>IFERROR(Tabela3[[#This Row],[Qtd Devolvida Kg]]/$AL$1,"formula")</f>
        <v>2.0300114807383094E-4</v>
      </c>
      <c r="AE260" s="41" t="str">
        <f>IFERROR(RIGHT(Tabela3[[#This Row],[Cliente]],10),"formula")</f>
        <v>1899 - 61)</v>
      </c>
      <c r="AF260" s="39">
        <f>IFERROR(VLOOKUP(Tabela3[[#This Row],[Fantasia]],'BASE VENDAS'!#REF!,2,0),0)</f>
        <v>0</v>
      </c>
      <c r="AG260" s="39">
        <f>IFERROR(VLOOKUP(Tabela3[[#This Row],[Fantasia]],'BASE VENDAS'!#REF!,3,0),0)</f>
        <v>0</v>
      </c>
      <c r="AH260" s="52">
        <f t="shared" si="4"/>
        <v>2.8611970184302681E-2</v>
      </c>
      <c r="AI260" s="42"/>
      <c r="AJ260" s="42"/>
    </row>
    <row r="261" spans="1:36" x14ac:dyDescent="0.2">
      <c r="A261" s="9" t="str">
        <f>IFERROR(Tabela3[[#This Row],[direita]],"formula")</f>
        <v>1899 - 26)</v>
      </c>
      <c r="B261" s="9" t="s">
        <v>1133</v>
      </c>
      <c r="C261" t="s">
        <v>1134</v>
      </c>
      <c r="D261" t="s">
        <v>917</v>
      </c>
      <c r="E261" t="s">
        <v>1135</v>
      </c>
      <c r="F261" t="s">
        <v>676</v>
      </c>
      <c r="G261" t="s">
        <v>1219</v>
      </c>
      <c r="H261" s="48">
        <v>45707</v>
      </c>
      <c r="I261" t="s">
        <v>1982</v>
      </c>
      <c r="J261" t="s">
        <v>303</v>
      </c>
      <c r="K261" t="s">
        <v>89</v>
      </c>
      <c r="L261" t="s">
        <v>123</v>
      </c>
      <c r="M261" t="s">
        <v>123</v>
      </c>
      <c r="N261" t="s">
        <v>304</v>
      </c>
      <c r="O261" t="s">
        <v>299</v>
      </c>
      <c r="P261" t="s">
        <v>2715</v>
      </c>
      <c r="Q261" t="s">
        <v>300</v>
      </c>
      <c r="R261" t="s">
        <v>124</v>
      </c>
      <c r="S261" t="s">
        <v>20</v>
      </c>
      <c r="T261" s="49">
        <v>9.0899999999999995E-2</v>
      </c>
      <c r="U261" s="49">
        <v>0.99990000000000001</v>
      </c>
      <c r="V261" s="49">
        <v>5</v>
      </c>
      <c r="W261" t="s">
        <v>315</v>
      </c>
      <c r="X261" t="s">
        <v>302</v>
      </c>
      <c r="Y261" t="s">
        <v>21</v>
      </c>
      <c r="Z261" t="s">
        <v>2716</v>
      </c>
      <c r="AA261" s="2" t="str">
        <f>IFERROR(VLOOKUP(Tabela3[[#This Row],[RetornCodigo]],Tabela7[],4,0),"formula")</f>
        <v xml:space="preserve">Assai Messejena   </v>
      </c>
      <c r="AB261" s="9" t="str">
        <f>IFERROR(VLOOKUP(Tabela3[[#This Row],[RetornCodigo]],Tabela7[],3,0),"formula")</f>
        <v>Assai</v>
      </c>
      <c r="AC261" s="40">
        <f>IFERROR(Tabela3[[#This Row],[Vlr Devolução]]/$AK$1,"formula")</f>
        <v>1.601972810292201E-5</v>
      </c>
      <c r="AD261" s="32">
        <f>IFERROR(Tabela3[[#This Row],[Qtd Devolvida Kg]]/$AL$1,"formula")</f>
        <v>2.8998921075350528E-5</v>
      </c>
      <c r="AE261" s="41" t="str">
        <f>IFERROR(RIGHT(Tabela3[[#This Row],[Cliente]],10),"formula")</f>
        <v>1899 - 26)</v>
      </c>
      <c r="AF261" s="39">
        <f>IFERROR(VLOOKUP(Tabela3[[#This Row],[Fantasia]],'BASE VENDAS'!#REF!,2,0),0)</f>
        <v>0</v>
      </c>
      <c r="AG261" s="39">
        <f>IFERROR(VLOOKUP(Tabela3[[#This Row],[Fantasia]],'BASE VENDAS'!#REF!,3,0),0)</f>
        <v>0</v>
      </c>
      <c r="AH261" s="52">
        <f t="shared" si="4"/>
        <v>2.8611970184302681E-2</v>
      </c>
      <c r="AI261" s="42"/>
      <c r="AJ261" s="42"/>
    </row>
    <row r="262" spans="1:36" x14ac:dyDescent="0.2">
      <c r="A262" s="9" t="str">
        <f>IFERROR(Tabela3[[#This Row],[direita]],"formula")</f>
        <v>1899 - 26)</v>
      </c>
      <c r="B262" s="9" t="s">
        <v>1133</v>
      </c>
      <c r="C262" t="s">
        <v>1134</v>
      </c>
      <c r="D262" t="s">
        <v>917</v>
      </c>
      <c r="E262" t="s">
        <v>1135</v>
      </c>
      <c r="F262" t="s">
        <v>676</v>
      </c>
      <c r="G262" t="s">
        <v>1219</v>
      </c>
      <c r="H262" s="48">
        <v>45707</v>
      </c>
      <c r="I262" t="s">
        <v>1982</v>
      </c>
      <c r="J262" t="s">
        <v>297</v>
      </c>
      <c r="K262" t="s">
        <v>41</v>
      </c>
      <c r="L262" t="s">
        <v>310</v>
      </c>
      <c r="M262" t="s">
        <v>42</v>
      </c>
      <c r="N262" t="s">
        <v>298</v>
      </c>
      <c r="O262" t="s">
        <v>299</v>
      </c>
      <c r="P262" t="s">
        <v>2715</v>
      </c>
      <c r="Q262" t="s">
        <v>308</v>
      </c>
      <c r="R262" t="s">
        <v>86</v>
      </c>
      <c r="S262" t="s">
        <v>20</v>
      </c>
      <c r="T262" s="49">
        <v>0.1111</v>
      </c>
      <c r="U262" s="49">
        <v>0.99990000000000001</v>
      </c>
      <c r="V262" s="49">
        <v>24.9</v>
      </c>
      <c r="W262" t="s">
        <v>315</v>
      </c>
      <c r="X262" t="s">
        <v>302</v>
      </c>
      <c r="Y262" t="s">
        <v>21</v>
      </c>
      <c r="Z262" t="s">
        <v>2716</v>
      </c>
      <c r="AA262" s="2" t="str">
        <f>IFERROR(VLOOKUP(Tabela3[[#This Row],[RetornCodigo]],Tabela7[],4,0),"formula")</f>
        <v xml:space="preserve">Assai Messejena   </v>
      </c>
      <c r="AB262" s="9" t="str">
        <f>IFERROR(VLOOKUP(Tabela3[[#This Row],[RetornCodigo]],Tabela7[],3,0),"formula")</f>
        <v>Assai</v>
      </c>
      <c r="AC262" s="40">
        <f>IFERROR(Tabela3[[#This Row],[Vlr Devolução]]/$AK$1,"formula")</f>
        <v>7.97782459525516E-5</v>
      </c>
      <c r="AD262" s="32">
        <f>IFERROR(Tabela3[[#This Row],[Qtd Devolvida Kg]]/$AL$1,"formula")</f>
        <v>2.8998921075350528E-5</v>
      </c>
      <c r="AE262" s="41" t="str">
        <f>IFERROR(RIGHT(Tabela3[[#This Row],[Cliente]],10),"formula")</f>
        <v>1899 - 26)</v>
      </c>
      <c r="AF262" s="39">
        <f>IFERROR(VLOOKUP(Tabela3[[#This Row],[Fantasia]],'BASE VENDAS'!#REF!,2,0),0)</f>
        <v>0</v>
      </c>
      <c r="AG262" s="39">
        <f>IFERROR(VLOOKUP(Tabela3[[#This Row],[Fantasia]],'BASE VENDAS'!#REF!,3,0),0)</f>
        <v>0</v>
      </c>
      <c r="AH262" s="52">
        <f t="shared" si="4"/>
        <v>2.8611970184302681E-2</v>
      </c>
      <c r="AI262" s="42"/>
      <c r="AJ262" s="42"/>
    </row>
    <row r="263" spans="1:36" x14ac:dyDescent="0.2">
      <c r="A263" s="9" t="str">
        <f>IFERROR(Tabela3[[#This Row],[direita]],"formula")</f>
        <v>1899 - 26)</v>
      </c>
      <c r="B263" s="9" t="s">
        <v>1133</v>
      </c>
      <c r="C263" t="s">
        <v>1134</v>
      </c>
      <c r="D263" t="s">
        <v>917</v>
      </c>
      <c r="E263" t="s">
        <v>1135</v>
      </c>
      <c r="F263" t="s">
        <v>676</v>
      </c>
      <c r="G263" t="s">
        <v>1219</v>
      </c>
      <c r="H263" s="48">
        <v>45707</v>
      </c>
      <c r="I263" t="s">
        <v>1982</v>
      </c>
      <c r="J263" t="s">
        <v>297</v>
      </c>
      <c r="K263" t="s">
        <v>53</v>
      </c>
      <c r="L263" t="s">
        <v>54</v>
      </c>
      <c r="M263" t="s">
        <v>55</v>
      </c>
      <c r="N263" t="s">
        <v>298</v>
      </c>
      <c r="O263" t="s">
        <v>299</v>
      </c>
      <c r="P263" t="s">
        <v>2715</v>
      </c>
      <c r="Q263" t="s">
        <v>309</v>
      </c>
      <c r="R263" t="s">
        <v>56</v>
      </c>
      <c r="S263" t="s">
        <v>20</v>
      </c>
      <c r="T263" s="49">
        <v>6.6699999999999995E-2</v>
      </c>
      <c r="U263" s="49">
        <v>1.0004999999999999</v>
      </c>
      <c r="V263" s="49">
        <v>12.9</v>
      </c>
      <c r="W263" t="s">
        <v>315</v>
      </c>
      <c r="X263" t="s">
        <v>302</v>
      </c>
      <c r="Y263" t="s">
        <v>21</v>
      </c>
      <c r="Z263" t="s">
        <v>2716</v>
      </c>
      <c r="AA263" s="2" t="str">
        <f>IFERROR(VLOOKUP(Tabela3[[#This Row],[RetornCodigo]],Tabela7[],4,0),"formula")</f>
        <v xml:space="preserve">Assai Messejena   </v>
      </c>
      <c r="AB263" s="9" t="str">
        <f>IFERROR(VLOOKUP(Tabela3[[#This Row],[RetornCodigo]],Tabela7[],3,0),"formula")</f>
        <v>Assai</v>
      </c>
      <c r="AC263" s="40">
        <f>IFERROR(Tabela3[[#This Row],[Vlr Devolução]]/$AK$1,"formula")</f>
        <v>4.1330898505538783E-5</v>
      </c>
      <c r="AD263" s="32">
        <f>IFERROR(Tabela3[[#This Row],[Qtd Devolvida Kg]]/$AL$1,"formula")</f>
        <v>2.9016322168105014E-5</v>
      </c>
      <c r="AE263" s="41" t="str">
        <f>IFERROR(RIGHT(Tabela3[[#This Row],[Cliente]],10),"formula")</f>
        <v>1899 - 26)</v>
      </c>
      <c r="AF263" s="39">
        <f>IFERROR(VLOOKUP(Tabela3[[#This Row],[Fantasia]],'BASE VENDAS'!#REF!,2,0),0)</f>
        <v>0</v>
      </c>
      <c r="AG263" s="39">
        <f>IFERROR(VLOOKUP(Tabela3[[#This Row],[Fantasia]],'BASE VENDAS'!#REF!,3,0),0)</f>
        <v>0</v>
      </c>
      <c r="AH263" s="52">
        <f t="shared" si="4"/>
        <v>2.8611970184302681E-2</v>
      </c>
      <c r="AI263" s="42"/>
      <c r="AJ263" s="42"/>
    </row>
    <row r="264" spans="1:36" x14ac:dyDescent="0.2">
      <c r="A264" s="9" t="str">
        <f>IFERROR(Tabela3[[#This Row],[direita]],"formula")</f>
        <v>0179 - 13)</v>
      </c>
      <c r="B264" s="9" t="s">
        <v>1133</v>
      </c>
      <c r="C264" t="s">
        <v>1146</v>
      </c>
      <c r="D264" t="s">
        <v>922</v>
      </c>
      <c r="E264" t="s">
        <v>1135</v>
      </c>
      <c r="F264" t="s">
        <v>676</v>
      </c>
      <c r="G264" t="s">
        <v>1357</v>
      </c>
      <c r="H264" s="48">
        <v>45705</v>
      </c>
      <c r="I264" t="s">
        <v>1982</v>
      </c>
      <c r="J264" t="s">
        <v>297</v>
      </c>
      <c r="K264" t="s">
        <v>57</v>
      </c>
      <c r="L264" t="s">
        <v>306</v>
      </c>
      <c r="M264" t="s">
        <v>274</v>
      </c>
      <c r="N264" t="s">
        <v>298</v>
      </c>
      <c r="O264" t="s">
        <v>299</v>
      </c>
      <c r="P264" t="s">
        <v>1983</v>
      </c>
      <c r="Q264" t="s">
        <v>300</v>
      </c>
      <c r="R264" t="s">
        <v>1984</v>
      </c>
      <c r="S264" t="s">
        <v>20</v>
      </c>
      <c r="T264" s="49">
        <v>0.22220000000000001</v>
      </c>
      <c r="U264" s="49">
        <v>1.9998</v>
      </c>
      <c r="V264" s="49">
        <v>33.6</v>
      </c>
      <c r="W264" t="s">
        <v>315</v>
      </c>
      <c r="X264" t="s">
        <v>302</v>
      </c>
      <c r="Y264" t="s">
        <v>21</v>
      </c>
      <c r="Z264" t="s">
        <v>1985</v>
      </c>
      <c r="AA264" s="2" t="str">
        <f>IFERROR(VLOOKUP(Tabela3[[#This Row],[RetornCodigo]],Tabela7[],4,0),"formula")</f>
        <v xml:space="preserve">B. Vizinh Paupina Cd   </v>
      </c>
      <c r="AB264" s="9" t="str">
        <f>IFERROR(VLOOKUP(Tabela3[[#This Row],[RetornCodigo]],Tabela7[],3,0),"formula")</f>
        <v>Bom Vizinho</v>
      </c>
      <c r="AC264" s="40">
        <f>IFERROR(Tabela3[[#This Row],[Vlr Devolução]]/$AK$1,"formula")</f>
        <v>1.0765257285163591E-4</v>
      </c>
      <c r="AD264" s="32">
        <f>IFERROR(Tabela3[[#This Row],[Qtd Devolvida Kg]]/$AL$1,"formula")</f>
        <v>5.7997842150701057E-5</v>
      </c>
      <c r="AE264" s="41" t="str">
        <f>IFERROR(RIGHT(Tabela3[[#This Row],[Cliente]],10),"formula")</f>
        <v>0179 - 13)</v>
      </c>
      <c r="AF264" s="39">
        <f>IFERROR(VLOOKUP(Tabela3[[#This Row],[Fantasia]],'BASE VENDAS'!#REF!,2,0),0)</f>
        <v>0</v>
      </c>
      <c r="AG264" s="39">
        <f>IFERROR(VLOOKUP(Tabela3[[#This Row],[Fantasia]],'BASE VENDAS'!#REF!,3,0),0)</f>
        <v>0</v>
      </c>
      <c r="AH264" s="52">
        <f t="shared" si="4"/>
        <v>2.8611970184302681E-2</v>
      </c>
      <c r="AI264" s="42"/>
      <c r="AJ264" s="42"/>
    </row>
    <row r="265" spans="1:36" x14ac:dyDescent="0.2">
      <c r="A265" s="9" t="str">
        <f>IFERROR(Tabela3[[#This Row],[direita]],"formula")</f>
        <v>0167 - 38)</v>
      </c>
      <c r="B265" s="9" t="s">
        <v>1133</v>
      </c>
      <c r="C265" t="s">
        <v>1146</v>
      </c>
      <c r="D265" t="s">
        <v>922</v>
      </c>
      <c r="E265" t="s">
        <v>1135</v>
      </c>
      <c r="F265" t="s">
        <v>676</v>
      </c>
      <c r="G265" t="s">
        <v>1986</v>
      </c>
      <c r="H265" s="48">
        <v>45705</v>
      </c>
      <c r="I265" t="s">
        <v>1982</v>
      </c>
      <c r="J265" t="s">
        <v>297</v>
      </c>
      <c r="K265" t="s">
        <v>27</v>
      </c>
      <c r="L265" t="s">
        <v>84</v>
      </c>
      <c r="M265" t="s">
        <v>102</v>
      </c>
      <c r="N265" t="s">
        <v>298</v>
      </c>
      <c r="O265" t="s">
        <v>299</v>
      </c>
      <c r="P265" t="s">
        <v>1987</v>
      </c>
      <c r="Q265" t="s">
        <v>300</v>
      </c>
      <c r="R265" t="s">
        <v>103</v>
      </c>
      <c r="S265" t="s">
        <v>20</v>
      </c>
      <c r="T265" s="49">
        <v>4.5499999999999999E-2</v>
      </c>
      <c r="U265" s="49">
        <v>0.89634999999999998</v>
      </c>
      <c r="V265" s="49">
        <v>16.8</v>
      </c>
      <c r="W265" t="s">
        <v>315</v>
      </c>
      <c r="X265" t="s">
        <v>302</v>
      </c>
      <c r="Y265" t="s">
        <v>335</v>
      </c>
      <c r="Z265" t="s">
        <v>1988</v>
      </c>
      <c r="AA265" s="2" t="str">
        <f>IFERROR(VLOOKUP(Tabela3[[#This Row],[RetornCodigo]],Tabela7[],4,0),"formula")</f>
        <v xml:space="preserve">Cometa  Jose Leon   </v>
      </c>
      <c r="AB265" s="9" t="str">
        <f>IFERROR(VLOOKUP(Tabela3[[#This Row],[RetornCodigo]],Tabela7[],3,0),"formula")</f>
        <v>Cometa</v>
      </c>
      <c r="AC265" s="40">
        <f>IFERROR(Tabela3[[#This Row],[Vlr Devolução]]/$AK$1,"formula")</f>
        <v>5.3826286425817955E-5</v>
      </c>
      <c r="AD265" s="32">
        <f>IFERROR(Tabela3[[#This Row],[Qtd Devolvida Kg]]/$AL$1,"formula")</f>
        <v>2.5995782484138859E-5</v>
      </c>
      <c r="AE265" s="41" t="str">
        <f>IFERROR(RIGHT(Tabela3[[#This Row],[Cliente]],10),"formula")</f>
        <v>0167 - 38)</v>
      </c>
      <c r="AF265" s="39">
        <f>IFERROR(VLOOKUP(Tabela3[[#This Row],[Fantasia]],'BASE VENDAS'!#REF!,2,0),0)</f>
        <v>0</v>
      </c>
      <c r="AG265" s="39">
        <f>IFERROR(VLOOKUP(Tabela3[[#This Row],[Fantasia]],'BASE VENDAS'!#REF!,3,0),0)</f>
        <v>0</v>
      </c>
      <c r="AH265" s="52">
        <f t="shared" si="4"/>
        <v>2.8611970184302681E-2</v>
      </c>
      <c r="AI265" s="42"/>
      <c r="AJ265" s="42"/>
    </row>
    <row r="266" spans="1:36" x14ac:dyDescent="0.2">
      <c r="A266" s="9" t="str">
        <f>IFERROR(Tabela3[[#This Row],[direita]],"formula")</f>
        <v>0047 - 11)</v>
      </c>
      <c r="B266" s="9" t="s">
        <v>1133</v>
      </c>
      <c r="C266" t="s">
        <v>1146</v>
      </c>
      <c r="D266" t="s">
        <v>916</v>
      </c>
      <c r="E266" t="s">
        <v>1135</v>
      </c>
      <c r="F266" t="s">
        <v>676</v>
      </c>
      <c r="G266" t="s">
        <v>1817</v>
      </c>
      <c r="H266" s="48">
        <v>45707</v>
      </c>
      <c r="I266" t="s">
        <v>1982</v>
      </c>
      <c r="J266" t="s">
        <v>297</v>
      </c>
      <c r="K266" t="s">
        <v>34</v>
      </c>
      <c r="L266" t="s">
        <v>35</v>
      </c>
      <c r="M266" t="s">
        <v>35</v>
      </c>
      <c r="N266" t="s">
        <v>298</v>
      </c>
      <c r="O266" t="s">
        <v>299</v>
      </c>
      <c r="P266" t="s">
        <v>2717</v>
      </c>
      <c r="Q266" t="s">
        <v>300</v>
      </c>
      <c r="R266" t="s">
        <v>70</v>
      </c>
      <c r="S266" t="s">
        <v>20</v>
      </c>
      <c r="T266" s="49">
        <v>6</v>
      </c>
      <c r="U266" s="49">
        <v>60</v>
      </c>
      <c r="V266" s="49">
        <v>888</v>
      </c>
      <c r="W266" t="s">
        <v>301</v>
      </c>
      <c r="X266" t="s">
        <v>370</v>
      </c>
      <c r="Y266" t="s">
        <v>371</v>
      </c>
      <c r="Z266" t="s">
        <v>2718</v>
      </c>
      <c r="AA266" s="2" t="str">
        <f>IFERROR(VLOOKUP(Tabela3[[#This Row],[RetornCodigo]],Tabela7[],4,0),"formula")</f>
        <v xml:space="preserve">Wmb Engenheiro Luciano Cavalcante   </v>
      </c>
      <c r="AB266" s="9" t="str">
        <f>IFERROR(VLOOKUP(Tabela3[[#This Row],[RetornCodigo]],Tabela7[],3,0),"formula")</f>
        <v>Sams</v>
      </c>
      <c r="AC266" s="40">
        <f>IFERROR(Tabela3[[#This Row],[Vlr Devolução]]/$AK$1,"formula")</f>
        <v>2.8451037110789491E-3</v>
      </c>
      <c r="AD266" s="32">
        <f>IFERROR(Tabela3[[#This Row],[Qtd Devolvida Kg]]/$AL$1,"formula")</f>
        <v>1.7401092754485766E-3</v>
      </c>
      <c r="AE266" s="41" t="str">
        <f>IFERROR(RIGHT(Tabela3[[#This Row],[Cliente]],10),"formula")</f>
        <v>0047 - 11)</v>
      </c>
      <c r="AF266" s="39">
        <f>IFERROR(VLOOKUP(Tabela3[[#This Row],[Fantasia]],'BASE VENDAS'!#REF!,2,0),0)</f>
        <v>0</v>
      </c>
      <c r="AG266" s="39">
        <f>IFERROR(VLOOKUP(Tabela3[[#This Row],[Fantasia]],'BASE VENDAS'!#REF!,3,0),0)</f>
        <v>0</v>
      </c>
      <c r="AH266" s="52">
        <f t="shared" si="4"/>
        <v>2.8611970184302681E-2</v>
      </c>
      <c r="AI266" s="42"/>
      <c r="AJ266" s="42"/>
    </row>
    <row r="267" spans="1:36" x14ac:dyDescent="0.2">
      <c r="A267" s="9" t="str">
        <f>IFERROR(Tabela3[[#This Row],[direita]],"formula")</f>
        <v>1899 - 08)</v>
      </c>
      <c r="B267" s="9" t="s">
        <v>1133</v>
      </c>
      <c r="C267" t="s">
        <v>1134</v>
      </c>
      <c r="D267" t="s">
        <v>917</v>
      </c>
      <c r="E267" t="s">
        <v>1135</v>
      </c>
      <c r="F267" t="s">
        <v>683</v>
      </c>
      <c r="G267" t="s">
        <v>1210</v>
      </c>
      <c r="H267" s="48">
        <v>45707</v>
      </c>
      <c r="I267" t="s">
        <v>1982</v>
      </c>
      <c r="J267" t="s">
        <v>297</v>
      </c>
      <c r="K267" t="s">
        <v>34</v>
      </c>
      <c r="L267" t="s">
        <v>35</v>
      </c>
      <c r="M267" t="s">
        <v>35</v>
      </c>
      <c r="N267" t="s">
        <v>298</v>
      </c>
      <c r="O267" t="s">
        <v>299</v>
      </c>
      <c r="P267" t="s">
        <v>2719</v>
      </c>
      <c r="Q267" t="s">
        <v>300</v>
      </c>
      <c r="R267" t="s">
        <v>70</v>
      </c>
      <c r="S267" t="s">
        <v>20</v>
      </c>
      <c r="T267" s="49">
        <v>0.75</v>
      </c>
      <c r="U267" s="49">
        <v>7.5</v>
      </c>
      <c r="V267" s="49">
        <v>96.75</v>
      </c>
      <c r="W267" t="s">
        <v>315</v>
      </c>
      <c r="X267" t="s">
        <v>302</v>
      </c>
      <c r="Y267" t="s">
        <v>21</v>
      </c>
      <c r="Z267" t="s">
        <v>2720</v>
      </c>
      <c r="AA267" s="2" t="str">
        <f>IFERROR(VLOOKUP(Tabela3[[#This Row],[RetornCodigo]],Tabela7[],4,0),"formula")</f>
        <v xml:space="preserve">Assai Caucaia   </v>
      </c>
      <c r="AB267" s="9" t="str">
        <f>IFERROR(VLOOKUP(Tabela3[[#This Row],[RetornCodigo]],Tabela7[],3,0),"formula")</f>
        <v>Assai</v>
      </c>
      <c r="AC267" s="40">
        <f>IFERROR(Tabela3[[#This Row],[Vlr Devolução]]/$AK$1,"formula")</f>
        <v>3.0998173879154088E-4</v>
      </c>
      <c r="AD267" s="32">
        <f>IFERROR(Tabela3[[#This Row],[Qtd Devolvida Kg]]/$AL$1,"formula")</f>
        <v>2.1751365943107207E-4</v>
      </c>
      <c r="AE267" s="41" t="str">
        <f>IFERROR(RIGHT(Tabela3[[#This Row],[Cliente]],10),"formula")</f>
        <v>1899 - 08)</v>
      </c>
      <c r="AF267" s="39">
        <f>IFERROR(VLOOKUP(Tabela3[[#This Row],[Fantasia]],'BASE VENDAS'!#REF!,2,0),0)</f>
        <v>0</v>
      </c>
      <c r="AG267" s="39">
        <f>IFERROR(VLOOKUP(Tabela3[[#This Row],[Fantasia]],'BASE VENDAS'!#REF!,3,0),0)</f>
        <v>0</v>
      </c>
      <c r="AH267" s="52">
        <f t="shared" si="4"/>
        <v>2.8611970184302681E-2</v>
      </c>
      <c r="AI267" s="42"/>
      <c r="AJ267" s="42"/>
    </row>
    <row r="268" spans="1:36" x14ac:dyDescent="0.2">
      <c r="A268" s="9" t="str">
        <f>IFERROR(Tabela3[[#This Row],[direita]],"formula")</f>
        <v>1899 - 47)</v>
      </c>
      <c r="B268" s="9" t="s">
        <v>1133</v>
      </c>
      <c r="C268" t="s">
        <v>1134</v>
      </c>
      <c r="D268" t="s">
        <v>917</v>
      </c>
      <c r="E268" t="s">
        <v>1135</v>
      </c>
      <c r="F268" t="s">
        <v>676</v>
      </c>
      <c r="G268" t="s">
        <v>1194</v>
      </c>
      <c r="H268" s="48">
        <v>45707</v>
      </c>
      <c r="I268" t="s">
        <v>1982</v>
      </c>
      <c r="J268" t="s">
        <v>297</v>
      </c>
      <c r="K268" t="s">
        <v>34</v>
      </c>
      <c r="L268" t="s">
        <v>35</v>
      </c>
      <c r="M268" t="s">
        <v>35</v>
      </c>
      <c r="N268" t="s">
        <v>298</v>
      </c>
      <c r="O268" t="s">
        <v>299</v>
      </c>
      <c r="P268" t="s">
        <v>2721</v>
      </c>
      <c r="Q268" t="s">
        <v>300</v>
      </c>
      <c r="R268" t="s">
        <v>70</v>
      </c>
      <c r="S268" t="s">
        <v>20</v>
      </c>
      <c r="T268" s="49">
        <v>0.10199999999999999</v>
      </c>
      <c r="U268" s="49">
        <v>1.02</v>
      </c>
      <c r="V268" s="49">
        <v>13.16</v>
      </c>
      <c r="W268" t="s">
        <v>315</v>
      </c>
      <c r="X268" t="s">
        <v>302</v>
      </c>
      <c r="Y268" t="s">
        <v>21</v>
      </c>
      <c r="Z268" t="s">
        <v>2722</v>
      </c>
      <c r="AA268" s="2" t="str">
        <f>IFERROR(VLOOKUP(Tabela3[[#This Row],[RetornCodigo]],Tabela7[],4,0),"formula")</f>
        <v xml:space="preserve">Assai Presidente Kennedy   </v>
      </c>
      <c r="AB268" s="9" t="str">
        <f>IFERROR(VLOOKUP(Tabela3[[#This Row],[RetornCodigo]],Tabela7[],3,0),"formula")</f>
        <v>Assai</v>
      </c>
      <c r="AC268" s="40">
        <f>IFERROR(Tabela3[[#This Row],[Vlr Devolução]]/$AK$1,"formula")</f>
        <v>4.2163924366890732E-5</v>
      </c>
      <c r="AD268" s="32">
        <f>IFERROR(Tabela3[[#This Row],[Qtd Devolvida Kg]]/$AL$1,"formula")</f>
        <v>2.9581857682625802E-5</v>
      </c>
      <c r="AE268" s="41" t="str">
        <f>IFERROR(RIGHT(Tabela3[[#This Row],[Cliente]],10),"formula")</f>
        <v>1899 - 47)</v>
      </c>
      <c r="AF268" s="39">
        <f>IFERROR(VLOOKUP(Tabela3[[#This Row],[Fantasia]],'BASE VENDAS'!#REF!,2,0),0)</f>
        <v>0</v>
      </c>
      <c r="AG268" s="39">
        <f>IFERROR(VLOOKUP(Tabela3[[#This Row],[Fantasia]],'BASE VENDAS'!#REF!,3,0),0)</f>
        <v>0</v>
      </c>
      <c r="AH268" s="52">
        <f t="shared" si="4"/>
        <v>2.8611970184302681E-2</v>
      </c>
      <c r="AI268" s="42"/>
      <c r="AJ268" s="42"/>
    </row>
    <row r="269" spans="1:36" x14ac:dyDescent="0.2">
      <c r="A269" s="9" t="str">
        <f>IFERROR(Tabela3[[#This Row],[direita]],"formula")</f>
        <v>0082 - 02)</v>
      </c>
      <c r="B269" s="9" t="s">
        <v>1133</v>
      </c>
      <c r="C269" t="s">
        <v>1146</v>
      </c>
      <c r="D269" t="s">
        <v>916</v>
      </c>
      <c r="E269" t="s">
        <v>1135</v>
      </c>
      <c r="F269" t="s">
        <v>676</v>
      </c>
      <c r="G269" t="s">
        <v>1482</v>
      </c>
      <c r="H269" s="48">
        <v>45707</v>
      </c>
      <c r="I269" t="s">
        <v>1982</v>
      </c>
      <c r="J269" t="s">
        <v>297</v>
      </c>
      <c r="K269" t="s">
        <v>62</v>
      </c>
      <c r="L269" t="s">
        <v>63</v>
      </c>
      <c r="M269" t="s">
        <v>63</v>
      </c>
      <c r="N269" t="s">
        <v>298</v>
      </c>
      <c r="O269" t="s">
        <v>299</v>
      </c>
      <c r="P269" t="s">
        <v>2723</v>
      </c>
      <c r="Q269" t="s">
        <v>300</v>
      </c>
      <c r="R269" t="s">
        <v>135</v>
      </c>
      <c r="S269" t="s">
        <v>20</v>
      </c>
      <c r="T269" s="49">
        <v>0.92859999999999998</v>
      </c>
      <c r="U269" s="49">
        <v>13.000400000000001</v>
      </c>
      <c r="V269" s="49">
        <v>128.69999999999999</v>
      </c>
      <c r="W269" t="s">
        <v>315</v>
      </c>
      <c r="X269" t="s">
        <v>370</v>
      </c>
      <c r="Y269" t="s">
        <v>379</v>
      </c>
      <c r="Z269" t="s">
        <v>2724</v>
      </c>
      <c r="AA269" s="2" t="str">
        <f>IFERROR(VLOOKUP(Tabela3[[#This Row],[RetornCodigo]],Tabela7[],4,0),"formula")</f>
        <v xml:space="preserve">G B Pres Kennedy   </v>
      </c>
      <c r="AB269" s="9" t="str">
        <f>IFERROR(VLOOKUP(Tabela3[[#This Row],[RetornCodigo]],Tabela7[],3,0),"formula")</f>
        <v>G Barbosa</v>
      </c>
      <c r="AC269" s="40">
        <f>IFERROR(Tabela3[[#This Row],[Vlr Devolução]]/$AK$1,"formula")</f>
        <v>4.123478013692125E-4</v>
      </c>
      <c r="AD269" s="32">
        <f>IFERROR(Tabela3[[#This Row],[Qtd Devolvida Kg]]/$AL$1,"formula")</f>
        <v>3.7703527707569459E-4</v>
      </c>
      <c r="AE269" s="41" t="str">
        <f>IFERROR(RIGHT(Tabela3[[#This Row],[Cliente]],10),"formula")</f>
        <v>0082 - 02)</v>
      </c>
      <c r="AF269" s="39">
        <f>IFERROR(VLOOKUP(Tabela3[[#This Row],[Fantasia]],'BASE VENDAS'!#REF!,2,0),0)</f>
        <v>0</v>
      </c>
      <c r="AG269" s="39">
        <f>IFERROR(VLOOKUP(Tabela3[[#This Row],[Fantasia]],'BASE VENDAS'!#REF!,3,0),0)</f>
        <v>0</v>
      </c>
      <c r="AH269" s="52">
        <f t="shared" si="4"/>
        <v>2.8611970184302681E-2</v>
      </c>
      <c r="AI269" s="42"/>
      <c r="AJ269" s="42"/>
    </row>
    <row r="270" spans="1:36" x14ac:dyDescent="0.2">
      <c r="A270" s="9" t="str">
        <f>IFERROR(Tabela3[[#This Row],[direita]],"formula")</f>
        <v>1899 - 14)</v>
      </c>
      <c r="B270" s="9" t="s">
        <v>1133</v>
      </c>
      <c r="C270" t="s">
        <v>1134</v>
      </c>
      <c r="D270" t="s">
        <v>917</v>
      </c>
      <c r="E270" t="s">
        <v>1135</v>
      </c>
      <c r="F270" t="s">
        <v>676</v>
      </c>
      <c r="G270" t="s">
        <v>1485</v>
      </c>
      <c r="H270" s="48">
        <v>45706</v>
      </c>
      <c r="I270" t="s">
        <v>1982</v>
      </c>
      <c r="J270" t="s">
        <v>297</v>
      </c>
      <c r="K270" t="s">
        <v>34</v>
      </c>
      <c r="L270" t="s">
        <v>35</v>
      </c>
      <c r="M270" t="s">
        <v>35</v>
      </c>
      <c r="N270" t="s">
        <v>298</v>
      </c>
      <c r="O270" t="s">
        <v>299</v>
      </c>
      <c r="P270" t="s">
        <v>2725</v>
      </c>
      <c r="Q270" t="s">
        <v>300</v>
      </c>
      <c r="R270" t="s">
        <v>70</v>
      </c>
      <c r="S270" t="s">
        <v>20</v>
      </c>
      <c r="T270" s="49">
        <v>0.06</v>
      </c>
      <c r="U270" s="49">
        <v>0.6</v>
      </c>
      <c r="V270" s="49">
        <v>7.74</v>
      </c>
      <c r="W270" t="s">
        <v>315</v>
      </c>
      <c r="X270" t="s">
        <v>302</v>
      </c>
      <c r="Y270" t="s">
        <v>21</v>
      </c>
      <c r="Z270" t="s">
        <v>2726</v>
      </c>
      <c r="AA270" s="2" t="str">
        <f>IFERROR(VLOOKUP(Tabela3[[#This Row],[RetornCodigo]],Tabela7[],4,0),"formula")</f>
        <v xml:space="preserve">Assai Sao Geraldo   </v>
      </c>
      <c r="AB270" s="9" t="str">
        <f>IFERROR(VLOOKUP(Tabela3[[#This Row],[RetornCodigo]],Tabela7[],3,0),"formula")</f>
        <v>Assai</v>
      </c>
      <c r="AC270" s="40">
        <f>IFERROR(Tabela3[[#This Row],[Vlr Devolução]]/$AK$1,"formula")</f>
        <v>2.4798539103323271E-5</v>
      </c>
      <c r="AD270" s="32">
        <f>IFERROR(Tabela3[[#This Row],[Qtd Devolvida Kg]]/$AL$1,"formula")</f>
        <v>1.7401092754485765E-5</v>
      </c>
      <c r="AE270" s="41" t="str">
        <f>IFERROR(RIGHT(Tabela3[[#This Row],[Cliente]],10),"formula")</f>
        <v>1899 - 14)</v>
      </c>
      <c r="AF270" s="39">
        <f>IFERROR(VLOOKUP(Tabela3[[#This Row],[Fantasia]],'BASE VENDAS'!#REF!,2,0),0)</f>
        <v>0</v>
      </c>
      <c r="AG270" s="39">
        <f>IFERROR(VLOOKUP(Tabela3[[#This Row],[Fantasia]],'BASE VENDAS'!#REF!,3,0),0)</f>
        <v>0</v>
      </c>
      <c r="AH270" s="52">
        <f t="shared" si="4"/>
        <v>2.8611970184302681E-2</v>
      </c>
      <c r="AI270" s="42"/>
      <c r="AJ270" s="42"/>
    </row>
    <row r="271" spans="1:36" x14ac:dyDescent="0.2">
      <c r="A271" s="9" t="str">
        <f>IFERROR(Tabela3[[#This Row],[direita]],"formula")</f>
        <v>0153 - 03)</v>
      </c>
      <c r="B271" s="9" t="s">
        <v>1133</v>
      </c>
      <c r="C271" t="s">
        <v>1146</v>
      </c>
      <c r="D271" t="s">
        <v>922</v>
      </c>
      <c r="E271" t="s">
        <v>1135</v>
      </c>
      <c r="F271" t="s">
        <v>676</v>
      </c>
      <c r="G271" t="s">
        <v>1166</v>
      </c>
      <c r="H271" s="48">
        <v>45705</v>
      </c>
      <c r="I271" t="s">
        <v>1982</v>
      </c>
      <c r="J271" t="s">
        <v>297</v>
      </c>
      <c r="K271" t="s">
        <v>57</v>
      </c>
      <c r="L271" t="s">
        <v>306</v>
      </c>
      <c r="M271" t="s">
        <v>274</v>
      </c>
      <c r="N271" t="s">
        <v>298</v>
      </c>
      <c r="O271" t="s">
        <v>299</v>
      </c>
      <c r="P271" t="s">
        <v>1989</v>
      </c>
      <c r="Q271" t="s">
        <v>300</v>
      </c>
      <c r="R271" t="s">
        <v>1990</v>
      </c>
      <c r="S271" t="s">
        <v>20</v>
      </c>
      <c r="T271" s="49">
        <v>1</v>
      </c>
      <c r="U271" s="49">
        <v>9</v>
      </c>
      <c r="V271" s="49">
        <v>170.1</v>
      </c>
      <c r="W271" t="s">
        <v>315</v>
      </c>
      <c r="X271" t="s">
        <v>368</v>
      </c>
      <c r="Y271" t="s">
        <v>369</v>
      </c>
      <c r="Z271" t="s">
        <v>1991</v>
      </c>
      <c r="AA271" s="2" t="str">
        <f>IFERROR(VLOOKUP(Tabela3[[#This Row],[RetornCodigo]],Tabela7[],4,0),"formula")</f>
        <v xml:space="preserve">S. Do Povo Serrinha   </v>
      </c>
      <c r="AB271" s="9" t="str">
        <f>IFERROR(VLOOKUP(Tabela3[[#This Row],[RetornCodigo]],Tabela7[],3,0),"formula")</f>
        <v>Supermercado Do Povo</v>
      </c>
      <c r="AC271" s="40">
        <f>IFERROR(Tabela3[[#This Row],[Vlr Devolução]]/$AK$1,"formula")</f>
        <v>5.4499115006140676E-4</v>
      </c>
      <c r="AD271" s="32">
        <f>IFERROR(Tabela3[[#This Row],[Qtd Devolvida Kg]]/$AL$1,"formula")</f>
        <v>2.610163913172865E-4</v>
      </c>
      <c r="AE271" s="41" t="str">
        <f>IFERROR(RIGHT(Tabela3[[#This Row],[Cliente]],10),"formula")</f>
        <v>0153 - 03)</v>
      </c>
      <c r="AF271" s="39">
        <f>IFERROR(VLOOKUP(Tabela3[[#This Row],[Fantasia]],'BASE VENDAS'!#REF!,2,0),0)</f>
        <v>0</v>
      </c>
      <c r="AG271" s="39">
        <f>IFERROR(VLOOKUP(Tabela3[[#This Row],[Fantasia]],'BASE VENDAS'!#REF!,3,0),0)</f>
        <v>0</v>
      </c>
      <c r="AH271" s="52">
        <f t="shared" si="4"/>
        <v>2.8611970184302681E-2</v>
      </c>
      <c r="AI271" s="42"/>
      <c r="AJ271" s="42"/>
    </row>
    <row r="272" spans="1:36" x14ac:dyDescent="0.2">
      <c r="A272" s="9" t="str">
        <f>IFERROR(Tabela3[[#This Row],[direita]],"formula")</f>
        <v>0082 - 13)</v>
      </c>
      <c r="B272" s="9" t="s">
        <v>1133</v>
      </c>
      <c r="C272" t="s">
        <v>1146</v>
      </c>
      <c r="D272" t="s">
        <v>916</v>
      </c>
      <c r="E272" t="s">
        <v>1135</v>
      </c>
      <c r="F272" t="s">
        <v>676</v>
      </c>
      <c r="G272" t="s">
        <v>1176</v>
      </c>
      <c r="H272" s="48">
        <v>45705</v>
      </c>
      <c r="I272" t="s">
        <v>1982</v>
      </c>
      <c r="J272" t="s">
        <v>297</v>
      </c>
      <c r="K272" t="s">
        <v>27</v>
      </c>
      <c r="L272" t="s">
        <v>84</v>
      </c>
      <c r="M272" t="s">
        <v>84</v>
      </c>
      <c r="N272" t="s">
        <v>298</v>
      </c>
      <c r="O272" t="s">
        <v>299</v>
      </c>
      <c r="P272" t="s">
        <v>1992</v>
      </c>
      <c r="Q272" t="s">
        <v>300</v>
      </c>
      <c r="R272" t="s">
        <v>85</v>
      </c>
      <c r="S272" t="s">
        <v>20</v>
      </c>
      <c r="T272" s="49">
        <v>8.0600000000000005E-2</v>
      </c>
      <c r="U272" s="49">
        <v>1.4508000000000001</v>
      </c>
      <c r="V272" s="49">
        <v>17.11</v>
      </c>
      <c r="W272" t="s">
        <v>315</v>
      </c>
      <c r="X272" t="s">
        <v>368</v>
      </c>
      <c r="Y272" t="s">
        <v>369</v>
      </c>
      <c r="Z272" t="s">
        <v>1993</v>
      </c>
      <c r="AA272" s="2" t="str">
        <f>IFERROR(VLOOKUP(Tabela3[[#This Row],[RetornCodigo]],Tabela7[],4,0),"formula")</f>
        <v xml:space="preserve">G Barbosa Parangaba   </v>
      </c>
      <c r="AB272" s="9" t="str">
        <f>IFERROR(VLOOKUP(Tabela3[[#This Row],[RetornCodigo]],Tabela7[],3,0),"formula")</f>
        <v>G Barbosa</v>
      </c>
      <c r="AC272" s="40">
        <f>IFERROR(Tabela3[[#This Row],[Vlr Devolução]]/$AK$1,"formula")</f>
        <v>5.4819509568199117E-5</v>
      </c>
      <c r="AD272" s="32">
        <f>IFERROR(Tabela3[[#This Row],[Qtd Devolvida Kg]]/$AL$1,"formula")</f>
        <v>4.2075842280346583E-5</v>
      </c>
      <c r="AE272" s="41" t="str">
        <f>IFERROR(RIGHT(Tabela3[[#This Row],[Cliente]],10),"formula")</f>
        <v>0082 - 13)</v>
      </c>
      <c r="AF272" s="39">
        <f>IFERROR(VLOOKUP(Tabela3[[#This Row],[Fantasia]],'BASE VENDAS'!#REF!,2,0),0)</f>
        <v>0</v>
      </c>
      <c r="AG272" s="39">
        <f>IFERROR(VLOOKUP(Tabela3[[#This Row],[Fantasia]],'BASE VENDAS'!#REF!,3,0),0)</f>
        <v>0</v>
      </c>
      <c r="AH272" s="52">
        <f t="shared" si="4"/>
        <v>2.8611970184302681E-2</v>
      </c>
      <c r="AI272" s="42"/>
      <c r="AJ272" s="42"/>
    </row>
    <row r="273" spans="1:34" x14ac:dyDescent="0.2">
      <c r="A273" s="9" t="str">
        <f>IFERROR(Tabela3[[#This Row],[direita]],"formula")</f>
        <v>0082 - 13)</v>
      </c>
      <c r="B273" s="9" t="s">
        <v>1133</v>
      </c>
      <c r="C273" t="s">
        <v>1146</v>
      </c>
      <c r="D273" t="s">
        <v>916</v>
      </c>
      <c r="E273" t="s">
        <v>1135</v>
      </c>
      <c r="F273" t="s">
        <v>676</v>
      </c>
      <c r="G273" t="s">
        <v>1176</v>
      </c>
      <c r="H273" s="48">
        <v>45705</v>
      </c>
      <c r="I273" t="s">
        <v>1982</v>
      </c>
      <c r="J273" t="s">
        <v>297</v>
      </c>
      <c r="K273" t="s">
        <v>27</v>
      </c>
      <c r="L273" t="s">
        <v>84</v>
      </c>
      <c r="M273" t="s">
        <v>84</v>
      </c>
      <c r="N273" t="s">
        <v>298</v>
      </c>
      <c r="O273" t="s">
        <v>299</v>
      </c>
      <c r="P273" t="s">
        <v>1992</v>
      </c>
      <c r="Q273" t="s">
        <v>308</v>
      </c>
      <c r="R273" t="s">
        <v>85</v>
      </c>
      <c r="S273" t="s">
        <v>20</v>
      </c>
      <c r="T273" s="49">
        <v>8.0600000000000005E-2</v>
      </c>
      <c r="U273" s="49">
        <v>1.4508000000000001</v>
      </c>
      <c r="V273" s="49">
        <v>17.11</v>
      </c>
      <c r="W273" t="s">
        <v>315</v>
      </c>
      <c r="X273" t="s">
        <v>370</v>
      </c>
      <c r="Y273" t="s">
        <v>379</v>
      </c>
      <c r="Z273" t="s">
        <v>1993</v>
      </c>
      <c r="AA273" s="2" t="str">
        <f>IFERROR(VLOOKUP(Tabela3[[#This Row],[RetornCodigo]],Tabela7[],4,0),"formula")</f>
        <v xml:space="preserve">G Barbosa Parangaba   </v>
      </c>
      <c r="AB273" s="9" t="str">
        <f>IFERROR(VLOOKUP(Tabela3[[#This Row],[RetornCodigo]],Tabela7[],3,0),"formula")</f>
        <v>G Barbosa</v>
      </c>
      <c r="AC273" s="40">
        <f>IFERROR(Tabela3[[#This Row],[Vlr Devolução]]/$AK$1,"formula")</f>
        <v>5.4819509568199117E-5</v>
      </c>
      <c r="AD273" s="32">
        <f>IFERROR(Tabela3[[#This Row],[Qtd Devolvida Kg]]/$AL$1,"formula")</f>
        <v>4.2075842280346583E-5</v>
      </c>
      <c r="AE273" s="41" t="str">
        <f>IFERROR(RIGHT(Tabela3[[#This Row],[Cliente]],10),"formula")</f>
        <v>0082 - 13)</v>
      </c>
      <c r="AF273" s="41">
        <f>IFERROR(VLOOKUP(Tabela3[[#This Row],[Fantasia]],'BASE VENDAS'!#REF!,2,0),0)</f>
        <v>0</v>
      </c>
      <c r="AG273" s="41">
        <f>IFERROR(VLOOKUP(Tabela3[[#This Row],[Fantasia]],'BASE VENDAS'!#REF!,3,0),0)</f>
        <v>0</v>
      </c>
      <c r="AH273" s="42">
        <f t="shared" ref="AH273:AH336" si="5">$AJ$1</f>
        <v>2.8611970184302681E-2</v>
      </c>
    </row>
    <row r="274" spans="1:34" x14ac:dyDescent="0.2">
      <c r="A274" s="9" t="str">
        <f>IFERROR(Tabela3[[#This Row],[direita]],"formula")</f>
        <v>0082 - 13)</v>
      </c>
      <c r="B274" s="9" t="s">
        <v>1133</v>
      </c>
      <c r="C274" t="s">
        <v>1146</v>
      </c>
      <c r="D274" t="s">
        <v>916</v>
      </c>
      <c r="E274" t="s">
        <v>1135</v>
      </c>
      <c r="F274" t="s">
        <v>676</v>
      </c>
      <c r="G274" t="s">
        <v>1176</v>
      </c>
      <c r="H274" s="48">
        <v>45705</v>
      </c>
      <c r="I274" t="s">
        <v>1982</v>
      </c>
      <c r="J274" t="s">
        <v>297</v>
      </c>
      <c r="K274" t="s">
        <v>53</v>
      </c>
      <c r="L274" t="s">
        <v>54</v>
      </c>
      <c r="M274" t="s">
        <v>55</v>
      </c>
      <c r="N274" t="s">
        <v>298</v>
      </c>
      <c r="O274" t="s">
        <v>299</v>
      </c>
      <c r="P274" t="s">
        <v>1992</v>
      </c>
      <c r="Q274" t="s">
        <v>309</v>
      </c>
      <c r="R274" t="s">
        <v>56</v>
      </c>
      <c r="S274" t="s">
        <v>20</v>
      </c>
      <c r="T274" s="49">
        <v>3.3300000000000003E-2</v>
      </c>
      <c r="U274" s="49">
        <v>0.4995</v>
      </c>
      <c r="V274" s="49">
        <v>5.45</v>
      </c>
      <c r="W274" t="s">
        <v>315</v>
      </c>
      <c r="X274" t="s">
        <v>368</v>
      </c>
      <c r="Y274" t="s">
        <v>406</v>
      </c>
      <c r="Z274" t="s">
        <v>1993</v>
      </c>
      <c r="AA274" s="2" t="str">
        <f>IFERROR(VLOOKUP(Tabela3[[#This Row],[RetornCodigo]],Tabela7[],4,0),"formula")</f>
        <v xml:space="preserve">G Barbosa Parangaba   </v>
      </c>
      <c r="AB274" s="9" t="str">
        <f>IFERROR(VLOOKUP(Tabela3[[#This Row],[RetornCodigo]],Tabela7[],3,0),"formula")</f>
        <v>G Barbosa</v>
      </c>
      <c r="AC274" s="40">
        <f>IFERROR(Tabela3[[#This Row],[Vlr Devolução]]/$AK$1,"formula")</f>
        <v>1.7461503632184992E-5</v>
      </c>
      <c r="AD274" s="32">
        <f>IFERROR(Tabela3[[#This Row],[Qtd Devolvida Kg]]/$AL$1,"formula")</f>
        <v>1.44864097181094E-5</v>
      </c>
      <c r="AE274" s="41" t="str">
        <f>IFERROR(RIGHT(Tabela3[[#This Row],[Cliente]],10),"formula")</f>
        <v>0082 - 13)</v>
      </c>
      <c r="AF274" s="41">
        <f>IFERROR(VLOOKUP(Tabela3[[#This Row],[Fantasia]],'BASE VENDAS'!#REF!,2,0),0)</f>
        <v>0</v>
      </c>
      <c r="AG274" s="41">
        <f>IFERROR(VLOOKUP(Tabela3[[#This Row],[Fantasia]],'BASE VENDAS'!#REF!,3,0),0)</f>
        <v>0</v>
      </c>
      <c r="AH274" s="42">
        <f t="shared" si="5"/>
        <v>2.8611970184302681E-2</v>
      </c>
    </row>
    <row r="275" spans="1:34" x14ac:dyDescent="0.2">
      <c r="A275" s="9" t="str">
        <f>IFERROR(Tabela3[[#This Row],[direita]],"formula")</f>
        <v>0082 - 01)</v>
      </c>
      <c r="B275" s="9" t="s">
        <v>1133</v>
      </c>
      <c r="C275" t="s">
        <v>1146</v>
      </c>
      <c r="D275" t="s">
        <v>916</v>
      </c>
      <c r="E275" t="s">
        <v>1135</v>
      </c>
      <c r="F275" t="s">
        <v>676</v>
      </c>
      <c r="G275" t="s">
        <v>1342</v>
      </c>
      <c r="H275" s="48">
        <v>45705</v>
      </c>
      <c r="I275" t="s">
        <v>1982</v>
      </c>
      <c r="J275" t="s">
        <v>297</v>
      </c>
      <c r="K275" t="s">
        <v>65</v>
      </c>
      <c r="L275" t="s">
        <v>312</v>
      </c>
      <c r="M275" t="s">
        <v>66</v>
      </c>
      <c r="N275" t="s">
        <v>298</v>
      </c>
      <c r="O275" t="s">
        <v>299</v>
      </c>
      <c r="P275" t="s">
        <v>1994</v>
      </c>
      <c r="Q275" t="s">
        <v>300</v>
      </c>
      <c r="R275" t="s">
        <v>67</v>
      </c>
      <c r="S275" t="s">
        <v>20</v>
      </c>
      <c r="T275" s="49">
        <v>0.17780000000000001</v>
      </c>
      <c r="U275" s="49">
        <v>3.2004000000000001</v>
      </c>
      <c r="V275" s="49">
        <v>28.48</v>
      </c>
      <c r="W275" t="s">
        <v>315</v>
      </c>
      <c r="X275" t="s">
        <v>302</v>
      </c>
      <c r="Y275" t="s">
        <v>21</v>
      </c>
      <c r="Z275" t="s">
        <v>1995</v>
      </c>
      <c r="AA275" s="2" t="str">
        <f>IFERROR(VLOOKUP(Tabela3[[#This Row],[RetornCodigo]],Tabela7[],4,0),"formula")</f>
        <v xml:space="preserve">G B Aldeota   </v>
      </c>
      <c r="AB275" s="9" t="str">
        <f>IFERROR(VLOOKUP(Tabela3[[#This Row],[RetornCodigo]],Tabela7[],3,0),"formula")</f>
        <v>G Barbosa</v>
      </c>
      <c r="AC275" s="40">
        <f>IFERROR(Tabela3[[#This Row],[Vlr Devolução]]/$AK$1,"formula")</f>
        <v>9.1248371274243762E-5</v>
      </c>
      <c r="AD275" s="32">
        <f>IFERROR(Tabela3[[#This Row],[Qtd Devolvida Kg]]/$AL$1,"formula")</f>
        <v>9.2817428752427078E-5</v>
      </c>
      <c r="AE275" s="41" t="str">
        <f>IFERROR(RIGHT(Tabela3[[#This Row],[Cliente]],10),"formula")</f>
        <v>0082 - 01)</v>
      </c>
      <c r="AF275" s="41">
        <f>IFERROR(VLOOKUP(Tabela3[[#This Row],[Fantasia]],'BASE VENDAS'!#REF!,2,0),0)</f>
        <v>0</v>
      </c>
      <c r="AG275" s="41">
        <f>IFERROR(VLOOKUP(Tabela3[[#This Row],[Fantasia]],'BASE VENDAS'!#REF!,3,0),0)</f>
        <v>0</v>
      </c>
      <c r="AH275" s="42">
        <f t="shared" si="5"/>
        <v>2.8611970184302681E-2</v>
      </c>
    </row>
    <row r="276" spans="1:34" x14ac:dyDescent="0.2">
      <c r="A276" s="9" t="str">
        <f>IFERROR(Tabela3[[#This Row],[direita]],"formula")</f>
        <v>2459 - 54)</v>
      </c>
      <c r="B276" s="9" t="s">
        <v>1133</v>
      </c>
      <c r="C276" t="s">
        <v>1134</v>
      </c>
      <c r="D276" t="s">
        <v>917</v>
      </c>
      <c r="E276" t="s">
        <v>1135</v>
      </c>
      <c r="F276" t="s">
        <v>680</v>
      </c>
      <c r="G276" t="s">
        <v>1158</v>
      </c>
      <c r="H276" s="48">
        <v>45705</v>
      </c>
      <c r="I276" t="s">
        <v>1982</v>
      </c>
      <c r="J276" t="s">
        <v>303</v>
      </c>
      <c r="K276" t="s">
        <v>38</v>
      </c>
      <c r="L276" t="s">
        <v>39</v>
      </c>
      <c r="M276" t="s">
        <v>39</v>
      </c>
      <c r="N276" t="s">
        <v>298</v>
      </c>
      <c r="O276" t="s">
        <v>299</v>
      </c>
      <c r="P276" t="s">
        <v>1996</v>
      </c>
      <c r="Q276" t="s">
        <v>300</v>
      </c>
      <c r="R276" t="s">
        <v>40</v>
      </c>
      <c r="S276" t="s">
        <v>20</v>
      </c>
      <c r="T276" s="49">
        <v>0.1429</v>
      </c>
      <c r="U276" s="49">
        <v>2.0005999999999999</v>
      </c>
      <c r="V276" s="49">
        <v>35.799999999999997</v>
      </c>
      <c r="W276" t="s">
        <v>315</v>
      </c>
      <c r="X276" t="s">
        <v>302</v>
      </c>
      <c r="Y276" t="s">
        <v>21</v>
      </c>
      <c r="Z276" t="s">
        <v>1997</v>
      </c>
      <c r="AA276" s="2" t="str">
        <f>IFERROR(VLOOKUP(Tabela3[[#This Row],[RetornCodigo]],Tabela7[],4,0),"formula")</f>
        <v xml:space="preserve">Mateus Maracanau   </v>
      </c>
      <c r="AB276" s="9" t="str">
        <f>IFERROR(VLOOKUP(Tabela3[[#This Row],[RetornCodigo]],Tabela7[],3,0),"formula")</f>
        <v>Mateus</v>
      </c>
      <c r="AC276" s="40">
        <f>IFERROR(Tabela3[[#This Row],[Vlr Devolução]]/$AK$1,"formula")</f>
        <v>1.1470125321692158E-4</v>
      </c>
      <c r="AD276" s="32">
        <f>IFERROR(Tabela3[[#This Row],[Qtd Devolvida Kg]]/$AL$1,"formula")</f>
        <v>5.8021043607707037E-5</v>
      </c>
      <c r="AE276" s="41" t="str">
        <f>IFERROR(RIGHT(Tabela3[[#This Row],[Cliente]],10),"formula")</f>
        <v>2459 - 54)</v>
      </c>
      <c r="AF276" s="41">
        <f>IFERROR(VLOOKUP(Tabela3[[#This Row],[Fantasia]],'BASE VENDAS'!#REF!,2,0),0)</f>
        <v>0</v>
      </c>
      <c r="AG276" s="41">
        <f>IFERROR(VLOOKUP(Tabela3[[#This Row],[Fantasia]],'BASE VENDAS'!#REF!,3,0),0)</f>
        <v>0</v>
      </c>
      <c r="AH276" s="42">
        <f t="shared" si="5"/>
        <v>2.8611970184302681E-2</v>
      </c>
    </row>
    <row r="277" spans="1:34" x14ac:dyDescent="0.2">
      <c r="A277" s="9" t="str">
        <f>IFERROR(Tabela3[[#This Row],[direita]],"formula")</f>
        <v>1899 - 60)</v>
      </c>
      <c r="B277" s="9" t="s">
        <v>1133</v>
      </c>
      <c r="C277" t="s">
        <v>1140</v>
      </c>
      <c r="D277" t="s">
        <v>919</v>
      </c>
      <c r="E277" t="s">
        <v>1141</v>
      </c>
      <c r="F277" t="s">
        <v>677</v>
      </c>
      <c r="G277" t="s">
        <v>1189</v>
      </c>
      <c r="H277" s="48">
        <v>45707</v>
      </c>
      <c r="I277" t="s">
        <v>1982</v>
      </c>
      <c r="J277" t="s">
        <v>297</v>
      </c>
      <c r="K277" t="s">
        <v>62</v>
      </c>
      <c r="L277" t="s">
        <v>63</v>
      </c>
      <c r="M277" t="s">
        <v>63</v>
      </c>
      <c r="N277" t="s">
        <v>298</v>
      </c>
      <c r="O277" t="s">
        <v>299</v>
      </c>
      <c r="P277" t="s">
        <v>2727</v>
      </c>
      <c r="Q277" t="s">
        <v>308</v>
      </c>
      <c r="R277" t="s">
        <v>135</v>
      </c>
      <c r="S277" t="s">
        <v>20</v>
      </c>
      <c r="T277" s="49">
        <v>7.1400000000000005E-2</v>
      </c>
      <c r="U277" s="49">
        <v>0.99960000000000004</v>
      </c>
      <c r="V277" s="49">
        <v>10.9</v>
      </c>
      <c r="W277" t="s">
        <v>315</v>
      </c>
      <c r="X277" t="s">
        <v>302</v>
      </c>
      <c r="Y277" t="s">
        <v>21</v>
      </c>
      <c r="Z277" t="s">
        <v>2728</v>
      </c>
      <c r="AA277" s="2" t="str">
        <f>IFERROR(VLOOKUP(Tabela3[[#This Row],[RetornCodigo]],Tabela7[],4,0),"formula")</f>
        <v xml:space="preserve">Assai Sao Cristovao   </v>
      </c>
      <c r="AB277" s="9" t="str">
        <f>IFERROR(VLOOKUP(Tabela3[[#This Row],[RetornCodigo]],Tabela7[],3,0),"formula")</f>
        <v>Assai</v>
      </c>
      <c r="AC277" s="40">
        <f>IFERROR(Tabela3[[#This Row],[Vlr Devolução]]/$AK$1,"formula")</f>
        <v>3.4923007264369984E-5</v>
      </c>
      <c r="AD277" s="32">
        <f>IFERROR(Tabela3[[#This Row],[Qtd Devolvida Kg]]/$AL$1,"formula")</f>
        <v>2.8990220528973289E-5</v>
      </c>
      <c r="AE277" s="41" t="str">
        <f>IFERROR(RIGHT(Tabela3[[#This Row],[Cliente]],10),"formula")</f>
        <v>1899 - 60)</v>
      </c>
      <c r="AF277" s="41">
        <f>IFERROR(VLOOKUP(Tabela3[[#This Row],[Fantasia]],'BASE VENDAS'!#REF!,2,0),0)</f>
        <v>0</v>
      </c>
      <c r="AG277" s="41">
        <f>IFERROR(VLOOKUP(Tabela3[[#This Row],[Fantasia]],'BASE VENDAS'!#REF!,3,0),0)</f>
        <v>0</v>
      </c>
      <c r="AH277" s="42">
        <f t="shared" si="5"/>
        <v>2.8611970184302681E-2</v>
      </c>
    </row>
    <row r="278" spans="1:34" x14ac:dyDescent="0.2">
      <c r="A278" s="9" t="str">
        <f>IFERROR(Tabela3[[#This Row],[direita]],"formula")</f>
        <v>1899 - 60)</v>
      </c>
      <c r="B278" s="9" t="s">
        <v>1133</v>
      </c>
      <c r="C278" t="s">
        <v>1140</v>
      </c>
      <c r="D278" t="s">
        <v>919</v>
      </c>
      <c r="E278" t="s">
        <v>1141</v>
      </c>
      <c r="F278" t="s">
        <v>677</v>
      </c>
      <c r="G278" t="s">
        <v>1189</v>
      </c>
      <c r="H278" s="48">
        <v>45707</v>
      </c>
      <c r="I278" t="s">
        <v>1982</v>
      </c>
      <c r="J278" t="s">
        <v>303</v>
      </c>
      <c r="K278" t="s">
        <v>45</v>
      </c>
      <c r="L278" t="s">
        <v>1148</v>
      </c>
      <c r="M278" t="s">
        <v>1148</v>
      </c>
      <c r="N278" t="s">
        <v>325</v>
      </c>
      <c r="O278" t="s">
        <v>299</v>
      </c>
      <c r="P278" t="s">
        <v>2727</v>
      </c>
      <c r="Q278" t="s">
        <v>309</v>
      </c>
      <c r="R278" t="s">
        <v>1150</v>
      </c>
      <c r="S278" t="s">
        <v>20</v>
      </c>
      <c r="T278" s="49">
        <v>0.1333</v>
      </c>
      <c r="U278" s="49">
        <v>1.9995000000000001</v>
      </c>
      <c r="V278" s="49">
        <v>11.8</v>
      </c>
      <c r="W278" t="s">
        <v>315</v>
      </c>
      <c r="X278" t="s">
        <v>302</v>
      </c>
      <c r="Y278" t="s">
        <v>21</v>
      </c>
      <c r="Z278" t="s">
        <v>2728</v>
      </c>
      <c r="AA278" s="2" t="str">
        <f>IFERROR(VLOOKUP(Tabela3[[#This Row],[RetornCodigo]],Tabela7[],4,0),"formula")</f>
        <v xml:space="preserve">Assai Sao Cristovao   </v>
      </c>
      <c r="AB278" s="9" t="str">
        <f>IFERROR(VLOOKUP(Tabela3[[#This Row],[RetornCodigo]],Tabela7[],3,0),"formula")</f>
        <v>Assai</v>
      </c>
      <c r="AC278" s="40">
        <f>IFERROR(Tabela3[[#This Row],[Vlr Devolução]]/$AK$1,"formula")</f>
        <v>3.7806558322895942E-5</v>
      </c>
      <c r="AD278" s="32">
        <f>IFERROR(Tabela3[[#This Row],[Qtd Devolvida Kg]]/$AL$1,"formula")</f>
        <v>5.7989141604323817E-5</v>
      </c>
      <c r="AE278" s="41" t="str">
        <f>IFERROR(RIGHT(Tabela3[[#This Row],[Cliente]],10),"formula")</f>
        <v>1899 - 60)</v>
      </c>
      <c r="AF278" s="41">
        <f>IFERROR(VLOOKUP(Tabela3[[#This Row],[Fantasia]],'BASE VENDAS'!#REF!,2,0),0)</f>
        <v>0</v>
      </c>
      <c r="AG278" s="41">
        <f>IFERROR(VLOOKUP(Tabela3[[#This Row],[Fantasia]],'BASE VENDAS'!#REF!,3,0),0)</f>
        <v>0</v>
      </c>
      <c r="AH278" s="42">
        <f t="shared" si="5"/>
        <v>2.8611970184302681E-2</v>
      </c>
    </row>
    <row r="279" spans="1:34" x14ac:dyDescent="0.2">
      <c r="A279" s="9" t="str">
        <f>IFERROR(Tabela3[[#This Row],[direita]],"formula")</f>
        <v>1899 - 60)</v>
      </c>
      <c r="B279" s="9" t="s">
        <v>1133</v>
      </c>
      <c r="C279" t="s">
        <v>1140</v>
      </c>
      <c r="D279" t="s">
        <v>919</v>
      </c>
      <c r="E279" t="s">
        <v>1141</v>
      </c>
      <c r="F279" t="s">
        <v>677</v>
      </c>
      <c r="G279" t="s">
        <v>1189</v>
      </c>
      <c r="H279" s="48">
        <v>45707</v>
      </c>
      <c r="I279" t="s">
        <v>1982</v>
      </c>
      <c r="J279" t="s">
        <v>297</v>
      </c>
      <c r="K279" t="s">
        <v>34</v>
      </c>
      <c r="L279" t="s">
        <v>35</v>
      </c>
      <c r="M279" t="s">
        <v>35</v>
      </c>
      <c r="N279" t="s">
        <v>298</v>
      </c>
      <c r="O279" t="s">
        <v>299</v>
      </c>
      <c r="P279" t="s">
        <v>2727</v>
      </c>
      <c r="Q279" t="s">
        <v>307</v>
      </c>
      <c r="R279" t="s">
        <v>70</v>
      </c>
      <c r="S279" t="s">
        <v>20</v>
      </c>
      <c r="T279" s="49">
        <v>0.96640000000000004</v>
      </c>
      <c r="U279" s="49">
        <v>9.6639999999999997</v>
      </c>
      <c r="V279" s="49">
        <v>122.73</v>
      </c>
      <c r="W279" t="s">
        <v>315</v>
      </c>
      <c r="X279" t="s">
        <v>302</v>
      </c>
      <c r="Y279" t="s">
        <v>21</v>
      </c>
      <c r="Z279" t="s">
        <v>2728</v>
      </c>
      <c r="AA279" s="2" t="str">
        <f>IFERROR(VLOOKUP(Tabela3[[#This Row],[RetornCodigo]],Tabela7[],4,0),"formula")</f>
        <v xml:space="preserve">Assai Sao Cristovao   </v>
      </c>
      <c r="AB279" s="9" t="str">
        <f>IFERROR(VLOOKUP(Tabela3[[#This Row],[RetornCodigo]],Tabela7[],3,0),"formula")</f>
        <v>Assai</v>
      </c>
      <c r="AC279" s="40">
        <f>IFERROR(Tabela3[[#This Row],[Vlr Devolução]]/$AK$1,"formula")</f>
        <v>3.9322024601432366E-4</v>
      </c>
      <c r="AD279" s="32">
        <f>IFERROR(Tabela3[[#This Row],[Qtd Devolvida Kg]]/$AL$1,"formula")</f>
        <v>2.8027360063225074E-4</v>
      </c>
      <c r="AE279" s="41" t="str">
        <f>IFERROR(RIGHT(Tabela3[[#This Row],[Cliente]],10),"formula")</f>
        <v>1899 - 60)</v>
      </c>
      <c r="AF279" s="41">
        <f>IFERROR(VLOOKUP(Tabela3[[#This Row],[Fantasia]],'BASE VENDAS'!#REF!,2,0),0)</f>
        <v>0</v>
      </c>
      <c r="AG279" s="41">
        <f>IFERROR(VLOOKUP(Tabela3[[#This Row],[Fantasia]],'BASE VENDAS'!#REF!,3,0),0)</f>
        <v>0</v>
      </c>
      <c r="AH279" s="42">
        <f t="shared" si="5"/>
        <v>2.8611970184302681E-2</v>
      </c>
    </row>
    <row r="280" spans="1:34" x14ac:dyDescent="0.2">
      <c r="A280" s="9" t="str">
        <f>IFERROR(Tabela3[[#This Row],[direita]],"formula")</f>
        <v>1899 - 60)</v>
      </c>
      <c r="B280" s="9" t="s">
        <v>1133</v>
      </c>
      <c r="C280" t="s">
        <v>1140</v>
      </c>
      <c r="D280" t="s">
        <v>919</v>
      </c>
      <c r="E280" t="s">
        <v>1141</v>
      </c>
      <c r="F280" t="s">
        <v>677</v>
      </c>
      <c r="G280" t="s">
        <v>1189</v>
      </c>
      <c r="H280" s="48">
        <v>45707</v>
      </c>
      <c r="I280" t="s">
        <v>1982</v>
      </c>
      <c r="J280" t="s">
        <v>303</v>
      </c>
      <c r="K280" t="s">
        <v>89</v>
      </c>
      <c r="L280" t="s">
        <v>117</v>
      </c>
      <c r="M280" t="s">
        <v>117</v>
      </c>
      <c r="N280" t="s">
        <v>298</v>
      </c>
      <c r="O280" t="s">
        <v>299</v>
      </c>
      <c r="P280" t="s">
        <v>2727</v>
      </c>
      <c r="Q280" t="s">
        <v>300</v>
      </c>
      <c r="R280" t="s">
        <v>118</v>
      </c>
      <c r="S280" t="s">
        <v>92</v>
      </c>
      <c r="T280" s="49">
        <v>3.8899999999999997E-2</v>
      </c>
      <c r="U280" s="49">
        <v>0.77800000000000002</v>
      </c>
      <c r="V280" s="49">
        <v>2.96</v>
      </c>
      <c r="W280" t="s">
        <v>315</v>
      </c>
      <c r="X280" t="s">
        <v>302</v>
      </c>
      <c r="Y280" t="s">
        <v>21</v>
      </c>
      <c r="Z280" t="s">
        <v>2728</v>
      </c>
      <c r="AA280" s="2" t="str">
        <f>IFERROR(VLOOKUP(Tabela3[[#This Row],[RetornCodigo]],Tabela7[],4,0),"formula")</f>
        <v xml:space="preserve">Assai Sao Cristovao   </v>
      </c>
      <c r="AB280" s="9" t="str">
        <f>IFERROR(VLOOKUP(Tabela3[[#This Row],[RetornCodigo]],Tabela7[],3,0),"formula")</f>
        <v>Assai</v>
      </c>
      <c r="AC280" s="40">
        <f>IFERROR(Tabela3[[#This Row],[Vlr Devolução]]/$AK$1,"formula")</f>
        <v>9.4836790369298297E-6</v>
      </c>
      <c r="AD280" s="32">
        <f>IFERROR(Tabela3[[#This Row],[Qtd Devolvida Kg]]/$AL$1,"formula")</f>
        <v>2.2563416938316545E-5</v>
      </c>
      <c r="AE280" s="41" t="str">
        <f>IFERROR(RIGHT(Tabela3[[#This Row],[Cliente]],10),"formula")</f>
        <v>1899 - 60)</v>
      </c>
      <c r="AF280" s="41">
        <f>IFERROR(VLOOKUP(Tabela3[[#This Row],[Fantasia]],'BASE VENDAS'!#REF!,2,0),0)</f>
        <v>0</v>
      </c>
      <c r="AG280" s="41">
        <f>IFERROR(VLOOKUP(Tabela3[[#This Row],[Fantasia]],'BASE VENDAS'!#REF!,3,0),0)</f>
        <v>0</v>
      </c>
      <c r="AH280" s="42">
        <f t="shared" si="5"/>
        <v>2.8611970184302681E-2</v>
      </c>
    </row>
    <row r="281" spans="1:34" x14ac:dyDescent="0.2">
      <c r="A281" s="9" t="str">
        <f>IFERROR(Tabela3[[#This Row],[direita]],"formula")</f>
        <v>1899 - 60)</v>
      </c>
      <c r="B281" s="9" t="s">
        <v>1133</v>
      </c>
      <c r="C281" t="s">
        <v>1140</v>
      </c>
      <c r="D281" t="s">
        <v>919</v>
      </c>
      <c r="E281" t="s">
        <v>1141</v>
      </c>
      <c r="F281" t="s">
        <v>677</v>
      </c>
      <c r="G281" t="s">
        <v>1189</v>
      </c>
      <c r="H281" s="48">
        <v>45709</v>
      </c>
      <c r="I281" t="s">
        <v>1982</v>
      </c>
      <c r="J281" t="s">
        <v>303</v>
      </c>
      <c r="K281" t="s">
        <v>98</v>
      </c>
      <c r="L281" t="s">
        <v>418</v>
      </c>
      <c r="M281" t="s">
        <v>99</v>
      </c>
      <c r="N281" t="s">
        <v>298</v>
      </c>
      <c r="O281" t="s">
        <v>299</v>
      </c>
      <c r="P281" t="s">
        <v>2729</v>
      </c>
      <c r="Q281" t="s">
        <v>300</v>
      </c>
      <c r="R281" t="s">
        <v>100</v>
      </c>
      <c r="S281" t="s">
        <v>20</v>
      </c>
      <c r="T281" s="49">
        <v>3.3332999999999999</v>
      </c>
      <c r="U281" s="49">
        <v>36.6663</v>
      </c>
      <c r="V281" s="49">
        <v>195</v>
      </c>
      <c r="W281" t="s">
        <v>301</v>
      </c>
      <c r="X281" t="s">
        <v>370</v>
      </c>
      <c r="Y281" t="s">
        <v>371</v>
      </c>
      <c r="Z281" t="s">
        <v>2728</v>
      </c>
      <c r="AA281" s="2" t="str">
        <f>IFERROR(VLOOKUP(Tabela3[[#This Row],[RetornCodigo]],Tabela7[],4,0),"formula")</f>
        <v xml:space="preserve">Assai Sao Cristovao   </v>
      </c>
      <c r="AB281" s="9" t="str">
        <f>IFERROR(VLOOKUP(Tabela3[[#This Row],[RetornCodigo]],Tabela7[],3,0),"formula")</f>
        <v>Assai</v>
      </c>
      <c r="AC281" s="40">
        <f>IFERROR(Tabela3[[#This Row],[Vlr Devolução]]/$AK$1,"formula")</f>
        <v>6.2476939601395834E-4</v>
      </c>
      <c r="AD281" s="32">
        <f>IFERROR(Tabela3[[#This Row],[Qtd Devolvida Kg]]/$AL$1,"formula")</f>
        <v>1.0633894787730025E-3</v>
      </c>
      <c r="AE281" s="41" t="str">
        <f>IFERROR(RIGHT(Tabela3[[#This Row],[Cliente]],10),"formula")</f>
        <v>1899 - 60)</v>
      </c>
      <c r="AF281" s="41">
        <f>IFERROR(VLOOKUP(Tabela3[[#This Row],[Fantasia]],'BASE VENDAS'!#REF!,2,0),0)</f>
        <v>0</v>
      </c>
      <c r="AG281" s="41">
        <f>IFERROR(VLOOKUP(Tabela3[[#This Row],[Fantasia]],'BASE VENDAS'!#REF!,3,0),0)</f>
        <v>0</v>
      </c>
      <c r="AH281" s="42">
        <f t="shared" si="5"/>
        <v>2.8611970184302681E-2</v>
      </c>
    </row>
    <row r="282" spans="1:34" x14ac:dyDescent="0.2">
      <c r="A282" s="9" t="str">
        <f>IFERROR(Tabela3[[#This Row],[direita]],"formula")</f>
        <v>1899 - 60)</v>
      </c>
      <c r="B282" s="9" t="s">
        <v>1133</v>
      </c>
      <c r="C282" t="s">
        <v>1140</v>
      </c>
      <c r="D282" t="s">
        <v>919</v>
      </c>
      <c r="E282" t="s">
        <v>1141</v>
      </c>
      <c r="F282" t="s">
        <v>677</v>
      </c>
      <c r="G282" t="s">
        <v>1189</v>
      </c>
      <c r="H282" s="48">
        <v>45712</v>
      </c>
      <c r="I282" t="s">
        <v>2485</v>
      </c>
      <c r="J282" t="s">
        <v>303</v>
      </c>
      <c r="K282" t="s">
        <v>313</v>
      </c>
      <c r="L282" t="s">
        <v>414</v>
      </c>
      <c r="M282" t="s">
        <v>414</v>
      </c>
      <c r="N282" t="s">
        <v>325</v>
      </c>
      <c r="O282" t="s">
        <v>299</v>
      </c>
      <c r="P282" t="s">
        <v>2730</v>
      </c>
      <c r="Q282" t="s">
        <v>300</v>
      </c>
      <c r="R282" t="s">
        <v>1585</v>
      </c>
      <c r="S282" t="s">
        <v>20</v>
      </c>
      <c r="T282" s="49">
        <v>0.4</v>
      </c>
      <c r="U282" s="49">
        <v>2.2400000000000002</v>
      </c>
      <c r="V282" s="49">
        <v>29.2</v>
      </c>
      <c r="W282" t="s">
        <v>301</v>
      </c>
      <c r="X282" t="s">
        <v>370</v>
      </c>
      <c r="Y282" t="s">
        <v>371</v>
      </c>
      <c r="Z282" t="s">
        <v>2728</v>
      </c>
      <c r="AA282" s="2" t="str">
        <f>IFERROR(VLOOKUP(Tabela3[[#This Row],[RetornCodigo]],Tabela7[],4,0),"formula")</f>
        <v xml:space="preserve">Assai Sao Cristovao   </v>
      </c>
      <c r="AB282" s="9" t="str">
        <f>IFERROR(VLOOKUP(Tabela3[[#This Row],[RetornCodigo]],Tabela7[],3,0),"formula")</f>
        <v>Assai</v>
      </c>
      <c r="AC282" s="40">
        <f>IFERROR(Tabela3[[#This Row],[Vlr Devolução]]/$AK$1,"formula")</f>
        <v>9.3555212121064537E-5</v>
      </c>
      <c r="AD282" s="32">
        <f>IFERROR(Tabela3[[#This Row],[Qtd Devolvida Kg]]/$AL$1,"formula")</f>
        <v>6.4964079616746867E-5</v>
      </c>
      <c r="AE282" s="41" t="str">
        <f>IFERROR(RIGHT(Tabela3[[#This Row],[Cliente]],10),"formula")</f>
        <v>1899 - 60)</v>
      </c>
      <c r="AF282" s="41">
        <f>IFERROR(VLOOKUP(Tabela3[[#This Row],[Fantasia]],'BASE VENDAS'!#REF!,2,0),0)</f>
        <v>0</v>
      </c>
      <c r="AG282" s="41">
        <f>IFERROR(VLOOKUP(Tabela3[[#This Row],[Fantasia]],'BASE VENDAS'!#REF!,3,0),0)</f>
        <v>0</v>
      </c>
      <c r="AH282" s="42">
        <f t="shared" si="5"/>
        <v>2.8611970184302681E-2</v>
      </c>
    </row>
    <row r="283" spans="1:34" x14ac:dyDescent="0.2">
      <c r="A283" s="9" t="str">
        <f>IFERROR(Tabela3[[#This Row],[direita]],"formula")</f>
        <v>0008 - 38)</v>
      </c>
      <c r="B283" s="9" t="s">
        <v>1133</v>
      </c>
      <c r="C283" t="s">
        <v>1140</v>
      </c>
      <c r="D283" t="s">
        <v>919</v>
      </c>
      <c r="E283" t="s">
        <v>1141</v>
      </c>
      <c r="F283" t="s">
        <v>677</v>
      </c>
      <c r="G283" t="s">
        <v>610</v>
      </c>
      <c r="H283" s="48">
        <v>45707</v>
      </c>
      <c r="I283" t="s">
        <v>1982</v>
      </c>
      <c r="J283" t="s">
        <v>303</v>
      </c>
      <c r="K283" t="s">
        <v>313</v>
      </c>
      <c r="L283" t="s">
        <v>365</v>
      </c>
      <c r="M283" t="s">
        <v>365</v>
      </c>
      <c r="N283" t="s">
        <v>314</v>
      </c>
      <c r="O283" t="s">
        <v>299</v>
      </c>
      <c r="P283" t="s">
        <v>2731</v>
      </c>
      <c r="Q283" t="s">
        <v>308</v>
      </c>
      <c r="R283" t="s">
        <v>431</v>
      </c>
      <c r="S283" t="s">
        <v>20</v>
      </c>
      <c r="T283" s="49">
        <v>0.5</v>
      </c>
      <c r="U283" s="49">
        <v>2.8</v>
      </c>
      <c r="V283" s="49">
        <v>64.5</v>
      </c>
      <c r="W283" t="s">
        <v>305</v>
      </c>
      <c r="X283" t="s">
        <v>368</v>
      </c>
      <c r="Y283" t="s">
        <v>369</v>
      </c>
      <c r="Z283" t="s">
        <v>2732</v>
      </c>
      <c r="AA283" s="2" t="str">
        <f>IFERROR(VLOOKUP(Tabela3[[#This Row],[RetornCodigo]],Tabela7[],4,0),"formula")</f>
        <v xml:space="preserve">Distribuicao De Alimentos Vanguarda S/A   </v>
      </c>
      <c r="AB283" s="9" t="str">
        <f>IFERROR(VLOOKUP(Tabela3[[#This Row],[RetornCodigo]],Tabela7[],3,0),"formula")</f>
        <v>Vanguarda</v>
      </c>
      <c r="AC283" s="40">
        <f>IFERROR(Tabela3[[#This Row],[Vlr Devolução]]/$AK$1,"formula")</f>
        <v>2.0665449252769391E-4</v>
      </c>
      <c r="AD283" s="32">
        <f>IFERROR(Tabela3[[#This Row],[Qtd Devolvida Kg]]/$AL$1,"formula")</f>
        <v>8.1205099520933574E-5</v>
      </c>
      <c r="AE283" s="41" t="str">
        <f>IFERROR(RIGHT(Tabela3[[#This Row],[Cliente]],10),"formula")</f>
        <v>0008 - 38)</v>
      </c>
      <c r="AF283" s="41">
        <f>IFERROR(VLOOKUP(Tabela3[[#This Row],[Fantasia]],'BASE VENDAS'!#REF!,2,0),0)</f>
        <v>0</v>
      </c>
      <c r="AG283" s="41">
        <f>IFERROR(VLOOKUP(Tabela3[[#This Row],[Fantasia]],'BASE VENDAS'!#REF!,3,0),0)</f>
        <v>0</v>
      </c>
      <c r="AH283" s="42">
        <f t="shared" si="5"/>
        <v>2.8611970184302681E-2</v>
      </c>
    </row>
    <row r="284" spans="1:34" x14ac:dyDescent="0.2">
      <c r="A284" s="9" t="str">
        <f>IFERROR(Tabela3[[#This Row],[direita]],"formula")</f>
        <v>1899 - 40)</v>
      </c>
      <c r="B284" s="9" t="s">
        <v>1133</v>
      </c>
      <c r="C284" t="s">
        <v>1140</v>
      </c>
      <c r="D284" t="s">
        <v>919</v>
      </c>
      <c r="E284" t="s">
        <v>1141</v>
      </c>
      <c r="F284" t="s">
        <v>677</v>
      </c>
      <c r="G284" t="s">
        <v>1142</v>
      </c>
      <c r="H284" s="48">
        <v>45707</v>
      </c>
      <c r="I284" t="s">
        <v>1982</v>
      </c>
      <c r="J284" t="s">
        <v>303</v>
      </c>
      <c r="K284" t="s">
        <v>98</v>
      </c>
      <c r="L284" t="s">
        <v>418</v>
      </c>
      <c r="M284" t="s">
        <v>99</v>
      </c>
      <c r="N284" t="s">
        <v>298</v>
      </c>
      <c r="O284" t="s">
        <v>299</v>
      </c>
      <c r="P284" t="s">
        <v>2733</v>
      </c>
      <c r="Q284" t="s">
        <v>300</v>
      </c>
      <c r="R284" t="s">
        <v>100</v>
      </c>
      <c r="S284" t="s">
        <v>20</v>
      </c>
      <c r="T284" s="49">
        <v>0.22220000000000001</v>
      </c>
      <c r="U284" s="49">
        <v>2.4441999999999999</v>
      </c>
      <c r="V284" s="49">
        <v>13</v>
      </c>
      <c r="W284" t="s">
        <v>315</v>
      </c>
      <c r="X284" t="s">
        <v>302</v>
      </c>
      <c r="Y284" t="s">
        <v>335</v>
      </c>
      <c r="Z284" t="s">
        <v>2734</v>
      </c>
      <c r="AA284" s="2" t="str">
        <f>IFERROR(VLOOKUP(Tabela3[[#This Row],[RetornCodigo]],Tabela7[],4,0),"formula")</f>
        <v xml:space="preserve">Assai Ininga   </v>
      </c>
      <c r="AB284" s="9" t="str">
        <f>IFERROR(VLOOKUP(Tabela3[[#This Row],[RetornCodigo]],Tabela7[],3,0),"formula")</f>
        <v>Assai</v>
      </c>
      <c r="AC284" s="40">
        <f>IFERROR(Tabela3[[#This Row],[Vlr Devolução]]/$AK$1,"formula")</f>
        <v>4.1651293067597227E-5</v>
      </c>
      <c r="AD284" s="32">
        <f>IFERROR(Tabela3[[#This Row],[Qtd Devolvida Kg]]/$AL$1,"formula")</f>
        <v>7.0886251517523509E-5</v>
      </c>
      <c r="AE284" s="41" t="str">
        <f>IFERROR(RIGHT(Tabela3[[#This Row],[Cliente]],10),"formula")</f>
        <v>1899 - 40)</v>
      </c>
      <c r="AF284" s="41">
        <f>IFERROR(VLOOKUP(Tabela3[[#This Row],[Fantasia]],'BASE VENDAS'!#REF!,2,0),0)</f>
        <v>0</v>
      </c>
      <c r="AG284" s="41">
        <f>IFERROR(VLOOKUP(Tabela3[[#This Row],[Fantasia]],'BASE VENDAS'!#REF!,3,0),0)</f>
        <v>0</v>
      </c>
      <c r="AH284" s="42">
        <f t="shared" si="5"/>
        <v>2.8611970184302681E-2</v>
      </c>
    </row>
    <row r="285" spans="1:34" x14ac:dyDescent="0.2">
      <c r="A285" s="9" t="str">
        <f>IFERROR(Tabela3[[#This Row],[direita]],"formula")</f>
        <v>1899 - 40)</v>
      </c>
      <c r="B285" s="9" t="s">
        <v>1133</v>
      </c>
      <c r="C285" t="s">
        <v>1140</v>
      </c>
      <c r="D285" t="s">
        <v>919</v>
      </c>
      <c r="E285" t="s">
        <v>1141</v>
      </c>
      <c r="F285" t="s">
        <v>677</v>
      </c>
      <c r="G285" t="s">
        <v>1142</v>
      </c>
      <c r="H285" s="48">
        <v>45707</v>
      </c>
      <c r="I285" t="s">
        <v>1982</v>
      </c>
      <c r="J285" t="s">
        <v>297</v>
      </c>
      <c r="K285" t="s">
        <v>41</v>
      </c>
      <c r="L285" t="s">
        <v>310</v>
      </c>
      <c r="M285" t="s">
        <v>42</v>
      </c>
      <c r="N285" t="s">
        <v>298</v>
      </c>
      <c r="O285" t="s">
        <v>299</v>
      </c>
      <c r="P285" t="s">
        <v>2733</v>
      </c>
      <c r="Q285" t="s">
        <v>309</v>
      </c>
      <c r="R285" t="s">
        <v>86</v>
      </c>
      <c r="S285" t="s">
        <v>20</v>
      </c>
      <c r="T285" s="49">
        <v>5.96E-2</v>
      </c>
      <c r="U285" s="49">
        <v>0.53639999999999999</v>
      </c>
      <c r="V285" s="49">
        <v>13.88</v>
      </c>
      <c r="W285" t="s">
        <v>315</v>
      </c>
      <c r="X285" t="s">
        <v>302</v>
      </c>
      <c r="Y285" t="s">
        <v>21</v>
      </c>
      <c r="Z285" t="s">
        <v>2734</v>
      </c>
      <c r="AA285" s="2" t="str">
        <f>IFERROR(VLOOKUP(Tabela3[[#This Row],[RetornCodigo]],Tabela7[],4,0),"formula")</f>
        <v xml:space="preserve">Assai Ininga   </v>
      </c>
      <c r="AB285" s="9" t="str">
        <f>IFERROR(VLOOKUP(Tabela3[[#This Row],[RetornCodigo]],Tabela7[],3,0),"formula")</f>
        <v>Assai</v>
      </c>
      <c r="AC285" s="40">
        <f>IFERROR(Tabela3[[#This Row],[Vlr Devolução]]/$AK$1,"formula")</f>
        <v>4.44707652137115E-5</v>
      </c>
      <c r="AD285" s="32">
        <f>IFERROR(Tabela3[[#This Row],[Qtd Devolvida Kg]]/$AL$1,"formula")</f>
        <v>1.5556576922510275E-5</v>
      </c>
      <c r="AE285" s="41" t="str">
        <f>IFERROR(RIGHT(Tabela3[[#This Row],[Cliente]],10),"formula")</f>
        <v>1899 - 40)</v>
      </c>
      <c r="AF285" s="41">
        <f>IFERROR(VLOOKUP(Tabela3[[#This Row],[Fantasia]],'BASE VENDAS'!#REF!,2,0),0)</f>
        <v>0</v>
      </c>
      <c r="AG285" s="41">
        <f>IFERROR(VLOOKUP(Tabela3[[#This Row],[Fantasia]],'BASE VENDAS'!#REF!,3,0),0)</f>
        <v>0</v>
      </c>
      <c r="AH285" s="42">
        <f t="shared" si="5"/>
        <v>2.8611970184302681E-2</v>
      </c>
    </row>
    <row r="286" spans="1:34" x14ac:dyDescent="0.2">
      <c r="A286" s="9" t="str">
        <f>IFERROR(Tabela3[[#This Row],[direita]],"formula")</f>
        <v>1899 - 40)</v>
      </c>
      <c r="B286" s="9" t="s">
        <v>1133</v>
      </c>
      <c r="C286" t="s">
        <v>1140</v>
      </c>
      <c r="D286" t="s">
        <v>919</v>
      </c>
      <c r="E286" t="s">
        <v>1141</v>
      </c>
      <c r="F286" t="s">
        <v>677</v>
      </c>
      <c r="G286" t="s">
        <v>1142</v>
      </c>
      <c r="H286" s="48">
        <v>45707</v>
      </c>
      <c r="I286" t="s">
        <v>1982</v>
      </c>
      <c r="J286" t="s">
        <v>297</v>
      </c>
      <c r="K286" t="s">
        <v>62</v>
      </c>
      <c r="L286" t="s">
        <v>63</v>
      </c>
      <c r="M286" t="s">
        <v>63</v>
      </c>
      <c r="N286" t="s">
        <v>298</v>
      </c>
      <c r="O286" t="s">
        <v>299</v>
      </c>
      <c r="P286" t="s">
        <v>2733</v>
      </c>
      <c r="Q286" t="s">
        <v>307</v>
      </c>
      <c r="R286" t="s">
        <v>135</v>
      </c>
      <c r="S286" t="s">
        <v>20</v>
      </c>
      <c r="T286" s="49">
        <v>4.2900000000000001E-2</v>
      </c>
      <c r="U286" s="49">
        <v>0.60060000000000002</v>
      </c>
      <c r="V286" s="49">
        <v>6.55</v>
      </c>
      <c r="W286" t="s">
        <v>315</v>
      </c>
      <c r="X286" t="s">
        <v>302</v>
      </c>
      <c r="Y286" t="s">
        <v>21</v>
      </c>
      <c r="Z286" t="s">
        <v>2734</v>
      </c>
      <c r="AA286" s="2" t="str">
        <f>IFERROR(VLOOKUP(Tabela3[[#This Row],[RetornCodigo]],Tabela7[],4,0),"formula")</f>
        <v xml:space="preserve">Assai Ininga   </v>
      </c>
      <c r="AB286" s="9" t="str">
        <f>IFERROR(VLOOKUP(Tabela3[[#This Row],[RetornCodigo]],Tabela7[],3,0),"formula")</f>
        <v>Assai</v>
      </c>
      <c r="AC286" s="40">
        <f>IFERROR(Tabela3[[#This Row],[Vlr Devolução]]/$AK$1,"formula")</f>
        <v>2.0985843814827832E-5</v>
      </c>
      <c r="AD286" s="32">
        <f>IFERROR(Tabela3[[#This Row],[Qtd Devolvida Kg]]/$AL$1,"formula")</f>
        <v>1.7418493847240254E-5</v>
      </c>
      <c r="AE286" s="41" t="str">
        <f>IFERROR(RIGHT(Tabela3[[#This Row],[Cliente]],10),"formula")</f>
        <v>1899 - 40)</v>
      </c>
      <c r="AF286" s="41">
        <f>IFERROR(VLOOKUP(Tabela3[[#This Row],[Fantasia]],'BASE VENDAS'!#REF!,2,0),0)</f>
        <v>0</v>
      </c>
      <c r="AG286" s="41">
        <f>IFERROR(VLOOKUP(Tabela3[[#This Row],[Fantasia]],'BASE VENDAS'!#REF!,3,0),0)</f>
        <v>0</v>
      </c>
      <c r="AH286" s="42">
        <f t="shared" si="5"/>
        <v>2.8611970184302681E-2</v>
      </c>
    </row>
    <row r="287" spans="1:34" x14ac:dyDescent="0.2">
      <c r="A287" s="9" t="str">
        <f>IFERROR(Tabela3[[#This Row],[direita]],"formula")</f>
        <v>1899 - 40)</v>
      </c>
      <c r="B287" s="9" t="s">
        <v>1133</v>
      </c>
      <c r="C287" t="s">
        <v>1140</v>
      </c>
      <c r="D287" t="s">
        <v>919</v>
      </c>
      <c r="E287" t="s">
        <v>1141</v>
      </c>
      <c r="F287" t="s">
        <v>677</v>
      </c>
      <c r="G287" t="s">
        <v>1142</v>
      </c>
      <c r="H287" s="48">
        <v>45707</v>
      </c>
      <c r="I287" t="s">
        <v>1982</v>
      </c>
      <c r="J287" t="s">
        <v>303</v>
      </c>
      <c r="K287" t="s">
        <v>89</v>
      </c>
      <c r="L287" t="s">
        <v>117</v>
      </c>
      <c r="M287" t="s">
        <v>117</v>
      </c>
      <c r="N287" t="s">
        <v>298</v>
      </c>
      <c r="O287" t="s">
        <v>299</v>
      </c>
      <c r="P287" t="s">
        <v>2733</v>
      </c>
      <c r="Q287" t="s">
        <v>308</v>
      </c>
      <c r="R287" t="s">
        <v>118</v>
      </c>
      <c r="S287" t="s">
        <v>92</v>
      </c>
      <c r="T287" s="49">
        <v>0.05</v>
      </c>
      <c r="U287" s="49">
        <v>1</v>
      </c>
      <c r="V287" s="49">
        <v>3.8</v>
      </c>
      <c r="W287" t="s">
        <v>315</v>
      </c>
      <c r="X287" t="s">
        <v>302</v>
      </c>
      <c r="Y287" t="s">
        <v>21</v>
      </c>
      <c r="Z287" t="s">
        <v>2734</v>
      </c>
      <c r="AA287" s="2" t="str">
        <f>IFERROR(VLOOKUP(Tabela3[[#This Row],[RetornCodigo]],Tabela7[],4,0),"formula")</f>
        <v xml:space="preserve">Assai Ininga   </v>
      </c>
      <c r="AB287" s="9" t="str">
        <f>IFERROR(VLOOKUP(Tabela3[[#This Row],[RetornCodigo]],Tabela7[],3,0),"formula")</f>
        <v>Assai</v>
      </c>
      <c r="AC287" s="40">
        <f>IFERROR(Tabela3[[#This Row],[Vlr Devolução]]/$AK$1,"formula")</f>
        <v>1.2174993358220727E-5</v>
      </c>
      <c r="AD287" s="32">
        <f>IFERROR(Tabela3[[#This Row],[Qtd Devolvida Kg]]/$AL$1,"formula")</f>
        <v>2.9001821257476276E-5</v>
      </c>
      <c r="AE287" s="41" t="str">
        <f>IFERROR(RIGHT(Tabela3[[#This Row],[Cliente]],10),"formula")</f>
        <v>1899 - 40)</v>
      </c>
      <c r="AF287" s="41">
        <f>IFERROR(VLOOKUP(Tabela3[[#This Row],[Fantasia]],'BASE VENDAS'!#REF!,2,0),0)</f>
        <v>0</v>
      </c>
      <c r="AG287" s="41">
        <f>IFERROR(VLOOKUP(Tabela3[[#This Row],[Fantasia]],'BASE VENDAS'!#REF!,3,0),0)</f>
        <v>0</v>
      </c>
      <c r="AH287" s="42">
        <f t="shared" si="5"/>
        <v>2.8611970184302681E-2</v>
      </c>
    </row>
    <row r="288" spans="1:34" x14ac:dyDescent="0.2">
      <c r="A288" s="9" t="str">
        <f>IFERROR(Tabela3[[#This Row],[direita]],"formula")</f>
        <v>1899 - 40)</v>
      </c>
      <c r="B288" s="9" t="s">
        <v>1133</v>
      </c>
      <c r="C288" t="s">
        <v>1140</v>
      </c>
      <c r="D288" t="s">
        <v>919</v>
      </c>
      <c r="E288" t="s">
        <v>1141</v>
      </c>
      <c r="F288" t="s">
        <v>677</v>
      </c>
      <c r="G288" t="s">
        <v>1142</v>
      </c>
      <c r="H288" s="48">
        <v>45709</v>
      </c>
      <c r="I288" t="s">
        <v>1982</v>
      </c>
      <c r="J288" t="s">
        <v>303</v>
      </c>
      <c r="K288" t="s">
        <v>98</v>
      </c>
      <c r="L288" t="s">
        <v>418</v>
      </c>
      <c r="M288" t="s">
        <v>99</v>
      </c>
      <c r="N288" t="s">
        <v>298</v>
      </c>
      <c r="O288" t="s">
        <v>299</v>
      </c>
      <c r="P288" t="s">
        <v>2735</v>
      </c>
      <c r="Q288" t="s">
        <v>300</v>
      </c>
      <c r="R288" t="s">
        <v>100</v>
      </c>
      <c r="S288" t="s">
        <v>20</v>
      </c>
      <c r="T288" s="49">
        <v>1.1111</v>
      </c>
      <c r="U288" s="49">
        <v>12.222099999999999</v>
      </c>
      <c r="V288" s="49">
        <v>65</v>
      </c>
      <c r="W288" t="s">
        <v>301</v>
      </c>
      <c r="X288" t="s">
        <v>370</v>
      </c>
      <c r="Y288" t="s">
        <v>371</v>
      </c>
      <c r="Z288" t="s">
        <v>2734</v>
      </c>
      <c r="AA288" s="2" t="str">
        <f>IFERROR(VLOOKUP(Tabela3[[#This Row],[RetornCodigo]],Tabela7[],4,0),"formula")</f>
        <v xml:space="preserve">Assai Ininga   </v>
      </c>
      <c r="AB288" s="9" t="str">
        <f>IFERROR(VLOOKUP(Tabela3[[#This Row],[RetornCodigo]],Tabela7[],3,0),"formula")</f>
        <v>Assai</v>
      </c>
      <c r="AC288" s="40">
        <f>IFERROR(Tabela3[[#This Row],[Vlr Devolução]]/$AK$1,"formula")</f>
        <v>2.0825646533798611E-4</v>
      </c>
      <c r="AD288" s="32">
        <f>IFERROR(Tabela3[[#This Row],[Qtd Devolvida Kg]]/$AL$1,"formula")</f>
        <v>3.544631595910008E-4</v>
      </c>
      <c r="AE288" s="41" t="str">
        <f>IFERROR(RIGHT(Tabela3[[#This Row],[Cliente]],10),"formula")</f>
        <v>1899 - 40)</v>
      </c>
      <c r="AF288" s="41">
        <f>IFERROR(VLOOKUP(Tabela3[[#This Row],[Fantasia]],'BASE VENDAS'!#REF!,2,0),0)</f>
        <v>0</v>
      </c>
      <c r="AG288" s="41">
        <f>IFERROR(VLOOKUP(Tabela3[[#This Row],[Fantasia]],'BASE VENDAS'!#REF!,3,0),0)</f>
        <v>0</v>
      </c>
      <c r="AH288" s="42">
        <f t="shared" si="5"/>
        <v>2.8611970184302681E-2</v>
      </c>
    </row>
    <row r="289" spans="1:34" x14ac:dyDescent="0.2">
      <c r="A289" s="9" t="str">
        <f>IFERROR(Tabela3[[#This Row],[direita]],"formula")</f>
        <v>1899 - 40)</v>
      </c>
      <c r="B289" s="9" t="s">
        <v>1133</v>
      </c>
      <c r="C289" t="s">
        <v>1140</v>
      </c>
      <c r="D289" t="s">
        <v>919</v>
      </c>
      <c r="E289" t="s">
        <v>1141</v>
      </c>
      <c r="F289" t="s">
        <v>677</v>
      </c>
      <c r="G289" t="s">
        <v>1142</v>
      </c>
      <c r="H289" s="48">
        <v>45709</v>
      </c>
      <c r="I289" t="s">
        <v>1982</v>
      </c>
      <c r="J289" t="s">
        <v>297</v>
      </c>
      <c r="K289" t="s">
        <v>34</v>
      </c>
      <c r="L289" t="s">
        <v>35</v>
      </c>
      <c r="M289" t="s">
        <v>35</v>
      </c>
      <c r="N289" t="s">
        <v>298</v>
      </c>
      <c r="O289" t="s">
        <v>299</v>
      </c>
      <c r="P289" t="s">
        <v>2735</v>
      </c>
      <c r="Q289" t="s">
        <v>307</v>
      </c>
      <c r="R289" t="s">
        <v>70</v>
      </c>
      <c r="S289" t="s">
        <v>20</v>
      </c>
      <c r="T289" s="49">
        <v>2.8</v>
      </c>
      <c r="U289" s="49">
        <v>28</v>
      </c>
      <c r="V289" s="49">
        <v>355.6</v>
      </c>
      <c r="W289" t="s">
        <v>301</v>
      </c>
      <c r="X289" t="s">
        <v>370</v>
      </c>
      <c r="Y289" t="s">
        <v>371</v>
      </c>
      <c r="Z289" t="s">
        <v>2734</v>
      </c>
      <c r="AA289" s="2" t="str">
        <f>IFERROR(VLOOKUP(Tabela3[[#This Row],[RetornCodigo]],Tabela7[],4,0),"formula")</f>
        <v xml:space="preserve">Assai Ininga   </v>
      </c>
      <c r="AB289" s="9" t="str">
        <f>IFERROR(VLOOKUP(Tabela3[[#This Row],[RetornCodigo]],Tabela7[],3,0),"formula")</f>
        <v>Assai</v>
      </c>
      <c r="AC289" s="40">
        <f>IFERROR(Tabela3[[#This Row],[Vlr Devolução]]/$AK$1,"formula")</f>
        <v>1.1393230626798134E-3</v>
      </c>
      <c r="AD289" s="32">
        <f>IFERROR(Tabela3[[#This Row],[Qtd Devolvida Kg]]/$AL$1,"formula")</f>
        <v>8.1205099520933576E-4</v>
      </c>
      <c r="AE289" s="41" t="str">
        <f>IFERROR(RIGHT(Tabela3[[#This Row],[Cliente]],10),"formula")</f>
        <v>1899 - 40)</v>
      </c>
      <c r="AF289" s="41">
        <f>IFERROR(VLOOKUP(Tabela3[[#This Row],[Fantasia]],'BASE VENDAS'!#REF!,2,0),0)</f>
        <v>0</v>
      </c>
      <c r="AG289" s="41">
        <f>IFERROR(VLOOKUP(Tabela3[[#This Row],[Fantasia]],'BASE VENDAS'!#REF!,3,0),0)</f>
        <v>0</v>
      </c>
      <c r="AH289" s="42">
        <f t="shared" si="5"/>
        <v>2.8611970184302681E-2</v>
      </c>
    </row>
    <row r="290" spans="1:34" x14ac:dyDescent="0.2">
      <c r="A290" s="9" t="str">
        <f>IFERROR(Tabela3[[#This Row],[direita]],"formula")</f>
        <v>1899 - 40)</v>
      </c>
      <c r="B290" s="9" t="s">
        <v>1133</v>
      </c>
      <c r="C290" t="s">
        <v>1140</v>
      </c>
      <c r="D290" t="s">
        <v>919</v>
      </c>
      <c r="E290" t="s">
        <v>1141</v>
      </c>
      <c r="F290" t="s">
        <v>677</v>
      </c>
      <c r="G290" t="s">
        <v>1142</v>
      </c>
      <c r="H290" s="48">
        <v>45709</v>
      </c>
      <c r="I290" t="s">
        <v>1982</v>
      </c>
      <c r="J290" t="s">
        <v>297</v>
      </c>
      <c r="K290" t="s">
        <v>34</v>
      </c>
      <c r="L290" t="s">
        <v>35</v>
      </c>
      <c r="M290" t="s">
        <v>35</v>
      </c>
      <c r="N290" t="s">
        <v>298</v>
      </c>
      <c r="O290" t="s">
        <v>299</v>
      </c>
      <c r="P290" t="s">
        <v>2736</v>
      </c>
      <c r="Q290" t="s">
        <v>308</v>
      </c>
      <c r="R290" t="s">
        <v>70</v>
      </c>
      <c r="S290" t="s">
        <v>20</v>
      </c>
      <c r="T290" s="49">
        <v>1</v>
      </c>
      <c r="U290" s="49">
        <v>10</v>
      </c>
      <c r="V290" s="49">
        <v>127</v>
      </c>
      <c r="W290" t="s">
        <v>301</v>
      </c>
      <c r="X290" t="s">
        <v>370</v>
      </c>
      <c r="Y290" t="s">
        <v>371</v>
      </c>
      <c r="Z290" t="s">
        <v>2734</v>
      </c>
      <c r="AA290" s="2" t="str">
        <f>IFERROR(VLOOKUP(Tabela3[[#This Row],[RetornCodigo]],Tabela7[],4,0),"formula")</f>
        <v xml:space="preserve">Assai Ininga   </v>
      </c>
      <c r="AB290" s="9" t="str">
        <f>IFERROR(VLOOKUP(Tabela3[[#This Row],[RetornCodigo]],Tabela7[],3,0),"formula")</f>
        <v>Assai</v>
      </c>
      <c r="AC290" s="40">
        <f>IFERROR(Tabela3[[#This Row],[Vlr Devolução]]/$AK$1,"formula")</f>
        <v>4.0690109381421902E-4</v>
      </c>
      <c r="AD290" s="32">
        <f>IFERROR(Tabela3[[#This Row],[Qtd Devolvida Kg]]/$AL$1,"formula")</f>
        <v>2.9001821257476277E-4</v>
      </c>
      <c r="AE290" s="41" t="str">
        <f>IFERROR(RIGHT(Tabela3[[#This Row],[Cliente]],10),"formula")</f>
        <v>1899 - 40)</v>
      </c>
      <c r="AF290" s="41">
        <f>IFERROR(VLOOKUP(Tabela3[[#This Row],[Fantasia]],'BASE VENDAS'!#REF!,2,0),0)</f>
        <v>0</v>
      </c>
      <c r="AG290" s="41">
        <f>IFERROR(VLOOKUP(Tabela3[[#This Row],[Fantasia]],'BASE VENDAS'!#REF!,3,0),0)</f>
        <v>0</v>
      </c>
      <c r="AH290" s="42">
        <f t="shared" si="5"/>
        <v>2.8611970184302681E-2</v>
      </c>
    </row>
    <row r="291" spans="1:34" x14ac:dyDescent="0.2">
      <c r="A291" s="9" t="str">
        <f>IFERROR(Tabela3[[#This Row],[direita]],"formula")</f>
        <v>0082 - 03)</v>
      </c>
      <c r="B291" s="9" t="s">
        <v>1133</v>
      </c>
      <c r="C291" t="s">
        <v>1146</v>
      </c>
      <c r="D291" t="s">
        <v>916</v>
      </c>
      <c r="E291" t="s">
        <v>1135</v>
      </c>
      <c r="F291" t="s">
        <v>676</v>
      </c>
      <c r="G291" t="s">
        <v>1147</v>
      </c>
      <c r="H291" s="48">
        <v>45703</v>
      </c>
      <c r="I291" t="s">
        <v>430</v>
      </c>
      <c r="J291" t="s">
        <v>297</v>
      </c>
      <c r="K291" t="s">
        <v>65</v>
      </c>
      <c r="L291" t="s">
        <v>312</v>
      </c>
      <c r="M291" t="s">
        <v>66</v>
      </c>
      <c r="N291" t="s">
        <v>298</v>
      </c>
      <c r="O291" t="s">
        <v>299</v>
      </c>
      <c r="P291" t="s">
        <v>1998</v>
      </c>
      <c r="Q291" t="s">
        <v>300</v>
      </c>
      <c r="R291" t="s">
        <v>67</v>
      </c>
      <c r="S291" t="s">
        <v>20</v>
      </c>
      <c r="T291" s="49">
        <v>0.33329999999999999</v>
      </c>
      <c r="U291" s="49">
        <v>5.9993999999999996</v>
      </c>
      <c r="V291" s="49">
        <v>53.4</v>
      </c>
      <c r="W291" t="s">
        <v>315</v>
      </c>
      <c r="X291" t="s">
        <v>368</v>
      </c>
      <c r="Y291" t="s">
        <v>369</v>
      </c>
      <c r="Z291" t="s">
        <v>1999</v>
      </c>
      <c r="AA291" s="2" t="str">
        <f>IFERROR(VLOOKUP(Tabela3[[#This Row],[RetornCodigo]],Tabela7[],4,0),"formula")</f>
        <v xml:space="preserve">G B Parreao   </v>
      </c>
      <c r="AB291" s="9" t="str">
        <f>IFERROR(VLOOKUP(Tabela3[[#This Row],[RetornCodigo]],Tabela7[],3,0),"formula")</f>
        <v>G Barbosa</v>
      </c>
      <c r="AC291" s="40">
        <f>IFERROR(Tabela3[[#This Row],[Vlr Devolução]]/$AK$1,"formula")</f>
        <v>1.7109069613920706E-4</v>
      </c>
      <c r="AD291" s="32">
        <f>IFERROR(Tabela3[[#This Row],[Qtd Devolvida Kg]]/$AL$1,"formula")</f>
        <v>1.7399352645210316E-4</v>
      </c>
      <c r="AE291" s="41" t="str">
        <f>IFERROR(RIGHT(Tabela3[[#This Row],[Cliente]],10),"formula")</f>
        <v>0082 - 03)</v>
      </c>
      <c r="AF291" s="41">
        <f>IFERROR(VLOOKUP(Tabela3[[#This Row],[Fantasia]],'BASE VENDAS'!#REF!,2,0),0)</f>
        <v>0</v>
      </c>
      <c r="AG291" s="41">
        <f>IFERROR(VLOOKUP(Tabela3[[#This Row],[Fantasia]],'BASE VENDAS'!#REF!,3,0),0)</f>
        <v>0</v>
      </c>
      <c r="AH291" s="42">
        <f t="shared" si="5"/>
        <v>2.8611970184302681E-2</v>
      </c>
    </row>
    <row r="292" spans="1:34" x14ac:dyDescent="0.2">
      <c r="A292" s="9" t="str">
        <f>IFERROR(Tabela3[[#This Row],[direita]],"formula")</f>
        <v>1899 - 46)</v>
      </c>
      <c r="B292" s="9" t="s">
        <v>1133</v>
      </c>
      <c r="C292" t="s">
        <v>1134</v>
      </c>
      <c r="D292" t="s">
        <v>917</v>
      </c>
      <c r="E292" t="s">
        <v>1135</v>
      </c>
      <c r="F292" t="s">
        <v>676</v>
      </c>
      <c r="G292" t="s">
        <v>1170</v>
      </c>
      <c r="H292" s="48">
        <v>45705</v>
      </c>
      <c r="I292" t="s">
        <v>1982</v>
      </c>
      <c r="J292" t="s">
        <v>303</v>
      </c>
      <c r="K292" t="s">
        <v>313</v>
      </c>
      <c r="L292" t="s">
        <v>365</v>
      </c>
      <c r="M292" t="s">
        <v>365</v>
      </c>
      <c r="N292" t="s">
        <v>314</v>
      </c>
      <c r="O292" t="s">
        <v>299</v>
      </c>
      <c r="P292" t="s">
        <v>2000</v>
      </c>
      <c r="Q292" t="s">
        <v>300</v>
      </c>
      <c r="R292" t="s">
        <v>431</v>
      </c>
      <c r="S292" t="s">
        <v>20</v>
      </c>
      <c r="T292" s="49">
        <v>0.2</v>
      </c>
      <c r="U292" s="49">
        <v>1.1200000000000001</v>
      </c>
      <c r="V292" s="49">
        <v>19</v>
      </c>
      <c r="W292" t="s">
        <v>315</v>
      </c>
      <c r="X292" t="s">
        <v>368</v>
      </c>
      <c r="Y292" t="s">
        <v>369</v>
      </c>
      <c r="Z292" t="s">
        <v>2001</v>
      </c>
      <c r="AA292" s="2" t="str">
        <f>IFERROR(VLOOKUP(Tabela3[[#This Row],[RetornCodigo]],Tabela7[],4,0),"formula")</f>
        <v xml:space="preserve">Assai Coacu   </v>
      </c>
      <c r="AB292" s="9" t="str">
        <f>IFERROR(VLOOKUP(Tabela3[[#This Row],[RetornCodigo]],Tabela7[],3,0),"formula")</f>
        <v>Assai</v>
      </c>
      <c r="AC292" s="40">
        <f>IFERROR(Tabela3[[#This Row],[Vlr Devolução]]/$AK$1,"formula")</f>
        <v>6.0874966791103636E-5</v>
      </c>
      <c r="AD292" s="32">
        <f>IFERROR(Tabela3[[#This Row],[Qtd Devolvida Kg]]/$AL$1,"formula")</f>
        <v>3.2482039808373434E-5</v>
      </c>
      <c r="AE292" s="41" t="str">
        <f>IFERROR(RIGHT(Tabela3[[#This Row],[Cliente]],10),"formula")</f>
        <v>1899 - 46)</v>
      </c>
      <c r="AF292" s="41">
        <f>IFERROR(VLOOKUP(Tabela3[[#This Row],[Fantasia]],'BASE VENDAS'!#REF!,2,0),0)</f>
        <v>0</v>
      </c>
      <c r="AG292" s="41">
        <f>IFERROR(VLOOKUP(Tabela3[[#This Row],[Fantasia]],'BASE VENDAS'!#REF!,3,0),0)</f>
        <v>0</v>
      </c>
      <c r="AH292" s="42">
        <f t="shared" si="5"/>
        <v>2.8611970184302681E-2</v>
      </c>
    </row>
    <row r="293" spans="1:34" x14ac:dyDescent="0.2">
      <c r="A293" s="9" t="str">
        <f>IFERROR(Tabela3[[#This Row],[direita]],"formula")</f>
        <v>1899 - 46)</v>
      </c>
      <c r="B293" s="9" t="s">
        <v>1133</v>
      </c>
      <c r="C293" t="s">
        <v>1134</v>
      </c>
      <c r="D293" t="s">
        <v>917</v>
      </c>
      <c r="E293" t="s">
        <v>1135</v>
      </c>
      <c r="F293" t="s">
        <v>676</v>
      </c>
      <c r="G293" t="s">
        <v>1170</v>
      </c>
      <c r="H293" s="48">
        <v>45705</v>
      </c>
      <c r="I293" t="s">
        <v>1982</v>
      </c>
      <c r="J293" t="s">
        <v>303</v>
      </c>
      <c r="K293" t="s">
        <v>313</v>
      </c>
      <c r="L293" t="s">
        <v>365</v>
      </c>
      <c r="M293" t="s">
        <v>365</v>
      </c>
      <c r="N293" t="s">
        <v>314</v>
      </c>
      <c r="O293" t="s">
        <v>299</v>
      </c>
      <c r="P293" t="s">
        <v>2000</v>
      </c>
      <c r="Q293" t="s">
        <v>308</v>
      </c>
      <c r="R293" t="s">
        <v>431</v>
      </c>
      <c r="S293" t="s">
        <v>20</v>
      </c>
      <c r="T293" s="49">
        <v>0.3</v>
      </c>
      <c r="U293" s="49">
        <v>1.68</v>
      </c>
      <c r="V293" s="49">
        <v>28.5</v>
      </c>
      <c r="W293" t="s">
        <v>315</v>
      </c>
      <c r="X293" t="s">
        <v>370</v>
      </c>
      <c r="Y293" t="s">
        <v>379</v>
      </c>
      <c r="Z293" t="s">
        <v>2001</v>
      </c>
      <c r="AA293" s="2" t="str">
        <f>IFERROR(VLOOKUP(Tabela3[[#This Row],[RetornCodigo]],Tabela7[],4,0),"formula")</f>
        <v xml:space="preserve">Assai Coacu   </v>
      </c>
      <c r="AB293" s="9" t="str">
        <f>IFERROR(VLOOKUP(Tabela3[[#This Row],[RetornCodigo]],Tabela7[],3,0),"formula")</f>
        <v>Assai</v>
      </c>
      <c r="AC293" s="40">
        <f>IFERROR(Tabela3[[#This Row],[Vlr Devolução]]/$AK$1,"formula")</f>
        <v>9.131245018665546E-5</v>
      </c>
      <c r="AD293" s="32">
        <f>IFERROR(Tabela3[[#This Row],[Qtd Devolvida Kg]]/$AL$1,"formula")</f>
        <v>4.8723059712560147E-5</v>
      </c>
      <c r="AE293" s="41" t="str">
        <f>IFERROR(RIGHT(Tabela3[[#This Row],[Cliente]],10),"formula")</f>
        <v>1899 - 46)</v>
      </c>
      <c r="AF293" s="41">
        <f>IFERROR(VLOOKUP(Tabela3[[#This Row],[Fantasia]],'BASE VENDAS'!#REF!,2,0),0)</f>
        <v>0</v>
      </c>
      <c r="AG293" s="41">
        <f>IFERROR(VLOOKUP(Tabela3[[#This Row],[Fantasia]],'BASE VENDAS'!#REF!,3,0),0)</f>
        <v>0</v>
      </c>
      <c r="AH293" s="42">
        <f t="shared" si="5"/>
        <v>2.8611970184302681E-2</v>
      </c>
    </row>
    <row r="294" spans="1:34" x14ac:dyDescent="0.2">
      <c r="A294" s="9" t="str">
        <f>IFERROR(Tabela3[[#This Row],[direita]],"formula")</f>
        <v>1899 - 26)</v>
      </c>
      <c r="B294" s="9" t="s">
        <v>1133</v>
      </c>
      <c r="C294" t="s">
        <v>1134</v>
      </c>
      <c r="D294" t="s">
        <v>917</v>
      </c>
      <c r="E294" t="s">
        <v>1135</v>
      </c>
      <c r="F294" t="s">
        <v>676</v>
      </c>
      <c r="G294" t="s">
        <v>1219</v>
      </c>
      <c r="H294" s="48">
        <v>45705</v>
      </c>
      <c r="I294" t="s">
        <v>1982</v>
      </c>
      <c r="J294" t="s">
        <v>303</v>
      </c>
      <c r="K294" t="s">
        <v>45</v>
      </c>
      <c r="L294" t="s">
        <v>1148</v>
      </c>
      <c r="M294" t="s">
        <v>1148</v>
      </c>
      <c r="N294" t="s">
        <v>325</v>
      </c>
      <c r="O294" t="s">
        <v>299</v>
      </c>
      <c r="P294" t="s">
        <v>2002</v>
      </c>
      <c r="Q294" t="s">
        <v>308</v>
      </c>
      <c r="R294" t="s">
        <v>1150</v>
      </c>
      <c r="S294" t="s">
        <v>20</v>
      </c>
      <c r="T294" s="49">
        <v>0.33329999999999999</v>
      </c>
      <c r="U294" s="49">
        <v>4.9995000000000003</v>
      </c>
      <c r="V294" s="49">
        <v>27.5</v>
      </c>
      <c r="W294" t="s">
        <v>315</v>
      </c>
      <c r="X294" t="s">
        <v>302</v>
      </c>
      <c r="Y294" t="s">
        <v>21</v>
      </c>
      <c r="Z294" t="s">
        <v>2003</v>
      </c>
      <c r="AA294" s="2" t="str">
        <f>IFERROR(VLOOKUP(Tabela3[[#This Row],[RetornCodigo]],Tabela7[],4,0),"formula")</f>
        <v xml:space="preserve">Assai Messejena   </v>
      </c>
      <c r="AB294" s="9" t="str">
        <f>IFERROR(VLOOKUP(Tabela3[[#This Row],[RetornCodigo]],Tabela7[],3,0),"formula")</f>
        <v>Assai</v>
      </c>
      <c r="AC294" s="40">
        <f>IFERROR(Tabela3[[#This Row],[Vlr Devolução]]/$AK$1,"formula")</f>
        <v>8.8108504566071058E-5</v>
      </c>
      <c r="AD294" s="32">
        <f>IFERROR(Tabela3[[#This Row],[Qtd Devolvida Kg]]/$AL$1,"formula")</f>
        <v>1.4499460537675265E-4</v>
      </c>
      <c r="AE294" s="41" t="str">
        <f>IFERROR(RIGHT(Tabela3[[#This Row],[Cliente]],10),"formula")</f>
        <v>1899 - 26)</v>
      </c>
      <c r="AF294" s="41">
        <f>IFERROR(VLOOKUP(Tabela3[[#This Row],[Fantasia]],'BASE VENDAS'!#REF!,2,0),0)</f>
        <v>0</v>
      </c>
      <c r="AG294" s="41">
        <f>IFERROR(VLOOKUP(Tabela3[[#This Row],[Fantasia]],'BASE VENDAS'!#REF!,3,0),0)</f>
        <v>0</v>
      </c>
      <c r="AH294" s="42">
        <f t="shared" si="5"/>
        <v>2.8611970184302681E-2</v>
      </c>
    </row>
    <row r="295" spans="1:34" x14ac:dyDescent="0.2">
      <c r="A295" s="9" t="str">
        <f>IFERROR(Tabela3[[#This Row],[direita]],"formula")</f>
        <v>1899 - 68)</v>
      </c>
      <c r="B295" s="9" t="s">
        <v>1133</v>
      </c>
      <c r="C295" t="s">
        <v>1134</v>
      </c>
      <c r="D295" t="s">
        <v>917</v>
      </c>
      <c r="E295" t="s">
        <v>1135</v>
      </c>
      <c r="F295" t="s">
        <v>676</v>
      </c>
      <c r="G295" t="s">
        <v>1822</v>
      </c>
      <c r="H295" s="48">
        <v>45707</v>
      </c>
      <c r="I295" t="s">
        <v>1982</v>
      </c>
      <c r="J295" t="s">
        <v>303</v>
      </c>
      <c r="K295" t="s">
        <v>313</v>
      </c>
      <c r="L295" t="s">
        <v>414</v>
      </c>
      <c r="M295" t="s">
        <v>414</v>
      </c>
      <c r="N295" t="s">
        <v>314</v>
      </c>
      <c r="O295" t="s">
        <v>299</v>
      </c>
      <c r="P295" t="s">
        <v>2737</v>
      </c>
      <c r="Q295" t="s">
        <v>300</v>
      </c>
      <c r="R295" t="s">
        <v>2010</v>
      </c>
      <c r="S295" t="s">
        <v>20</v>
      </c>
      <c r="T295" s="49">
        <v>0.4</v>
      </c>
      <c r="U295" s="49">
        <v>2.2400000000000002</v>
      </c>
      <c r="V295" s="49">
        <v>27.6</v>
      </c>
      <c r="W295" t="s">
        <v>315</v>
      </c>
      <c r="X295" t="s">
        <v>302</v>
      </c>
      <c r="Y295" t="s">
        <v>335</v>
      </c>
      <c r="Z295" t="s">
        <v>2738</v>
      </c>
      <c r="AA295" s="2" t="str">
        <f>IFERROR(VLOOKUP(Tabela3[[#This Row],[RetornCodigo]],Tabela7[],4,0),"formula")</f>
        <v xml:space="preserve">Assai Jardim America   </v>
      </c>
      <c r="AB295" s="9" t="str">
        <f>IFERROR(VLOOKUP(Tabela3[[#This Row],[RetornCodigo]],Tabela7[],3,0),"formula")</f>
        <v>Assai</v>
      </c>
      <c r="AC295" s="40">
        <f>IFERROR(Tabela3[[#This Row],[Vlr Devolução]]/$AK$1,"formula")</f>
        <v>8.8428899128129495E-5</v>
      </c>
      <c r="AD295" s="32">
        <f>IFERROR(Tabela3[[#This Row],[Qtd Devolvida Kg]]/$AL$1,"formula")</f>
        <v>6.4964079616746867E-5</v>
      </c>
      <c r="AE295" s="41" t="str">
        <f>IFERROR(RIGHT(Tabela3[[#This Row],[Cliente]],10),"formula")</f>
        <v>1899 - 68)</v>
      </c>
      <c r="AF295" s="41">
        <f>IFERROR(VLOOKUP(Tabela3[[#This Row],[Fantasia]],'BASE VENDAS'!#REF!,2,0),0)</f>
        <v>0</v>
      </c>
      <c r="AG295" s="41">
        <f>IFERROR(VLOOKUP(Tabela3[[#This Row],[Fantasia]],'BASE VENDAS'!#REF!,3,0),0)</f>
        <v>0</v>
      </c>
      <c r="AH295" s="42">
        <f t="shared" si="5"/>
        <v>2.8611970184302681E-2</v>
      </c>
    </row>
    <row r="296" spans="1:34" x14ac:dyDescent="0.2">
      <c r="A296" s="9" t="str">
        <f>IFERROR(Tabela3[[#This Row],[direita]],"formula")</f>
        <v>1899 - 47)</v>
      </c>
      <c r="B296" s="9" t="s">
        <v>1133</v>
      </c>
      <c r="C296" t="s">
        <v>1134</v>
      </c>
      <c r="D296" t="s">
        <v>917</v>
      </c>
      <c r="E296" t="s">
        <v>1135</v>
      </c>
      <c r="F296" t="s">
        <v>676</v>
      </c>
      <c r="G296" t="s">
        <v>1194</v>
      </c>
      <c r="H296" s="48">
        <v>45705</v>
      </c>
      <c r="I296" t="s">
        <v>1982</v>
      </c>
      <c r="J296" t="s">
        <v>297</v>
      </c>
      <c r="K296" t="s">
        <v>65</v>
      </c>
      <c r="L296" t="s">
        <v>312</v>
      </c>
      <c r="M296" t="s">
        <v>66</v>
      </c>
      <c r="N296" t="s">
        <v>298</v>
      </c>
      <c r="O296" t="s">
        <v>299</v>
      </c>
      <c r="P296" t="s">
        <v>2004</v>
      </c>
      <c r="Q296" t="s">
        <v>300</v>
      </c>
      <c r="R296" t="s">
        <v>67</v>
      </c>
      <c r="S296" t="s">
        <v>20</v>
      </c>
      <c r="T296" s="49">
        <v>0.1278</v>
      </c>
      <c r="U296" s="49">
        <v>2.3003999999999998</v>
      </c>
      <c r="V296" s="49">
        <v>18.86</v>
      </c>
      <c r="W296" t="s">
        <v>315</v>
      </c>
      <c r="X296" t="s">
        <v>302</v>
      </c>
      <c r="Y296" t="s">
        <v>21</v>
      </c>
      <c r="Z296" t="s">
        <v>2005</v>
      </c>
      <c r="AA296" s="2" t="str">
        <f>IFERROR(VLOOKUP(Tabela3[[#This Row],[RetornCodigo]],Tabela7[],4,0),"formula")</f>
        <v xml:space="preserve">Assai Presidente Kennedy   </v>
      </c>
      <c r="AB296" s="9" t="str">
        <f>IFERROR(VLOOKUP(Tabela3[[#This Row],[RetornCodigo]],Tabela7[],3,0),"formula")</f>
        <v>Assai</v>
      </c>
      <c r="AC296" s="40">
        <f>IFERROR(Tabela3[[#This Row],[Vlr Devolução]]/$AK$1,"formula")</f>
        <v>6.0426414404221815E-5</v>
      </c>
      <c r="AD296" s="32">
        <f>IFERROR(Tabela3[[#This Row],[Qtd Devolvida Kg]]/$AL$1,"formula")</f>
        <v>6.6715789620698418E-5</v>
      </c>
      <c r="AE296" s="41" t="str">
        <f>IFERROR(RIGHT(Tabela3[[#This Row],[Cliente]],10),"formula")</f>
        <v>1899 - 47)</v>
      </c>
      <c r="AF296" s="41">
        <f>IFERROR(VLOOKUP(Tabela3[[#This Row],[Fantasia]],'BASE VENDAS'!#REF!,2,0),0)</f>
        <v>0</v>
      </c>
      <c r="AG296" s="41">
        <f>IFERROR(VLOOKUP(Tabela3[[#This Row],[Fantasia]],'BASE VENDAS'!#REF!,3,0),0)</f>
        <v>0</v>
      </c>
      <c r="AH296" s="42">
        <f t="shared" si="5"/>
        <v>2.8611970184302681E-2</v>
      </c>
    </row>
    <row r="297" spans="1:34" x14ac:dyDescent="0.2">
      <c r="A297" s="9" t="str">
        <f>IFERROR(Tabela3[[#This Row],[direita]],"formula")</f>
        <v>0048 - 14)</v>
      </c>
      <c r="B297" s="9" t="s">
        <v>1133</v>
      </c>
      <c r="C297" t="s">
        <v>1134</v>
      </c>
      <c r="D297" t="s">
        <v>920</v>
      </c>
      <c r="E297" t="s">
        <v>1135</v>
      </c>
      <c r="F297" t="s">
        <v>676</v>
      </c>
      <c r="G297" t="s">
        <v>1213</v>
      </c>
      <c r="H297" s="48">
        <v>45703</v>
      </c>
      <c r="I297" t="s">
        <v>430</v>
      </c>
      <c r="J297" t="s">
        <v>303</v>
      </c>
      <c r="K297" t="s">
        <v>38</v>
      </c>
      <c r="L297" t="s">
        <v>39</v>
      </c>
      <c r="M297" t="s">
        <v>39</v>
      </c>
      <c r="N297" t="s">
        <v>298</v>
      </c>
      <c r="O297" t="s">
        <v>299</v>
      </c>
      <c r="P297" t="s">
        <v>2006</v>
      </c>
      <c r="Q297" t="s">
        <v>300</v>
      </c>
      <c r="R297" t="s">
        <v>40</v>
      </c>
      <c r="S297" t="s">
        <v>20</v>
      </c>
      <c r="T297" s="49">
        <v>7.1400000000000005E-2</v>
      </c>
      <c r="U297" s="49">
        <v>0.99960000000000004</v>
      </c>
      <c r="V297" s="49">
        <v>17.899999999999999</v>
      </c>
      <c r="W297" t="s">
        <v>315</v>
      </c>
      <c r="X297" t="s">
        <v>302</v>
      </c>
      <c r="Y297" t="s">
        <v>21</v>
      </c>
      <c r="Z297" t="s">
        <v>2007</v>
      </c>
      <c r="AA297" s="2" t="str">
        <f>IFERROR(VLOOKUP(Tabela3[[#This Row],[RetornCodigo]],Tabela7[],4,0),"formula")</f>
        <v xml:space="preserve">Atac Vila Peri   </v>
      </c>
      <c r="AB297" s="9" t="str">
        <f>IFERROR(VLOOKUP(Tabela3[[#This Row],[RetornCodigo]],Tabela7[],3,0),"formula")</f>
        <v>Atacadao</v>
      </c>
      <c r="AC297" s="40">
        <f>IFERROR(Tabela3[[#This Row],[Vlr Devolução]]/$AK$1,"formula")</f>
        <v>5.7350626608460789E-5</v>
      </c>
      <c r="AD297" s="32">
        <f>IFERROR(Tabela3[[#This Row],[Qtd Devolvida Kg]]/$AL$1,"formula")</f>
        <v>2.8990220528973289E-5</v>
      </c>
      <c r="AE297" s="41" t="str">
        <f>IFERROR(RIGHT(Tabela3[[#This Row],[Cliente]],10),"formula")</f>
        <v>0048 - 14)</v>
      </c>
      <c r="AF297" s="41">
        <f>IFERROR(VLOOKUP(Tabela3[[#This Row],[Fantasia]],'BASE VENDAS'!#REF!,2,0),0)</f>
        <v>0</v>
      </c>
      <c r="AG297" s="41">
        <f>IFERROR(VLOOKUP(Tabela3[[#This Row],[Fantasia]],'BASE VENDAS'!#REF!,3,0),0)</f>
        <v>0</v>
      </c>
      <c r="AH297" s="42">
        <f t="shared" si="5"/>
        <v>2.8611970184302681E-2</v>
      </c>
    </row>
    <row r="298" spans="1:34" x14ac:dyDescent="0.2">
      <c r="A298" s="9" t="str">
        <f>IFERROR(Tabela3[[#This Row],[direita]],"formula")</f>
        <v>1899 - 18)</v>
      </c>
      <c r="B298" s="9" t="s">
        <v>1133</v>
      </c>
      <c r="C298" t="s">
        <v>1134</v>
      </c>
      <c r="D298" t="s">
        <v>917</v>
      </c>
      <c r="E298" t="s">
        <v>1135</v>
      </c>
      <c r="F298" t="s">
        <v>680</v>
      </c>
      <c r="G298" t="s">
        <v>1163</v>
      </c>
      <c r="H298" s="48">
        <v>45705</v>
      </c>
      <c r="I298" t="s">
        <v>1982</v>
      </c>
      <c r="J298" t="s">
        <v>297</v>
      </c>
      <c r="K298" t="s">
        <v>34</v>
      </c>
      <c r="L298" t="s">
        <v>35</v>
      </c>
      <c r="M298" t="s">
        <v>35</v>
      </c>
      <c r="N298" t="s">
        <v>298</v>
      </c>
      <c r="O298" t="s">
        <v>299</v>
      </c>
      <c r="P298" t="s">
        <v>2008</v>
      </c>
      <c r="Q298" t="s">
        <v>300</v>
      </c>
      <c r="R298" t="s">
        <v>70</v>
      </c>
      <c r="S298" t="s">
        <v>20</v>
      </c>
      <c r="T298" s="49">
        <v>0.4</v>
      </c>
      <c r="U298" s="49">
        <v>4</v>
      </c>
      <c r="V298" s="49">
        <v>51.6</v>
      </c>
      <c r="W298" t="s">
        <v>315</v>
      </c>
      <c r="X298" t="s">
        <v>302</v>
      </c>
      <c r="Y298" t="s">
        <v>21</v>
      </c>
      <c r="Z298" t="s">
        <v>2009</v>
      </c>
      <c r="AA298" s="2" t="str">
        <f>IFERROR(VLOOKUP(Tabela3[[#This Row],[RetornCodigo]],Tabela7[],4,0),"formula")</f>
        <v xml:space="preserve">Assai Maracanau   </v>
      </c>
      <c r="AB298" s="9" t="str">
        <f>IFERROR(VLOOKUP(Tabela3[[#This Row],[RetornCodigo]],Tabela7[],3,0),"formula")</f>
        <v>Assai</v>
      </c>
      <c r="AC298" s="40">
        <f>IFERROR(Tabela3[[#This Row],[Vlr Devolução]]/$AK$1,"formula")</f>
        <v>1.6532359402215513E-4</v>
      </c>
      <c r="AD298" s="32">
        <f>IFERROR(Tabela3[[#This Row],[Qtd Devolvida Kg]]/$AL$1,"formula")</f>
        <v>1.160072850299051E-4</v>
      </c>
      <c r="AE298" s="41" t="str">
        <f>IFERROR(RIGHT(Tabela3[[#This Row],[Cliente]],10),"formula")</f>
        <v>1899 - 18)</v>
      </c>
      <c r="AF298" s="41">
        <f>IFERROR(VLOOKUP(Tabela3[[#This Row],[Fantasia]],'BASE VENDAS'!#REF!,2,0),0)</f>
        <v>0</v>
      </c>
      <c r="AG298" s="41">
        <f>IFERROR(VLOOKUP(Tabela3[[#This Row],[Fantasia]],'BASE VENDAS'!#REF!,3,0),0)</f>
        <v>0</v>
      </c>
      <c r="AH298" s="42">
        <f t="shared" si="5"/>
        <v>2.8611970184302681E-2</v>
      </c>
    </row>
    <row r="299" spans="1:34" x14ac:dyDescent="0.2">
      <c r="A299" s="9" t="str">
        <f>IFERROR(Tabela3[[#This Row],[direita]],"formula")</f>
        <v>1899 - 18)</v>
      </c>
      <c r="B299" s="9" t="s">
        <v>1133</v>
      </c>
      <c r="C299" t="s">
        <v>1134</v>
      </c>
      <c r="D299" t="s">
        <v>917</v>
      </c>
      <c r="E299" t="s">
        <v>1135</v>
      </c>
      <c r="F299" t="s">
        <v>680</v>
      </c>
      <c r="G299" t="s">
        <v>1163</v>
      </c>
      <c r="H299" s="48">
        <v>45705</v>
      </c>
      <c r="I299" t="s">
        <v>1982</v>
      </c>
      <c r="J299" t="s">
        <v>303</v>
      </c>
      <c r="K299" t="s">
        <v>313</v>
      </c>
      <c r="L299" t="s">
        <v>414</v>
      </c>
      <c r="M299" t="s">
        <v>414</v>
      </c>
      <c r="N299" t="s">
        <v>314</v>
      </c>
      <c r="O299" t="s">
        <v>299</v>
      </c>
      <c r="P299" t="s">
        <v>2008</v>
      </c>
      <c r="Q299" t="s">
        <v>308</v>
      </c>
      <c r="R299" t="s">
        <v>2010</v>
      </c>
      <c r="S299" t="s">
        <v>20</v>
      </c>
      <c r="T299" s="49">
        <v>2</v>
      </c>
      <c r="U299" s="49">
        <v>11.2</v>
      </c>
      <c r="V299" s="49">
        <v>138</v>
      </c>
      <c r="W299" t="s">
        <v>315</v>
      </c>
      <c r="X299" t="s">
        <v>368</v>
      </c>
      <c r="Y299" t="s">
        <v>369</v>
      </c>
      <c r="Z299" t="s">
        <v>2009</v>
      </c>
      <c r="AA299" s="2" t="str">
        <f>IFERROR(VLOOKUP(Tabela3[[#This Row],[RetornCodigo]],Tabela7[],4,0),"formula")</f>
        <v xml:space="preserve">Assai Maracanau   </v>
      </c>
      <c r="AB299" s="9" t="str">
        <f>IFERROR(VLOOKUP(Tabela3[[#This Row],[RetornCodigo]],Tabela7[],3,0),"formula")</f>
        <v>Assai</v>
      </c>
      <c r="AC299" s="40">
        <f>IFERROR(Tabela3[[#This Row],[Vlr Devolução]]/$AK$1,"formula")</f>
        <v>4.4214449564064745E-4</v>
      </c>
      <c r="AD299" s="32">
        <f>IFERROR(Tabela3[[#This Row],[Qtd Devolvida Kg]]/$AL$1,"formula")</f>
        <v>3.2482039808373429E-4</v>
      </c>
      <c r="AE299" s="41" t="str">
        <f>IFERROR(RIGHT(Tabela3[[#This Row],[Cliente]],10),"formula")</f>
        <v>1899 - 18)</v>
      </c>
      <c r="AF299" s="41">
        <f>IFERROR(VLOOKUP(Tabela3[[#This Row],[Fantasia]],'BASE VENDAS'!#REF!,2,0),0)</f>
        <v>0</v>
      </c>
      <c r="AG299" s="41">
        <f>IFERROR(VLOOKUP(Tabela3[[#This Row],[Fantasia]],'BASE VENDAS'!#REF!,3,0),0)</f>
        <v>0</v>
      </c>
      <c r="AH299" s="42">
        <f t="shared" si="5"/>
        <v>2.8611970184302681E-2</v>
      </c>
    </row>
    <row r="300" spans="1:34" x14ac:dyDescent="0.2">
      <c r="A300" s="9" t="str">
        <f>IFERROR(Tabela3[[#This Row],[direita]],"formula")</f>
        <v>0048 - 37)</v>
      </c>
      <c r="B300" s="9" t="s">
        <v>1133</v>
      </c>
      <c r="C300" t="s">
        <v>1134</v>
      </c>
      <c r="D300" t="s">
        <v>920</v>
      </c>
      <c r="E300" t="s">
        <v>1135</v>
      </c>
      <c r="F300" t="s">
        <v>676</v>
      </c>
      <c r="G300" t="s">
        <v>1313</v>
      </c>
      <c r="H300" s="48">
        <v>45706</v>
      </c>
      <c r="I300" t="s">
        <v>1982</v>
      </c>
      <c r="J300" t="s">
        <v>303</v>
      </c>
      <c r="K300" t="s">
        <v>57</v>
      </c>
      <c r="L300" t="s">
        <v>429</v>
      </c>
      <c r="M300" t="s">
        <v>57</v>
      </c>
      <c r="N300" t="s">
        <v>298</v>
      </c>
      <c r="O300" t="s">
        <v>299</v>
      </c>
      <c r="P300" t="s">
        <v>2739</v>
      </c>
      <c r="Q300" t="s">
        <v>309</v>
      </c>
      <c r="R300" t="s">
        <v>58</v>
      </c>
      <c r="S300" t="s">
        <v>20</v>
      </c>
      <c r="T300" s="49">
        <v>0.5</v>
      </c>
      <c r="U300" s="49">
        <v>3</v>
      </c>
      <c r="V300" s="49">
        <v>38.1</v>
      </c>
      <c r="W300" t="s">
        <v>315</v>
      </c>
      <c r="X300" t="s">
        <v>370</v>
      </c>
      <c r="Y300" t="s">
        <v>379</v>
      </c>
      <c r="Z300" t="s">
        <v>2740</v>
      </c>
      <c r="AA300" s="2" t="str">
        <f>IFERROR(VLOOKUP(Tabela3[[#This Row],[RetornCodigo]],Tabela7[],4,0),"formula")</f>
        <v xml:space="preserve">Atacadao Maraponga   </v>
      </c>
      <c r="AB300" s="9" t="str">
        <f>IFERROR(VLOOKUP(Tabela3[[#This Row],[RetornCodigo]],Tabela7[],3,0),"formula")</f>
        <v>Atacadao</v>
      </c>
      <c r="AC300" s="40">
        <f>IFERROR(Tabela3[[#This Row],[Vlr Devolução]]/$AK$1,"formula")</f>
        <v>1.2207032814426572E-4</v>
      </c>
      <c r="AD300" s="32">
        <f>IFERROR(Tabela3[[#This Row],[Qtd Devolvida Kg]]/$AL$1,"formula")</f>
        <v>8.7005463772428838E-5</v>
      </c>
      <c r="AE300" s="41" t="str">
        <f>IFERROR(RIGHT(Tabela3[[#This Row],[Cliente]],10),"formula")</f>
        <v>0048 - 37)</v>
      </c>
      <c r="AF300" s="41">
        <f>IFERROR(VLOOKUP(Tabela3[[#This Row],[Fantasia]],'BASE VENDAS'!#REF!,2,0),0)</f>
        <v>0</v>
      </c>
      <c r="AG300" s="41">
        <f>IFERROR(VLOOKUP(Tabela3[[#This Row],[Fantasia]],'BASE VENDAS'!#REF!,3,0),0)</f>
        <v>0</v>
      </c>
      <c r="AH300" s="42">
        <f t="shared" si="5"/>
        <v>2.8611970184302681E-2</v>
      </c>
    </row>
    <row r="301" spans="1:34" x14ac:dyDescent="0.2">
      <c r="A301" s="9" t="str">
        <f>IFERROR(Tabela3[[#This Row],[direita]],"formula")</f>
        <v>0176 - 01)</v>
      </c>
      <c r="B301" s="9" t="s">
        <v>1133</v>
      </c>
      <c r="C301" t="s">
        <v>1146</v>
      </c>
      <c r="D301" t="s">
        <v>922</v>
      </c>
      <c r="E301" t="s">
        <v>1135</v>
      </c>
      <c r="F301" t="s">
        <v>676</v>
      </c>
      <c r="G301" t="s">
        <v>1204</v>
      </c>
      <c r="H301" s="48">
        <v>45705</v>
      </c>
      <c r="I301" t="s">
        <v>1982</v>
      </c>
      <c r="J301" t="s">
        <v>297</v>
      </c>
      <c r="K301" t="s">
        <v>41</v>
      </c>
      <c r="L301" t="s">
        <v>310</v>
      </c>
      <c r="M301" t="s">
        <v>42</v>
      </c>
      <c r="N301" t="s">
        <v>298</v>
      </c>
      <c r="O301" t="s">
        <v>299</v>
      </c>
      <c r="P301" t="s">
        <v>2011</v>
      </c>
      <c r="Q301" t="s">
        <v>300</v>
      </c>
      <c r="R301" t="s">
        <v>86</v>
      </c>
      <c r="S301" t="s">
        <v>20</v>
      </c>
      <c r="T301" s="49">
        <v>0.1111</v>
      </c>
      <c r="U301" s="49">
        <v>0.99990000000000001</v>
      </c>
      <c r="V301" s="49">
        <v>202.5</v>
      </c>
      <c r="W301" t="s">
        <v>315</v>
      </c>
      <c r="X301" t="s">
        <v>368</v>
      </c>
      <c r="Y301" t="s">
        <v>369</v>
      </c>
      <c r="Z301" t="s">
        <v>2012</v>
      </c>
      <c r="AA301" s="2" t="str">
        <f>IFERROR(VLOOKUP(Tabela3[[#This Row],[RetornCodigo]],Tabela7[],4,0),"formula")</f>
        <v xml:space="preserve">Lagoa Cd   </v>
      </c>
      <c r="AB301" s="9" t="str">
        <f>IFERROR(VLOOKUP(Tabela3[[#This Row],[RetornCodigo]],Tabela7[],3,0),"formula")</f>
        <v>Lagoa</v>
      </c>
      <c r="AC301" s="40">
        <f>IFERROR(Tabela3[[#This Row],[Vlr Devolução]]/$AK$1,"formula")</f>
        <v>6.4879898816834133E-4</v>
      </c>
      <c r="AD301" s="32">
        <f>IFERROR(Tabela3[[#This Row],[Qtd Devolvida Kg]]/$AL$1,"formula")</f>
        <v>2.8998921075350528E-5</v>
      </c>
      <c r="AE301" s="41" t="str">
        <f>IFERROR(RIGHT(Tabela3[[#This Row],[Cliente]],10),"formula")</f>
        <v>0176 - 01)</v>
      </c>
      <c r="AF301" s="41">
        <f>IFERROR(VLOOKUP(Tabela3[[#This Row],[Fantasia]],'BASE VENDAS'!#REF!,2,0),0)</f>
        <v>0</v>
      </c>
      <c r="AG301" s="41">
        <f>IFERROR(VLOOKUP(Tabela3[[#This Row],[Fantasia]],'BASE VENDAS'!#REF!,3,0),0)</f>
        <v>0</v>
      </c>
      <c r="AH301" s="42">
        <f t="shared" si="5"/>
        <v>2.8611970184302681E-2</v>
      </c>
    </row>
    <row r="302" spans="1:34" x14ac:dyDescent="0.2">
      <c r="A302" s="9" t="str">
        <f>IFERROR(Tabela3[[#This Row],[direita]],"formula")</f>
        <v>1899 - 61)</v>
      </c>
      <c r="B302" s="9" t="s">
        <v>1133</v>
      </c>
      <c r="C302" t="s">
        <v>1134</v>
      </c>
      <c r="D302" t="s">
        <v>917</v>
      </c>
      <c r="E302" t="s">
        <v>1135</v>
      </c>
      <c r="F302" t="s">
        <v>676</v>
      </c>
      <c r="G302" t="s">
        <v>1173</v>
      </c>
      <c r="H302" s="48">
        <v>45705</v>
      </c>
      <c r="I302" t="s">
        <v>1982</v>
      </c>
      <c r="J302" t="s">
        <v>297</v>
      </c>
      <c r="K302" t="s">
        <v>27</v>
      </c>
      <c r="L302" t="s">
        <v>84</v>
      </c>
      <c r="M302" t="s">
        <v>102</v>
      </c>
      <c r="N302" t="s">
        <v>298</v>
      </c>
      <c r="O302" t="s">
        <v>299</v>
      </c>
      <c r="P302" t="s">
        <v>2013</v>
      </c>
      <c r="Q302" t="s">
        <v>308</v>
      </c>
      <c r="R302" t="s">
        <v>103</v>
      </c>
      <c r="S302" t="s">
        <v>20</v>
      </c>
      <c r="T302" s="49">
        <v>0.18179999999999999</v>
      </c>
      <c r="U302" s="49">
        <v>3.5814599999999999</v>
      </c>
      <c r="V302" s="49">
        <v>42</v>
      </c>
      <c r="W302" t="s">
        <v>315</v>
      </c>
      <c r="X302" t="s">
        <v>302</v>
      </c>
      <c r="Y302" t="s">
        <v>335</v>
      </c>
      <c r="Z302" t="s">
        <v>2014</v>
      </c>
      <c r="AA302" s="2" t="str">
        <f>IFERROR(VLOOKUP(Tabela3[[#This Row],[RetornCodigo]],Tabela7[],4,0),"formula")</f>
        <v xml:space="preserve">Assai Joquei Clube   </v>
      </c>
      <c r="AB302" s="9" t="str">
        <f>IFERROR(VLOOKUP(Tabela3[[#This Row],[RetornCodigo]],Tabela7[],3,0),"formula")</f>
        <v>Assai</v>
      </c>
      <c r="AC302" s="40">
        <f>IFERROR(Tabela3[[#This Row],[Vlr Devolução]]/$AK$1,"formula")</f>
        <v>1.3456571606454488E-4</v>
      </c>
      <c r="AD302" s="32">
        <f>IFERROR(Tabela3[[#This Row],[Qtd Devolvida Kg]]/$AL$1,"formula")</f>
        <v>1.0386886276080098E-4</v>
      </c>
      <c r="AE302" s="41" t="str">
        <f>IFERROR(RIGHT(Tabela3[[#This Row],[Cliente]],10),"formula")</f>
        <v>1899 - 61)</v>
      </c>
      <c r="AF302" s="41">
        <f>IFERROR(VLOOKUP(Tabela3[[#This Row],[Fantasia]],'BASE VENDAS'!#REF!,2,0),0)</f>
        <v>0</v>
      </c>
      <c r="AG302" s="41">
        <f>IFERROR(VLOOKUP(Tabela3[[#This Row],[Fantasia]],'BASE VENDAS'!#REF!,3,0),0)</f>
        <v>0</v>
      </c>
      <c r="AH302" s="42">
        <f t="shared" si="5"/>
        <v>2.8611970184302681E-2</v>
      </c>
    </row>
    <row r="303" spans="1:34" x14ac:dyDescent="0.2">
      <c r="A303" s="9" t="str">
        <f>IFERROR(Tabela3[[#This Row],[direita]],"formula")</f>
        <v>0179 - 13)</v>
      </c>
      <c r="B303" s="9" t="s">
        <v>1133</v>
      </c>
      <c r="C303" t="s">
        <v>1146</v>
      </c>
      <c r="D303" t="s">
        <v>922</v>
      </c>
      <c r="E303" t="s">
        <v>1135</v>
      </c>
      <c r="F303" t="s">
        <v>676</v>
      </c>
      <c r="G303" t="s">
        <v>1357</v>
      </c>
      <c r="H303" s="48">
        <v>45706</v>
      </c>
      <c r="I303" t="s">
        <v>1982</v>
      </c>
      <c r="J303" t="s">
        <v>297</v>
      </c>
      <c r="K303" t="s">
        <v>62</v>
      </c>
      <c r="L303" t="s">
        <v>63</v>
      </c>
      <c r="M303" t="s">
        <v>63</v>
      </c>
      <c r="N303" t="s">
        <v>298</v>
      </c>
      <c r="O303" t="s">
        <v>299</v>
      </c>
      <c r="P303" t="s">
        <v>2741</v>
      </c>
      <c r="Q303" t="s">
        <v>300</v>
      </c>
      <c r="R303" t="s">
        <v>64</v>
      </c>
      <c r="S303" t="s">
        <v>20</v>
      </c>
      <c r="T303" s="49">
        <v>0.26669999999999999</v>
      </c>
      <c r="U303" s="49">
        <v>4.0004999999999997</v>
      </c>
      <c r="V303" s="49">
        <v>39.6</v>
      </c>
      <c r="W303" t="s">
        <v>315</v>
      </c>
      <c r="X303" t="s">
        <v>302</v>
      </c>
      <c r="Y303" t="s">
        <v>21</v>
      </c>
      <c r="Z303" t="s">
        <v>2742</v>
      </c>
      <c r="AA303" s="2" t="str">
        <f>IFERROR(VLOOKUP(Tabela3[[#This Row],[RetornCodigo]],Tabela7[],4,0),"formula")</f>
        <v xml:space="preserve">B. Vizinh Paupina Cd   </v>
      </c>
      <c r="AB303" s="9" t="str">
        <f>IFERROR(VLOOKUP(Tabela3[[#This Row],[RetornCodigo]],Tabela7[],3,0),"formula")</f>
        <v>Bom Vizinho</v>
      </c>
      <c r="AC303" s="40">
        <f>IFERROR(Tabela3[[#This Row],[Vlr Devolução]]/$AK$1,"formula")</f>
        <v>1.2687624657514233E-4</v>
      </c>
      <c r="AD303" s="32">
        <f>IFERROR(Tabela3[[#This Row],[Qtd Devolvida Kg]]/$AL$1,"formula")</f>
        <v>1.1602178594053384E-4</v>
      </c>
      <c r="AE303" s="41" t="str">
        <f>IFERROR(RIGHT(Tabela3[[#This Row],[Cliente]],10),"formula")</f>
        <v>0179 - 13)</v>
      </c>
      <c r="AF303" s="41">
        <f>IFERROR(VLOOKUP(Tabela3[[#This Row],[Fantasia]],'BASE VENDAS'!#REF!,2,0),0)</f>
        <v>0</v>
      </c>
      <c r="AG303" s="41">
        <f>IFERROR(VLOOKUP(Tabela3[[#This Row],[Fantasia]],'BASE VENDAS'!#REF!,3,0),0)</f>
        <v>0</v>
      </c>
      <c r="AH303" s="42">
        <f t="shared" si="5"/>
        <v>2.8611970184302681E-2</v>
      </c>
    </row>
    <row r="304" spans="1:34" x14ac:dyDescent="0.2">
      <c r="A304" s="9" t="str">
        <f>IFERROR(Tabela3[[#This Row],[direita]],"formula")</f>
        <v>0179 - 13)</v>
      </c>
      <c r="B304" s="9" t="s">
        <v>1133</v>
      </c>
      <c r="C304" t="s">
        <v>1146</v>
      </c>
      <c r="D304" t="s">
        <v>922</v>
      </c>
      <c r="E304" t="s">
        <v>1135</v>
      </c>
      <c r="F304" t="s">
        <v>676</v>
      </c>
      <c r="G304" t="s">
        <v>1357</v>
      </c>
      <c r="H304" s="48">
        <v>45706</v>
      </c>
      <c r="I304" t="s">
        <v>1982</v>
      </c>
      <c r="J304" t="s">
        <v>297</v>
      </c>
      <c r="K304" t="s">
        <v>57</v>
      </c>
      <c r="L304" t="s">
        <v>306</v>
      </c>
      <c r="M304" t="s">
        <v>274</v>
      </c>
      <c r="N304" t="s">
        <v>298</v>
      </c>
      <c r="O304" t="s">
        <v>299</v>
      </c>
      <c r="P304" t="s">
        <v>2743</v>
      </c>
      <c r="Q304" t="s">
        <v>308</v>
      </c>
      <c r="R304" t="s">
        <v>1984</v>
      </c>
      <c r="S304" t="s">
        <v>20</v>
      </c>
      <c r="T304" s="49">
        <v>0.22220000000000001</v>
      </c>
      <c r="U304" s="49">
        <v>1.9998</v>
      </c>
      <c r="V304" s="49">
        <v>33.6</v>
      </c>
      <c r="W304" t="s">
        <v>315</v>
      </c>
      <c r="X304" t="s">
        <v>302</v>
      </c>
      <c r="Y304" t="s">
        <v>21</v>
      </c>
      <c r="Z304" t="s">
        <v>2744</v>
      </c>
      <c r="AA304" s="2" t="str">
        <f>IFERROR(VLOOKUP(Tabela3[[#This Row],[RetornCodigo]],Tabela7[],4,0),"formula")</f>
        <v xml:space="preserve">B. Vizinh Paupina Cd   </v>
      </c>
      <c r="AB304" s="9" t="str">
        <f>IFERROR(VLOOKUP(Tabela3[[#This Row],[RetornCodigo]],Tabela7[],3,0),"formula")</f>
        <v>Bom Vizinho</v>
      </c>
      <c r="AC304" s="40">
        <f>IFERROR(Tabela3[[#This Row],[Vlr Devolução]]/$AK$1,"formula")</f>
        <v>1.0765257285163591E-4</v>
      </c>
      <c r="AD304" s="32">
        <f>IFERROR(Tabela3[[#This Row],[Qtd Devolvida Kg]]/$AL$1,"formula")</f>
        <v>5.7997842150701057E-5</v>
      </c>
      <c r="AE304" s="41" t="str">
        <f>IFERROR(RIGHT(Tabela3[[#This Row],[Cliente]],10),"formula")</f>
        <v>0179 - 13)</v>
      </c>
      <c r="AF304" s="41">
        <f>IFERROR(VLOOKUP(Tabela3[[#This Row],[Fantasia]],'BASE VENDAS'!#REF!,2,0),0)</f>
        <v>0</v>
      </c>
      <c r="AG304" s="41">
        <f>IFERROR(VLOOKUP(Tabela3[[#This Row],[Fantasia]],'BASE VENDAS'!#REF!,3,0),0)</f>
        <v>0</v>
      </c>
      <c r="AH304" s="42">
        <f t="shared" si="5"/>
        <v>2.8611970184302681E-2</v>
      </c>
    </row>
    <row r="305" spans="1:34" x14ac:dyDescent="0.2">
      <c r="A305" s="9" t="str">
        <f>IFERROR(Tabela3[[#This Row],[direita]],"formula")</f>
        <v>1899 - 08)</v>
      </c>
      <c r="B305" s="9" t="s">
        <v>1133</v>
      </c>
      <c r="C305" t="s">
        <v>1134</v>
      </c>
      <c r="D305" t="s">
        <v>917</v>
      </c>
      <c r="E305" t="s">
        <v>1135</v>
      </c>
      <c r="F305" t="s">
        <v>683</v>
      </c>
      <c r="G305" t="s">
        <v>1210</v>
      </c>
      <c r="H305" s="48">
        <v>45703</v>
      </c>
      <c r="I305" t="s">
        <v>430</v>
      </c>
      <c r="J305" t="s">
        <v>303</v>
      </c>
      <c r="K305" t="s">
        <v>17</v>
      </c>
      <c r="L305" t="s">
        <v>23</v>
      </c>
      <c r="M305" t="s">
        <v>23</v>
      </c>
      <c r="N305" t="s">
        <v>298</v>
      </c>
      <c r="O305" t="s">
        <v>299</v>
      </c>
      <c r="P305" t="s">
        <v>2015</v>
      </c>
      <c r="Q305" t="s">
        <v>300</v>
      </c>
      <c r="R305" t="s">
        <v>2016</v>
      </c>
      <c r="S305" t="s">
        <v>20</v>
      </c>
      <c r="T305" s="49">
        <v>0.05</v>
      </c>
      <c r="U305" s="49">
        <v>1</v>
      </c>
      <c r="V305" s="49">
        <v>2.2999999999999998</v>
      </c>
      <c r="W305" t="s">
        <v>315</v>
      </c>
      <c r="X305" t="s">
        <v>302</v>
      </c>
      <c r="Y305" t="s">
        <v>21</v>
      </c>
      <c r="Z305" t="s">
        <v>2017</v>
      </c>
      <c r="AA305" s="2" t="str">
        <f>IFERROR(VLOOKUP(Tabela3[[#This Row],[RetornCodigo]],Tabela7[],4,0),"formula")</f>
        <v xml:space="preserve">Assai Caucaia   </v>
      </c>
      <c r="AB305" s="9" t="str">
        <f>IFERROR(VLOOKUP(Tabela3[[#This Row],[RetornCodigo]],Tabela7[],3,0),"formula")</f>
        <v>Assai</v>
      </c>
      <c r="AC305" s="40">
        <f>IFERROR(Tabela3[[#This Row],[Vlr Devolução]]/$AK$1,"formula")</f>
        <v>7.3690749273441237E-6</v>
      </c>
      <c r="AD305" s="32">
        <f>IFERROR(Tabela3[[#This Row],[Qtd Devolvida Kg]]/$AL$1,"formula")</f>
        <v>2.9001821257476276E-5</v>
      </c>
      <c r="AE305" s="41" t="str">
        <f>IFERROR(RIGHT(Tabela3[[#This Row],[Cliente]],10),"formula")</f>
        <v>1899 - 08)</v>
      </c>
      <c r="AF305" s="41">
        <f>IFERROR(VLOOKUP(Tabela3[[#This Row],[Fantasia]],'BASE VENDAS'!#REF!,2,0),0)</f>
        <v>0</v>
      </c>
      <c r="AG305" s="41">
        <f>IFERROR(VLOOKUP(Tabela3[[#This Row],[Fantasia]],'BASE VENDAS'!#REF!,3,0),0)</f>
        <v>0</v>
      </c>
      <c r="AH305" s="42">
        <f t="shared" si="5"/>
        <v>2.8611970184302681E-2</v>
      </c>
    </row>
    <row r="306" spans="1:34" x14ac:dyDescent="0.2">
      <c r="A306" s="9" t="str">
        <f>IFERROR(Tabela3[[#This Row],[direita]],"formula")</f>
        <v>0011 - 20)</v>
      </c>
      <c r="B306" s="9" t="s">
        <v>1133</v>
      </c>
      <c r="C306" t="s">
        <v>1146</v>
      </c>
      <c r="D306" t="s">
        <v>922</v>
      </c>
      <c r="E306" t="s">
        <v>1135</v>
      </c>
      <c r="F306" t="s">
        <v>683</v>
      </c>
      <c r="G306" t="s">
        <v>1152</v>
      </c>
      <c r="H306" s="48">
        <v>45703</v>
      </c>
      <c r="I306" t="s">
        <v>430</v>
      </c>
      <c r="J306" t="s">
        <v>303</v>
      </c>
      <c r="K306" t="s">
        <v>313</v>
      </c>
      <c r="L306" t="s">
        <v>365</v>
      </c>
      <c r="M306" t="s">
        <v>365</v>
      </c>
      <c r="N306" t="s">
        <v>333</v>
      </c>
      <c r="O306" t="s">
        <v>299</v>
      </c>
      <c r="P306" t="s">
        <v>2018</v>
      </c>
      <c r="Q306" t="s">
        <v>300</v>
      </c>
      <c r="R306" t="s">
        <v>384</v>
      </c>
      <c r="S306" t="s">
        <v>20</v>
      </c>
      <c r="T306" s="49">
        <v>1</v>
      </c>
      <c r="U306" s="49">
        <v>5.2</v>
      </c>
      <c r="V306" s="49">
        <v>177.6</v>
      </c>
      <c r="W306" t="s">
        <v>315</v>
      </c>
      <c r="X306" t="s">
        <v>302</v>
      </c>
      <c r="Y306" t="s">
        <v>335</v>
      </c>
      <c r="Z306" t="s">
        <v>2019</v>
      </c>
      <c r="AA306" s="2" t="str">
        <f>IFERROR(VLOOKUP(Tabela3[[#This Row],[RetornCodigo]],Tabela7[],4,0),"formula")</f>
        <v xml:space="preserve">CbdCaucaia   </v>
      </c>
      <c r="AB306" s="9" t="str">
        <f>IFERROR(VLOOKUP(Tabela3[[#This Row],[RetornCodigo]],Tabela7[],3,0),"formula")</f>
        <v>Cbd</v>
      </c>
      <c r="AC306" s="40">
        <f>IFERROR(Tabela3[[#This Row],[Vlr Devolução]]/$AK$1,"formula")</f>
        <v>5.6902074221578975E-4</v>
      </c>
      <c r="AD306" s="32">
        <f>IFERROR(Tabela3[[#This Row],[Qtd Devolvida Kg]]/$AL$1,"formula")</f>
        <v>1.5080947053887665E-4</v>
      </c>
      <c r="AE306" s="41" t="str">
        <f>IFERROR(RIGHT(Tabela3[[#This Row],[Cliente]],10),"formula")</f>
        <v>0011 - 20)</v>
      </c>
      <c r="AF306" s="41">
        <f>IFERROR(VLOOKUP(Tabela3[[#This Row],[Fantasia]],'BASE VENDAS'!#REF!,2,0),0)</f>
        <v>0</v>
      </c>
      <c r="AG306" s="41">
        <f>IFERROR(VLOOKUP(Tabela3[[#This Row],[Fantasia]],'BASE VENDAS'!#REF!,3,0),0)</f>
        <v>0</v>
      </c>
      <c r="AH306" s="42">
        <f t="shared" si="5"/>
        <v>2.8611970184302681E-2</v>
      </c>
    </row>
    <row r="307" spans="1:34" x14ac:dyDescent="0.2">
      <c r="A307" s="9" t="str">
        <f>IFERROR(Tabela3[[#This Row],[direita]],"formula")</f>
        <v>1899 - 33)</v>
      </c>
      <c r="B307" s="9" t="s">
        <v>1133</v>
      </c>
      <c r="C307" t="s">
        <v>1134</v>
      </c>
      <c r="D307" t="s">
        <v>924</v>
      </c>
      <c r="E307" t="s">
        <v>1135</v>
      </c>
      <c r="F307" t="s">
        <v>688</v>
      </c>
      <c r="G307" t="s">
        <v>1232</v>
      </c>
      <c r="H307" s="48">
        <v>45706</v>
      </c>
      <c r="I307" t="s">
        <v>1982</v>
      </c>
      <c r="J307" t="s">
        <v>297</v>
      </c>
      <c r="K307" t="s">
        <v>27</v>
      </c>
      <c r="L307" t="s">
        <v>84</v>
      </c>
      <c r="M307" t="s">
        <v>102</v>
      </c>
      <c r="N307" t="s">
        <v>298</v>
      </c>
      <c r="O307" t="s">
        <v>299</v>
      </c>
      <c r="P307" t="s">
        <v>2745</v>
      </c>
      <c r="Q307" t="s">
        <v>300</v>
      </c>
      <c r="R307" t="s">
        <v>103</v>
      </c>
      <c r="S307" t="s">
        <v>20</v>
      </c>
      <c r="T307" s="49">
        <v>0.2727</v>
      </c>
      <c r="U307" s="49">
        <v>5.3721899999999998</v>
      </c>
      <c r="V307" s="49">
        <v>63</v>
      </c>
      <c r="W307" t="s">
        <v>315</v>
      </c>
      <c r="X307" t="s">
        <v>368</v>
      </c>
      <c r="Y307" t="s">
        <v>369</v>
      </c>
      <c r="Z307" t="s">
        <v>2746</v>
      </c>
      <c r="AA307" s="2" t="str">
        <f>IFERROR(VLOOKUP(Tabela3[[#This Row],[RetornCodigo]],Tabela7[],4,0),"formula")</f>
        <v xml:space="preserve">Assai Iguatu   </v>
      </c>
      <c r="AB307" s="9" t="str">
        <f>IFERROR(VLOOKUP(Tabela3[[#This Row],[RetornCodigo]],Tabela7[],3,0),"formula")</f>
        <v>Assai</v>
      </c>
      <c r="AC307" s="40">
        <f>IFERROR(Tabela3[[#This Row],[Vlr Devolução]]/$AK$1,"formula")</f>
        <v>2.0184857409681731E-4</v>
      </c>
      <c r="AD307" s="32">
        <f>IFERROR(Tabela3[[#This Row],[Qtd Devolvida Kg]]/$AL$1,"formula")</f>
        <v>1.5580329414120148E-4</v>
      </c>
      <c r="AE307" s="41" t="str">
        <f>IFERROR(RIGHT(Tabela3[[#This Row],[Cliente]],10),"formula")</f>
        <v>1899 - 33)</v>
      </c>
      <c r="AF307" s="41">
        <f>IFERROR(VLOOKUP(Tabela3[[#This Row],[Fantasia]],'BASE VENDAS'!#REF!,2,0),0)</f>
        <v>0</v>
      </c>
      <c r="AG307" s="41">
        <f>IFERROR(VLOOKUP(Tabela3[[#This Row],[Fantasia]],'BASE VENDAS'!#REF!,3,0),0)</f>
        <v>0</v>
      </c>
      <c r="AH307" s="42">
        <f t="shared" si="5"/>
        <v>2.8611970184302681E-2</v>
      </c>
    </row>
    <row r="308" spans="1:34" x14ac:dyDescent="0.2">
      <c r="A308" s="9" t="str">
        <f>IFERROR(Tabela3[[#This Row],[direita]],"formula")</f>
        <v>1899 - 33)</v>
      </c>
      <c r="B308" s="9" t="s">
        <v>1133</v>
      </c>
      <c r="C308" t="s">
        <v>1134</v>
      </c>
      <c r="D308" t="s">
        <v>924</v>
      </c>
      <c r="E308" t="s">
        <v>1135</v>
      </c>
      <c r="F308" t="s">
        <v>688</v>
      </c>
      <c r="G308" t="s">
        <v>1232</v>
      </c>
      <c r="H308" s="48">
        <v>45706</v>
      </c>
      <c r="I308" t="s">
        <v>1982</v>
      </c>
      <c r="J308" t="s">
        <v>297</v>
      </c>
      <c r="K308" t="s">
        <v>27</v>
      </c>
      <c r="L308" t="s">
        <v>84</v>
      </c>
      <c r="M308" t="s">
        <v>84</v>
      </c>
      <c r="N308" t="s">
        <v>298</v>
      </c>
      <c r="O308" t="s">
        <v>299</v>
      </c>
      <c r="P308" t="s">
        <v>2745</v>
      </c>
      <c r="Q308" t="s">
        <v>308</v>
      </c>
      <c r="R308" t="s">
        <v>268</v>
      </c>
      <c r="S308" t="s">
        <v>20</v>
      </c>
      <c r="T308" s="49">
        <v>0.58330000000000004</v>
      </c>
      <c r="U308" s="49">
        <v>10.4994</v>
      </c>
      <c r="V308" s="49">
        <v>101.85</v>
      </c>
      <c r="W308" t="s">
        <v>315</v>
      </c>
      <c r="X308" t="s">
        <v>302</v>
      </c>
      <c r="Y308" t="s">
        <v>21</v>
      </c>
      <c r="Z308" t="s">
        <v>2746</v>
      </c>
      <c r="AA308" s="2" t="str">
        <f>IFERROR(VLOOKUP(Tabela3[[#This Row],[RetornCodigo]],Tabela7[],4,0),"formula")</f>
        <v xml:space="preserve">Assai Iguatu   </v>
      </c>
      <c r="AB308" s="9" t="str">
        <f>IFERROR(VLOOKUP(Tabela3[[#This Row],[RetornCodigo]],Tabela7[],3,0),"formula")</f>
        <v>Assai</v>
      </c>
      <c r="AC308" s="40">
        <f>IFERROR(Tabela3[[#This Row],[Vlr Devolução]]/$AK$1,"formula")</f>
        <v>3.2632186145652132E-4</v>
      </c>
      <c r="AD308" s="32">
        <f>IFERROR(Tabela3[[#This Row],[Qtd Devolvida Kg]]/$AL$1,"formula")</f>
        <v>3.0450172211074641E-4</v>
      </c>
      <c r="AE308" s="41" t="str">
        <f>IFERROR(RIGHT(Tabela3[[#This Row],[Cliente]],10),"formula")</f>
        <v>1899 - 33)</v>
      </c>
      <c r="AF308" s="41">
        <f>IFERROR(VLOOKUP(Tabela3[[#This Row],[Fantasia]],'BASE VENDAS'!#REF!,2,0),0)</f>
        <v>0</v>
      </c>
      <c r="AG308" s="41">
        <f>IFERROR(VLOOKUP(Tabela3[[#This Row],[Fantasia]],'BASE VENDAS'!#REF!,3,0),0)</f>
        <v>0</v>
      </c>
      <c r="AH308" s="42">
        <f t="shared" si="5"/>
        <v>2.8611970184302681E-2</v>
      </c>
    </row>
    <row r="309" spans="1:34" x14ac:dyDescent="0.2">
      <c r="A309" s="9" t="str">
        <f>IFERROR(Tabela3[[#This Row],[direita]],"formula")</f>
        <v>1899 - 33)</v>
      </c>
      <c r="B309" s="9" t="s">
        <v>1133</v>
      </c>
      <c r="C309" t="s">
        <v>1134</v>
      </c>
      <c r="D309" t="s">
        <v>924</v>
      </c>
      <c r="E309" t="s">
        <v>1135</v>
      </c>
      <c r="F309" t="s">
        <v>688</v>
      </c>
      <c r="G309" t="s">
        <v>1232</v>
      </c>
      <c r="H309" s="48">
        <v>45706</v>
      </c>
      <c r="I309" t="s">
        <v>1982</v>
      </c>
      <c r="J309" t="s">
        <v>297</v>
      </c>
      <c r="K309" t="s">
        <v>65</v>
      </c>
      <c r="L309" t="s">
        <v>312</v>
      </c>
      <c r="M309" t="s">
        <v>66</v>
      </c>
      <c r="N309" t="s">
        <v>298</v>
      </c>
      <c r="O309" t="s">
        <v>299</v>
      </c>
      <c r="P309" t="s">
        <v>2745</v>
      </c>
      <c r="Q309" t="s">
        <v>309</v>
      </c>
      <c r="R309" t="s">
        <v>67</v>
      </c>
      <c r="S309" t="s">
        <v>20</v>
      </c>
      <c r="T309" s="49">
        <v>0.33329999999999999</v>
      </c>
      <c r="U309" s="49">
        <v>5.9993999999999996</v>
      </c>
      <c r="V309" s="49">
        <v>49.2</v>
      </c>
      <c r="W309" t="s">
        <v>315</v>
      </c>
      <c r="X309" t="s">
        <v>302</v>
      </c>
      <c r="Y309" t="s">
        <v>21</v>
      </c>
      <c r="Z309" t="s">
        <v>2746</v>
      </c>
      <c r="AA309" s="2" t="str">
        <f>IFERROR(VLOOKUP(Tabela3[[#This Row],[RetornCodigo]],Tabela7[],4,0),"formula")</f>
        <v xml:space="preserve">Assai Iguatu   </v>
      </c>
      <c r="AB309" s="9" t="str">
        <f>IFERROR(VLOOKUP(Tabela3[[#This Row],[RetornCodigo]],Tabela7[],3,0),"formula")</f>
        <v>Assai</v>
      </c>
      <c r="AC309" s="40">
        <f>IFERROR(Tabela3[[#This Row],[Vlr Devolução]]/$AK$1,"formula")</f>
        <v>1.5763412453275257E-4</v>
      </c>
      <c r="AD309" s="32">
        <f>IFERROR(Tabela3[[#This Row],[Qtd Devolvida Kg]]/$AL$1,"formula")</f>
        <v>1.7399352645210316E-4</v>
      </c>
      <c r="AE309" s="41" t="str">
        <f>IFERROR(RIGHT(Tabela3[[#This Row],[Cliente]],10),"formula")</f>
        <v>1899 - 33)</v>
      </c>
      <c r="AF309" s="41">
        <f>IFERROR(VLOOKUP(Tabela3[[#This Row],[Fantasia]],'BASE VENDAS'!#REF!,2,0),0)</f>
        <v>0</v>
      </c>
      <c r="AG309" s="41">
        <f>IFERROR(VLOOKUP(Tabela3[[#This Row],[Fantasia]],'BASE VENDAS'!#REF!,3,0),0)</f>
        <v>0</v>
      </c>
      <c r="AH309" s="42">
        <f t="shared" si="5"/>
        <v>2.8611970184302681E-2</v>
      </c>
    </row>
    <row r="310" spans="1:34" x14ac:dyDescent="0.2">
      <c r="A310" s="9" t="str">
        <f>IFERROR(Tabela3[[#This Row],[direita]],"formula")</f>
        <v>1899 - 26)</v>
      </c>
      <c r="B310" s="9" t="s">
        <v>1133</v>
      </c>
      <c r="C310" t="s">
        <v>1134</v>
      </c>
      <c r="D310" t="s">
        <v>917</v>
      </c>
      <c r="E310" t="s">
        <v>1135</v>
      </c>
      <c r="F310" t="s">
        <v>676</v>
      </c>
      <c r="G310" t="s">
        <v>1219</v>
      </c>
      <c r="H310" s="48">
        <v>45702</v>
      </c>
      <c r="I310" t="s">
        <v>430</v>
      </c>
      <c r="J310" t="s">
        <v>297</v>
      </c>
      <c r="K310" t="s">
        <v>41</v>
      </c>
      <c r="L310" t="s">
        <v>310</v>
      </c>
      <c r="M310" t="s">
        <v>42</v>
      </c>
      <c r="N310" t="s">
        <v>298</v>
      </c>
      <c r="O310" t="s">
        <v>299</v>
      </c>
      <c r="P310" t="s">
        <v>2020</v>
      </c>
      <c r="Q310" t="s">
        <v>300</v>
      </c>
      <c r="R310" t="s">
        <v>86</v>
      </c>
      <c r="S310" t="s">
        <v>20</v>
      </c>
      <c r="T310" s="49">
        <v>8.8900000000000007E-2</v>
      </c>
      <c r="U310" s="49">
        <v>0.80010000000000003</v>
      </c>
      <c r="V310" s="49">
        <v>18.32</v>
      </c>
      <c r="W310" t="s">
        <v>315</v>
      </c>
      <c r="X310" t="s">
        <v>302</v>
      </c>
      <c r="Y310" t="s">
        <v>21</v>
      </c>
      <c r="Z310" t="s">
        <v>2021</v>
      </c>
      <c r="AA310" s="2" t="str">
        <f>IFERROR(VLOOKUP(Tabela3[[#This Row],[RetornCodigo]],Tabela7[],4,0),"formula")</f>
        <v xml:space="preserve">Assai Messejena   </v>
      </c>
      <c r="AB310" s="9" t="str">
        <f>IFERROR(VLOOKUP(Tabela3[[#This Row],[RetornCodigo]],Tabela7[],3,0),"formula")</f>
        <v>Assai</v>
      </c>
      <c r="AC310" s="40">
        <f>IFERROR(Tabela3[[#This Row],[Vlr Devolução]]/$AK$1,"formula")</f>
        <v>5.8696283769106244E-5</v>
      </c>
      <c r="AD310" s="32">
        <f>IFERROR(Tabela3[[#This Row],[Qtd Devolvida Kg]]/$AL$1,"formula")</f>
        <v>2.320435718810677E-5</v>
      </c>
      <c r="AE310" s="41" t="str">
        <f>IFERROR(RIGHT(Tabela3[[#This Row],[Cliente]],10),"formula")</f>
        <v>1899 - 26)</v>
      </c>
      <c r="AF310" s="41">
        <f>IFERROR(VLOOKUP(Tabela3[[#This Row],[Fantasia]],'BASE VENDAS'!#REF!,2,0),0)</f>
        <v>0</v>
      </c>
      <c r="AG310" s="41">
        <f>IFERROR(VLOOKUP(Tabela3[[#This Row],[Fantasia]],'BASE VENDAS'!#REF!,3,0),0)</f>
        <v>0</v>
      </c>
      <c r="AH310" s="42">
        <f t="shared" si="5"/>
        <v>2.8611970184302681E-2</v>
      </c>
    </row>
    <row r="311" spans="1:34" x14ac:dyDescent="0.2">
      <c r="A311" s="9" t="str">
        <f>IFERROR(Tabela3[[#This Row],[direita]],"formula")</f>
        <v>1899 - 26)</v>
      </c>
      <c r="B311" s="9" t="s">
        <v>1133</v>
      </c>
      <c r="C311" t="s">
        <v>1134</v>
      </c>
      <c r="D311" t="s">
        <v>917</v>
      </c>
      <c r="E311" t="s">
        <v>1135</v>
      </c>
      <c r="F311" t="s">
        <v>676</v>
      </c>
      <c r="G311" t="s">
        <v>1219</v>
      </c>
      <c r="H311" s="48">
        <v>45702</v>
      </c>
      <c r="I311" t="s">
        <v>430</v>
      </c>
      <c r="J311" t="s">
        <v>297</v>
      </c>
      <c r="K311" t="s">
        <v>65</v>
      </c>
      <c r="L311" t="s">
        <v>312</v>
      </c>
      <c r="M311" t="s">
        <v>66</v>
      </c>
      <c r="N311" t="s">
        <v>298</v>
      </c>
      <c r="O311" t="s">
        <v>299</v>
      </c>
      <c r="P311" t="s">
        <v>2020</v>
      </c>
      <c r="Q311" t="s">
        <v>308</v>
      </c>
      <c r="R311" t="s">
        <v>67</v>
      </c>
      <c r="S311" t="s">
        <v>20</v>
      </c>
      <c r="T311" s="49">
        <v>0.22220000000000001</v>
      </c>
      <c r="U311" s="49">
        <v>3.9996</v>
      </c>
      <c r="V311" s="49">
        <v>32.799999999999997</v>
      </c>
      <c r="W311" t="s">
        <v>315</v>
      </c>
      <c r="X311" t="s">
        <v>302</v>
      </c>
      <c r="Y311" t="s">
        <v>21</v>
      </c>
      <c r="Z311" t="s">
        <v>2021</v>
      </c>
      <c r="AA311" s="2" t="str">
        <f>IFERROR(VLOOKUP(Tabela3[[#This Row],[RetornCodigo]],Tabela7[],4,0),"formula")</f>
        <v xml:space="preserve">Assai Messejena   </v>
      </c>
      <c r="AB311" s="9" t="str">
        <f>IFERROR(VLOOKUP(Tabela3[[#This Row],[RetornCodigo]],Tabela7[],3,0),"formula")</f>
        <v>Assai</v>
      </c>
      <c r="AC311" s="40">
        <f>IFERROR(Tabela3[[#This Row],[Vlr Devolução]]/$AK$1,"formula")</f>
        <v>1.0508941635516837E-4</v>
      </c>
      <c r="AD311" s="32">
        <f>IFERROR(Tabela3[[#This Row],[Qtd Devolvida Kg]]/$AL$1,"formula")</f>
        <v>1.1599568430140211E-4</v>
      </c>
      <c r="AE311" s="41" t="str">
        <f>IFERROR(RIGHT(Tabela3[[#This Row],[Cliente]],10),"formula")</f>
        <v>1899 - 26)</v>
      </c>
      <c r="AF311" s="41">
        <f>IFERROR(VLOOKUP(Tabela3[[#This Row],[Fantasia]],'BASE VENDAS'!#REF!,2,0),0)</f>
        <v>0</v>
      </c>
      <c r="AG311" s="41">
        <f>IFERROR(VLOOKUP(Tabela3[[#This Row],[Fantasia]],'BASE VENDAS'!#REF!,3,0),0)</f>
        <v>0</v>
      </c>
      <c r="AH311" s="42">
        <f t="shared" si="5"/>
        <v>2.8611970184302681E-2</v>
      </c>
    </row>
    <row r="312" spans="1:34" x14ac:dyDescent="0.2">
      <c r="A312" s="9" t="str">
        <f>IFERROR(Tabela3[[#This Row],[direita]],"formula")</f>
        <v>1899 - 26)</v>
      </c>
      <c r="B312" s="9" t="s">
        <v>1133</v>
      </c>
      <c r="C312" t="s">
        <v>1134</v>
      </c>
      <c r="D312" t="s">
        <v>917</v>
      </c>
      <c r="E312" t="s">
        <v>1135</v>
      </c>
      <c r="F312" t="s">
        <v>676</v>
      </c>
      <c r="G312" t="s">
        <v>1219</v>
      </c>
      <c r="H312" s="48">
        <v>45707</v>
      </c>
      <c r="I312" t="s">
        <v>1982</v>
      </c>
      <c r="J312" t="s">
        <v>297</v>
      </c>
      <c r="K312" t="s">
        <v>34</v>
      </c>
      <c r="L312" t="s">
        <v>35</v>
      </c>
      <c r="M312" t="s">
        <v>35</v>
      </c>
      <c r="N312" t="s">
        <v>298</v>
      </c>
      <c r="O312" t="s">
        <v>299</v>
      </c>
      <c r="P312" t="s">
        <v>2747</v>
      </c>
      <c r="Q312" t="s">
        <v>300</v>
      </c>
      <c r="R312" t="s">
        <v>70</v>
      </c>
      <c r="S312" t="s">
        <v>20</v>
      </c>
      <c r="T312" s="49">
        <v>1</v>
      </c>
      <c r="U312" s="49">
        <v>10</v>
      </c>
      <c r="V312" s="49">
        <v>129</v>
      </c>
      <c r="W312" t="s">
        <v>301</v>
      </c>
      <c r="X312" t="s">
        <v>370</v>
      </c>
      <c r="Y312" t="s">
        <v>371</v>
      </c>
      <c r="Z312" t="s">
        <v>2021</v>
      </c>
      <c r="AA312" s="2" t="str">
        <f>IFERROR(VLOOKUP(Tabela3[[#This Row],[RetornCodigo]],Tabela7[],4,0),"formula")</f>
        <v xml:space="preserve">Assai Messejena   </v>
      </c>
      <c r="AB312" s="9" t="str">
        <f>IFERROR(VLOOKUP(Tabela3[[#This Row],[RetornCodigo]],Tabela7[],3,0),"formula")</f>
        <v>Assai</v>
      </c>
      <c r="AC312" s="40">
        <f>IFERROR(Tabela3[[#This Row],[Vlr Devolução]]/$AK$1,"formula")</f>
        <v>4.1330898505538783E-4</v>
      </c>
      <c r="AD312" s="32">
        <f>IFERROR(Tabela3[[#This Row],[Qtd Devolvida Kg]]/$AL$1,"formula")</f>
        <v>2.9001821257476277E-4</v>
      </c>
      <c r="AE312" s="41" t="str">
        <f>IFERROR(RIGHT(Tabela3[[#This Row],[Cliente]],10),"formula")</f>
        <v>1899 - 26)</v>
      </c>
      <c r="AF312" s="41">
        <f>IFERROR(VLOOKUP(Tabela3[[#This Row],[Fantasia]],'BASE VENDAS'!#REF!,2,0),0)</f>
        <v>0</v>
      </c>
      <c r="AG312" s="41">
        <f>IFERROR(VLOOKUP(Tabela3[[#This Row],[Fantasia]],'BASE VENDAS'!#REF!,3,0),0)</f>
        <v>0</v>
      </c>
      <c r="AH312" s="42">
        <f t="shared" si="5"/>
        <v>2.8611970184302681E-2</v>
      </c>
    </row>
    <row r="313" spans="1:34" x14ac:dyDescent="0.2">
      <c r="A313" s="9" t="str">
        <f>IFERROR(Tabela3[[#This Row],[direita]],"formula")</f>
        <v>1899 - 69)</v>
      </c>
      <c r="B313" s="9" t="s">
        <v>1133</v>
      </c>
      <c r="C313" t="s">
        <v>1134</v>
      </c>
      <c r="D313" t="s">
        <v>917</v>
      </c>
      <c r="E313" t="s">
        <v>1135</v>
      </c>
      <c r="F313" t="s">
        <v>676</v>
      </c>
      <c r="G313" t="s">
        <v>1179</v>
      </c>
      <c r="H313" s="48">
        <v>45702</v>
      </c>
      <c r="I313" t="s">
        <v>430</v>
      </c>
      <c r="J313" t="s">
        <v>303</v>
      </c>
      <c r="K313" t="s">
        <v>45</v>
      </c>
      <c r="L313" t="s">
        <v>417</v>
      </c>
      <c r="M313" t="s">
        <v>46</v>
      </c>
      <c r="N313" t="s">
        <v>311</v>
      </c>
      <c r="O313" t="s">
        <v>299</v>
      </c>
      <c r="P313" t="s">
        <v>2022</v>
      </c>
      <c r="Q313" t="s">
        <v>308</v>
      </c>
      <c r="R313" t="s">
        <v>1181</v>
      </c>
      <c r="S313" t="s">
        <v>20</v>
      </c>
      <c r="T313" s="49">
        <v>0.1875</v>
      </c>
      <c r="U313" s="49">
        <v>3</v>
      </c>
      <c r="V313" s="49">
        <v>7.5</v>
      </c>
      <c r="W313" t="s">
        <v>315</v>
      </c>
      <c r="X313" t="s">
        <v>302</v>
      </c>
      <c r="Y313" t="s">
        <v>21</v>
      </c>
      <c r="Z313" t="s">
        <v>2023</v>
      </c>
      <c r="AA313" s="2" t="str">
        <f>IFERROR(VLOOKUP(Tabela3[[#This Row],[RetornCodigo]],Tabela7[],4,0),"formula")</f>
        <v xml:space="preserve">Assai Cais Do Porto   </v>
      </c>
      <c r="AB313" s="9" t="str">
        <f>IFERROR(VLOOKUP(Tabela3[[#This Row],[RetornCodigo]],Tabela7[],3,0),"formula")</f>
        <v>Assai</v>
      </c>
      <c r="AC313" s="40">
        <f>IFERROR(Tabela3[[#This Row],[Vlr Devolução]]/$AK$1,"formula")</f>
        <v>2.4029592154383016E-5</v>
      </c>
      <c r="AD313" s="32">
        <f>IFERROR(Tabela3[[#This Row],[Qtd Devolvida Kg]]/$AL$1,"formula")</f>
        <v>8.7005463772428838E-5</v>
      </c>
      <c r="AE313" s="41" t="str">
        <f>IFERROR(RIGHT(Tabela3[[#This Row],[Cliente]],10),"formula")</f>
        <v>1899 - 69)</v>
      </c>
      <c r="AF313" s="41">
        <f>IFERROR(VLOOKUP(Tabela3[[#This Row],[Fantasia]],'BASE VENDAS'!#REF!,2,0),0)</f>
        <v>0</v>
      </c>
      <c r="AG313" s="41">
        <f>IFERROR(VLOOKUP(Tabela3[[#This Row],[Fantasia]],'BASE VENDAS'!#REF!,3,0),0)</f>
        <v>0</v>
      </c>
      <c r="AH313" s="42">
        <f t="shared" si="5"/>
        <v>2.8611970184302681E-2</v>
      </c>
    </row>
    <row r="314" spans="1:34" x14ac:dyDescent="0.2">
      <c r="A314" s="9" t="str">
        <f>IFERROR(Tabela3[[#This Row],[direita]],"formula")</f>
        <v>1899 - 69)</v>
      </c>
      <c r="B314" s="9" t="s">
        <v>1133</v>
      </c>
      <c r="C314" t="s">
        <v>1134</v>
      </c>
      <c r="D314" t="s">
        <v>917</v>
      </c>
      <c r="E314" t="s">
        <v>1135</v>
      </c>
      <c r="F314" t="s">
        <v>676</v>
      </c>
      <c r="G314" t="s">
        <v>1179</v>
      </c>
      <c r="H314" s="48">
        <v>45702</v>
      </c>
      <c r="I314" t="s">
        <v>430</v>
      </c>
      <c r="J314" t="s">
        <v>303</v>
      </c>
      <c r="K314" t="s">
        <v>313</v>
      </c>
      <c r="L314" t="s">
        <v>328</v>
      </c>
      <c r="M314" t="s">
        <v>329</v>
      </c>
      <c r="N314" t="s">
        <v>330</v>
      </c>
      <c r="O314" t="s">
        <v>299</v>
      </c>
      <c r="P314" t="s">
        <v>2022</v>
      </c>
      <c r="Q314" t="s">
        <v>309</v>
      </c>
      <c r="R314" t="s">
        <v>331</v>
      </c>
      <c r="S314" t="s">
        <v>20</v>
      </c>
      <c r="T314" s="49">
        <v>1</v>
      </c>
      <c r="U314" s="49">
        <v>5.5</v>
      </c>
      <c r="V314" s="49">
        <v>120</v>
      </c>
      <c r="W314" t="s">
        <v>315</v>
      </c>
      <c r="X314" t="s">
        <v>302</v>
      </c>
      <c r="Y314" t="s">
        <v>316</v>
      </c>
      <c r="Z314" t="s">
        <v>2023</v>
      </c>
      <c r="AA314" s="2" t="str">
        <f>IFERROR(VLOOKUP(Tabela3[[#This Row],[RetornCodigo]],Tabela7[],4,0),"formula")</f>
        <v xml:space="preserve">Assai Cais Do Porto   </v>
      </c>
      <c r="AB314" s="9" t="str">
        <f>IFERROR(VLOOKUP(Tabela3[[#This Row],[RetornCodigo]],Tabela7[],3,0),"formula")</f>
        <v>Assai</v>
      </c>
      <c r="AC314" s="40">
        <f>IFERROR(Tabela3[[#This Row],[Vlr Devolução]]/$AK$1,"formula")</f>
        <v>3.8447347447012826E-4</v>
      </c>
      <c r="AD314" s="32">
        <f>IFERROR(Tabela3[[#This Row],[Qtd Devolvida Kg]]/$AL$1,"formula")</f>
        <v>1.5951001691611952E-4</v>
      </c>
      <c r="AE314" s="41" t="str">
        <f>IFERROR(RIGHT(Tabela3[[#This Row],[Cliente]],10),"formula")</f>
        <v>1899 - 69)</v>
      </c>
      <c r="AF314" s="41">
        <f>IFERROR(VLOOKUP(Tabela3[[#This Row],[Fantasia]],'BASE VENDAS'!#REF!,2,0),0)</f>
        <v>0</v>
      </c>
      <c r="AG314" s="41">
        <f>IFERROR(VLOOKUP(Tabela3[[#This Row],[Fantasia]],'BASE VENDAS'!#REF!,3,0),0)</f>
        <v>0</v>
      </c>
      <c r="AH314" s="42">
        <f t="shared" si="5"/>
        <v>2.8611970184302681E-2</v>
      </c>
    </row>
    <row r="315" spans="1:34" x14ac:dyDescent="0.2">
      <c r="A315" s="9" t="str">
        <f>IFERROR(Tabela3[[#This Row],[direita]],"formula")</f>
        <v>1899 - 14)</v>
      </c>
      <c r="B315" s="9" t="s">
        <v>1133</v>
      </c>
      <c r="C315" t="s">
        <v>1134</v>
      </c>
      <c r="D315" t="s">
        <v>917</v>
      </c>
      <c r="E315" t="s">
        <v>1135</v>
      </c>
      <c r="F315" t="s">
        <v>676</v>
      </c>
      <c r="G315" t="s">
        <v>1485</v>
      </c>
      <c r="H315" s="48">
        <v>45706</v>
      </c>
      <c r="I315" t="s">
        <v>1982</v>
      </c>
      <c r="J315" t="s">
        <v>303</v>
      </c>
      <c r="K315" t="s">
        <v>45</v>
      </c>
      <c r="L315" t="s">
        <v>417</v>
      </c>
      <c r="M315" t="s">
        <v>46</v>
      </c>
      <c r="N315" t="s">
        <v>311</v>
      </c>
      <c r="O315" t="s">
        <v>299</v>
      </c>
      <c r="P315" t="s">
        <v>2748</v>
      </c>
      <c r="Q315" t="s">
        <v>300</v>
      </c>
      <c r="R315" t="s">
        <v>1181</v>
      </c>
      <c r="S315" t="s">
        <v>20</v>
      </c>
      <c r="T315" s="49">
        <v>0.125</v>
      </c>
      <c r="U315" s="49">
        <v>2</v>
      </c>
      <c r="V315" s="49">
        <v>4.8</v>
      </c>
      <c r="W315" t="s">
        <v>315</v>
      </c>
      <c r="X315" t="s">
        <v>302</v>
      </c>
      <c r="Y315" t="s">
        <v>21</v>
      </c>
      <c r="Z315" t="s">
        <v>2749</v>
      </c>
      <c r="AA315" s="2" t="str">
        <f>IFERROR(VLOOKUP(Tabela3[[#This Row],[RetornCodigo]],Tabela7[],4,0),"formula")</f>
        <v xml:space="preserve">Assai Sao Geraldo   </v>
      </c>
      <c r="AB315" s="9" t="str">
        <f>IFERROR(VLOOKUP(Tabela3[[#This Row],[RetornCodigo]],Tabela7[],3,0),"formula")</f>
        <v>Assai</v>
      </c>
      <c r="AC315" s="40">
        <f>IFERROR(Tabela3[[#This Row],[Vlr Devolução]]/$AK$1,"formula")</f>
        <v>1.5378938978805128E-5</v>
      </c>
      <c r="AD315" s="32">
        <f>IFERROR(Tabela3[[#This Row],[Qtd Devolvida Kg]]/$AL$1,"formula")</f>
        <v>5.8003642514952552E-5</v>
      </c>
      <c r="AE315" s="41" t="str">
        <f>IFERROR(RIGHT(Tabela3[[#This Row],[Cliente]],10),"formula")</f>
        <v>1899 - 14)</v>
      </c>
      <c r="AF315" s="41">
        <f>IFERROR(VLOOKUP(Tabela3[[#This Row],[Fantasia]],'BASE VENDAS'!#REF!,2,0),0)</f>
        <v>0</v>
      </c>
      <c r="AG315" s="41">
        <f>IFERROR(VLOOKUP(Tabela3[[#This Row],[Fantasia]],'BASE VENDAS'!#REF!,3,0),0)</f>
        <v>0</v>
      </c>
      <c r="AH315" s="42">
        <f t="shared" si="5"/>
        <v>2.8611970184302681E-2</v>
      </c>
    </row>
    <row r="316" spans="1:34" x14ac:dyDescent="0.2">
      <c r="A316" s="9" t="str">
        <f>IFERROR(Tabela3[[#This Row],[direita]],"formula")</f>
        <v>1899 - 18)</v>
      </c>
      <c r="B316" s="9" t="s">
        <v>1133</v>
      </c>
      <c r="C316" t="s">
        <v>1134</v>
      </c>
      <c r="D316" t="s">
        <v>917</v>
      </c>
      <c r="E316" t="s">
        <v>1135</v>
      </c>
      <c r="F316" t="s">
        <v>680</v>
      </c>
      <c r="G316" t="s">
        <v>1163</v>
      </c>
      <c r="H316" s="48">
        <v>45703</v>
      </c>
      <c r="I316" t="s">
        <v>430</v>
      </c>
      <c r="J316" t="s">
        <v>297</v>
      </c>
      <c r="K316" t="s">
        <v>27</v>
      </c>
      <c r="L316" t="s">
        <v>84</v>
      </c>
      <c r="M316" t="s">
        <v>102</v>
      </c>
      <c r="N316" t="s">
        <v>298</v>
      </c>
      <c r="O316" t="s">
        <v>299</v>
      </c>
      <c r="P316" t="s">
        <v>2024</v>
      </c>
      <c r="Q316" t="s">
        <v>300</v>
      </c>
      <c r="R316" t="s">
        <v>103</v>
      </c>
      <c r="S316" t="s">
        <v>20</v>
      </c>
      <c r="T316" s="49">
        <v>9.0899999999999995E-2</v>
      </c>
      <c r="U316" s="49">
        <v>1.7907299999999999</v>
      </c>
      <c r="V316" s="49">
        <v>21</v>
      </c>
      <c r="W316" t="s">
        <v>315</v>
      </c>
      <c r="X316" t="s">
        <v>368</v>
      </c>
      <c r="Y316" t="s">
        <v>406</v>
      </c>
      <c r="Z316" t="s">
        <v>2025</v>
      </c>
      <c r="AA316" s="2" t="str">
        <f>IFERROR(VLOOKUP(Tabela3[[#This Row],[RetornCodigo]],Tabela7[],4,0),"formula")</f>
        <v xml:space="preserve">Assai Maracanau   </v>
      </c>
      <c r="AB316" s="9" t="str">
        <f>IFERROR(VLOOKUP(Tabela3[[#This Row],[RetornCodigo]],Tabela7[],3,0),"formula")</f>
        <v>Assai</v>
      </c>
      <c r="AC316" s="40">
        <f>IFERROR(Tabela3[[#This Row],[Vlr Devolução]]/$AK$1,"formula")</f>
        <v>6.7282858032272441E-5</v>
      </c>
      <c r="AD316" s="32">
        <f>IFERROR(Tabela3[[#This Row],[Qtd Devolvida Kg]]/$AL$1,"formula")</f>
        <v>5.1934431380400491E-5</v>
      </c>
      <c r="AE316" s="41" t="str">
        <f>IFERROR(RIGHT(Tabela3[[#This Row],[Cliente]],10),"formula")</f>
        <v>1899 - 18)</v>
      </c>
      <c r="AF316" s="41">
        <f>IFERROR(VLOOKUP(Tabela3[[#This Row],[Fantasia]],'BASE VENDAS'!#REF!,2,0),0)</f>
        <v>0</v>
      </c>
      <c r="AG316" s="41">
        <f>IFERROR(VLOOKUP(Tabela3[[#This Row],[Fantasia]],'BASE VENDAS'!#REF!,3,0),0)</f>
        <v>0</v>
      </c>
      <c r="AH316" s="42">
        <f t="shared" si="5"/>
        <v>2.8611970184302681E-2</v>
      </c>
    </row>
    <row r="317" spans="1:34" x14ac:dyDescent="0.2">
      <c r="A317" s="9" t="str">
        <f>IFERROR(Tabela3[[#This Row],[direita]],"formula")</f>
        <v>1899 - 18)</v>
      </c>
      <c r="B317" s="9" t="s">
        <v>1133</v>
      </c>
      <c r="C317" t="s">
        <v>1134</v>
      </c>
      <c r="D317" t="s">
        <v>917</v>
      </c>
      <c r="E317" t="s">
        <v>1135</v>
      </c>
      <c r="F317" t="s">
        <v>680</v>
      </c>
      <c r="G317" t="s">
        <v>1163</v>
      </c>
      <c r="H317" s="48">
        <v>45703</v>
      </c>
      <c r="I317" t="s">
        <v>430</v>
      </c>
      <c r="J317" t="s">
        <v>303</v>
      </c>
      <c r="K317" t="s">
        <v>45</v>
      </c>
      <c r="L317" t="s">
        <v>417</v>
      </c>
      <c r="M317" t="s">
        <v>46</v>
      </c>
      <c r="N317" t="s">
        <v>311</v>
      </c>
      <c r="O317" t="s">
        <v>299</v>
      </c>
      <c r="P317" t="s">
        <v>2024</v>
      </c>
      <c r="Q317" t="s">
        <v>308</v>
      </c>
      <c r="R317" t="s">
        <v>1181</v>
      </c>
      <c r="S317" t="s">
        <v>20</v>
      </c>
      <c r="T317" s="49">
        <v>0.1875</v>
      </c>
      <c r="U317" s="49">
        <v>3</v>
      </c>
      <c r="V317" s="49">
        <v>7.5</v>
      </c>
      <c r="W317" t="s">
        <v>315</v>
      </c>
      <c r="X317" t="s">
        <v>302</v>
      </c>
      <c r="Y317" t="s">
        <v>21</v>
      </c>
      <c r="Z317" t="s">
        <v>2025</v>
      </c>
      <c r="AA317" s="2" t="str">
        <f>IFERROR(VLOOKUP(Tabela3[[#This Row],[RetornCodigo]],Tabela7[],4,0),"formula")</f>
        <v xml:space="preserve">Assai Maracanau   </v>
      </c>
      <c r="AB317" s="9" t="str">
        <f>IFERROR(VLOOKUP(Tabela3[[#This Row],[RetornCodigo]],Tabela7[],3,0),"formula")</f>
        <v>Assai</v>
      </c>
      <c r="AC317" s="40">
        <f>IFERROR(Tabela3[[#This Row],[Vlr Devolução]]/$AK$1,"formula")</f>
        <v>2.4029592154383016E-5</v>
      </c>
      <c r="AD317" s="32">
        <f>IFERROR(Tabela3[[#This Row],[Qtd Devolvida Kg]]/$AL$1,"formula")</f>
        <v>8.7005463772428838E-5</v>
      </c>
      <c r="AE317" s="41" t="str">
        <f>IFERROR(RIGHT(Tabela3[[#This Row],[Cliente]],10),"formula")</f>
        <v>1899 - 18)</v>
      </c>
      <c r="AF317" s="41">
        <f>IFERROR(VLOOKUP(Tabela3[[#This Row],[Fantasia]],'BASE VENDAS'!#REF!,2,0),0)</f>
        <v>0</v>
      </c>
      <c r="AG317" s="41">
        <f>IFERROR(VLOOKUP(Tabela3[[#This Row],[Fantasia]],'BASE VENDAS'!#REF!,3,0),0)</f>
        <v>0</v>
      </c>
      <c r="AH317" s="42">
        <f t="shared" si="5"/>
        <v>2.8611970184302681E-2</v>
      </c>
    </row>
    <row r="318" spans="1:34" x14ac:dyDescent="0.2">
      <c r="A318" s="9" t="str">
        <f>IFERROR(Tabela3[[#This Row],[direita]],"formula")</f>
        <v>1899 - 27)</v>
      </c>
      <c r="B318" s="9" t="s">
        <v>1133</v>
      </c>
      <c r="C318" t="s">
        <v>1134</v>
      </c>
      <c r="D318" t="s">
        <v>917</v>
      </c>
      <c r="E318" t="s">
        <v>1135</v>
      </c>
      <c r="F318" t="s">
        <v>676</v>
      </c>
      <c r="G318" t="s">
        <v>1793</v>
      </c>
      <c r="H318" s="48">
        <v>45706</v>
      </c>
      <c r="I318" t="s">
        <v>1982</v>
      </c>
      <c r="J318" t="s">
        <v>297</v>
      </c>
      <c r="K318" t="s">
        <v>65</v>
      </c>
      <c r="L318" t="s">
        <v>312</v>
      </c>
      <c r="M318" t="s">
        <v>66</v>
      </c>
      <c r="N318" t="s">
        <v>298</v>
      </c>
      <c r="O318" t="s">
        <v>299</v>
      </c>
      <c r="P318" t="s">
        <v>2750</v>
      </c>
      <c r="Q318" t="s">
        <v>300</v>
      </c>
      <c r="R318" t="s">
        <v>67</v>
      </c>
      <c r="S318" t="s">
        <v>20</v>
      </c>
      <c r="T318" s="49">
        <v>7.7799999999999994E-2</v>
      </c>
      <c r="U318" s="49">
        <v>1.4004000000000001</v>
      </c>
      <c r="V318" s="49">
        <v>11.48</v>
      </c>
      <c r="W318" t="s">
        <v>315</v>
      </c>
      <c r="X318" t="s">
        <v>302</v>
      </c>
      <c r="Y318" t="s">
        <v>21</v>
      </c>
      <c r="Z318" t="s">
        <v>2751</v>
      </c>
      <c r="AA318" s="2" t="str">
        <f>IFERROR(VLOOKUP(Tabela3[[#This Row],[RetornCodigo]],Tabela7[],4,0),"formula")</f>
        <v xml:space="preserve">Assai Parangaba   </v>
      </c>
      <c r="AB318" s="9" t="str">
        <f>IFERROR(VLOOKUP(Tabela3[[#This Row],[RetornCodigo]],Tabela7[],3,0),"formula")</f>
        <v>Assai</v>
      </c>
      <c r="AC318" s="40">
        <f>IFERROR(Tabela3[[#This Row],[Vlr Devolução]]/$AK$1,"formula")</f>
        <v>3.6781295724308938E-5</v>
      </c>
      <c r="AD318" s="32">
        <f>IFERROR(Tabela3[[#This Row],[Qtd Devolvida Kg]]/$AL$1,"formula")</f>
        <v>4.0614150488969784E-5</v>
      </c>
      <c r="AE318" s="41" t="str">
        <f>IFERROR(RIGHT(Tabela3[[#This Row],[Cliente]],10),"formula")</f>
        <v>1899 - 27)</v>
      </c>
      <c r="AF318" s="41">
        <f>IFERROR(VLOOKUP(Tabela3[[#This Row],[Fantasia]],'BASE VENDAS'!#REF!,2,0),0)</f>
        <v>0</v>
      </c>
      <c r="AG318" s="41">
        <f>IFERROR(VLOOKUP(Tabela3[[#This Row],[Fantasia]],'BASE VENDAS'!#REF!,3,0),0)</f>
        <v>0</v>
      </c>
      <c r="AH318" s="42">
        <f t="shared" si="5"/>
        <v>2.8611970184302681E-2</v>
      </c>
    </row>
    <row r="319" spans="1:34" x14ac:dyDescent="0.2">
      <c r="A319" s="9" t="str">
        <f>IFERROR(Tabela3[[#This Row],[direita]],"formula")</f>
        <v>1899 - 46)</v>
      </c>
      <c r="B319" s="9" t="s">
        <v>1133</v>
      </c>
      <c r="C319" t="s">
        <v>1134</v>
      </c>
      <c r="D319" t="s">
        <v>917</v>
      </c>
      <c r="E319" t="s">
        <v>1135</v>
      </c>
      <c r="F319" t="s">
        <v>676</v>
      </c>
      <c r="G319" t="s">
        <v>1170</v>
      </c>
      <c r="H319" s="48">
        <v>45702</v>
      </c>
      <c r="I319" t="s">
        <v>430</v>
      </c>
      <c r="J319" t="s">
        <v>303</v>
      </c>
      <c r="K319" t="s">
        <v>313</v>
      </c>
      <c r="L319" t="s">
        <v>328</v>
      </c>
      <c r="M319" t="s">
        <v>329</v>
      </c>
      <c r="N319" t="s">
        <v>330</v>
      </c>
      <c r="O319" t="s">
        <v>299</v>
      </c>
      <c r="P319" t="s">
        <v>2026</v>
      </c>
      <c r="Q319" t="s">
        <v>300</v>
      </c>
      <c r="R319" t="s">
        <v>331</v>
      </c>
      <c r="S319" t="s">
        <v>20</v>
      </c>
      <c r="T319" s="49">
        <v>0.45</v>
      </c>
      <c r="U319" s="49">
        <v>2.4750000000000001</v>
      </c>
      <c r="V319" s="49">
        <v>54</v>
      </c>
      <c r="W319" t="s">
        <v>315</v>
      </c>
      <c r="X319" t="s">
        <v>368</v>
      </c>
      <c r="Y319" t="s">
        <v>369</v>
      </c>
      <c r="Z319" t="s">
        <v>2027</v>
      </c>
      <c r="AA319" s="2" t="str">
        <f>IFERROR(VLOOKUP(Tabela3[[#This Row],[RetornCodigo]],Tabela7[],4,0),"formula")</f>
        <v xml:space="preserve">Assai Coacu   </v>
      </c>
      <c r="AB319" s="9" t="str">
        <f>IFERROR(VLOOKUP(Tabela3[[#This Row],[RetornCodigo]],Tabela7[],3,0),"formula")</f>
        <v>Assai</v>
      </c>
      <c r="AC319" s="40">
        <f>IFERROR(Tabela3[[#This Row],[Vlr Devolução]]/$AK$1,"formula")</f>
        <v>1.7301306351155771E-4</v>
      </c>
      <c r="AD319" s="32">
        <f>IFERROR(Tabela3[[#This Row],[Qtd Devolvida Kg]]/$AL$1,"formula")</f>
        <v>7.177950761225379E-5</v>
      </c>
      <c r="AE319" s="41" t="str">
        <f>IFERROR(RIGHT(Tabela3[[#This Row],[Cliente]],10),"formula")</f>
        <v>1899 - 46)</v>
      </c>
      <c r="AF319" s="41">
        <f>IFERROR(VLOOKUP(Tabela3[[#This Row],[Fantasia]],'BASE VENDAS'!#REF!,2,0),0)</f>
        <v>0</v>
      </c>
      <c r="AG319" s="41">
        <f>IFERROR(VLOOKUP(Tabela3[[#This Row],[Fantasia]],'BASE VENDAS'!#REF!,3,0),0)</f>
        <v>0</v>
      </c>
      <c r="AH319" s="42">
        <f t="shared" si="5"/>
        <v>2.8611970184302681E-2</v>
      </c>
    </row>
    <row r="320" spans="1:34" x14ac:dyDescent="0.2">
      <c r="A320" s="9" t="str">
        <f>IFERROR(Tabela3[[#This Row],[direita]],"formula")</f>
        <v>1899 - 46)</v>
      </c>
      <c r="B320" s="9" t="s">
        <v>1133</v>
      </c>
      <c r="C320" t="s">
        <v>1134</v>
      </c>
      <c r="D320" t="s">
        <v>917</v>
      </c>
      <c r="E320" t="s">
        <v>1135</v>
      </c>
      <c r="F320" t="s">
        <v>676</v>
      </c>
      <c r="G320" t="s">
        <v>1170</v>
      </c>
      <c r="H320" s="48">
        <v>45702</v>
      </c>
      <c r="I320" t="s">
        <v>430</v>
      </c>
      <c r="J320" t="s">
        <v>303</v>
      </c>
      <c r="K320" t="s">
        <v>313</v>
      </c>
      <c r="L320" t="s">
        <v>365</v>
      </c>
      <c r="M320" t="s">
        <v>365</v>
      </c>
      <c r="N320" t="s">
        <v>314</v>
      </c>
      <c r="O320" t="s">
        <v>299</v>
      </c>
      <c r="P320" t="s">
        <v>2026</v>
      </c>
      <c r="Q320" t="s">
        <v>308</v>
      </c>
      <c r="R320" t="s">
        <v>431</v>
      </c>
      <c r="S320" t="s">
        <v>20</v>
      </c>
      <c r="T320" s="49">
        <v>1</v>
      </c>
      <c r="U320" s="49">
        <v>5.6</v>
      </c>
      <c r="V320" s="49">
        <v>95</v>
      </c>
      <c r="W320" t="s">
        <v>315</v>
      </c>
      <c r="X320" t="s">
        <v>302</v>
      </c>
      <c r="Y320" t="s">
        <v>316</v>
      </c>
      <c r="Z320" t="s">
        <v>2027</v>
      </c>
      <c r="AA320" s="2" t="str">
        <f>IFERROR(VLOOKUP(Tabela3[[#This Row],[RetornCodigo]],Tabela7[],4,0),"formula")</f>
        <v xml:space="preserve">Assai Coacu   </v>
      </c>
      <c r="AB320" s="9" t="str">
        <f>IFERROR(VLOOKUP(Tabela3[[#This Row],[RetornCodigo]],Tabela7[],3,0),"formula")</f>
        <v>Assai</v>
      </c>
      <c r="AC320" s="40">
        <f>IFERROR(Tabela3[[#This Row],[Vlr Devolução]]/$AK$1,"formula")</f>
        <v>3.0437483395551819E-4</v>
      </c>
      <c r="AD320" s="32">
        <f>IFERROR(Tabela3[[#This Row],[Qtd Devolvida Kg]]/$AL$1,"formula")</f>
        <v>1.6241019904186715E-4</v>
      </c>
      <c r="AE320" s="41" t="str">
        <f>IFERROR(RIGHT(Tabela3[[#This Row],[Cliente]],10),"formula")</f>
        <v>1899 - 46)</v>
      </c>
      <c r="AF320" s="41">
        <f>IFERROR(VLOOKUP(Tabela3[[#This Row],[Fantasia]],'BASE VENDAS'!#REF!,2,0),0)</f>
        <v>0</v>
      </c>
      <c r="AG320" s="41">
        <f>IFERROR(VLOOKUP(Tabela3[[#This Row],[Fantasia]],'BASE VENDAS'!#REF!,3,0),0)</f>
        <v>0</v>
      </c>
      <c r="AH320" s="42">
        <f t="shared" si="5"/>
        <v>2.8611970184302681E-2</v>
      </c>
    </row>
    <row r="321" spans="1:34" x14ac:dyDescent="0.2">
      <c r="A321" s="9" t="str">
        <f>IFERROR(Tabela3[[#This Row],[direita]],"formula")</f>
        <v>1899 - 46)</v>
      </c>
      <c r="B321" s="9" t="s">
        <v>1133</v>
      </c>
      <c r="C321" t="s">
        <v>1134</v>
      </c>
      <c r="D321" t="s">
        <v>917</v>
      </c>
      <c r="E321" t="s">
        <v>1135</v>
      </c>
      <c r="F321" t="s">
        <v>676</v>
      </c>
      <c r="G321" t="s">
        <v>1170</v>
      </c>
      <c r="H321" s="48">
        <v>45702</v>
      </c>
      <c r="I321" t="s">
        <v>430</v>
      </c>
      <c r="J321" t="s">
        <v>303</v>
      </c>
      <c r="K321" t="s">
        <v>313</v>
      </c>
      <c r="L321" t="s">
        <v>365</v>
      </c>
      <c r="M321" t="s">
        <v>365</v>
      </c>
      <c r="N321" t="s">
        <v>333</v>
      </c>
      <c r="O321" t="s">
        <v>299</v>
      </c>
      <c r="P321" t="s">
        <v>2026</v>
      </c>
      <c r="Q321" t="s">
        <v>309</v>
      </c>
      <c r="R321" t="s">
        <v>384</v>
      </c>
      <c r="S321" t="s">
        <v>20</v>
      </c>
      <c r="T321" s="49">
        <v>8.3299999999999999E-2</v>
      </c>
      <c r="U321" s="49">
        <v>0.43315999999999999</v>
      </c>
      <c r="V321" s="49">
        <v>12.9</v>
      </c>
      <c r="W321" t="s">
        <v>315</v>
      </c>
      <c r="X321" t="s">
        <v>368</v>
      </c>
      <c r="Y321" t="s">
        <v>369</v>
      </c>
      <c r="Z321" t="s">
        <v>2027</v>
      </c>
      <c r="AA321" s="2" t="str">
        <f>IFERROR(VLOOKUP(Tabela3[[#This Row],[RetornCodigo]],Tabela7[],4,0),"formula")</f>
        <v xml:space="preserve">Assai Coacu   </v>
      </c>
      <c r="AB321" s="9" t="str">
        <f>IFERROR(VLOOKUP(Tabela3[[#This Row],[RetornCodigo]],Tabela7[],3,0),"formula")</f>
        <v>Assai</v>
      </c>
      <c r="AC321" s="40">
        <f>IFERROR(Tabela3[[#This Row],[Vlr Devolução]]/$AK$1,"formula")</f>
        <v>4.1330898505538783E-5</v>
      </c>
      <c r="AD321" s="32">
        <f>IFERROR(Tabela3[[#This Row],[Qtd Devolvida Kg]]/$AL$1,"formula")</f>
        <v>1.2562428895888424E-5</v>
      </c>
      <c r="AE321" s="41" t="str">
        <f>IFERROR(RIGHT(Tabela3[[#This Row],[Cliente]],10),"formula")</f>
        <v>1899 - 46)</v>
      </c>
      <c r="AF321" s="41">
        <f>IFERROR(VLOOKUP(Tabela3[[#This Row],[Fantasia]],'BASE VENDAS'!#REF!,2,0),0)</f>
        <v>0</v>
      </c>
      <c r="AG321" s="41">
        <f>IFERROR(VLOOKUP(Tabela3[[#This Row],[Fantasia]],'BASE VENDAS'!#REF!,3,0),0)</f>
        <v>0</v>
      </c>
      <c r="AH321" s="42">
        <f t="shared" si="5"/>
        <v>2.8611970184302681E-2</v>
      </c>
    </row>
    <row r="322" spans="1:34" x14ac:dyDescent="0.2">
      <c r="A322" s="9" t="str">
        <f>IFERROR(Tabela3[[#This Row],[direita]],"formula")</f>
        <v>0153 - 03)</v>
      </c>
      <c r="B322" s="9" t="s">
        <v>1133</v>
      </c>
      <c r="C322" t="s">
        <v>1146</v>
      </c>
      <c r="D322" t="s">
        <v>922</v>
      </c>
      <c r="E322" t="s">
        <v>1135</v>
      </c>
      <c r="F322" t="s">
        <v>676</v>
      </c>
      <c r="G322" t="s">
        <v>1166</v>
      </c>
      <c r="H322" s="48">
        <v>45706</v>
      </c>
      <c r="I322" t="s">
        <v>1982</v>
      </c>
      <c r="J322" t="s">
        <v>303</v>
      </c>
      <c r="K322" t="s">
        <v>313</v>
      </c>
      <c r="L322" t="s">
        <v>365</v>
      </c>
      <c r="M322" t="s">
        <v>365</v>
      </c>
      <c r="N322" t="s">
        <v>325</v>
      </c>
      <c r="O322" t="s">
        <v>299</v>
      </c>
      <c r="P322" t="s">
        <v>2028</v>
      </c>
      <c r="Q322" t="s">
        <v>300</v>
      </c>
      <c r="R322" t="s">
        <v>1418</v>
      </c>
      <c r="S322" t="s">
        <v>20</v>
      </c>
      <c r="T322" s="49">
        <v>0.1</v>
      </c>
      <c r="U322" s="49">
        <v>0.56000000000000005</v>
      </c>
      <c r="V322" s="49">
        <v>138</v>
      </c>
      <c r="W322" t="s">
        <v>315</v>
      </c>
      <c r="X322" t="s">
        <v>368</v>
      </c>
      <c r="Y322" t="s">
        <v>369</v>
      </c>
      <c r="Z322" t="s">
        <v>2029</v>
      </c>
      <c r="AA322" s="2" t="str">
        <f>IFERROR(VLOOKUP(Tabela3[[#This Row],[RetornCodigo]],Tabela7[],4,0),"formula")</f>
        <v xml:space="preserve">S. Do Povo Serrinha   </v>
      </c>
      <c r="AB322" s="9" t="str">
        <f>IFERROR(VLOOKUP(Tabela3[[#This Row],[RetornCodigo]],Tabela7[],3,0),"formula")</f>
        <v>Supermercado Do Povo</v>
      </c>
      <c r="AC322" s="40">
        <f>IFERROR(Tabela3[[#This Row],[Vlr Devolução]]/$AK$1,"formula")</f>
        <v>4.4214449564064745E-4</v>
      </c>
      <c r="AD322" s="32">
        <f>IFERROR(Tabela3[[#This Row],[Qtd Devolvida Kg]]/$AL$1,"formula")</f>
        <v>1.6241019904186717E-5</v>
      </c>
      <c r="AE322" s="41" t="str">
        <f>IFERROR(RIGHT(Tabela3[[#This Row],[Cliente]],10),"formula")</f>
        <v>0153 - 03)</v>
      </c>
      <c r="AF322" s="41">
        <f>IFERROR(VLOOKUP(Tabela3[[#This Row],[Fantasia]],'BASE VENDAS'!#REF!,2,0),0)</f>
        <v>0</v>
      </c>
      <c r="AG322" s="41">
        <f>IFERROR(VLOOKUP(Tabela3[[#This Row],[Fantasia]],'BASE VENDAS'!#REF!,3,0),0)</f>
        <v>0</v>
      </c>
      <c r="AH322" s="42">
        <f t="shared" si="5"/>
        <v>2.8611970184302681E-2</v>
      </c>
    </row>
    <row r="323" spans="1:34" x14ac:dyDescent="0.2">
      <c r="A323" s="9" t="str">
        <f>IFERROR(Tabela3[[#This Row],[direita]],"formula")</f>
        <v>1734 - 07)</v>
      </c>
      <c r="B323" s="9" t="s">
        <v>1133</v>
      </c>
      <c r="C323" t="s">
        <v>1146</v>
      </c>
      <c r="D323" t="s">
        <v>916</v>
      </c>
      <c r="E323" t="s">
        <v>1135</v>
      </c>
      <c r="F323" t="s">
        <v>676</v>
      </c>
      <c r="G323" t="s">
        <v>2030</v>
      </c>
      <c r="H323" s="48">
        <v>45706</v>
      </c>
      <c r="I323" t="s">
        <v>1982</v>
      </c>
      <c r="J323" t="s">
        <v>297</v>
      </c>
      <c r="K323" t="s">
        <v>57</v>
      </c>
      <c r="L323" t="s">
        <v>306</v>
      </c>
      <c r="M323" t="s">
        <v>274</v>
      </c>
      <c r="N323" t="s">
        <v>298</v>
      </c>
      <c r="O323" t="s">
        <v>299</v>
      </c>
      <c r="P323" t="s">
        <v>2031</v>
      </c>
      <c r="Q323" t="s">
        <v>300</v>
      </c>
      <c r="R323" t="s">
        <v>1984</v>
      </c>
      <c r="S323" t="s">
        <v>20</v>
      </c>
      <c r="T323" s="49">
        <v>0.33329999999999999</v>
      </c>
      <c r="U323" s="49">
        <v>2.9996999999999998</v>
      </c>
      <c r="V323" s="49">
        <v>56.7</v>
      </c>
      <c r="W323" t="s">
        <v>315</v>
      </c>
      <c r="X323" t="s">
        <v>302</v>
      </c>
      <c r="Y323" t="s">
        <v>21</v>
      </c>
      <c r="Z323" t="s">
        <v>2032</v>
      </c>
      <c r="AA323" s="2" t="str">
        <f>IFERROR(VLOOKUP(Tabela3[[#This Row],[RetornCodigo]],Tabela7[],4,0),"formula")</f>
        <v xml:space="preserve">Super Portugal Braganca   </v>
      </c>
      <c r="AB323" s="9" t="str">
        <f>IFERROR(VLOOKUP(Tabela3[[#This Row],[RetornCodigo]],Tabela7[],3,0),"formula")</f>
        <v>Super Portugal</v>
      </c>
      <c r="AC323" s="40">
        <f>IFERROR(Tabela3[[#This Row],[Vlr Devolução]]/$AK$1,"formula")</f>
        <v>1.8166371668713559E-4</v>
      </c>
      <c r="AD323" s="32">
        <f>IFERROR(Tabela3[[#This Row],[Qtd Devolvida Kg]]/$AL$1,"formula")</f>
        <v>8.6996763226051578E-5</v>
      </c>
      <c r="AE323" s="41" t="str">
        <f>IFERROR(RIGHT(Tabela3[[#This Row],[Cliente]],10),"formula")</f>
        <v>1734 - 07)</v>
      </c>
      <c r="AF323" s="41">
        <f>IFERROR(VLOOKUP(Tabela3[[#This Row],[Fantasia]],'BASE VENDAS'!#REF!,2,0),0)</f>
        <v>0</v>
      </c>
      <c r="AG323" s="41">
        <f>IFERROR(VLOOKUP(Tabela3[[#This Row],[Fantasia]],'BASE VENDAS'!#REF!,3,0),0)</f>
        <v>0</v>
      </c>
      <c r="AH323" s="42">
        <f t="shared" si="5"/>
        <v>2.8611970184302681E-2</v>
      </c>
    </row>
    <row r="324" spans="1:34" x14ac:dyDescent="0.2">
      <c r="A324" s="9" t="str">
        <f>IFERROR(Tabela3[[#This Row],[direita]],"formula")</f>
        <v>0176 - 01)</v>
      </c>
      <c r="B324" s="9" t="s">
        <v>1133</v>
      </c>
      <c r="C324" t="s">
        <v>1146</v>
      </c>
      <c r="D324" t="s">
        <v>922</v>
      </c>
      <c r="E324" t="s">
        <v>1135</v>
      </c>
      <c r="F324" t="s">
        <v>676</v>
      </c>
      <c r="G324" t="s">
        <v>1204</v>
      </c>
      <c r="H324" s="48">
        <v>45702</v>
      </c>
      <c r="I324" t="s">
        <v>430</v>
      </c>
      <c r="J324" t="s">
        <v>297</v>
      </c>
      <c r="K324" t="s">
        <v>53</v>
      </c>
      <c r="L324" t="s">
        <v>54</v>
      </c>
      <c r="M324" t="s">
        <v>55</v>
      </c>
      <c r="N324" t="s">
        <v>298</v>
      </c>
      <c r="O324" t="s">
        <v>299</v>
      </c>
      <c r="P324" t="s">
        <v>2033</v>
      </c>
      <c r="Q324" t="s">
        <v>300</v>
      </c>
      <c r="R324" t="s">
        <v>56</v>
      </c>
      <c r="S324" t="s">
        <v>20</v>
      </c>
      <c r="T324" s="49">
        <v>0.1333</v>
      </c>
      <c r="U324" s="49">
        <v>1.9995000000000001</v>
      </c>
      <c r="V324" s="49">
        <v>345</v>
      </c>
      <c r="W324" t="s">
        <v>315</v>
      </c>
      <c r="X324" t="s">
        <v>370</v>
      </c>
      <c r="Y324" t="s">
        <v>379</v>
      </c>
      <c r="Z324" t="s">
        <v>2034</v>
      </c>
      <c r="AA324" s="2" t="str">
        <f>IFERROR(VLOOKUP(Tabela3[[#This Row],[RetornCodigo]],Tabela7[],4,0),"formula")</f>
        <v xml:space="preserve">Lagoa Cd   </v>
      </c>
      <c r="AB324" s="9" t="str">
        <f>IFERROR(VLOOKUP(Tabela3[[#This Row],[RetornCodigo]],Tabela7[],3,0),"formula")</f>
        <v>Lagoa</v>
      </c>
      <c r="AC324" s="40">
        <f>IFERROR(Tabela3[[#This Row],[Vlr Devolução]]/$AK$1,"formula")</f>
        <v>1.1053612391016187E-3</v>
      </c>
      <c r="AD324" s="32">
        <f>IFERROR(Tabela3[[#This Row],[Qtd Devolvida Kg]]/$AL$1,"formula")</f>
        <v>5.7989141604323817E-5</v>
      </c>
      <c r="AE324" s="41" t="str">
        <f>IFERROR(RIGHT(Tabela3[[#This Row],[Cliente]],10),"formula")</f>
        <v>0176 - 01)</v>
      </c>
      <c r="AF324" s="41">
        <f>IFERROR(VLOOKUP(Tabela3[[#This Row],[Fantasia]],'BASE VENDAS'!#REF!,2,0),0)</f>
        <v>0</v>
      </c>
      <c r="AG324" s="41">
        <f>IFERROR(VLOOKUP(Tabela3[[#This Row],[Fantasia]],'BASE VENDAS'!#REF!,3,0),0)</f>
        <v>0</v>
      </c>
      <c r="AH324" s="42">
        <f t="shared" si="5"/>
        <v>2.8611970184302681E-2</v>
      </c>
    </row>
    <row r="325" spans="1:34" x14ac:dyDescent="0.2">
      <c r="A325" s="9" t="str">
        <f>IFERROR(Tabela3[[#This Row],[direita]],"formula")</f>
        <v>0176 - 01)</v>
      </c>
      <c r="B325" s="9" t="s">
        <v>1133</v>
      </c>
      <c r="C325" t="s">
        <v>1146</v>
      </c>
      <c r="D325" t="s">
        <v>922</v>
      </c>
      <c r="E325" t="s">
        <v>1135</v>
      </c>
      <c r="F325" t="s">
        <v>676</v>
      </c>
      <c r="G325" t="s">
        <v>1204</v>
      </c>
      <c r="H325" s="48">
        <v>45702</v>
      </c>
      <c r="I325" t="s">
        <v>430</v>
      </c>
      <c r="J325" t="s">
        <v>297</v>
      </c>
      <c r="K325" t="s">
        <v>65</v>
      </c>
      <c r="L325" t="s">
        <v>312</v>
      </c>
      <c r="M325" t="s">
        <v>66</v>
      </c>
      <c r="N325" t="s">
        <v>298</v>
      </c>
      <c r="O325" t="s">
        <v>299</v>
      </c>
      <c r="P325" t="s">
        <v>2033</v>
      </c>
      <c r="Q325" t="s">
        <v>308</v>
      </c>
      <c r="R325" t="s">
        <v>2035</v>
      </c>
      <c r="S325" t="s">
        <v>20</v>
      </c>
      <c r="T325" s="49">
        <v>0.1111</v>
      </c>
      <c r="U325" s="49">
        <v>1.9998</v>
      </c>
      <c r="V325" s="49">
        <v>324</v>
      </c>
      <c r="W325" t="s">
        <v>315</v>
      </c>
      <c r="X325" t="s">
        <v>368</v>
      </c>
      <c r="Y325" t="s">
        <v>369</v>
      </c>
      <c r="Z325" t="s">
        <v>2034</v>
      </c>
      <c r="AA325" s="2" t="str">
        <f>IFERROR(VLOOKUP(Tabela3[[#This Row],[RetornCodigo]],Tabela7[],4,0),"formula")</f>
        <v xml:space="preserve">Lagoa Cd   </v>
      </c>
      <c r="AB325" s="9" t="str">
        <f>IFERROR(VLOOKUP(Tabela3[[#This Row],[RetornCodigo]],Tabela7[],3,0),"formula")</f>
        <v>Lagoa</v>
      </c>
      <c r="AC325" s="40">
        <f>IFERROR(Tabela3[[#This Row],[Vlr Devolução]]/$AK$1,"formula")</f>
        <v>1.0380783810693462E-3</v>
      </c>
      <c r="AD325" s="32">
        <f>IFERROR(Tabela3[[#This Row],[Qtd Devolvida Kg]]/$AL$1,"formula")</f>
        <v>5.7997842150701057E-5</v>
      </c>
      <c r="AE325" s="41" t="str">
        <f>IFERROR(RIGHT(Tabela3[[#This Row],[Cliente]],10),"formula")</f>
        <v>0176 - 01)</v>
      </c>
      <c r="AF325" s="41">
        <f>IFERROR(VLOOKUP(Tabela3[[#This Row],[Fantasia]],'BASE VENDAS'!#REF!,2,0),0)</f>
        <v>0</v>
      </c>
      <c r="AG325" s="41">
        <f>IFERROR(VLOOKUP(Tabela3[[#This Row],[Fantasia]],'BASE VENDAS'!#REF!,3,0),0)</f>
        <v>0</v>
      </c>
      <c r="AH325" s="42">
        <f t="shared" si="5"/>
        <v>2.8611970184302681E-2</v>
      </c>
    </row>
    <row r="326" spans="1:34" x14ac:dyDescent="0.2">
      <c r="A326" s="9" t="str">
        <f>IFERROR(Tabela3[[#This Row],[direita]],"formula")</f>
        <v>0047 - 08)</v>
      </c>
      <c r="B326" s="9" t="s">
        <v>1133</v>
      </c>
      <c r="C326" t="s">
        <v>1140</v>
      </c>
      <c r="D326" t="s">
        <v>918</v>
      </c>
      <c r="E326" t="s">
        <v>1141</v>
      </c>
      <c r="F326" t="s">
        <v>677</v>
      </c>
      <c r="G326" t="s">
        <v>1566</v>
      </c>
      <c r="H326" s="48">
        <v>45707</v>
      </c>
      <c r="I326" t="s">
        <v>1982</v>
      </c>
      <c r="J326" t="s">
        <v>297</v>
      </c>
      <c r="K326" t="s">
        <v>62</v>
      </c>
      <c r="L326" t="s">
        <v>63</v>
      </c>
      <c r="M326" t="s">
        <v>63</v>
      </c>
      <c r="N326" t="s">
        <v>298</v>
      </c>
      <c r="O326" t="s">
        <v>299</v>
      </c>
      <c r="P326" t="s">
        <v>2752</v>
      </c>
      <c r="Q326" t="s">
        <v>300</v>
      </c>
      <c r="R326" t="s">
        <v>135</v>
      </c>
      <c r="S326" t="s">
        <v>20</v>
      </c>
      <c r="T326" s="49">
        <v>7.1400000000000005E-2</v>
      </c>
      <c r="U326" s="49">
        <v>0.99960000000000004</v>
      </c>
      <c r="V326" s="49">
        <v>11</v>
      </c>
      <c r="W326" t="s">
        <v>315</v>
      </c>
      <c r="X326" t="s">
        <v>302</v>
      </c>
      <c r="Y326" t="s">
        <v>21</v>
      </c>
      <c r="Z326" t="s">
        <v>2753</v>
      </c>
      <c r="AA326" s="2" t="str">
        <f>IFERROR(VLOOKUP(Tabela3[[#This Row],[RetornCodigo]],Tabela7[],4,0),"formula")</f>
        <v xml:space="preserve">Sams Teresina   Sao Critovao   </v>
      </c>
      <c r="AB326" s="9" t="str">
        <f>IFERROR(VLOOKUP(Tabela3[[#This Row],[RetornCodigo]],Tabela7[],3,0),"formula")</f>
        <v>Sams</v>
      </c>
      <c r="AC326" s="40">
        <f>IFERROR(Tabela3[[#This Row],[Vlr Devolução]]/$AK$1,"formula")</f>
        <v>3.5243401826428422E-5</v>
      </c>
      <c r="AD326" s="32">
        <f>IFERROR(Tabela3[[#This Row],[Qtd Devolvida Kg]]/$AL$1,"formula")</f>
        <v>2.8990220528973289E-5</v>
      </c>
      <c r="AE326" s="41" t="str">
        <f>IFERROR(RIGHT(Tabela3[[#This Row],[Cliente]],10),"formula")</f>
        <v>0047 - 08)</v>
      </c>
      <c r="AF326" s="41">
        <f>IFERROR(VLOOKUP(Tabela3[[#This Row],[Fantasia]],'BASE VENDAS'!#REF!,2,0),0)</f>
        <v>0</v>
      </c>
      <c r="AG326" s="41">
        <f>IFERROR(VLOOKUP(Tabela3[[#This Row],[Fantasia]],'BASE VENDAS'!#REF!,3,0),0)</f>
        <v>0</v>
      </c>
      <c r="AH326" s="42">
        <f t="shared" si="5"/>
        <v>2.8611970184302681E-2</v>
      </c>
    </row>
    <row r="327" spans="1:34" x14ac:dyDescent="0.2">
      <c r="A327" s="9" t="str">
        <f>IFERROR(Tabela3[[#This Row],[direita]],"formula")</f>
        <v>1899 - 60)</v>
      </c>
      <c r="B327" s="9" t="s">
        <v>1133</v>
      </c>
      <c r="C327" t="s">
        <v>1140</v>
      </c>
      <c r="D327" t="s">
        <v>919</v>
      </c>
      <c r="E327" t="s">
        <v>1141</v>
      </c>
      <c r="F327" t="s">
        <v>677</v>
      </c>
      <c r="G327" t="s">
        <v>1189</v>
      </c>
      <c r="H327" s="48">
        <v>45706</v>
      </c>
      <c r="I327" t="s">
        <v>1982</v>
      </c>
      <c r="J327" t="s">
        <v>297</v>
      </c>
      <c r="K327" t="s">
        <v>57</v>
      </c>
      <c r="L327" t="s">
        <v>306</v>
      </c>
      <c r="M327" t="s">
        <v>274</v>
      </c>
      <c r="N327" t="s">
        <v>298</v>
      </c>
      <c r="O327" t="s">
        <v>299</v>
      </c>
      <c r="P327" t="s">
        <v>2754</v>
      </c>
      <c r="Q327" t="s">
        <v>300</v>
      </c>
      <c r="R327" t="s">
        <v>1984</v>
      </c>
      <c r="S327" t="s">
        <v>20</v>
      </c>
      <c r="T327" s="49">
        <v>0.55559999999999998</v>
      </c>
      <c r="U327" s="49">
        <v>5.0004</v>
      </c>
      <c r="V327" s="49">
        <v>100</v>
      </c>
      <c r="W327" t="s">
        <v>315</v>
      </c>
      <c r="X327" t="s">
        <v>302</v>
      </c>
      <c r="Y327" t="s">
        <v>21</v>
      </c>
      <c r="Z327" t="s">
        <v>2755</v>
      </c>
      <c r="AA327" s="2" t="str">
        <f>IFERROR(VLOOKUP(Tabela3[[#This Row],[RetornCodigo]],Tabela7[],4,0),"formula")</f>
        <v xml:space="preserve">Assai Sao Cristovao   </v>
      </c>
      <c r="AB327" s="9" t="str">
        <f>IFERROR(VLOOKUP(Tabela3[[#This Row],[RetornCodigo]],Tabela7[],3,0),"formula")</f>
        <v>Assai</v>
      </c>
      <c r="AC327" s="40">
        <f>IFERROR(Tabela3[[#This Row],[Vlr Devolução]]/$AK$1,"formula")</f>
        <v>3.203945620584402E-4</v>
      </c>
      <c r="AD327" s="32">
        <f>IFERROR(Tabela3[[#This Row],[Qtd Devolvida Kg]]/$AL$1,"formula")</f>
        <v>1.4502070701588439E-4</v>
      </c>
      <c r="AE327" s="41" t="str">
        <f>IFERROR(RIGHT(Tabela3[[#This Row],[Cliente]],10),"formula")</f>
        <v>1899 - 60)</v>
      </c>
      <c r="AF327" s="41">
        <f>IFERROR(VLOOKUP(Tabela3[[#This Row],[Fantasia]],'BASE VENDAS'!#REF!,2,0),0)</f>
        <v>0</v>
      </c>
      <c r="AG327" s="41">
        <f>IFERROR(VLOOKUP(Tabela3[[#This Row],[Fantasia]],'BASE VENDAS'!#REF!,3,0),0)</f>
        <v>0</v>
      </c>
      <c r="AH327" s="42">
        <f t="shared" si="5"/>
        <v>2.8611970184302681E-2</v>
      </c>
    </row>
    <row r="328" spans="1:34" x14ac:dyDescent="0.2">
      <c r="A328" s="9" t="str">
        <f>IFERROR(Tabela3[[#This Row],[direita]],"formula")</f>
        <v>1899 - 40)</v>
      </c>
      <c r="B328" s="9" t="s">
        <v>1133</v>
      </c>
      <c r="C328" t="s">
        <v>1140</v>
      </c>
      <c r="D328" t="s">
        <v>919</v>
      </c>
      <c r="E328" t="s">
        <v>1141</v>
      </c>
      <c r="F328" t="s">
        <v>677</v>
      </c>
      <c r="G328" t="s">
        <v>1142</v>
      </c>
      <c r="H328" s="48">
        <v>45706</v>
      </c>
      <c r="I328" t="s">
        <v>1982</v>
      </c>
      <c r="J328" t="s">
        <v>297</v>
      </c>
      <c r="K328" t="s">
        <v>57</v>
      </c>
      <c r="L328" t="s">
        <v>306</v>
      </c>
      <c r="M328" t="s">
        <v>274</v>
      </c>
      <c r="N328" t="s">
        <v>298</v>
      </c>
      <c r="O328" t="s">
        <v>299</v>
      </c>
      <c r="P328" t="s">
        <v>2756</v>
      </c>
      <c r="Q328" t="s">
        <v>308</v>
      </c>
      <c r="R328" t="s">
        <v>1984</v>
      </c>
      <c r="S328" t="s">
        <v>20</v>
      </c>
      <c r="T328" s="49">
        <v>3.3300000000000003E-2</v>
      </c>
      <c r="U328" s="49">
        <v>0.29970000000000002</v>
      </c>
      <c r="V328" s="49">
        <v>6</v>
      </c>
      <c r="W328" t="s">
        <v>315</v>
      </c>
      <c r="X328" t="s">
        <v>302</v>
      </c>
      <c r="Y328" t="s">
        <v>21</v>
      </c>
      <c r="Z328" t="s">
        <v>2757</v>
      </c>
      <c r="AA328" s="2" t="str">
        <f>IFERROR(VLOOKUP(Tabela3[[#This Row],[RetornCodigo]],Tabela7[],4,0),"formula")</f>
        <v xml:space="preserve">Assai Ininga   </v>
      </c>
      <c r="AB328" s="9" t="str">
        <f>IFERROR(VLOOKUP(Tabela3[[#This Row],[RetornCodigo]],Tabela7[],3,0),"formula")</f>
        <v>Assai</v>
      </c>
      <c r="AC328" s="40">
        <f>IFERROR(Tabela3[[#This Row],[Vlr Devolução]]/$AK$1,"formula")</f>
        <v>1.9223673723506412E-5</v>
      </c>
      <c r="AD328" s="32">
        <f>IFERROR(Tabela3[[#This Row],[Qtd Devolvida Kg]]/$AL$1,"formula")</f>
        <v>8.6918458308656414E-6</v>
      </c>
      <c r="AE328" s="41" t="str">
        <f>IFERROR(RIGHT(Tabela3[[#This Row],[Cliente]],10),"formula")</f>
        <v>1899 - 40)</v>
      </c>
      <c r="AF328" s="41">
        <f>IFERROR(VLOOKUP(Tabela3[[#This Row],[Fantasia]],'BASE VENDAS'!#REF!,2,0),0)</f>
        <v>0</v>
      </c>
      <c r="AG328" s="41">
        <f>IFERROR(VLOOKUP(Tabela3[[#This Row],[Fantasia]],'BASE VENDAS'!#REF!,3,0),0)</f>
        <v>0</v>
      </c>
      <c r="AH328" s="42">
        <f t="shared" si="5"/>
        <v>2.8611970184302681E-2</v>
      </c>
    </row>
    <row r="329" spans="1:34" x14ac:dyDescent="0.2">
      <c r="A329" s="9" t="str">
        <f>IFERROR(Tabela3[[#This Row],[direita]],"formula")</f>
        <v>1899 - 40)</v>
      </c>
      <c r="B329" s="9" t="s">
        <v>1133</v>
      </c>
      <c r="C329" t="s">
        <v>1140</v>
      </c>
      <c r="D329" t="s">
        <v>919</v>
      </c>
      <c r="E329" t="s">
        <v>1141</v>
      </c>
      <c r="F329" t="s">
        <v>677</v>
      </c>
      <c r="G329" t="s">
        <v>1142</v>
      </c>
      <c r="H329" s="48">
        <v>45706</v>
      </c>
      <c r="I329" t="s">
        <v>1982</v>
      </c>
      <c r="J329" t="s">
        <v>297</v>
      </c>
      <c r="K329" t="s">
        <v>41</v>
      </c>
      <c r="L329" t="s">
        <v>310</v>
      </c>
      <c r="M329" t="s">
        <v>42</v>
      </c>
      <c r="N329" t="s">
        <v>298</v>
      </c>
      <c r="O329" t="s">
        <v>299</v>
      </c>
      <c r="P329" t="s">
        <v>2756</v>
      </c>
      <c r="Q329" t="s">
        <v>309</v>
      </c>
      <c r="R329" t="s">
        <v>86</v>
      </c>
      <c r="S329" t="s">
        <v>20</v>
      </c>
      <c r="T329" s="49">
        <v>1.11E-2</v>
      </c>
      <c r="U329" s="49">
        <v>9.9900000000000003E-2</v>
      </c>
      <c r="V329" s="49">
        <v>2.4900000000000002</v>
      </c>
      <c r="W329" t="s">
        <v>315</v>
      </c>
      <c r="X329" t="s">
        <v>302</v>
      </c>
      <c r="Y329" t="s">
        <v>21</v>
      </c>
      <c r="Z329" t="s">
        <v>2757</v>
      </c>
      <c r="AA329" s="2" t="str">
        <f>IFERROR(VLOOKUP(Tabela3[[#This Row],[RetornCodigo]],Tabela7[],4,0),"formula")</f>
        <v xml:space="preserve">Assai Ininga   </v>
      </c>
      <c r="AB329" s="9" t="str">
        <f>IFERROR(VLOOKUP(Tabela3[[#This Row],[RetornCodigo]],Tabela7[],3,0),"formula")</f>
        <v>Assai</v>
      </c>
      <c r="AC329" s="40">
        <f>IFERROR(Tabela3[[#This Row],[Vlr Devolução]]/$AK$1,"formula")</f>
        <v>7.9778245952551607E-6</v>
      </c>
      <c r="AD329" s="32">
        <f>IFERROR(Tabela3[[#This Row],[Qtd Devolvida Kg]]/$AL$1,"formula")</f>
        <v>2.8972819436218802E-6</v>
      </c>
      <c r="AE329" s="41" t="str">
        <f>IFERROR(RIGHT(Tabela3[[#This Row],[Cliente]],10),"formula")</f>
        <v>1899 - 40)</v>
      </c>
      <c r="AF329" s="41">
        <f>IFERROR(VLOOKUP(Tabela3[[#This Row],[Fantasia]],'BASE VENDAS'!#REF!,2,0),0)</f>
        <v>0</v>
      </c>
      <c r="AG329" s="41">
        <f>IFERROR(VLOOKUP(Tabela3[[#This Row],[Fantasia]],'BASE VENDAS'!#REF!,3,0),0)</f>
        <v>0</v>
      </c>
      <c r="AH329" s="42">
        <f t="shared" si="5"/>
        <v>2.8611970184302681E-2</v>
      </c>
    </row>
    <row r="330" spans="1:34" x14ac:dyDescent="0.2">
      <c r="A330" s="9" t="str">
        <f>IFERROR(Tabela3[[#This Row],[direita]],"formula")</f>
        <v>1899 - 40)</v>
      </c>
      <c r="B330" s="9" t="s">
        <v>1133</v>
      </c>
      <c r="C330" t="s">
        <v>1140</v>
      </c>
      <c r="D330" t="s">
        <v>919</v>
      </c>
      <c r="E330" t="s">
        <v>1141</v>
      </c>
      <c r="F330" t="s">
        <v>677</v>
      </c>
      <c r="G330" t="s">
        <v>1142</v>
      </c>
      <c r="H330" s="48">
        <v>45706</v>
      </c>
      <c r="I330" t="s">
        <v>1982</v>
      </c>
      <c r="J330" t="s">
        <v>297</v>
      </c>
      <c r="K330" t="s">
        <v>53</v>
      </c>
      <c r="L330" t="s">
        <v>54</v>
      </c>
      <c r="M330" t="s">
        <v>55</v>
      </c>
      <c r="N330" t="s">
        <v>298</v>
      </c>
      <c r="O330" t="s">
        <v>299</v>
      </c>
      <c r="P330" t="s">
        <v>2756</v>
      </c>
      <c r="Q330" t="s">
        <v>307</v>
      </c>
      <c r="R330" t="s">
        <v>56</v>
      </c>
      <c r="S330" t="s">
        <v>20</v>
      </c>
      <c r="T330" s="49">
        <v>6.7000000000000002E-3</v>
      </c>
      <c r="U330" s="49">
        <v>0.10050000000000001</v>
      </c>
      <c r="V330" s="49">
        <v>1.29</v>
      </c>
      <c r="W330" t="s">
        <v>315</v>
      </c>
      <c r="X330" t="s">
        <v>302</v>
      </c>
      <c r="Y330" t="s">
        <v>21</v>
      </c>
      <c r="Z330" t="s">
        <v>2757</v>
      </c>
      <c r="AA330" s="2" t="str">
        <f>IFERROR(VLOOKUP(Tabela3[[#This Row],[RetornCodigo]],Tabela7[],4,0),"formula")</f>
        <v xml:space="preserve">Assai Ininga   </v>
      </c>
      <c r="AB330" s="9" t="str">
        <f>IFERROR(VLOOKUP(Tabela3[[#This Row],[RetornCodigo]],Tabela7[],3,0),"formula")</f>
        <v>Assai</v>
      </c>
      <c r="AC330" s="40">
        <f>IFERROR(Tabela3[[#This Row],[Vlr Devolução]]/$AK$1,"formula")</f>
        <v>4.1330898505538788E-6</v>
      </c>
      <c r="AD330" s="32">
        <f>IFERROR(Tabela3[[#This Row],[Qtd Devolvida Kg]]/$AL$1,"formula")</f>
        <v>2.9146830363763661E-6</v>
      </c>
      <c r="AE330" s="41" t="str">
        <f>IFERROR(RIGHT(Tabela3[[#This Row],[Cliente]],10),"formula")</f>
        <v>1899 - 40)</v>
      </c>
      <c r="AF330" s="41">
        <f>IFERROR(VLOOKUP(Tabela3[[#This Row],[Fantasia]],'BASE VENDAS'!#REF!,2,0),0)</f>
        <v>0</v>
      </c>
      <c r="AG330" s="41">
        <f>IFERROR(VLOOKUP(Tabela3[[#This Row],[Fantasia]],'BASE VENDAS'!#REF!,3,0),0)</f>
        <v>0</v>
      </c>
      <c r="AH330" s="42">
        <f t="shared" si="5"/>
        <v>2.8611970184302681E-2</v>
      </c>
    </row>
    <row r="331" spans="1:34" x14ac:dyDescent="0.2">
      <c r="A331" s="9" t="str">
        <f>IFERROR(Tabela3[[#This Row],[direita]],"formula")</f>
        <v>1899 - 40)</v>
      </c>
      <c r="B331" s="9" t="s">
        <v>1133</v>
      </c>
      <c r="C331" t="s">
        <v>1140</v>
      </c>
      <c r="D331" t="s">
        <v>919</v>
      </c>
      <c r="E331" t="s">
        <v>1141</v>
      </c>
      <c r="F331" t="s">
        <v>677</v>
      </c>
      <c r="G331" t="s">
        <v>1142</v>
      </c>
      <c r="H331" s="48">
        <v>45706</v>
      </c>
      <c r="I331" t="s">
        <v>1982</v>
      </c>
      <c r="J331" t="s">
        <v>303</v>
      </c>
      <c r="K331" t="s">
        <v>45</v>
      </c>
      <c r="L331" t="s">
        <v>1148</v>
      </c>
      <c r="M331" t="s">
        <v>1148</v>
      </c>
      <c r="N331" t="s">
        <v>325</v>
      </c>
      <c r="O331" t="s">
        <v>299</v>
      </c>
      <c r="P331" t="s">
        <v>2756</v>
      </c>
      <c r="Q331" t="s">
        <v>319</v>
      </c>
      <c r="R331" t="s">
        <v>1150</v>
      </c>
      <c r="S331" t="s">
        <v>20</v>
      </c>
      <c r="T331" s="49">
        <v>0.04</v>
      </c>
      <c r="U331" s="49">
        <v>0.6</v>
      </c>
      <c r="V331" s="49">
        <v>3.9</v>
      </c>
      <c r="W331" t="s">
        <v>315</v>
      </c>
      <c r="X331" t="s">
        <v>302</v>
      </c>
      <c r="Y331" t="s">
        <v>21</v>
      </c>
      <c r="Z331" t="s">
        <v>2757</v>
      </c>
      <c r="AA331" s="2" t="str">
        <f>IFERROR(VLOOKUP(Tabela3[[#This Row],[RetornCodigo]],Tabela7[],4,0),"formula")</f>
        <v xml:space="preserve">Assai Ininga   </v>
      </c>
      <c r="AB331" s="9" t="str">
        <f>IFERROR(VLOOKUP(Tabela3[[#This Row],[RetornCodigo]],Tabela7[],3,0),"formula")</f>
        <v>Assai</v>
      </c>
      <c r="AC331" s="40">
        <f>IFERROR(Tabela3[[#This Row],[Vlr Devolução]]/$AK$1,"formula")</f>
        <v>1.2495387920279168E-5</v>
      </c>
      <c r="AD331" s="32">
        <f>IFERROR(Tabela3[[#This Row],[Qtd Devolvida Kg]]/$AL$1,"formula")</f>
        <v>1.7401092754485765E-5</v>
      </c>
      <c r="AE331" s="41" t="str">
        <f>IFERROR(RIGHT(Tabela3[[#This Row],[Cliente]],10),"formula")</f>
        <v>1899 - 40)</v>
      </c>
      <c r="AF331" s="41">
        <f>IFERROR(VLOOKUP(Tabela3[[#This Row],[Fantasia]],'BASE VENDAS'!#REF!,2,0),0)</f>
        <v>0</v>
      </c>
      <c r="AG331" s="41">
        <f>IFERROR(VLOOKUP(Tabela3[[#This Row],[Fantasia]],'BASE VENDAS'!#REF!,3,0),0)</f>
        <v>0</v>
      </c>
      <c r="AH331" s="42">
        <f t="shared" si="5"/>
        <v>2.8611970184302681E-2</v>
      </c>
    </row>
    <row r="332" spans="1:34" x14ac:dyDescent="0.2">
      <c r="A332" s="9" t="str">
        <f>IFERROR(Tabela3[[#This Row],[direita]],"formula")</f>
        <v>1899 - 40)</v>
      </c>
      <c r="B332" s="9" t="s">
        <v>1133</v>
      </c>
      <c r="C332" t="s">
        <v>1140</v>
      </c>
      <c r="D332" t="s">
        <v>919</v>
      </c>
      <c r="E332" t="s">
        <v>1141</v>
      </c>
      <c r="F332" t="s">
        <v>677</v>
      </c>
      <c r="G332" t="s">
        <v>1142</v>
      </c>
      <c r="H332" s="48">
        <v>45706</v>
      </c>
      <c r="I332" t="s">
        <v>1982</v>
      </c>
      <c r="J332" t="s">
        <v>297</v>
      </c>
      <c r="K332" t="s">
        <v>34</v>
      </c>
      <c r="L332" t="s">
        <v>35</v>
      </c>
      <c r="M332" t="s">
        <v>35</v>
      </c>
      <c r="N332" t="s">
        <v>298</v>
      </c>
      <c r="O332" t="s">
        <v>299</v>
      </c>
      <c r="P332" t="s">
        <v>2756</v>
      </c>
      <c r="Q332" t="s">
        <v>327</v>
      </c>
      <c r="R332" t="s">
        <v>2126</v>
      </c>
      <c r="S332" t="s">
        <v>20</v>
      </c>
      <c r="T332" s="49">
        <v>0.26319999999999999</v>
      </c>
      <c r="U332" s="49">
        <v>2.5004</v>
      </c>
      <c r="V332" s="49">
        <v>44.5</v>
      </c>
      <c r="W332" t="s">
        <v>315</v>
      </c>
      <c r="X332" t="s">
        <v>302</v>
      </c>
      <c r="Y332" t="s">
        <v>21</v>
      </c>
      <c r="Z332" t="s">
        <v>2757</v>
      </c>
      <c r="AA332" s="2" t="str">
        <f>IFERROR(VLOOKUP(Tabela3[[#This Row],[RetornCodigo]],Tabela7[],4,0),"formula")</f>
        <v xml:space="preserve">Assai Ininga   </v>
      </c>
      <c r="AB332" s="9" t="str">
        <f>IFERROR(VLOOKUP(Tabela3[[#This Row],[RetornCodigo]],Tabela7[],3,0),"formula")</f>
        <v>Assai</v>
      </c>
      <c r="AC332" s="40">
        <f>IFERROR(Tabela3[[#This Row],[Vlr Devolução]]/$AK$1,"formula")</f>
        <v>1.4257558011600589E-4</v>
      </c>
      <c r="AD332" s="32">
        <f>IFERROR(Tabela3[[#This Row],[Qtd Devolvida Kg]]/$AL$1,"formula")</f>
        <v>7.2516153872193682E-5</v>
      </c>
      <c r="AE332" s="41" t="str">
        <f>IFERROR(RIGHT(Tabela3[[#This Row],[Cliente]],10),"formula")</f>
        <v>1899 - 40)</v>
      </c>
      <c r="AF332" s="41">
        <f>IFERROR(VLOOKUP(Tabela3[[#This Row],[Fantasia]],'BASE VENDAS'!#REF!,2,0),0)</f>
        <v>0</v>
      </c>
      <c r="AG332" s="41">
        <f>IFERROR(VLOOKUP(Tabela3[[#This Row],[Fantasia]],'BASE VENDAS'!#REF!,3,0),0)</f>
        <v>0</v>
      </c>
      <c r="AH332" s="42">
        <f t="shared" si="5"/>
        <v>2.8611970184302681E-2</v>
      </c>
    </row>
    <row r="333" spans="1:34" x14ac:dyDescent="0.2">
      <c r="A333" s="9" t="str">
        <f>IFERROR(Tabela3[[#This Row],[direita]],"formula")</f>
        <v>1899 - 40)</v>
      </c>
      <c r="B333" s="9" t="s">
        <v>1133</v>
      </c>
      <c r="C333" t="s">
        <v>1140</v>
      </c>
      <c r="D333" t="s">
        <v>919</v>
      </c>
      <c r="E333" t="s">
        <v>1141</v>
      </c>
      <c r="F333" t="s">
        <v>677</v>
      </c>
      <c r="G333" t="s">
        <v>1142</v>
      </c>
      <c r="H333" s="48">
        <v>45706</v>
      </c>
      <c r="I333" t="s">
        <v>1982</v>
      </c>
      <c r="J333" t="s">
        <v>303</v>
      </c>
      <c r="K333" t="s">
        <v>89</v>
      </c>
      <c r="L333" t="s">
        <v>90</v>
      </c>
      <c r="M333" t="s">
        <v>90</v>
      </c>
      <c r="N333" t="s">
        <v>298</v>
      </c>
      <c r="O333" t="s">
        <v>299</v>
      </c>
      <c r="P333" t="s">
        <v>2756</v>
      </c>
      <c r="Q333" t="s">
        <v>300</v>
      </c>
      <c r="R333" t="s">
        <v>91</v>
      </c>
      <c r="S333" t="s">
        <v>92</v>
      </c>
      <c r="T333" s="49">
        <v>0.06</v>
      </c>
      <c r="U333" s="49">
        <v>1.2</v>
      </c>
      <c r="V333" s="49">
        <v>5.16</v>
      </c>
      <c r="W333" t="s">
        <v>315</v>
      </c>
      <c r="X333" t="s">
        <v>302</v>
      </c>
      <c r="Y333" t="s">
        <v>21</v>
      </c>
      <c r="Z333" t="s">
        <v>2757</v>
      </c>
      <c r="AA333" s="2" t="str">
        <f>IFERROR(VLOOKUP(Tabela3[[#This Row],[RetornCodigo]],Tabela7[],4,0),"formula")</f>
        <v xml:space="preserve">Assai Ininga   </v>
      </c>
      <c r="AB333" s="9" t="str">
        <f>IFERROR(VLOOKUP(Tabela3[[#This Row],[RetornCodigo]],Tabela7[],3,0),"formula")</f>
        <v>Assai</v>
      </c>
      <c r="AC333" s="40">
        <f>IFERROR(Tabela3[[#This Row],[Vlr Devolução]]/$AK$1,"formula")</f>
        <v>1.6532359402215515E-5</v>
      </c>
      <c r="AD333" s="32">
        <f>IFERROR(Tabela3[[#This Row],[Qtd Devolvida Kg]]/$AL$1,"formula")</f>
        <v>3.480218550897153E-5</v>
      </c>
      <c r="AE333" s="41" t="str">
        <f>IFERROR(RIGHT(Tabela3[[#This Row],[Cliente]],10),"formula")</f>
        <v>1899 - 40)</v>
      </c>
      <c r="AF333" s="41">
        <f>IFERROR(VLOOKUP(Tabela3[[#This Row],[Fantasia]],'BASE VENDAS'!#REF!,2,0),0)</f>
        <v>0</v>
      </c>
      <c r="AG333" s="41">
        <f>IFERROR(VLOOKUP(Tabela3[[#This Row],[Fantasia]],'BASE VENDAS'!#REF!,3,0),0)</f>
        <v>0</v>
      </c>
      <c r="AH333" s="42">
        <f t="shared" si="5"/>
        <v>2.8611970184302681E-2</v>
      </c>
    </row>
    <row r="334" spans="1:34" x14ac:dyDescent="0.2">
      <c r="A334" s="9" t="str">
        <f>IFERROR(Tabela3[[#This Row],[direita]],"formula")</f>
        <v>1899 - 71)</v>
      </c>
      <c r="B334" s="9" t="s">
        <v>1133</v>
      </c>
      <c r="C334" t="s">
        <v>1140</v>
      </c>
      <c r="D334" t="s">
        <v>921</v>
      </c>
      <c r="E334" t="s">
        <v>1284</v>
      </c>
      <c r="F334" t="s">
        <v>681</v>
      </c>
      <c r="G334" t="s">
        <v>1288</v>
      </c>
      <c r="H334" s="48">
        <v>45706</v>
      </c>
      <c r="I334" t="s">
        <v>1982</v>
      </c>
      <c r="J334" t="s">
        <v>297</v>
      </c>
      <c r="K334" t="s">
        <v>34</v>
      </c>
      <c r="L334" t="s">
        <v>35</v>
      </c>
      <c r="M334" t="s">
        <v>35</v>
      </c>
      <c r="N334" t="s">
        <v>298</v>
      </c>
      <c r="O334" t="s">
        <v>299</v>
      </c>
      <c r="P334" t="s">
        <v>2758</v>
      </c>
      <c r="Q334" t="s">
        <v>300</v>
      </c>
      <c r="R334" t="s">
        <v>70</v>
      </c>
      <c r="S334" t="s">
        <v>20</v>
      </c>
      <c r="T334" s="49">
        <v>0.4</v>
      </c>
      <c r="U334" s="49">
        <v>4</v>
      </c>
      <c r="V334" s="49">
        <v>50.8</v>
      </c>
      <c r="W334" t="s">
        <v>301</v>
      </c>
      <c r="X334" t="s">
        <v>370</v>
      </c>
      <c r="Y334" t="s">
        <v>371</v>
      </c>
      <c r="Z334" t="s">
        <v>2759</v>
      </c>
      <c r="AA334" s="2" t="str">
        <f>IFERROR(VLOOKUP(Tabela3[[#This Row],[RetornCodigo]],Tabela7[],4,0),"formula")</f>
        <v xml:space="preserve">Assai Turu   </v>
      </c>
      <c r="AB334" s="9" t="str">
        <f>IFERROR(VLOOKUP(Tabela3[[#This Row],[RetornCodigo]],Tabela7[],3,0),"formula")</f>
        <v>Assai</v>
      </c>
      <c r="AC334" s="40">
        <f>IFERROR(Tabela3[[#This Row],[Vlr Devolução]]/$AK$1,"formula")</f>
        <v>1.627604375256876E-4</v>
      </c>
      <c r="AD334" s="32">
        <f>IFERROR(Tabela3[[#This Row],[Qtd Devolvida Kg]]/$AL$1,"formula")</f>
        <v>1.160072850299051E-4</v>
      </c>
      <c r="AE334" s="41" t="str">
        <f>IFERROR(RIGHT(Tabela3[[#This Row],[Cliente]],10),"formula")</f>
        <v>1899 - 71)</v>
      </c>
      <c r="AF334" s="41">
        <f>IFERROR(VLOOKUP(Tabela3[[#This Row],[Fantasia]],'BASE VENDAS'!#REF!,2,0),0)</f>
        <v>0</v>
      </c>
      <c r="AG334" s="41">
        <f>IFERROR(VLOOKUP(Tabela3[[#This Row],[Fantasia]],'BASE VENDAS'!#REF!,3,0),0)</f>
        <v>0</v>
      </c>
      <c r="AH334" s="42">
        <f t="shared" si="5"/>
        <v>2.8611970184302681E-2</v>
      </c>
    </row>
    <row r="335" spans="1:34" x14ac:dyDescent="0.2">
      <c r="A335" s="9" t="str">
        <f>IFERROR(Tabela3[[#This Row],[direita]],"formula")</f>
        <v>1899 - 73)</v>
      </c>
      <c r="B335" s="9" t="s">
        <v>1133</v>
      </c>
      <c r="C335" t="s">
        <v>1140</v>
      </c>
      <c r="D335" t="s">
        <v>921</v>
      </c>
      <c r="E335" t="s">
        <v>1284</v>
      </c>
      <c r="F335" t="s">
        <v>681</v>
      </c>
      <c r="G335" t="s">
        <v>1439</v>
      </c>
      <c r="H335" s="48">
        <v>45712</v>
      </c>
      <c r="I335" t="s">
        <v>2485</v>
      </c>
      <c r="J335" t="s">
        <v>297</v>
      </c>
      <c r="K335" t="s">
        <v>27</v>
      </c>
      <c r="L335" t="s">
        <v>320</v>
      </c>
      <c r="M335" t="s">
        <v>28</v>
      </c>
      <c r="N335" t="s">
        <v>298</v>
      </c>
      <c r="O335" t="s">
        <v>299</v>
      </c>
      <c r="P335" t="s">
        <v>2760</v>
      </c>
      <c r="Q335" t="s">
        <v>300</v>
      </c>
      <c r="R335" t="s">
        <v>264</v>
      </c>
      <c r="S335" t="s">
        <v>20</v>
      </c>
      <c r="T335" s="49">
        <v>0.1111</v>
      </c>
      <c r="U335" s="49">
        <v>1.9998</v>
      </c>
      <c r="V335" s="49">
        <v>29.6</v>
      </c>
      <c r="W335" t="s">
        <v>301</v>
      </c>
      <c r="X335" t="s">
        <v>370</v>
      </c>
      <c r="Y335" t="s">
        <v>371</v>
      </c>
      <c r="Z335" t="s">
        <v>2761</v>
      </c>
      <c r="AA335" s="2" t="str">
        <f>IFERROR(VLOOKUP(Tabela3[[#This Row],[RetornCodigo]],Tabela7[],4,0),"formula")</f>
        <v xml:space="preserve">Assai Sao Bernardo   </v>
      </c>
      <c r="AB335" s="9" t="str">
        <f>IFERROR(VLOOKUP(Tabela3[[#This Row],[RetornCodigo]],Tabela7[],3,0),"formula")</f>
        <v>Assai</v>
      </c>
      <c r="AC335" s="40">
        <f>IFERROR(Tabela3[[#This Row],[Vlr Devolução]]/$AK$1,"formula")</f>
        <v>9.48367903692983E-5</v>
      </c>
      <c r="AD335" s="32">
        <f>IFERROR(Tabela3[[#This Row],[Qtd Devolvida Kg]]/$AL$1,"formula")</f>
        <v>5.7997842150701057E-5</v>
      </c>
      <c r="AE335" s="41" t="str">
        <f>IFERROR(RIGHT(Tabela3[[#This Row],[Cliente]],10),"formula")</f>
        <v>1899 - 73)</v>
      </c>
      <c r="AF335" s="41">
        <f>IFERROR(VLOOKUP(Tabela3[[#This Row],[Fantasia]],'BASE VENDAS'!#REF!,2,0),0)</f>
        <v>0</v>
      </c>
      <c r="AG335" s="41">
        <f>IFERROR(VLOOKUP(Tabela3[[#This Row],[Fantasia]],'BASE VENDAS'!#REF!,3,0),0)</f>
        <v>0</v>
      </c>
      <c r="AH335" s="42">
        <f t="shared" si="5"/>
        <v>2.8611970184302681E-2</v>
      </c>
    </row>
    <row r="336" spans="1:34" x14ac:dyDescent="0.2">
      <c r="A336" s="9" t="str">
        <f>IFERROR(Tabela3[[#This Row],[direita]],"formula")</f>
        <v>1899 - 73)</v>
      </c>
      <c r="B336" s="9" t="s">
        <v>1133</v>
      </c>
      <c r="C336" t="s">
        <v>1140</v>
      </c>
      <c r="D336" t="s">
        <v>921</v>
      </c>
      <c r="E336" t="s">
        <v>1284</v>
      </c>
      <c r="F336" t="s">
        <v>681</v>
      </c>
      <c r="G336" t="s">
        <v>1439</v>
      </c>
      <c r="H336" s="48">
        <v>45712</v>
      </c>
      <c r="I336" t="s">
        <v>2485</v>
      </c>
      <c r="J336" t="s">
        <v>303</v>
      </c>
      <c r="K336" t="s">
        <v>45</v>
      </c>
      <c r="L336" t="s">
        <v>417</v>
      </c>
      <c r="M336" t="s">
        <v>46</v>
      </c>
      <c r="N336" t="s">
        <v>311</v>
      </c>
      <c r="O336" t="s">
        <v>299</v>
      </c>
      <c r="P336" t="s">
        <v>2760</v>
      </c>
      <c r="Q336" t="s">
        <v>307</v>
      </c>
      <c r="R336" t="s">
        <v>47</v>
      </c>
      <c r="S336" t="s">
        <v>20</v>
      </c>
      <c r="T336" s="49">
        <v>1</v>
      </c>
      <c r="U336" s="49">
        <v>15</v>
      </c>
      <c r="V336" s="49">
        <v>52.5</v>
      </c>
      <c r="W336" t="s">
        <v>301</v>
      </c>
      <c r="X336" t="s">
        <v>370</v>
      </c>
      <c r="Y336" t="s">
        <v>371</v>
      </c>
      <c r="Z336" t="s">
        <v>2761</v>
      </c>
      <c r="AA336" s="2" t="str">
        <f>IFERROR(VLOOKUP(Tabela3[[#This Row],[RetornCodigo]],Tabela7[],4,0),"formula")</f>
        <v xml:space="preserve">Assai Sao Bernardo   </v>
      </c>
      <c r="AB336" s="9" t="str">
        <f>IFERROR(VLOOKUP(Tabela3[[#This Row],[RetornCodigo]],Tabela7[],3,0),"formula")</f>
        <v>Assai</v>
      </c>
      <c r="AC336" s="40">
        <f>IFERROR(Tabela3[[#This Row],[Vlr Devolução]]/$AK$1,"formula")</f>
        <v>1.6820714508068111E-4</v>
      </c>
      <c r="AD336" s="32">
        <f>IFERROR(Tabela3[[#This Row],[Qtd Devolvida Kg]]/$AL$1,"formula")</f>
        <v>4.3502731886214415E-4</v>
      </c>
      <c r="AE336" s="41" t="str">
        <f>IFERROR(RIGHT(Tabela3[[#This Row],[Cliente]],10),"formula")</f>
        <v>1899 - 73)</v>
      </c>
      <c r="AF336" s="41">
        <f>IFERROR(VLOOKUP(Tabela3[[#This Row],[Fantasia]],'BASE VENDAS'!#REF!,2,0),0)</f>
        <v>0</v>
      </c>
      <c r="AG336" s="41">
        <f>IFERROR(VLOOKUP(Tabela3[[#This Row],[Fantasia]],'BASE VENDAS'!#REF!,3,0),0)</f>
        <v>0</v>
      </c>
      <c r="AH336" s="42">
        <f t="shared" si="5"/>
        <v>2.8611970184302681E-2</v>
      </c>
    </row>
    <row r="337" spans="1:34" x14ac:dyDescent="0.2">
      <c r="A337" s="9" t="str">
        <f>IFERROR(Tabela3[[#This Row],[direita]],"formula")</f>
        <v>1899 - 24)</v>
      </c>
      <c r="B337" s="9" t="s">
        <v>1133</v>
      </c>
      <c r="C337" t="s">
        <v>1140</v>
      </c>
      <c r="D337" t="s">
        <v>919</v>
      </c>
      <c r="E337" t="s">
        <v>1141</v>
      </c>
      <c r="F337" t="s">
        <v>677</v>
      </c>
      <c r="G337" t="s">
        <v>1275</v>
      </c>
      <c r="H337" s="48">
        <v>45706</v>
      </c>
      <c r="I337" t="s">
        <v>1982</v>
      </c>
      <c r="J337" t="s">
        <v>303</v>
      </c>
      <c r="K337" t="s">
        <v>45</v>
      </c>
      <c r="L337" t="s">
        <v>1148</v>
      </c>
      <c r="M337" t="s">
        <v>1148</v>
      </c>
      <c r="N337" t="s">
        <v>325</v>
      </c>
      <c r="O337" t="s">
        <v>299</v>
      </c>
      <c r="P337" t="s">
        <v>2762</v>
      </c>
      <c r="Q337" t="s">
        <v>308</v>
      </c>
      <c r="R337" t="s">
        <v>1150</v>
      </c>
      <c r="S337" t="s">
        <v>20</v>
      </c>
      <c r="T337" s="49">
        <v>7.17E-2</v>
      </c>
      <c r="U337" s="49">
        <v>1.0754999999999999</v>
      </c>
      <c r="V337" s="49">
        <v>6.99</v>
      </c>
      <c r="W337" t="s">
        <v>315</v>
      </c>
      <c r="X337" t="s">
        <v>302</v>
      </c>
      <c r="Y337" t="s">
        <v>21</v>
      </c>
      <c r="Z337" t="s">
        <v>2763</v>
      </c>
      <c r="AA337" s="2" t="str">
        <f>IFERROR(VLOOKUP(Tabela3[[#This Row],[RetornCodigo]],Tabela7[],4,0),"formula")</f>
        <v xml:space="preserve">Assai Sao Raimundo   </v>
      </c>
      <c r="AB337" s="9" t="str">
        <f>IFERROR(VLOOKUP(Tabela3[[#This Row],[RetornCodigo]],Tabela7[],3,0),"formula")</f>
        <v>Assai</v>
      </c>
      <c r="AC337" s="40">
        <f>IFERROR(Tabela3[[#This Row],[Vlr Devolução]]/$AK$1,"formula")</f>
        <v>2.2395579887884969E-5</v>
      </c>
      <c r="AD337" s="32">
        <f>IFERROR(Tabela3[[#This Row],[Qtd Devolvida Kg]]/$AL$1,"formula")</f>
        <v>3.1191458762415731E-5</v>
      </c>
      <c r="AE337" s="41" t="str">
        <f>IFERROR(RIGHT(Tabela3[[#This Row],[Cliente]],10),"formula")</f>
        <v>1899 - 24)</v>
      </c>
      <c r="AF337" s="41">
        <f>IFERROR(VLOOKUP(Tabela3[[#This Row],[Fantasia]],'BASE VENDAS'!#REF!,2,0),0)</f>
        <v>0</v>
      </c>
      <c r="AG337" s="41">
        <f>IFERROR(VLOOKUP(Tabela3[[#This Row],[Fantasia]],'BASE VENDAS'!#REF!,3,0),0)</f>
        <v>0</v>
      </c>
      <c r="AH337" s="42">
        <f t="shared" ref="AH337:AH400" si="6">$AJ$1</f>
        <v>2.8611970184302681E-2</v>
      </c>
    </row>
    <row r="338" spans="1:34" x14ac:dyDescent="0.2">
      <c r="A338" s="9" t="str">
        <f>IFERROR(Tabela3[[#This Row],[direita]],"formula")</f>
        <v>1899 - 24)</v>
      </c>
      <c r="B338" s="9" t="s">
        <v>1133</v>
      </c>
      <c r="C338" t="s">
        <v>1140</v>
      </c>
      <c r="D338" t="s">
        <v>919</v>
      </c>
      <c r="E338" t="s">
        <v>1141</v>
      </c>
      <c r="F338" t="s">
        <v>677</v>
      </c>
      <c r="G338" t="s">
        <v>1275</v>
      </c>
      <c r="H338" s="48">
        <v>45709</v>
      </c>
      <c r="I338" t="s">
        <v>1982</v>
      </c>
      <c r="J338" t="s">
        <v>303</v>
      </c>
      <c r="K338" t="s">
        <v>313</v>
      </c>
      <c r="L338" t="s">
        <v>365</v>
      </c>
      <c r="M338" t="s">
        <v>365</v>
      </c>
      <c r="N338" t="s">
        <v>314</v>
      </c>
      <c r="O338" t="s">
        <v>299</v>
      </c>
      <c r="P338" t="s">
        <v>2764</v>
      </c>
      <c r="Q338" t="s">
        <v>300</v>
      </c>
      <c r="R338" t="s">
        <v>431</v>
      </c>
      <c r="S338" t="s">
        <v>20</v>
      </c>
      <c r="T338" s="49">
        <v>1.5</v>
      </c>
      <c r="U338" s="49">
        <v>8.4</v>
      </c>
      <c r="V338" s="49">
        <v>193.5</v>
      </c>
      <c r="W338" t="s">
        <v>301</v>
      </c>
      <c r="X338" t="s">
        <v>370</v>
      </c>
      <c r="Y338" t="s">
        <v>371</v>
      </c>
      <c r="Z338" t="s">
        <v>2763</v>
      </c>
      <c r="AA338" s="2" t="str">
        <f>IFERROR(VLOOKUP(Tabela3[[#This Row],[RetornCodigo]],Tabela7[],4,0),"formula")</f>
        <v xml:space="preserve">Assai Sao Raimundo   </v>
      </c>
      <c r="AB338" s="9" t="str">
        <f>IFERROR(VLOOKUP(Tabela3[[#This Row],[RetornCodigo]],Tabela7[],3,0),"formula")</f>
        <v>Assai</v>
      </c>
      <c r="AC338" s="40">
        <f>IFERROR(Tabela3[[#This Row],[Vlr Devolução]]/$AK$1,"formula")</f>
        <v>6.1996347758308176E-4</v>
      </c>
      <c r="AD338" s="32">
        <f>IFERROR(Tabela3[[#This Row],[Qtd Devolvida Kg]]/$AL$1,"formula")</f>
        <v>2.4361529856280073E-4</v>
      </c>
      <c r="AE338" s="41" t="str">
        <f>IFERROR(RIGHT(Tabela3[[#This Row],[Cliente]],10),"formula")</f>
        <v>1899 - 24)</v>
      </c>
      <c r="AF338" s="41">
        <f>IFERROR(VLOOKUP(Tabela3[[#This Row],[Fantasia]],'BASE VENDAS'!#REF!,2,0),0)</f>
        <v>0</v>
      </c>
      <c r="AG338" s="41">
        <f>IFERROR(VLOOKUP(Tabela3[[#This Row],[Fantasia]],'BASE VENDAS'!#REF!,3,0),0)</f>
        <v>0</v>
      </c>
      <c r="AH338" s="42">
        <f t="shared" si="6"/>
        <v>2.8611970184302681E-2</v>
      </c>
    </row>
    <row r="339" spans="1:34" x14ac:dyDescent="0.2">
      <c r="A339" s="9" t="str">
        <f>IFERROR(Tabela3[[#This Row],[direita]],"formula")</f>
        <v>1899 - 72)</v>
      </c>
      <c r="B339" s="9" t="s">
        <v>1133</v>
      </c>
      <c r="C339" t="s">
        <v>1140</v>
      </c>
      <c r="D339" t="s">
        <v>921</v>
      </c>
      <c r="E339" t="s">
        <v>1284</v>
      </c>
      <c r="F339" t="s">
        <v>681</v>
      </c>
      <c r="G339" t="s">
        <v>1285</v>
      </c>
      <c r="H339" s="48">
        <v>45706</v>
      </c>
      <c r="I339" t="s">
        <v>1982</v>
      </c>
      <c r="J339" t="s">
        <v>297</v>
      </c>
      <c r="K339" t="s">
        <v>34</v>
      </c>
      <c r="L339" t="s">
        <v>35</v>
      </c>
      <c r="M339" t="s">
        <v>35</v>
      </c>
      <c r="N339" t="s">
        <v>298</v>
      </c>
      <c r="O339" t="s">
        <v>299</v>
      </c>
      <c r="P339" t="s">
        <v>2765</v>
      </c>
      <c r="Q339" t="s">
        <v>300</v>
      </c>
      <c r="R339" t="s">
        <v>70</v>
      </c>
      <c r="S339" t="s">
        <v>20</v>
      </c>
      <c r="T339" s="49">
        <v>0.4</v>
      </c>
      <c r="U339" s="49">
        <v>4</v>
      </c>
      <c r="V339" s="49">
        <v>50.8</v>
      </c>
      <c r="W339" t="s">
        <v>301</v>
      </c>
      <c r="X339" t="s">
        <v>370</v>
      </c>
      <c r="Y339" t="s">
        <v>371</v>
      </c>
      <c r="Z339" t="s">
        <v>2766</v>
      </c>
      <c r="AA339" s="2" t="str">
        <f>IFERROR(VLOOKUP(Tabela3[[#This Row],[RetornCodigo]],Tabela7[],4,0),"formula")</f>
        <v xml:space="preserve">Assai Novo Angelim   </v>
      </c>
      <c r="AB339" s="9" t="str">
        <f>IFERROR(VLOOKUP(Tabela3[[#This Row],[RetornCodigo]],Tabela7[],3,0),"formula")</f>
        <v>Assai</v>
      </c>
      <c r="AC339" s="40">
        <f>IFERROR(Tabela3[[#This Row],[Vlr Devolução]]/$AK$1,"formula")</f>
        <v>1.627604375256876E-4</v>
      </c>
      <c r="AD339" s="32">
        <f>IFERROR(Tabela3[[#This Row],[Qtd Devolvida Kg]]/$AL$1,"formula")</f>
        <v>1.160072850299051E-4</v>
      </c>
      <c r="AE339" s="41" t="str">
        <f>IFERROR(RIGHT(Tabela3[[#This Row],[Cliente]],10),"formula")</f>
        <v>1899 - 72)</v>
      </c>
      <c r="AF339" s="41">
        <f>IFERROR(VLOOKUP(Tabela3[[#This Row],[Fantasia]],'BASE VENDAS'!#REF!,2,0),0)</f>
        <v>0</v>
      </c>
      <c r="AG339" s="41">
        <f>IFERROR(VLOOKUP(Tabela3[[#This Row],[Fantasia]],'BASE VENDAS'!#REF!,3,0),0)</f>
        <v>0</v>
      </c>
      <c r="AH339" s="42">
        <f t="shared" si="6"/>
        <v>2.8611970184302681E-2</v>
      </c>
    </row>
    <row r="340" spans="1:34" x14ac:dyDescent="0.2">
      <c r="A340" s="9" t="str">
        <f>IFERROR(Tabela3[[#This Row],[direita]],"formula")</f>
        <v>0048 - 36)</v>
      </c>
      <c r="B340" s="9" t="s">
        <v>1133</v>
      </c>
      <c r="C340" t="s">
        <v>1134</v>
      </c>
      <c r="D340" t="s">
        <v>920</v>
      </c>
      <c r="E340" t="s">
        <v>1135</v>
      </c>
      <c r="F340" t="s">
        <v>676</v>
      </c>
      <c r="G340" t="s">
        <v>1258</v>
      </c>
      <c r="H340" s="48">
        <v>45700</v>
      </c>
      <c r="I340" t="s">
        <v>430</v>
      </c>
      <c r="J340" t="s">
        <v>303</v>
      </c>
      <c r="K340" t="s">
        <v>45</v>
      </c>
      <c r="L340" t="s">
        <v>417</v>
      </c>
      <c r="M340" t="s">
        <v>46</v>
      </c>
      <c r="N340" t="s">
        <v>298</v>
      </c>
      <c r="O340" t="s">
        <v>299</v>
      </c>
      <c r="P340" t="s">
        <v>2036</v>
      </c>
      <c r="Q340" t="s">
        <v>300</v>
      </c>
      <c r="R340" t="s">
        <v>1246</v>
      </c>
      <c r="S340" t="s">
        <v>1247</v>
      </c>
      <c r="T340" s="49">
        <v>9.6</v>
      </c>
      <c r="U340" s="49">
        <v>9.6</v>
      </c>
      <c r="V340" s="49">
        <v>25.92</v>
      </c>
      <c r="W340" t="s">
        <v>315</v>
      </c>
      <c r="X340" t="s">
        <v>302</v>
      </c>
      <c r="Y340" t="s">
        <v>21</v>
      </c>
      <c r="Z340" t="s">
        <v>2037</v>
      </c>
      <c r="AA340" s="2" t="str">
        <f>IFERROR(VLOOKUP(Tabela3[[#This Row],[RetornCodigo]],Tabela7[],4,0),"formula")</f>
        <v xml:space="preserve">Atacadao Parreao   </v>
      </c>
      <c r="AB340" s="9" t="str">
        <f>IFERROR(VLOOKUP(Tabela3[[#This Row],[RetornCodigo]],Tabela7[],3,0),"formula")</f>
        <v>Atacadao</v>
      </c>
      <c r="AC340" s="40">
        <f>IFERROR(Tabela3[[#This Row],[Vlr Devolução]]/$AK$1,"formula")</f>
        <v>8.3046270485547701E-5</v>
      </c>
      <c r="AD340" s="32">
        <f>IFERROR(Tabela3[[#This Row],[Qtd Devolvida Kg]]/$AL$1,"formula")</f>
        <v>2.7841748407177224E-4</v>
      </c>
      <c r="AE340" s="41" t="str">
        <f>IFERROR(RIGHT(Tabela3[[#This Row],[Cliente]],10),"formula")</f>
        <v>0048 - 36)</v>
      </c>
      <c r="AF340" s="41">
        <f>IFERROR(VLOOKUP(Tabela3[[#This Row],[Fantasia]],'BASE VENDAS'!#REF!,2,0),0)</f>
        <v>0</v>
      </c>
      <c r="AG340" s="41">
        <f>IFERROR(VLOOKUP(Tabela3[[#This Row],[Fantasia]],'BASE VENDAS'!#REF!,3,0),0)</f>
        <v>0</v>
      </c>
      <c r="AH340" s="42">
        <f t="shared" si="6"/>
        <v>2.8611970184302681E-2</v>
      </c>
    </row>
    <row r="341" spans="1:34" x14ac:dyDescent="0.2">
      <c r="A341" s="9" t="str">
        <f>IFERROR(Tabela3[[#This Row],[direita]],"formula")</f>
        <v>1899 - 68)</v>
      </c>
      <c r="B341" s="9" t="s">
        <v>1133</v>
      </c>
      <c r="C341" t="s">
        <v>1134</v>
      </c>
      <c r="D341" t="s">
        <v>917</v>
      </c>
      <c r="E341" t="s">
        <v>1135</v>
      </c>
      <c r="F341" t="s">
        <v>676</v>
      </c>
      <c r="G341" t="s">
        <v>1822</v>
      </c>
      <c r="H341" s="48">
        <v>45700</v>
      </c>
      <c r="I341" t="s">
        <v>430</v>
      </c>
      <c r="J341" t="s">
        <v>297</v>
      </c>
      <c r="K341" t="s">
        <v>41</v>
      </c>
      <c r="L341" t="s">
        <v>310</v>
      </c>
      <c r="M341" t="s">
        <v>42</v>
      </c>
      <c r="N341" t="s">
        <v>298</v>
      </c>
      <c r="O341" t="s">
        <v>299</v>
      </c>
      <c r="P341" t="s">
        <v>2038</v>
      </c>
      <c r="Q341" t="s">
        <v>300</v>
      </c>
      <c r="R341" t="s">
        <v>86</v>
      </c>
      <c r="S341" t="s">
        <v>20</v>
      </c>
      <c r="T341" s="49">
        <v>0.16669999999999999</v>
      </c>
      <c r="U341" s="49">
        <v>1.5003</v>
      </c>
      <c r="V341" s="49">
        <v>34.35</v>
      </c>
      <c r="W341" t="s">
        <v>301</v>
      </c>
      <c r="X341" t="s">
        <v>370</v>
      </c>
      <c r="Y341" t="s">
        <v>371</v>
      </c>
      <c r="Z341" t="s">
        <v>2039</v>
      </c>
      <c r="AA341" s="2" t="str">
        <f>IFERROR(VLOOKUP(Tabela3[[#This Row],[RetornCodigo]],Tabela7[],4,0),"formula")</f>
        <v xml:space="preserve">Assai Jardim America   </v>
      </c>
      <c r="AB341" s="9" t="str">
        <f>IFERROR(VLOOKUP(Tabela3[[#This Row],[RetornCodigo]],Tabela7[],3,0),"formula")</f>
        <v>Assai</v>
      </c>
      <c r="AC341" s="40">
        <f>IFERROR(Tabela3[[#This Row],[Vlr Devolução]]/$AK$1,"formula")</f>
        <v>1.1005553206707421E-4</v>
      </c>
      <c r="AD341" s="32">
        <f>IFERROR(Tabela3[[#This Row],[Qtd Devolvida Kg]]/$AL$1,"formula")</f>
        <v>4.3511432432591658E-5</v>
      </c>
      <c r="AE341" s="41" t="str">
        <f>IFERROR(RIGHT(Tabela3[[#This Row],[Cliente]],10),"formula")</f>
        <v>1899 - 68)</v>
      </c>
      <c r="AF341" s="41">
        <f>IFERROR(VLOOKUP(Tabela3[[#This Row],[Fantasia]],'BASE VENDAS'!#REF!,2,0),0)</f>
        <v>0</v>
      </c>
      <c r="AG341" s="41">
        <f>IFERROR(VLOOKUP(Tabela3[[#This Row],[Fantasia]],'BASE VENDAS'!#REF!,3,0),0)</f>
        <v>0</v>
      </c>
      <c r="AH341" s="42">
        <f t="shared" si="6"/>
        <v>2.8611970184302681E-2</v>
      </c>
    </row>
    <row r="342" spans="1:34" x14ac:dyDescent="0.2">
      <c r="A342" s="9" t="str">
        <f>IFERROR(Tabela3[[#This Row],[direita]],"formula")</f>
        <v>1899 - 68)</v>
      </c>
      <c r="B342" s="9" t="s">
        <v>1133</v>
      </c>
      <c r="C342" t="s">
        <v>1134</v>
      </c>
      <c r="D342" t="s">
        <v>917</v>
      </c>
      <c r="E342" t="s">
        <v>1135</v>
      </c>
      <c r="F342" t="s">
        <v>676</v>
      </c>
      <c r="G342" t="s">
        <v>1822</v>
      </c>
      <c r="H342" s="48">
        <v>45700</v>
      </c>
      <c r="I342" t="s">
        <v>430</v>
      </c>
      <c r="J342" t="s">
        <v>297</v>
      </c>
      <c r="K342" t="s">
        <v>27</v>
      </c>
      <c r="L342" t="s">
        <v>320</v>
      </c>
      <c r="M342" t="s">
        <v>28</v>
      </c>
      <c r="N342" t="s">
        <v>298</v>
      </c>
      <c r="O342" t="s">
        <v>299</v>
      </c>
      <c r="P342" t="s">
        <v>2038</v>
      </c>
      <c r="Q342" t="s">
        <v>308</v>
      </c>
      <c r="R342" t="s">
        <v>264</v>
      </c>
      <c r="S342" t="s">
        <v>20</v>
      </c>
      <c r="T342" s="49">
        <v>0.41670000000000001</v>
      </c>
      <c r="U342" s="49">
        <v>7.5006000000000004</v>
      </c>
      <c r="V342" s="49">
        <v>92.25</v>
      </c>
      <c r="W342" t="s">
        <v>301</v>
      </c>
      <c r="X342" t="s">
        <v>370</v>
      </c>
      <c r="Y342" t="s">
        <v>371</v>
      </c>
      <c r="Z342" t="s">
        <v>2039</v>
      </c>
      <c r="AA342" s="2" t="str">
        <f>IFERROR(VLOOKUP(Tabela3[[#This Row],[RetornCodigo]],Tabela7[],4,0),"formula")</f>
        <v xml:space="preserve">Assai Jardim America   </v>
      </c>
      <c r="AB342" s="9" t="str">
        <f>IFERROR(VLOOKUP(Tabela3[[#This Row],[RetornCodigo]],Tabela7[],3,0),"formula")</f>
        <v>Assai</v>
      </c>
      <c r="AC342" s="40">
        <f>IFERROR(Tabela3[[#This Row],[Vlr Devolução]]/$AK$1,"formula")</f>
        <v>2.955639834989111E-4</v>
      </c>
      <c r="AD342" s="32">
        <f>IFERROR(Tabela3[[#This Row],[Qtd Devolvida Kg]]/$AL$1,"formula")</f>
        <v>2.1753106052382657E-4</v>
      </c>
      <c r="AE342" s="41" t="str">
        <f>IFERROR(RIGHT(Tabela3[[#This Row],[Cliente]],10),"formula")</f>
        <v>1899 - 68)</v>
      </c>
      <c r="AF342" s="41">
        <f>IFERROR(VLOOKUP(Tabela3[[#This Row],[Fantasia]],'BASE VENDAS'!#REF!,2,0),0)</f>
        <v>0</v>
      </c>
      <c r="AG342" s="41">
        <f>IFERROR(VLOOKUP(Tabela3[[#This Row],[Fantasia]],'BASE VENDAS'!#REF!,3,0),0)</f>
        <v>0</v>
      </c>
      <c r="AH342" s="42">
        <f t="shared" si="6"/>
        <v>2.8611970184302681E-2</v>
      </c>
    </row>
    <row r="343" spans="1:34" x14ac:dyDescent="0.2">
      <c r="A343" s="9" t="str">
        <f>IFERROR(Tabela3[[#This Row],[direita]],"formula")</f>
        <v>1899 - 68)</v>
      </c>
      <c r="B343" s="9" t="s">
        <v>1133</v>
      </c>
      <c r="C343" t="s">
        <v>1134</v>
      </c>
      <c r="D343" t="s">
        <v>917</v>
      </c>
      <c r="E343" t="s">
        <v>1135</v>
      </c>
      <c r="F343" t="s">
        <v>676</v>
      </c>
      <c r="G343" t="s">
        <v>1822</v>
      </c>
      <c r="H343" s="48">
        <v>45700</v>
      </c>
      <c r="I343" t="s">
        <v>430</v>
      </c>
      <c r="J343" t="s">
        <v>297</v>
      </c>
      <c r="K343" t="s">
        <v>65</v>
      </c>
      <c r="L343" t="s">
        <v>312</v>
      </c>
      <c r="M343" t="s">
        <v>66</v>
      </c>
      <c r="N343" t="s">
        <v>298</v>
      </c>
      <c r="O343" t="s">
        <v>299</v>
      </c>
      <c r="P343" t="s">
        <v>2038</v>
      </c>
      <c r="Q343" t="s">
        <v>309</v>
      </c>
      <c r="R343" t="s">
        <v>67</v>
      </c>
      <c r="S343" t="s">
        <v>20</v>
      </c>
      <c r="T343" s="49">
        <v>0.66669999999999996</v>
      </c>
      <c r="U343" s="49">
        <v>12.0006</v>
      </c>
      <c r="V343" s="49">
        <v>98.4</v>
      </c>
      <c r="W343" t="s">
        <v>301</v>
      </c>
      <c r="X343" t="s">
        <v>370</v>
      </c>
      <c r="Y343" t="s">
        <v>371</v>
      </c>
      <c r="Z343" t="s">
        <v>2039</v>
      </c>
      <c r="AA343" s="2" t="str">
        <f>IFERROR(VLOOKUP(Tabela3[[#This Row],[RetornCodigo]],Tabela7[],4,0),"formula")</f>
        <v xml:space="preserve">Assai Jardim America   </v>
      </c>
      <c r="AB343" s="9" t="str">
        <f>IFERROR(VLOOKUP(Tabela3[[#This Row],[RetornCodigo]],Tabela7[],3,0),"formula")</f>
        <v>Assai</v>
      </c>
      <c r="AC343" s="40">
        <f>IFERROR(Tabela3[[#This Row],[Vlr Devolução]]/$AK$1,"formula")</f>
        <v>3.1526824906550515E-4</v>
      </c>
      <c r="AD343" s="32">
        <f>IFERROR(Tabela3[[#This Row],[Qtd Devolvida Kg]]/$AL$1,"formula")</f>
        <v>3.4803925618246984E-4</v>
      </c>
      <c r="AE343" s="41" t="str">
        <f>IFERROR(RIGHT(Tabela3[[#This Row],[Cliente]],10),"formula")</f>
        <v>1899 - 68)</v>
      </c>
      <c r="AF343" s="41">
        <f>IFERROR(VLOOKUP(Tabela3[[#This Row],[Fantasia]],'BASE VENDAS'!#REF!,2,0),0)</f>
        <v>0</v>
      </c>
      <c r="AG343" s="41">
        <f>IFERROR(VLOOKUP(Tabela3[[#This Row],[Fantasia]],'BASE VENDAS'!#REF!,3,0),0)</f>
        <v>0</v>
      </c>
      <c r="AH343" s="42">
        <f t="shared" si="6"/>
        <v>2.8611970184302681E-2</v>
      </c>
    </row>
    <row r="344" spans="1:34" x14ac:dyDescent="0.2">
      <c r="A344" s="9" t="str">
        <f>IFERROR(Tabela3[[#This Row],[direita]],"formula")</f>
        <v>1899 - 68)</v>
      </c>
      <c r="B344" s="9" t="s">
        <v>1133</v>
      </c>
      <c r="C344" t="s">
        <v>1134</v>
      </c>
      <c r="D344" t="s">
        <v>917</v>
      </c>
      <c r="E344" t="s">
        <v>1135</v>
      </c>
      <c r="F344" t="s">
        <v>676</v>
      </c>
      <c r="G344" t="s">
        <v>1822</v>
      </c>
      <c r="H344" s="48">
        <v>45700</v>
      </c>
      <c r="I344" t="s">
        <v>430</v>
      </c>
      <c r="J344" t="s">
        <v>297</v>
      </c>
      <c r="K344" t="s">
        <v>34</v>
      </c>
      <c r="L344" t="s">
        <v>35</v>
      </c>
      <c r="M344" t="s">
        <v>35</v>
      </c>
      <c r="N344" t="s">
        <v>298</v>
      </c>
      <c r="O344" t="s">
        <v>299</v>
      </c>
      <c r="P344" t="s">
        <v>2038</v>
      </c>
      <c r="Q344" t="s">
        <v>307</v>
      </c>
      <c r="R344" t="s">
        <v>70</v>
      </c>
      <c r="S344" t="s">
        <v>20</v>
      </c>
      <c r="T344" s="49">
        <v>0.55000000000000004</v>
      </c>
      <c r="U344" s="49">
        <v>5.5</v>
      </c>
      <c r="V344" s="49">
        <v>70.95</v>
      </c>
      <c r="W344" t="s">
        <v>301</v>
      </c>
      <c r="X344" t="s">
        <v>370</v>
      </c>
      <c r="Y344" t="s">
        <v>371</v>
      </c>
      <c r="Z344" t="s">
        <v>2039</v>
      </c>
      <c r="AA344" s="2" t="str">
        <f>IFERROR(VLOOKUP(Tabela3[[#This Row],[RetornCodigo]],Tabela7[],4,0),"formula")</f>
        <v xml:space="preserve">Assai Jardim America   </v>
      </c>
      <c r="AB344" s="9" t="str">
        <f>IFERROR(VLOOKUP(Tabela3[[#This Row],[RetornCodigo]],Tabela7[],3,0),"formula")</f>
        <v>Assai</v>
      </c>
      <c r="AC344" s="40">
        <f>IFERROR(Tabela3[[#This Row],[Vlr Devolução]]/$AK$1,"formula")</f>
        <v>2.2731994178046332E-4</v>
      </c>
      <c r="AD344" s="32">
        <f>IFERROR(Tabela3[[#This Row],[Qtd Devolvida Kg]]/$AL$1,"formula")</f>
        <v>1.5951001691611952E-4</v>
      </c>
      <c r="AE344" s="41" t="str">
        <f>IFERROR(RIGHT(Tabela3[[#This Row],[Cliente]],10),"formula")</f>
        <v>1899 - 68)</v>
      </c>
      <c r="AF344" s="41">
        <f>IFERROR(VLOOKUP(Tabela3[[#This Row],[Fantasia]],'BASE VENDAS'!#REF!,2,0),0)</f>
        <v>0</v>
      </c>
      <c r="AG344" s="41">
        <f>IFERROR(VLOOKUP(Tabela3[[#This Row],[Fantasia]],'BASE VENDAS'!#REF!,3,0),0)</f>
        <v>0</v>
      </c>
      <c r="AH344" s="42">
        <f t="shared" si="6"/>
        <v>2.8611970184302681E-2</v>
      </c>
    </row>
    <row r="345" spans="1:34" x14ac:dyDescent="0.2">
      <c r="A345" s="9" t="str">
        <f>IFERROR(Tabela3[[#This Row],[direita]],"formula")</f>
        <v>1899 - 68)</v>
      </c>
      <c r="B345" s="9" t="s">
        <v>1133</v>
      </c>
      <c r="C345" t="s">
        <v>1134</v>
      </c>
      <c r="D345" t="s">
        <v>917</v>
      </c>
      <c r="E345" t="s">
        <v>1135</v>
      </c>
      <c r="F345" t="s">
        <v>676</v>
      </c>
      <c r="G345" t="s">
        <v>1822</v>
      </c>
      <c r="H345" s="48">
        <v>45705</v>
      </c>
      <c r="I345" t="s">
        <v>1982</v>
      </c>
      <c r="J345" t="s">
        <v>297</v>
      </c>
      <c r="K345" t="s">
        <v>27</v>
      </c>
      <c r="L345" t="s">
        <v>320</v>
      </c>
      <c r="M345" t="s">
        <v>28</v>
      </c>
      <c r="N345" t="s">
        <v>298</v>
      </c>
      <c r="O345" t="s">
        <v>299</v>
      </c>
      <c r="P345" t="s">
        <v>2040</v>
      </c>
      <c r="Q345" t="s">
        <v>300</v>
      </c>
      <c r="R345" t="s">
        <v>264</v>
      </c>
      <c r="S345" t="s">
        <v>20</v>
      </c>
      <c r="T345" s="49">
        <v>0.1802</v>
      </c>
      <c r="U345" s="49">
        <v>3.2435999999999998</v>
      </c>
      <c r="V345" s="49">
        <v>39.9</v>
      </c>
      <c r="W345" t="s">
        <v>301</v>
      </c>
      <c r="X345" t="s">
        <v>370</v>
      </c>
      <c r="Y345" t="s">
        <v>371</v>
      </c>
      <c r="Z345" t="s">
        <v>2039</v>
      </c>
      <c r="AA345" s="2" t="str">
        <f>IFERROR(VLOOKUP(Tabela3[[#This Row],[RetornCodigo]],Tabela7[],4,0),"formula")</f>
        <v xml:space="preserve">Assai Jardim America   </v>
      </c>
      <c r="AB345" s="9" t="str">
        <f>IFERROR(VLOOKUP(Tabela3[[#This Row],[RetornCodigo]],Tabela7[],3,0),"formula")</f>
        <v>Assai</v>
      </c>
      <c r="AC345" s="40">
        <f>IFERROR(Tabela3[[#This Row],[Vlr Devolução]]/$AK$1,"formula")</f>
        <v>1.2783743026131763E-4</v>
      </c>
      <c r="AD345" s="32">
        <f>IFERROR(Tabela3[[#This Row],[Qtd Devolvida Kg]]/$AL$1,"formula")</f>
        <v>9.4070307430750046E-5</v>
      </c>
      <c r="AE345" s="41" t="str">
        <f>IFERROR(RIGHT(Tabela3[[#This Row],[Cliente]],10),"formula")</f>
        <v>1899 - 68)</v>
      </c>
      <c r="AF345" s="41">
        <f>IFERROR(VLOOKUP(Tabela3[[#This Row],[Fantasia]],'BASE VENDAS'!#REF!,2,0),0)</f>
        <v>0</v>
      </c>
      <c r="AG345" s="41">
        <f>IFERROR(VLOOKUP(Tabela3[[#This Row],[Fantasia]],'BASE VENDAS'!#REF!,3,0),0)</f>
        <v>0</v>
      </c>
      <c r="AH345" s="42">
        <f t="shared" si="6"/>
        <v>2.8611970184302681E-2</v>
      </c>
    </row>
    <row r="346" spans="1:34" x14ac:dyDescent="0.2">
      <c r="A346" s="9" t="str">
        <f>IFERROR(Tabela3[[#This Row],[direita]],"formula")</f>
        <v>0048 - 14)</v>
      </c>
      <c r="B346" s="9" t="s">
        <v>1133</v>
      </c>
      <c r="C346" t="s">
        <v>1134</v>
      </c>
      <c r="D346" t="s">
        <v>920</v>
      </c>
      <c r="E346" t="s">
        <v>1135</v>
      </c>
      <c r="F346" t="s">
        <v>676</v>
      </c>
      <c r="G346" t="s">
        <v>1213</v>
      </c>
      <c r="H346" s="48">
        <v>45701</v>
      </c>
      <c r="I346" t="s">
        <v>430</v>
      </c>
      <c r="J346" t="s">
        <v>297</v>
      </c>
      <c r="K346" t="s">
        <v>34</v>
      </c>
      <c r="L346" t="s">
        <v>35</v>
      </c>
      <c r="M346" t="s">
        <v>35</v>
      </c>
      <c r="N346" t="s">
        <v>298</v>
      </c>
      <c r="O346" t="s">
        <v>299</v>
      </c>
      <c r="P346" t="s">
        <v>2041</v>
      </c>
      <c r="Q346" t="s">
        <v>308</v>
      </c>
      <c r="R346" t="s">
        <v>70</v>
      </c>
      <c r="S346" t="s">
        <v>20</v>
      </c>
      <c r="T346" s="49">
        <v>0.05</v>
      </c>
      <c r="U346" s="49">
        <v>0.5</v>
      </c>
      <c r="V346" s="49">
        <v>6.75</v>
      </c>
      <c r="W346" t="s">
        <v>315</v>
      </c>
      <c r="X346" t="s">
        <v>302</v>
      </c>
      <c r="Y346" t="s">
        <v>21</v>
      </c>
      <c r="Z346" t="s">
        <v>2042</v>
      </c>
      <c r="AA346" s="2" t="str">
        <f>IFERROR(VLOOKUP(Tabela3[[#This Row],[RetornCodigo]],Tabela7[],4,0),"formula")</f>
        <v xml:space="preserve">Atac Vila Peri   </v>
      </c>
      <c r="AB346" s="9" t="str">
        <f>IFERROR(VLOOKUP(Tabela3[[#This Row],[RetornCodigo]],Tabela7[],3,0),"formula")</f>
        <v>Atacadao</v>
      </c>
      <c r="AC346" s="40">
        <f>IFERROR(Tabela3[[#This Row],[Vlr Devolução]]/$AK$1,"formula")</f>
        <v>2.1626632938944714E-5</v>
      </c>
      <c r="AD346" s="32">
        <f>IFERROR(Tabela3[[#This Row],[Qtd Devolvida Kg]]/$AL$1,"formula")</f>
        <v>1.4500910628738138E-5</v>
      </c>
      <c r="AE346" s="41" t="str">
        <f>IFERROR(RIGHT(Tabela3[[#This Row],[Cliente]],10),"formula")</f>
        <v>0048 - 14)</v>
      </c>
      <c r="AF346" s="41">
        <f>IFERROR(VLOOKUP(Tabela3[[#This Row],[Fantasia]],'BASE VENDAS'!#REF!,2,0),0)</f>
        <v>0</v>
      </c>
      <c r="AG346" s="41">
        <f>IFERROR(VLOOKUP(Tabela3[[#This Row],[Fantasia]],'BASE VENDAS'!#REF!,3,0),0)</f>
        <v>0</v>
      </c>
      <c r="AH346" s="42">
        <f t="shared" si="6"/>
        <v>2.8611970184302681E-2</v>
      </c>
    </row>
    <row r="347" spans="1:34" x14ac:dyDescent="0.2">
      <c r="A347" s="9" t="str">
        <f>IFERROR(Tabela3[[#This Row],[direita]],"formula")</f>
        <v>0048 - 14)</v>
      </c>
      <c r="B347" s="9" t="s">
        <v>1133</v>
      </c>
      <c r="C347" t="s">
        <v>1134</v>
      </c>
      <c r="D347" t="s">
        <v>920</v>
      </c>
      <c r="E347" t="s">
        <v>1135</v>
      </c>
      <c r="F347" t="s">
        <v>676</v>
      </c>
      <c r="G347" t="s">
        <v>1213</v>
      </c>
      <c r="H347" s="48">
        <v>45701</v>
      </c>
      <c r="I347" t="s">
        <v>430</v>
      </c>
      <c r="J347" t="s">
        <v>303</v>
      </c>
      <c r="K347" t="s">
        <v>57</v>
      </c>
      <c r="L347" t="s">
        <v>429</v>
      </c>
      <c r="M347" t="s">
        <v>57</v>
      </c>
      <c r="N347" t="s">
        <v>298</v>
      </c>
      <c r="O347" t="s">
        <v>299</v>
      </c>
      <c r="P347" t="s">
        <v>2043</v>
      </c>
      <c r="Q347" t="s">
        <v>300</v>
      </c>
      <c r="R347" t="s">
        <v>58</v>
      </c>
      <c r="S347" t="s">
        <v>20</v>
      </c>
      <c r="T347" s="49">
        <v>0.16669999999999999</v>
      </c>
      <c r="U347" s="49">
        <v>1.0002</v>
      </c>
      <c r="V347" s="49">
        <v>12.7</v>
      </c>
      <c r="W347" t="s">
        <v>315</v>
      </c>
      <c r="X347" t="s">
        <v>370</v>
      </c>
      <c r="Y347" t="s">
        <v>379</v>
      </c>
      <c r="Z347" t="s">
        <v>2042</v>
      </c>
      <c r="AA347" s="2" t="str">
        <f>IFERROR(VLOOKUP(Tabela3[[#This Row],[RetornCodigo]],Tabela7[],4,0),"formula")</f>
        <v xml:space="preserve">Atac Vila Peri   </v>
      </c>
      <c r="AB347" s="9" t="str">
        <f>IFERROR(VLOOKUP(Tabela3[[#This Row],[RetornCodigo]],Tabela7[],3,0),"formula")</f>
        <v>Atacadao</v>
      </c>
      <c r="AC347" s="40">
        <f>IFERROR(Tabela3[[#This Row],[Vlr Devolução]]/$AK$1,"formula")</f>
        <v>4.0690109381421901E-5</v>
      </c>
      <c r="AD347" s="32">
        <f>IFERROR(Tabela3[[#This Row],[Qtd Devolvida Kg]]/$AL$1,"formula")</f>
        <v>2.9007621621727771E-5</v>
      </c>
      <c r="AE347" s="41" t="str">
        <f>IFERROR(RIGHT(Tabela3[[#This Row],[Cliente]],10),"formula")</f>
        <v>0048 - 14)</v>
      </c>
      <c r="AF347" s="41">
        <f>IFERROR(VLOOKUP(Tabela3[[#This Row],[Fantasia]],'BASE VENDAS'!#REF!,2,0),0)</f>
        <v>0</v>
      </c>
      <c r="AG347" s="41">
        <f>IFERROR(VLOOKUP(Tabela3[[#This Row],[Fantasia]],'BASE VENDAS'!#REF!,3,0),0)</f>
        <v>0</v>
      </c>
      <c r="AH347" s="42">
        <f t="shared" si="6"/>
        <v>2.8611970184302681E-2</v>
      </c>
    </row>
    <row r="348" spans="1:34" x14ac:dyDescent="0.2">
      <c r="A348" s="9" t="str">
        <f>IFERROR(Tabela3[[#This Row],[direita]],"formula")</f>
        <v>0048 - 14)</v>
      </c>
      <c r="B348" s="9" t="s">
        <v>1133</v>
      </c>
      <c r="C348" t="s">
        <v>1134</v>
      </c>
      <c r="D348" t="s">
        <v>920</v>
      </c>
      <c r="E348" t="s">
        <v>1135</v>
      </c>
      <c r="F348" t="s">
        <v>676</v>
      </c>
      <c r="G348" t="s">
        <v>1213</v>
      </c>
      <c r="H348" s="48">
        <v>45701</v>
      </c>
      <c r="I348" t="s">
        <v>430</v>
      </c>
      <c r="J348" t="s">
        <v>303</v>
      </c>
      <c r="K348" t="s">
        <v>159</v>
      </c>
      <c r="L348" t="s">
        <v>340</v>
      </c>
      <c r="M348" t="s">
        <v>1220</v>
      </c>
      <c r="N348" t="s">
        <v>311</v>
      </c>
      <c r="O348" t="s">
        <v>299</v>
      </c>
      <c r="P348" t="s">
        <v>2043</v>
      </c>
      <c r="Q348" t="s">
        <v>308</v>
      </c>
      <c r="R348" t="s">
        <v>1222</v>
      </c>
      <c r="S348" t="s">
        <v>20</v>
      </c>
      <c r="T348" s="49">
        <v>0.64290000000000003</v>
      </c>
      <c r="U348" s="49">
        <v>9.0006000000000004</v>
      </c>
      <c r="V348" s="49">
        <v>20.7</v>
      </c>
      <c r="W348" t="s">
        <v>315</v>
      </c>
      <c r="X348" t="s">
        <v>368</v>
      </c>
      <c r="Y348" t="s">
        <v>369</v>
      </c>
      <c r="Z348" t="s">
        <v>2042</v>
      </c>
      <c r="AA348" s="2" t="str">
        <f>IFERROR(VLOOKUP(Tabela3[[#This Row],[RetornCodigo]],Tabela7[],4,0),"formula")</f>
        <v xml:space="preserve">Atac Vila Peri   </v>
      </c>
      <c r="AB348" s="9" t="str">
        <f>IFERROR(VLOOKUP(Tabela3[[#This Row],[RetornCodigo]],Tabela7[],3,0),"formula")</f>
        <v>Atacadao</v>
      </c>
      <c r="AC348" s="40">
        <f>IFERROR(Tabela3[[#This Row],[Vlr Devolução]]/$AK$1,"formula")</f>
        <v>6.6321674346097115E-5</v>
      </c>
      <c r="AD348" s="32">
        <f>IFERROR(Tabela3[[#This Row],[Qtd Devolvida Kg]]/$AL$1,"formula")</f>
        <v>2.6103379241004099E-4</v>
      </c>
      <c r="AE348" s="41" t="str">
        <f>IFERROR(RIGHT(Tabela3[[#This Row],[Cliente]],10),"formula")</f>
        <v>0048 - 14)</v>
      </c>
      <c r="AF348" s="41">
        <f>IFERROR(VLOOKUP(Tabela3[[#This Row],[Fantasia]],'BASE VENDAS'!#REF!,2,0),0)</f>
        <v>0</v>
      </c>
      <c r="AG348" s="41">
        <f>IFERROR(VLOOKUP(Tabela3[[#This Row],[Fantasia]],'BASE VENDAS'!#REF!,3,0),0)</f>
        <v>0</v>
      </c>
      <c r="AH348" s="42">
        <f t="shared" si="6"/>
        <v>2.8611970184302681E-2</v>
      </c>
    </row>
    <row r="349" spans="1:34" x14ac:dyDescent="0.2">
      <c r="A349" s="9" t="str">
        <f>IFERROR(Tabela3[[#This Row],[direita]],"formula")</f>
        <v>0048 - 14)</v>
      </c>
      <c r="B349" s="9" t="s">
        <v>1133</v>
      </c>
      <c r="C349" t="s">
        <v>1134</v>
      </c>
      <c r="D349" t="s">
        <v>920</v>
      </c>
      <c r="E349" t="s">
        <v>1135</v>
      </c>
      <c r="F349" t="s">
        <v>676</v>
      </c>
      <c r="G349" t="s">
        <v>1213</v>
      </c>
      <c r="H349" s="48">
        <v>45701</v>
      </c>
      <c r="I349" t="s">
        <v>430</v>
      </c>
      <c r="J349" t="s">
        <v>303</v>
      </c>
      <c r="K349" t="s">
        <v>31</v>
      </c>
      <c r="L349" t="s">
        <v>1188</v>
      </c>
      <c r="M349" t="s">
        <v>31</v>
      </c>
      <c r="N349" t="s">
        <v>311</v>
      </c>
      <c r="O349" t="s">
        <v>299</v>
      </c>
      <c r="P349" t="s">
        <v>2043</v>
      </c>
      <c r="Q349" t="s">
        <v>327</v>
      </c>
      <c r="R349" t="s">
        <v>32</v>
      </c>
      <c r="S349" t="s">
        <v>20</v>
      </c>
      <c r="T349" s="49">
        <v>0.25</v>
      </c>
      <c r="U349" s="49">
        <v>1</v>
      </c>
      <c r="V349" s="49">
        <v>18.899999999999999</v>
      </c>
      <c r="W349" t="s">
        <v>315</v>
      </c>
      <c r="X349" t="s">
        <v>368</v>
      </c>
      <c r="Y349" t="s">
        <v>369</v>
      </c>
      <c r="Z349" t="s">
        <v>2042</v>
      </c>
      <c r="AA349" s="2" t="str">
        <f>IFERROR(VLOOKUP(Tabela3[[#This Row],[RetornCodigo]],Tabela7[],4,0),"formula")</f>
        <v xml:space="preserve">Atac Vila Peri   </v>
      </c>
      <c r="AB349" s="9" t="str">
        <f>IFERROR(VLOOKUP(Tabela3[[#This Row],[RetornCodigo]],Tabela7[],3,0),"formula")</f>
        <v>Atacadao</v>
      </c>
      <c r="AC349" s="40">
        <f>IFERROR(Tabela3[[#This Row],[Vlr Devolução]]/$AK$1,"formula")</f>
        <v>6.0554572229045191E-5</v>
      </c>
      <c r="AD349" s="32">
        <f>IFERROR(Tabela3[[#This Row],[Qtd Devolvida Kg]]/$AL$1,"formula")</f>
        <v>2.9001821257476276E-5</v>
      </c>
      <c r="AE349" s="41" t="str">
        <f>IFERROR(RIGHT(Tabela3[[#This Row],[Cliente]],10),"formula")</f>
        <v>0048 - 14)</v>
      </c>
      <c r="AF349" s="41">
        <f>IFERROR(VLOOKUP(Tabela3[[#This Row],[Fantasia]],'BASE VENDAS'!#REF!,2,0),0)</f>
        <v>0</v>
      </c>
      <c r="AG349" s="41">
        <f>IFERROR(VLOOKUP(Tabela3[[#This Row],[Fantasia]],'BASE VENDAS'!#REF!,3,0),0)</f>
        <v>0</v>
      </c>
      <c r="AH349" s="42">
        <f t="shared" si="6"/>
        <v>2.8611970184302681E-2</v>
      </c>
    </row>
    <row r="350" spans="1:34" x14ac:dyDescent="0.2">
      <c r="A350" s="9" t="str">
        <f>IFERROR(Tabela3[[#This Row],[direita]],"formula")</f>
        <v>0048 - 14)</v>
      </c>
      <c r="B350" s="9" t="s">
        <v>1133</v>
      </c>
      <c r="C350" t="s">
        <v>1134</v>
      </c>
      <c r="D350" t="s">
        <v>920</v>
      </c>
      <c r="E350" t="s">
        <v>1135</v>
      </c>
      <c r="F350" t="s">
        <v>676</v>
      </c>
      <c r="G350" t="s">
        <v>1213</v>
      </c>
      <c r="H350" s="48">
        <v>45701</v>
      </c>
      <c r="I350" t="s">
        <v>430</v>
      </c>
      <c r="J350" t="s">
        <v>303</v>
      </c>
      <c r="K350" t="s">
        <v>45</v>
      </c>
      <c r="L350" t="s">
        <v>417</v>
      </c>
      <c r="M350" t="s">
        <v>46</v>
      </c>
      <c r="N350" t="s">
        <v>298</v>
      </c>
      <c r="O350" t="s">
        <v>299</v>
      </c>
      <c r="P350" t="s">
        <v>2043</v>
      </c>
      <c r="Q350" t="s">
        <v>319</v>
      </c>
      <c r="R350" t="s">
        <v>1246</v>
      </c>
      <c r="S350" t="s">
        <v>1247</v>
      </c>
      <c r="T350" s="49">
        <v>0.93330000000000002</v>
      </c>
      <c r="U350" s="49">
        <v>0.93330000000000002</v>
      </c>
      <c r="V350" s="49">
        <v>37.799999999999997</v>
      </c>
      <c r="W350" t="s">
        <v>315</v>
      </c>
      <c r="X350" t="s">
        <v>368</v>
      </c>
      <c r="Y350" t="s">
        <v>369</v>
      </c>
      <c r="Z350" t="s">
        <v>2042</v>
      </c>
      <c r="AA350" s="2" t="str">
        <f>IFERROR(VLOOKUP(Tabela3[[#This Row],[RetornCodigo]],Tabela7[],4,0),"formula")</f>
        <v xml:space="preserve">Atac Vila Peri   </v>
      </c>
      <c r="AB350" s="9" t="str">
        <f>IFERROR(VLOOKUP(Tabela3[[#This Row],[RetornCodigo]],Tabela7[],3,0),"formula")</f>
        <v>Atacadao</v>
      </c>
      <c r="AC350" s="40">
        <f>IFERROR(Tabela3[[#This Row],[Vlr Devolução]]/$AK$1,"formula")</f>
        <v>1.2110914445809038E-4</v>
      </c>
      <c r="AD350" s="32">
        <f>IFERROR(Tabela3[[#This Row],[Qtd Devolvida Kg]]/$AL$1,"formula")</f>
        <v>2.7067399779602611E-5</v>
      </c>
      <c r="AE350" s="41" t="str">
        <f>IFERROR(RIGHT(Tabela3[[#This Row],[Cliente]],10),"formula")</f>
        <v>0048 - 14)</v>
      </c>
      <c r="AF350" s="41">
        <f>IFERROR(VLOOKUP(Tabela3[[#This Row],[Fantasia]],'BASE VENDAS'!#REF!,2,0),0)</f>
        <v>0</v>
      </c>
      <c r="AG350" s="41">
        <f>IFERROR(VLOOKUP(Tabela3[[#This Row],[Fantasia]],'BASE VENDAS'!#REF!,3,0),0)</f>
        <v>0</v>
      </c>
      <c r="AH350" s="42">
        <f t="shared" si="6"/>
        <v>2.8611970184302681E-2</v>
      </c>
    </row>
    <row r="351" spans="1:34" x14ac:dyDescent="0.2">
      <c r="A351" s="9" t="str">
        <f>IFERROR(Tabela3[[#This Row],[direita]],"formula")</f>
        <v>0002 - 42)</v>
      </c>
      <c r="B351" s="9" t="s">
        <v>1133</v>
      </c>
      <c r="C351" t="s">
        <v>1134</v>
      </c>
      <c r="D351" t="s">
        <v>920</v>
      </c>
      <c r="E351" t="s">
        <v>1135</v>
      </c>
      <c r="F351" t="s">
        <v>676</v>
      </c>
      <c r="G351" t="s">
        <v>1216</v>
      </c>
      <c r="H351" s="48">
        <v>45701</v>
      </c>
      <c r="I351" t="s">
        <v>430</v>
      </c>
      <c r="J351" t="s">
        <v>303</v>
      </c>
      <c r="K351" t="s">
        <v>38</v>
      </c>
      <c r="L351" t="s">
        <v>39</v>
      </c>
      <c r="M351" t="s">
        <v>39</v>
      </c>
      <c r="N351" t="s">
        <v>298</v>
      </c>
      <c r="O351" t="s">
        <v>299</v>
      </c>
      <c r="P351" t="s">
        <v>2044</v>
      </c>
      <c r="Q351" t="s">
        <v>300</v>
      </c>
      <c r="R351" t="s">
        <v>40</v>
      </c>
      <c r="S351" t="s">
        <v>20</v>
      </c>
      <c r="T351" s="49">
        <v>7.1400000000000005E-2</v>
      </c>
      <c r="U351" s="49">
        <v>0.99960000000000004</v>
      </c>
      <c r="V351" s="49">
        <v>17.899999999999999</v>
      </c>
      <c r="W351" t="s">
        <v>315</v>
      </c>
      <c r="X351" t="s">
        <v>302</v>
      </c>
      <c r="Y351" t="s">
        <v>21</v>
      </c>
      <c r="Z351" t="s">
        <v>2045</v>
      </c>
      <c r="AA351" s="2" t="str">
        <f>IFERROR(VLOOKUP(Tabela3[[#This Row],[RetornCodigo]],Tabela7[],4,0),"formula")</f>
        <v xml:space="preserve">Atac Canindezinho   </v>
      </c>
      <c r="AB351" s="9" t="str">
        <f>IFERROR(VLOOKUP(Tabela3[[#This Row],[RetornCodigo]],Tabela7[],3,0),"formula")</f>
        <v>Atacadao</v>
      </c>
      <c r="AC351" s="40">
        <f>IFERROR(Tabela3[[#This Row],[Vlr Devolução]]/$AK$1,"formula")</f>
        <v>5.7350626608460789E-5</v>
      </c>
      <c r="AD351" s="32">
        <f>IFERROR(Tabela3[[#This Row],[Qtd Devolvida Kg]]/$AL$1,"formula")</f>
        <v>2.8990220528973289E-5</v>
      </c>
      <c r="AE351" s="41" t="str">
        <f>IFERROR(RIGHT(Tabela3[[#This Row],[Cliente]],10),"formula")</f>
        <v>0002 - 42)</v>
      </c>
      <c r="AF351" s="41">
        <f>IFERROR(VLOOKUP(Tabela3[[#This Row],[Fantasia]],'BASE VENDAS'!#REF!,2,0),0)</f>
        <v>0</v>
      </c>
      <c r="AG351" s="41">
        <f>IFERROR(VLOOKUP(Tabela3[[#This Row],[Fantasia]],'BASE VENDAS'!#REF!,3,0),0)</f>
        <v>0</v>
      </c>
      <c r="AH351" s="42">
        <f t="shared" si="6"/>
        <v>2.8611970184302681E-2</v>
      </c>
    </row>
    <row r="352" spans="1:34" x14ac:dyDescent="0.2">
      <c r="A352" s="9" t="str">
        <f>IFERROR(Tabela3[[#This Row],[direita]],"formula")</f>
        <v>0002 - 42)</v>
      </c>
      <c r="B352" s="9" t="s">
        <v>1133</v>
      </c>
      <c r="C352" t="s">
        <v>1134</v>
      </c>
      <c r="D352" t="s">
        <v>920</v>
      </c>
      <c r="E352" t="s">
        <v>1135</v>
      </c>
      <c r="F352" t="s">
        <v>676</v>
      </c>
      <c r="G352" t="s">
        <v>1216</v>
      </c>
      <c r="H352" s="48">
        <v>45701</v>
      </c>
      <c r="I352" t="s">
        <v>430</v>
      </c>
      <c r="J352" t="s">
        <v>303</v>
      </c>
      <c r="K352" t="s">
        <v>45</v>
      </c>
      <c r="L352" t="s">
        <v>1148</v>
      </c>
      <c r="M352" t="s">
        <v>1148</v>
      </c>
      <c r="N352" t="s">
        <v>325</v>
      </c>
      <c r="O352" t="s">
        <v>299</v>
      </c>
      <c r="P352" t="s">
        <v>2044</v>
      </c>
      <c r="Q352" t="s">
        <v>309</v>
      </c>
      <c r="R352" t="s">
        <v>1150</v>
      </c>
      <c r="S352" t="s">
        <v>20</v>
      </c>
      <c r="T352" s="49">
        <v>6.6699999999999995E-2</v>
      </c>
      <c r="U352" s="49">
        <v>1.0004999999999999</v>
      </c>
      <c r="V352" s="49">
        <v>5.9</v>
      </c>
      <c r="W352" t="s">
        <v>315</v>
      </c>
      <c r="X352" t="s">
        <v>302</v>
      </c>
      <c r="Y352" t="s">
        <v>21</v>
      </c>
      <c r="Z352" t="s">
        <v>2045</v>
      </c>
      <c r="AA352" s="2" t="str">
        <f>IFERROR(VLOOKUP(Tabela3[[#This Row],[RetornCodigo]],Tabela7[],4,0),"formula")</f>
        <v xml:space="preserve">Atac Canindezinho   </v>
      </c>
      <c r="AB352" s="9" t="str">
        <f>IFERROR(VLOOKUP(Tabela3[[#This Row],[RetornCodigo]],Tabela7[],3,0),"formula")</f>
        <v>Atacadao</v>
      </c>
      <c r="AC352" s="40">
        <f>IFERROR(Tabela3[[#This Row],[Vlr Devolução]]/$AK$1,"formula")</f>
        <v>1.8903279161447971E-5</v>
      </c>
      <c r="AD352" s="32">
        <f>IFERROR(Tabela3[[#This Row],[Qtd Devolvida Kg]]/$AL$1,"formula")</f>
        <v>2.9016322168105014E-5</v>
      </c>
      <c r="AE352" s="41" t="str">
        <f>IFERROR(RIGHT(Tabela3[[#This Row],[Cliente]],10),"formula")</f>
        <v>0002 - 42)</v>
      </c>
      <c r="AF352" s="41">
        <f>IFERROR(VLOOKUP(Tabela3[[#This Row],[Fantasia]],'BASE VENDAS'!#REF!,2,0),0)</f>
        <v>0</v>
      </c>
      <c r="AG352" s="41">
        <f>IFERROR(VLOOKUP(Tabela3[[#This Row],[Fantasia]],'BASE VENDAS'!#REF!,3,0),0)</f>
        <v>0</v>
      </c>
      <c r="AH352" s="42">
        <f t="shared" si="6"/>
        <v>2.8611970184302681E-2</v>
      </c>
    </row>
    <row r="353" spans="1:34" x14ac:dyDescent="0.2">
      <c r="A353" s="9" t="str">
        <f>IFERROR(Tabela3[[#This Row],[direita]],"formula")</f>
        <v>0002 - 42)</v>
      </c>
      <c r="B353" s="9" t="s">
        <v>1133</v>
      </c>
      <c r="C353" t="s">
        <v>1134</v>
      </c>
      <c r="D353" t="s">
        <v>920</v>
      </c>
      <c r="E353" t="s">
        <v>1135</v>
      </c>
      <c r="F353" t="s">
        <v>676</v>
      </c>
      <c r="G353" t="s">
        <v>1216</v>
      </c>
      <c r="H353" s="48">
        <v>45701</v>
      </c>
      <c r="I353" t="s">
        <v>430</v>
      </c>
      <c r="J353" t="s">
        <v>303</v>
      </c>
      <c r="K353" t="s">
        <v>31</v>
      </c>
      <c r="L353" t="s">
        <v>1188</v>
      </c>
      <c r="M353" t="s">
        <v>31</v>
      </c>
      <c r="N353" t="s">
        <v>311</v>
      </c>
      <c r="O353" t="s">
        <v>299</v>
      </c>
      <c r="P353" t="s">
        <v>2044</v>
      </c>
      <c r="Q353" t="s">
        <v>307</v>
      </c>
      <c r="R353" t="s">
        <v>32</v>
      </c>
      <c r="S353" t="s">
        <v>20</v>
      </c>
      <c r="T353" s="49">
        <v>0.5</v>
      </c>
      <c r="U353" s="49">
        <v>2</v>
      </c>
      <c r="V353" s="49">
        <v>37.799999999999997</v>
      </c>
      <c r="W353" t="s">
        <v>315</v>
      </c>
      <c r="X353" t="s">
        <v>302</v>
      </c>
      <c r="Y353" t="s">
        <v>21</v>
      </c>
      <c r="Z353" t="s">
        <v>2045</v>
      </c>
      <c r="AA353" s="2" t="str">
        <f>IFERROR(VLOOKUP(Tabela3[[#This Row],[RetornCodigo]],Tabela7[],4,0),"formula")</f>
        <v xml:space="preserve">Atac Canindezinho   </v>
      </c>
      <c r="AB353" s="9" t="str">
        <f>IFERROR(VLOOKUP(Tabela3[[#This Row],[RetornCodigo]],Tabela7[],3,0),"formula")</f>
        <v>Atacadao</v>
      </c>
      <c r="AC353" s="40">
        <f>IFERROR(Tabela3[[#This Row],[Vlr Devolução]]/$AK$1,"formula")</f>
        <v>1.2110914445809038E-4</v>
      </c>
      <c r="AD353" s="32">
        <f>IFERROR(Tabela3[[#This Row],[Qtd Devolvida Kg]]/$AL$1,"formula")</f>
        <v>5.8003642514952552E-5</v>
      </c>
      <c r="AE353" s="41" t="str">
        <f>IFERROR(RIGHT(Tabela3[[#This Row],[Cliente]],10),"formula")</f>
        <v>0002 - 42)</v>
      </c>
      <c r="AF353" s="41">
        <f>IFERROR(VLOOKUP(Tabela3[[#This Row],[Fantasia]],'BASE VENDAS'!#REF!,2,0),0)</f>
        <v>0</v>
      </c>
      <c r="AG353" s="41">
        <f>IFERROR(VLOOKUP(Tabela3[[#This Row],[Fantasia]],'BASE VENDAS'!#REF!,3,0),0)</f>
        <v>0</v>
      </c>
      <c r="AH353" s="42">
        <f t="shared" si="6"/>
        <v>2.8611970184302681E-2</v>
      </c>
    </row>
    <row r="354" spans="1:34" x14ac:dyDescent="0.2">
      <c r="A354" s="9" t="str">
        <f>IFERROR(Tabela3[[#This Row],[direita]],"formula")</f>
        <v>0002 - 42)</v>
      </c>
      <c r="B354" s="9" t="s">
        <v>1133</v>
      </c>
      <c r="C354" t="s">
        <v>1134</v>
      </c>
      <c r="D354" t="s">
        <v>920</v>
      </c>
      <c r="E354" t="s">
        <v>1135</v>
      </c>
      <c r="F354" t="s">
        <v>676</v>
      </c>
      <c r="G354" t="s">
        <v>1216</v>
      </c>
      <c r="H354" s="48">
        <v>45701</v>
      </c>
      <c r="I354" t="s">
        <v>430</v>
      </c>
      <c r="J354" t="s">
        <v>297</v>
      </c>
      <c r="K354" t="s">
        <v>34</v>
      </c>
      <c r="L354" t="s">
        <v>35</v>
      </c>
      <c r="M354" t="s">
        <v>35</v>
      </c>
      <c r="N354" t="s">
        <v>298</v>
      </c>
      <c r="O354" t="s">
        <v>299</v>
      </c>
      <c r="P354" t="s">
        <v>2044</v>
      </c>
      <c r="Q354" t="s">
        <v>319</v>
      </c>
      <c r="R354" t="s">
        <v>70</v>
      </c>
      <c r="S354" t="s">
        <v>20</v>
      </c>
      <c r="T354" s="49">
        <v>0.1</v>
      </c>
      <c r="U354" s="49">
        <v>1</v>
      </c>
      <c r="V354" s="49">
        <v>13.5</v>
      </c>
      <c r="W354" t="s">
        <v>315</v>
      </c>
      <c r="X354" t="s">
        <v>302</v>
      </c>
      <c r="Y354" t="s">
        <v>21</v>
      </c>
      <c r="Z354" t="s">
        <v>2045</v>
      </c>
      <c r="AA354" s="2" t="str">
        <f>IFERROR(VLOOKUP(Tabela3[[#This Row],[RetornCodigo]],Tabela7[],4,0),"formula")</f>
        <v xml:space="preserve">Atac Canindezinho   </v>
      </c>
      <c r="AB354" s="9" t="str">
        <f>IFERROR(VLOOKUP(Tabela3[[#This Row],[RetornCodigo]],Tabela7[],3,0),"formula")</f>
        <v>Atacadao</v>
      </c>
      <c r="AC354" s="40">
        <f>IFERROR(Tabela3[[#This Row],[Vlr Devolução]]/$AK$1,"formula")</f>
        <v>4.3253265877889428E-5</v>
      </c>
      <c r="AD354" s="32">
        <f>IFERROR(Tabela3[[#This Row],[Qtd Devolvida Kg]]/$AL$1,"formula")</f>
        <v>2.9001821257476276E-5</v>
      </c>
      <c r="AE354" s="41" t="str">
        <f>IFERROR(RIGHT(Tabela3[[#This Row],[Cliente]],10),"formula")</f>
        <v>0002 - 42)</v>
      </c>
      <c r="AF354" s="41">
        <f>IFERROR(VLOOKUP(Tabela3[[#This Row],[Fantasia]],'BASE VENDAS'!#REF!,2,0),0)</f>
        <v>0</v>
      </c>
      <c r="AG354" s="41">
        <f>IFERROR(VLOOKUP(Tabela3[[#This Row],[Fantasia]],'BASE VENDAS'!#REF!,3,0),0)</f>
        <v>0</v>
      </c>
      <c r="AH354" s="42">
        <f t="shared" si="6"/>
        <v>2.8611970184302681E-2</v>
      </c>
    </row>
    <row r="355" spans="1:34" x14ac:dyDescent="0.2">
      <c r="A355" s="9" t="str">
        <f>IFERROR(Tabela3[[#This Row],[direita]],"formula")</f>
        <v>0002 - 42)</v>
      </c>
      <c r="B355" s="9" t="s">
        <v>1133</v>
      </c>
      <c r="C355" t="s">
        <v>1134</v>
      </c>
      <c r="D355" t="s">
        <v>920</v>
      </c>
      <c r="E355" t="s">
        <v>1135</v>
      </c>
      <c r="F355" t="s">
        <v>676</v>
      </c>
      <c r="G355" t="s">
        <v>1216</v>
      </c>
      <c r="H355" s="48">
        <v>45707</v>
      </c>
      <c r="I355" t="s">
        <v>1982</v>
      </c>
      <c r="J355" t="s">
        <v>303</v>
      </c>
      <c r="K355" t="s">
        <v>57</v>
      </c>
      <c r="L355" t="s">
        <v>429</v>
      </c>
      <c r="M355" t="s">
        <v>57</v>
      </c>
      <c r="N355" t="s">
        <v>298</v>
      </c>
      <c r="O355" t="s">
        <v>299</v>
      </c>
      <c r="P355" t="s">
        <v>2767</v>
      </c>
      <c r="Q355" t="s">
        <v>300</v>
      </c>
      <c r="R355" t="s">
        <v>58</v>
      </c>
      <c r="S355" t="s">
        <v>20</v>
      </c>
      <c r="T355" s="49">
        <v>5</v>
      </c>
      <c r="U355" s="49">
        <v>30</v>
      </c>
      <c r="V355" s="49">
        <v>381</v>
      </c>
      <c r="W355" t="s">
        <v>301</v>
      </c>
      <c r="X355" t="s">
        <v>370</v>
      </c>
      <c r="Y355" t="s">
        <v>371</v>
      </c>
      <c r="Z355" t="s">
        <v>2045</v>
      </c>
      <c r="AA355" s="2" t="str">
        <f>IFERROR(VLOOKUP(Tabela3[[#This Row],[RetornCodigo]],Tabela7[],4,0),"formula")</f>
        <v xml:space="preserve">Atac Canindezinho   </v>
      </c>
      <c r="AB355" s="9" t="str">
        <f>IFERROR(VLOOKUP(Tabela3[[#This Row],[RetornCodigo]],Tabela7[],3,0),"formula")</f>
        <v>Atacadao</v>
      </c>
      <c r="AC355" s="40">
        <f>IFERROR(Tabela3[[#This Row],[Vlr Devolução]]/$AK$1,"formula")</f>
        <v>1.2207032814426572E-3</v>
      </c>
      <c r="AD355" s="32">
        <f>IFERROR(Tabela3[[#This Row],[Qtd Devolvida Kg]]/$AL$1,"formula")</f>
        <v>8.700546377242883E-4</v>
      </c>
      <c r="AE355" s="41" t="str">
        <f>IFERROR(RIGHT(Tabela3[[#This Row],[Cliente]],10),"formula")</f>
        <v>0002 - 42)</v>
      </c>
      <c r="AF355" s="41">
        <f>IFERROR(VLOOKUP(Tabela3[[#This Row],[Fantasia]],'BASE VENDAS'!#REF!,2,0),0)</f>
        <v>0</v>
      </c>
      <c r="AG355" s="41">
        <f>IFERROR(VLOOKUP(Tabela3[[#This Row],[Fantasia]],'BASE VENDAS'!#REF!,3,0),0)</f>
        <v>0</v>
      </c>
      <c r="AH355" s="42">
        <f t="shared" si="6"/>
        <v>2.8611970184302681E-2</v>
      </c>
    </row>
    <row r="356" spans="1:34" x14ac:dyDescent="0.2">
      <c r="A356" s="9" t="str">
        <f>IFERROR(Tabela3[[#This Row],[direita]],"formula")</f>
        <v>1899 - 47)</v>
      </c>
      <c r="B356" s="9" t="s">
        <v>1133</v>
      </c>
      <c r="C356" t="s">
        <v>1134</v>
      </c>
      <c r="D356" t="s">
        <v>917</v>
      </c>
      <c r="E356" t="s">
        <v>1135</v>
      </c>
      <c r="F356" t="s">
        <v>676</v>
      </c>
      <c r="G356" t="s">
        <v>1194</v>
      </c>
      <c r="H356" s="48">
        <v>45700</v>
      </c>
      <c r="I356" t="s">
        <v>430</v>
      </c>
      <c r="J356" t="s">
        <v>297</v>
      </c>
      <c r="K356" t="s">
        <v>27</v>
      </c>
      <c r="L356" t="s">
        <v>320</v>
      </c>
      <c r="M356" t="s">
        <v>28</v>
      </c>
      <c r="N356" t="s">
        <v>298</v>
      </c>
      <c r="O356" t="s">
        <v>299</v>
      </c>
      <c r="P356" t="s">
        <v>2046</v>
      </c>
      <c r="Q356" t="s">
        <v>300</v>
      </c>
      <c r="R356" t="s">
        <v>264</v>
      </c>
      <c r="S356" t="s">
        <v>20</v>
      </c>
      <c r="T356" s="49">
        <v>0.4778</v>
      </c>
      <c r="U356" s="49">
        <v>8.6004000000000005</v>
      </c>
      <c r="V356" s="49">
        <v>105.78</v>
      </c>
      <c r="W356" t="s">
        <v>315</v>
      </c>
      <c r="X356" t="s">
        <v>302</v>
      </c>
      <c r="Y356" t="s">
        <v>21</v>
      </c>
      <c r="Z356" t="s">
        <v>2047</v>
      </c>
      <c r="AA356" s="2" t="str">
        <f>IFERROR(VLOOKUP(Tabela3[[#This Row],[RetornCodigo]],Tabela7[],4,0),"formula")</f>
        <v xml:space="preserve">Assai Presidente Kennedy   </v>
      </c>
      <c r="AB356" s="9" t="str">
        <f>IFERROR(VLOOKUP(Tabela3[[#This Row],[RetornCodigo]],Tabela7[],3,0),"formula")</f>
        <v>Assai</v>
      </c>
      <c r="AC356" s="40">
        <f>IFERROR(Tabela3[[#This Row],[Vlr Devolução]]/$AK$1,"formula")</f>
        <v>3.3891336774541803E-4</v>
      </c>
      <c r="AD356" s="32">
        <f>IFERROR(Tabela3[[#This Row],[Qtd Devolvida Kg]]/$AL$1,"formula")</f>
        <v>2.49427263542799E-4</v>
      </c>
      <c r="AE356" s="41" t="str">
        <f>IFERROR(RIGHT(Tabela3[[#This Row],[Cliente]],10),"formula")</f>
        <v>1899 - 47)</v>
      </c>
      <c r="AF356" s="41">
        <f>IFERROR(VLOOKUP(Tabela3[[#This Row],[Fantasia]],'BASE VENDAS'!#REF!,2,0),0)</f>
        <v>0</v>
      </c>
      <c r="AG356" s="41">
        <f>IFERROR(VLOOKUP(Tabela3[[#This Row],[Fantasia]],'BASE VENDAS'!#REF!,3,0),0)</f>
        <v>0</v>
      </c>
      <c r="AH356" s="42">
        <f t="shared" si="6"/>
        <v>2.8611970184302681E-2</v>
      </c>
    </row>
    <row r="357" spans="1:34" x14ac:dyDescent="0.2">
      <c r="A357" s="9" t="str">
        <f>IFERROR(Tabela3[[#This Row],[direita]],"formula")</f>
        <v>1899 - 47)</v>
      </c>
      <c r="B357" s="9" t="s">
        <v>1133</v>
      </c>
      <c r="C357" t="s">
        <v>1134</v>
      </c>
      <c r="D357" t="s">
        <v>917</v>
      </c>
      <c r="E357" t="s">
        <v>1135</v>
      </c>
      <c r="F357" t="s">
        <v>676</v>
      </c>
      <c r="G357" t="s">
        <v>1194</v>
      </c>
      <c r="H357" s="48">
        <v>45700</v>
      </c>
      <c r="I357" t="s">
        <v>430</v>
      </c>
      <c r="J357" t="s">
        <v>297</v>
      </c>
      <c r="K357" t="s">
        <v>65</v>
      </c>
      <c r="L357" t="s">
        <v>312</v>
      </c>
      <c r="M357" t="s">
        <v>66</v>
      </c>
      <c r="N357" t="s">
        <v>298</v>
      </c>
      <c r="O357" t="s">
        <v>299</v>
      </c>
      <c r="P357" t="s">
        <v>2046</v>
      </c>
      <c r="Q357" t="s">
        <v>308</v>
      </c>
      <c r="R357" t="s">
        <v>67</v>
      </c>
      <c r="S357" t="s">
        <v>20</v>
      </c>
      <c r="T357" s="49">
        <v>0.4</v>
      </c>
      <c r="U357" s="49">
        <v>7.2</v>
      </c>
      <c r="V357" s="49">
        <v>59.04</v>
      </c>
      <c r="W357" t="s">
        <v>315</v>
      </c>
      <c r="X357" t="s">
        <v>302</v>
      </c>
      <c r="Y357" t="s">
        <v>21</v>
      </c>
      <c r="Z357" t="s">
        <v>2047</v>
      </c>
      <c r="AA357" s="2" t="str">
        <f>IFERROR(VLOOKUP(Tabela3[[#This Row],[RetornCodigo]],Tabela7[],4,0),"formula")</f>
        <v xml:space="preserve">Assai Presidente Kennedy   </v>
      </c>
      <c r="AB357" s="9" t="str">
        <f>IFERROR(VLOOKUP(Tabela3[[#This Row],[RetornCodigo]],Tabela7[],3,0),"formula")</f>
        <v>Assai</v>
      </c>
      <c r="AC357" s="40">
        <f>IFERROR(Tabela3[[#This Row],[Vlr Devolução]]/$AK$1,"formula")</f>
        <v>1.891609494393031E-4</v>
      </c>
      <c r="AD357" s="32">
        <f>IFERROR(Tabela3[[#This Row],[Qtd Devolvida Kg]]/$AL$1,"formula")</f>
        <v>2.0881311305382921E-4</v>
      </c>
      <c r="AE357" s="41" t="str">
        <f>IFERROR(RIGHT(Tabela3[[#This Row],[Cliente]],10),"formula")</f>
        <v>1899 - 47)</v>
      </c>
      <c r="AF357" s="41">
        <f>IFERROR(VLOOKUP(Tabela3[[#This Row],[Fantasia]],'BASE VENDAS'!#REF!,2,0),0)</f>
        <v>0</v>
      </c>
      <c r="AG357" s="41">
        <f>IFERROR(VLOOKUP(Tabela3[[#This Row],[Fantasia]],'BASE VENDAS'!#REF!,3,0),0)</f>
        <v>0</v>
      </c>
      <c r="AH357" s="42">
        <f t="shared" si="6"/>
        <v>2.8611970184302681E-2</v>
      </c>
    </row>
    <row r="358" spans="1:34" x14ac:dyDescent="0.2">
      <c r="A358" s="9" t="str">
        <f>IFERROR(Tabela3[[#This Row],[direita]],"formula")</f>
        <v>0002 - 60)</v>
      </c>
      <c r="B358" s="9" t="s">
        <v>1133</v>
      </c>
      <c r="C358" t="s">
        <v>1134</v>
      </c>
      <c r="D358" t="s">
        <v>920</v>
      </c>
      <c r="E358" t="s">
        <v>1135</v>
      </c>
      <c r="F358" t="s">
        <v>676</v>
      </c>
      <c r="G358" t="s">
        <v>1136</v>
      </c>
      <c r="H358" s="48">
        <v>45702</v>
      </c>
      <c r="I358" t="s">
        <v>430</v>
      </c>
      <c r="J358" t="s">
        <v>303</v>
      </c>
      <c r="K358" t="s">
        <v>57</v>
      </c>
      <c r="L358" t="s">
        <v>429</v>
      </c>
      <c r="M358" t="s">
        <v>57</v>
      </c>
      <c r="N358" t="s">
        <v>298</v>
      </c>
      <c r="O358" t="s">
        <v>299</v>
      </c>
      <c r="P358" t="s">
        <v>2048</v>
      </c>
      <c r="Q358" t="s">
        <v>308</v>
      </c>
      <c r="R358" t="s">
        <v>58</v>
      </c>
      <c r="S358" t="s">
        <v>20</v>
      </c>
      <c r="T358" s="49">
        <v>1.3332999999999999</v>
      </c>
      <c r="U358" s="49">
        <v>7.9997999999999996</v>
      </c>
      <c r="V358" s="49">
        <v>101.6</v>
      </c>
      <c r="W358" t="s">
        <v>301</v>
      </c>
      <c r="X358" t="s">
        <v>370</v>
      </c>
      <c r="Y358" t="s">
        <v>371</v>
      </c>
      <c r="Z358" t="s">
        <v>2049</v>
      </c>
      <c r="AA358" s="2" t="str">
        <f>IFERROR(VLOOKUP(Tabela3[[#This Row],[RetornCodigo]],Tabela7[],4,0),"formula")</f>
        <v xml:space="preserve">Atac Carlito Pamplona   </v>
      </c>
      <c r="AB358" s="9" t="str">
        <f>IFERROR(VLOOKUP(Tabela3[[#This Row],[RetornCodigo]],Tabela7[],3,0),"formula")</f>
        <v>Atacadao</v>
      </c>
      <c r="AC358" s="40">
        <f>IFERROR(Tabela3[[#This Row],[Vlr Devolução]]/$AK$1,"formula")</f>
        <v>3.2552087505137521E-4</v>
      </c>
      <c r="AD358" s="32">
        <f>IFERROR(Tabela3[[#This Row],[Qtd Devolvida Kg]]/$AL$1,"formula")</f>
        <v>2.3200876969555872E-4</v>
      </c>
      <c r="AE358" s="41" t="str">
        <f>IFERROR(RIGHT(Tabela3[[#This Row],[Cliente]],10),"formula")</f>
        <v>0002 - 60)</v>
      </c>
      <c r="AF358" s="41">
        <f>IFERROR(VLOOKUP(Tabela3[[#This Row],[Fantasia]],'BASE VENDAS'!#REF!,2,0),0)</f>
        <v>0</v>
      </c>
      <c r="AG358" s="41">
        <f>IFERROR(VLOOKUP(Tabela3[[#This Row],[Fantasia]],'BASE VENDAS'!#REF!,3,0),0)</f>
        <v>0</v>
      </c>
      <c r="AH358" s="42">
        <f t="shared" si="6"/>
        <v>2.8611970184302681E-2</v>
      </c>
    </row>
    <row r="359" spans="1:34" x14ac:dyDescent="0.2">
      <c r="A359" s="9" t="str">
        <f>IFERROR(Tabela3[[#This Row],[direita]],"formula")</f>
        <v>0002 - 60)</v>
      </c>
      <c r="B359" s="9" t="s">
        <v>1133</v>
      </c>
      <c r="C359" t="s">
        <v>1134</v>
      </c>
      <c r="D359" t="s">
        <v>920</v>
      </c>
      <c r="E359" t="s">
        <v>1135</v>
      </c>
      <c r="F359" t="s">
        <v>676</v>
      </c>
      <c r="G359" t="s">
        <v>1136</v>
      </c>
      <c r="H359" s="48">
        <v>45709</v>
      </c>
      <c r="I359" t="s">
        <v>1982</v>
      </c>
      <c r="J359" t="s">
        <v>303</v>
      </c>
      <c r="K359" t="s">
        <v>57</v>
      </c>
      <c r="L359" t="s">
        <v>429</v>
      </c>
      <c r="M359" t="s">
        <v>57</v>
      </c>
      <c r="N359" t="s">
        <v>298</v>
      </c>
      <c r="O359" t="s">
        <v>299</v>
      </c>
      <c r="P359" t="s">
        <v>2768</v>
      </c>
      <c r="Q359" t="s">
        <v>300</v>
      </c>
      <c r="R359" t="s">
        <v>58</v>
      </c>
      <c r="S359" t="s">
        <v>20</v>
      </c>
      <c r="T359" s="49">
        <v>7.5833000000000004</v>
      </c>
      <c r="U359" s="49">
        <v>45.4998</v>
      </c>
      <c r="V359" s="49">
        <v>577.85</v>
      </c>
      <c r="W359" t="s">
        <v>301</v>
      </c>
      <c r="X359" t="s">
        <v>370</v>
      </c>
      <c r="Y359" t="s">
        <v>371</v>
      </c>
      <c r="Z359" t="s">
        <v>2049</v>
      </c>
      <c r="AA359" s="2" t="str">
        <f>IFERROR(VLOOKUP(Tabela3[[#This Row],[RetornCodigo]],Tabela7[],4,0),"formula")</f>
        <v xml:space="preserve">Atac Carlito Pamplona   </v>
      </c>
      <c r="AB359" s="9" t="str">
        <f>IFERROR(VLOOKUP(Tabela3[[#This Row],[RetornCodigo]],Tabela7[],3,0),"formula")</f>
        <v>Atacadao</v>
      </c>
      <c r="AC359" s="40">
        <f>IFERROR(Tabela3[[#This Row],[Vlr Devolução]]/$AK$1,"formula")</f>
        <v>1.8513999768546966E-3</v>
      </c>
      <c r="AD359" s="32">
        <f>IFERROR(Tabela3[[#This Row],[Qtd Devolvida Kg]]/$AL$1,"formula")</f>
        <v>1.3195770668509191E-3</v>
      </c>
      <c r="AE359" s="41" t="str">
        <f>IFERROR(RIGHT(Tabela3[[#This Row],[Cliente]],10),"formula")</f>
        <v>0002 - 60)</v>
      </c>
      <c r="AF359" s="41">
        <f>IFERROR(VLOOKUP(Tabela3[[#This Row],[Fantasia]],'BASE VENDAS'!#REF!,2,0),0)</f>
        <v>0</v>
      </c>
      <c r="AG359" s="41">
        <f>IFERROR(VLOOKUP(Tabela3[[#This Row],[Fantasia]],'BASE VENDAS'!#REF!,3,0),0)</f>
        <v>0</v>
      </c>
      <c r="AH359" s="42">
        <f t="shared" si="6"/>
        <v>2.8611970184302681E-2</v>
      </c>
    </row>
    <row r="360" spans="1:34" x14ac:dyDescent="0.2">
      <c r="A360" s="9" t="str">
        <f>IFERROR(Tabela3[[#This Row],[direita]],"formula")</f>
        <v>1899 - 64)</v>
      </c>
      <c r="B360" s="9" t="s">
        <v>1133</v>
      </c>
      <c r="C360" t="s">
        <v>1134</v>
      </c>
      <c r="D360" t="s">
        <v>917</v>
      </c>
      <c r="E360" t="s">
        <v>1135</v>
      </c>
      <c r="F360" t="s">
        <v>676</v>
      </c>
      <c r="G360" t="s">
        <v>1155</v>
      </c>
      <c r="H360" s="48">
        <v>45700</v>
      </c>
      <c r="I360" t="s">
        <v>430</v>
      </c>
      <c r="J360" t="s">
        <v>297</v>
      </c>
      <c r="K360" t="s">
        <v>27</v>
      </c>
      <c r="L360" t="s">
        <v>320</v>
      </c>
      <c r="M360" t="s">
        <v>28</v>
      </c>
      <c r="N360" t="s">
        <v>298</v>
      </c>
      <c r="O360" t="s">
        <v>299</v>
      </c>
      <c r="P360" t="s">
        <v>2050</v>
      </c>
      <c r="Q360" t="s">
        <v>300</v>
      </c>
      <c r="R360" t="s">
        <v>264</v>
      </c>
      <c r="S360" t="s">
        <v>20</v>
      </c>
      <c r="T360" s="49">
        <v>0.38890000000000002</v>
      </c>
      <c r="U360" s="49">
        <v>7.0002000000000004</v>
      </c>
      <c r="V360" s="49">
        <v>86.1</v>
      </c>
      <c r="W360" t="s">
        <v>315</v>
      </c>
      <c r="X360" t="s">
        <v>302</v>
      </c>
      <c r="Y360" t="s">
        <v>21</v>
      </c>
      <c r="Z360" t="s">
        <v>2051</v>
      </c>
      <c r="AA360" s="2" t="str">
        <f>IFERROR(VLOOKUP(Tabela3[[#This Row],[RetornCodigo]],Tabela7[],4,0),"formula")</f>
        <v xml:space="preserve">Assai Padre Andrade   </v>
      </c>
      <c r="AB360" s="9" t="str">
        <f>IFERROR(VLOOKUP(Tabela3[[#This Row],[RetornCodigo]],Tabela7[],3,0),"formula")</f>
        <v>Assai</v>
      </c>
      <c r="AC360" s="40">
        <f>IFERROR(Tabela3[[#This Row],[Vlr Devolução]]/$AK$1,"formula")</f>
        <v>2.7585971793231699E-4</v>
      </c>
      <c r="AD360" s="32">
        <f>IFERROR(Tabela3[[#This Row],[Qtd Devolvida Kg]]/$AL$1,"formula")</f>
        <v>2.0301854916658546E-4</v>
      </c>
      <c r="AE360" s="41" t="str">
        <f>IFERROR(RIGHT(Tabela3[[#This Row],[Cliente]],10),"formula")</f>
        <v>1899 - 64)</v>
      </c>
      <c r="AF360" s="41">
        <f>IFERROR(VLOOKUP(Tabela3[[#This Row],[Fantasia]],'BASE VENDAS'!#REF!,2,0),0)</f>
        <v>0</v>
      </c>
      <c r="AG360" s="41">
        <f>IFERROR(VLOOKUP(Tabela3[[#This Row],[Fantasia]],'BASE VENDAS'!#REF!,3,0),0)</f>
        <v>0</v>
      </c>
      <c r="AH360" s="42">
        <f t="shared" si="6"/>
        <v>2.8611970184302681E-2</v>
      </c>
    </row>
    <row r="361" spans="1:34" x14ac:dyDescent="0.2">
      <c r="A361" s="9" t="str">
        <f>IFERROR(Tabela3[[#This Row],[direita]],"formula")</f>
        <v>0002 - 57)</v>
      </c>
      <c r="B361" s="9" t="s">
        <v>1133</v>
      </c>
      <c r="C361" t="s">
        <v>1134</v>
      </c>
      <c r="D361" t="s">
        <v>920</v>
      </c>
      <c r="E361" t="s">
        <v>1135</v>
      </c>
      <c r="F361" t="s">
        <v>676</v>
      </c>
      <c r="G361" t="s">
        <v>1224</v>
      </c>
      <c r="H361" s="48">
        <v>45701</v>
      </c>
      <c r="I361" t="s">
        <v>430</v>
      </c>
      <c r="J361" t="s">
        <v>303</v>
      </c>
      <c r="K361" t="s">
        <v>38</v>
      </c>
      <c r="L361" t="s">
        <v>39</v>
      </c>
      <c r="M361" t="s">
        <v>39</v>
      </c>
      <c r="N361" t="s">
        <v>298</v>
      </c>
      <c r="O361" t="s">
        <v>299</v>
      </c>
      <c r="P361" t="s">
        <v>2052</v>
      </c>
      <c r="Q361" t="s">
        <v>300</v>
      </c>
      <c r="R361" t="s">
        <v>40</v>
      </c>
      <c r="S361" t="s">
        <v>20</v>
      </c>
      <c r="T361" s="49">
        <v>0.1429</v>
      </c>
      <c r="U361" s="49">
        <v>2.0005999999999999</v>
      </c>
      <c r="V361" s="49">
        <v>35.799999999999997</v>
      </c>
      <c r="W361" t="s">
        <v>315</v>
      </c>
      <c r="X361" t="s">
        <v>302</v>
      </c>
      <c r="Y361" t="s">
        <v>21</v>
      </c>
      <c r="Z361" t="s">
        <v>2053</v>
      </c>
      <c r="AA361" s="2" t="str">
        <f>IFERROR(VLOOKUP(Tabela3[[#This Row],[RetornCodigo]],Tabela7[],4,0),"formula")</f>
        <v xml:space="preserve">Atac Dias Macedo   </v>
      </c>
      <c r="AB361" s="9" t="str">
        <f>IFERROR(VLOOKUP(Tabela3[[#This Row],[RetornCodigo]],Tabela7[],3,0),"formula")</f>
        <v>Atacadao</v>
      </c>
      <c r="AC361" s="40">
        <f>IFERROR(Tabela3[[#This Row],[Vlr Devolução]]/$AK$1,"formula")</f>
        <v>1.1470125321692158E-4</v>
      </c>
      <c r="AD361" s="32">
        <f>IFERROR(Tabela3[[#This Row],[Qtd Devolvida Kg]]/$AL$1,"formula")</f>
        <v>5.8021043607707037E-5</v>
      </c>
      <c r="AE361" s="41" t="str">
        <f>IFERROR(RIGHT(Tabela3[[#This Row],[Cliente]],10),"formula")</f>
        <v>0002 - 57)</v>
      </c>
      <c r="AF361" s="41">
        <f>IFERROR(VLOOKUP(Tabela3[[#This Row],[Fantasia]],'BASE VENDAS'!#REF!,2,0),0)</f>
        <v>0</v>
      </c>
      <c r="AG361" s="41">
        <f>IFERROR(VLOOKUP(Tabela3[[#This Row],[Fantasia]],'BASE VENDAS'!#REF!,3,0),0)</f>
        <v>0</v>
      </c>
      <c r="AH361" s="42">
        <f t="shared" si="6"/>
        <v>2.8611970184302681E-2</v>
      </c>
    </row>
    <row r="362" spans="1:34" x14ac:dyDescent="0.2">
      <c r="A362" s="9" t="str">
        <f>IFERROR(Tabela3[[#This Row],[direita]],"formula")</f>
        <v>0002 - 57)</v>
      </c>
      <c r="B362" s="9" t="s">
        <v>1133</v>
      </c>
      <c r="C362" t="s">
        <v>1134</v>
      </c>
      <c r="D362" t="s">
        <v>920</v>
      </c>
      <c r="E362" t="s">
        <v>1135</v>
      </c>
      <c r="F362" t="s">
        <v>676</v>
      </c>
      <c r="G362" t="s">
        <v>1224</v>
      </c>
      <c r="H362" s="48">
        <v>45701</v>
      </c>
      <c r="I362" t="s">
        <v>430</v>
      </c>
      <c r="J362" t="s">
        <v>303</v>
      </c>
      <c r="K362" t="s">
        <v>159</v>
      </c>
      <c r="L362" t="s">
        <v>340</v>
      </c>
      <c r="M362" t="s">
        <v>1220</v>
      </c>
      <c r="N362" t="s">
        <v>311</v>
      </c>
      <c r="O362" t="s">
        <v>299</v>
      </c>
      <c r="P362" t="s">
        <v>2052</v>
      </c>
      <c r="Q362" t="s">
        <v>308</v>
      </c>
      <c r="R362" t="s">
        <v>1222</v>
      </c>
      <c r="S362" t="s">
        <v>20</v>
      </c>
      <c r="T362" s="49">
        <v>7.1400000000000005E-2</v>
      </c>
      <c r="U362" s="49">
        <v>0.99960000000000004</v>
      </c>
      <c r="V362" s="49">
        <v>2.2999999999999998</v>
      </c>
      <c r="W362" t="s">
        <v>315</v>
      </c>
      <c r="X362" t="s">
        <v>302</v>
      </c>
      <c r="Y362" t="s">
        <v>21</v>
      </c>
      <c r="Z362" t="s">
        <v>2053</v>
      </c>
      <c r="AA362" s="2" t="str">
        <f>IFERROR(VLOOKUP(Tabela3[[#This Row],[RetornCodigo]],Tabela7[],4,0),"formula")</f>
        <v xml:space="preserve">Atac Dias Macedo   </v>
      </c>
      <c r="AB362" s="9" t="str">
        <f>IFERROR(VLOOKUP(Tabela3[[#This Row],[RetornCodigo]],Tabela7[],3,0),"formula")</f>
        <v>Atacadao</v>
      </c>
      <c r="AC362" s="40">
        <f>IFERROR(Tabela3[[#This Row],[Vlr Devolução]]/$AK$1,"formula")</f>
        <v>7.3690749273441237E-6</v>
      </c>
      <c r="AD362" s="32">
        <f>IFERROR(Tabela3[[#This Row],[Qtd Devolvida Kg]]/$AL$1,"formula")</f>
        <v>2.8990220528973289E-5</v>
      </c>
      <c r="AE362" s="41" t="str">
        <f>IFERROR(RIGHT(Tabela3[[#This Row],[Cliente]],10),"formula")</f>
        <v>0002 - 57)</v>
      </c>
      <c r="AF362" s="41">
        <f>IFERROR(VLOOKUP(Tabela3[[#This Row],[Fantasia]],'BASE VENDAS'!#REF!,2,0),0)</f>
        <v>0</v>
      </c>
      <c r="AG362" s="41">
        <f>IFERROR(VLOOKUP(Tabela3[[#This Row],[Fantasia]],'BASE VENDAS'!#REF!,3,0),0)</f>
        <v>0</v>
      </c>
      <c r="AH362" s="42">
        <f t="shared" si="6"/>
        <v>2.8611970184302681E-2</v>
      </c>
    </row>
    <row r="363" spans="1:34" x14ac:dyDescent="0.2">
      <c r="A363" s="9" t="str">
        <f>IFERROR(Tabela3[[#This Row],[direita]],"formula")</f>
        <v>0002 - 57)</v>
      </c>
      <c r="B363" s="9" t="s">
        <v>1133</v>
      </c>
      <c r="C363" t="s">
        <v>1134</v>
      </c>
      <c r="D363" t="s">
        <v>920</v>
      </c>
      <c r="E363" t="s">
        <v>1135</v>
      </c>
      <c r="F363" t="s">
        <v>676</v>
      </c>
      <c r="G363" t="s">
        <v>1224</v>
      </c>
      <c r="H363" s="48">
        <v>45701</v>
      </c>
      <c r="I363" t="s">
        <v>430</v>
      </c>
      <c r="J363" t="s">
        <v>303</v>
      </c>
      <c r="K363" t="s">
        <v>31</v>
      </c>
      <c r="L363" t="s">
        <v>1188</v>
      </c>
      <c r="M363" t="s">
        <v>31</v>
      </c>
      <c r="N363" t="s">
        <v>311</v>
      </c>
      <c r="O363" t="s">
        <v>299</v>
      </c>
      <c r="P363" t="s">
        <v>2052</v>
      </c>
      <c r="Q363" t="s">
        <v>309</v>
      </c>
      <c r="R363" t="s">
        <v>32</v>
      </c>
      <c r="S363" t="s">
        <v>20</v>
      </c>
      <c r="T363" s="49">
        <v>0.75</v>
      </c>
      <c r="U363" s="49">
        <v>3</v>
      </c>
      <c r="V363" s="49">
        <v>56.7</v>
      </c>
      <c r="W363" t="s">
        <v>315</v>
      </c>
      <c r="X363" t="s">
        <v>302</v>
      </c>
      <c r="Y363" t="s">
        <v>21</v>
      </c>
      <c r="Z363" t="s">
        <v>2053</v>
      </c>
      <c r="AA363" s="2" t="str">
        <f>IFERROR(VLOOKUP(Tabela3[[#This Row],[RetornCodigo]],Tabela7[],4,0),"formula")</f>
        <v xml:space="preserve">Atac Dias Macedo   </v>
      </c>
      <c r="AB363" s="9" t="str">
        <f>IFERROR(VLOOKUP(Tabela3[[#This Row],[RetornCodigo]],Tabela7[],3,0),"formula")</f>
        <v>Atacadao</v>
      </c>
      <c r="AC363" s="40">
        <f>IFERROR(Tabela3[[#This Row],[Vlr Devolução]]/$AK$1,"formula")</f>
        <v>1.8166371668713559E-4</v>
      </c>
      <c r="AD363" s="32">
        <f>IFERROR(Tabela3[[#This Row],[Qtd Devolvida Kg]]/$AL$1,"formula")</f>
        <v>8.7005463772428838E-5</v>
      </c>
      <c r="AE363" s="41" t="str">
        <f>IFERROR(RIGHT(Tabela3[[#This Row],[Cliente]],10),"formula")</f>
        <v>0002 - 57)</v>
      </c>
      <c r="AF363" s="41">
        <f>IFERROR(VLOOKUP(Tabela3[[#This Row],[Fantasia]],'BASE VENDAS'!#REF!,2,0),0)</f>
        <v>0</v>
      </c>
      <c r="AG363" s="41">
        <f>IFERROR(VLOOKUP(Tabela3[[#This Row],[Fantasia]],'BASE VENDAS'!#REF!,3,0),0)</f>
        <v>0</v>
      </c>
      <c r="AH363" s="42">
        <f t="shared" si="6"/>
        <v>2.8611970184302681E-2</v>
      </c>
    </row>
    <row r="364" spans="1:34" x14ac:dyDescent="0.2">
      <c r="A364" s="9" t="str">
        <f>IFERROR(Tabela3[[#This Row],[direita]],"formula")</f>
        <v>0002 - 24)</v>
      </c>
      <c r="B364" s="9" t="s">
        <v>1133</v>
      </c>
      <c r="C364" t="s">
        <v>1134</v>
      </c>
      <c r="D364" t="s">
        <v>920</v>
      </c>
      <c r="E364" t="s">
        <v>1135</v>
      </c>
      <c r="F364" t="s">
        <v>676</v>
      </c>
      <c r="G364" t="s">
        <v>1264</v>
      </c>
      <c r="H364" s="48">
        <v>45701</v>
      </c>
      <c r="I364" t="s">
        <v>430</v>
      </c>
      <c r="J364" t="s">
        <v>303</v>
      </c>
      <c r="K364" t="s">
        <v>313</v>
      </c>
      <c r="L364" t="s">
        <v>321</v>
      </c>
      <c r="M364" t="s">
        <v>321</v>
      </c>
      <c r="N364" t="s">
        <v>322</v>
      </c>
      <c r="O364" t="s">
        <v>299</v>
      </c>
      <c r="P364" t="s">
        <v>2054</v>
      </c>
      <c r="Q364" t="s">
        <v>308</v>
      </c>
      <c r="R364" t="s">
        <v>323</v>
      </c>
      <c r="S364" t="s">
        <v>20</v>
      </c>
      <c r="T364" s="49">
        <v>0.85</v>
      </c>
      <c r="U364" s="49">
        <v>4.6749999999999998</v>
      </c>
      <c r="V364" s="49">
        <v>88.4</v>
      </c>
      <c r="W364" t="s">
        <v>315</v>
      </c>
      <c r="X364" t="s">
        <v>368</v>
      </c>
      <c r="Y364" t="s">
        <v>369</v>
      </c>
      <c r="Z364" t="s">
        <v>2055</v>
      </c>
      <c r="AA364" s="2" t="str">
        <f>IFERROR(VLOOKUP(Tabela3[[#This Row],[RetornCodigo]],Tabela7[],4,0),"formula")</f>
        <v xml:space="preserve">Atac Serrinha   </v>
      </c>
      <c r="AB364" s="9" t="str">
        <f>IFERROR(VLOOKUP(Tabela3[[#This Row],[RetornCodigo]],Tabela7[],3,0),"formula")</f>
        <v>Atacadao</v>
      </c>
      <c r="AC364" s="40">
        <f>IFERROR(Tabela3[[#This Row],[Vlr Devolução]]/$AK$1,"formula")</f>
        <v>2.8322879285966112E-4</v>
      </c>
      <c r="AD364" s="32">
        <f>IFERROR(Tabela3[[#This Row],[Qtd Devolvida Kg]]/$AL$1,"formula")</f>
        <v>1.355835143787016E-4</v>
      </c>
      <c r="AE364" s="41" t="str">
        <f>IFERROR(RIGHT(Tabela3[[#This Row],[Cliente]],10),"formula")</f>
        <v>0002 - 24)</v>
      </c>
      <c r="AF364" s="41">
        <f>IFERROR(VLOOKUP(Tabela3[[#This Row],[Fantasia]],'BASE VENDAS'!#REF!,2,0),0)</f>
        <v>0</v>
      </c>
      <c r="AG364" s="41">
        <f>IFERROR(VLOOKUP(Tabela3[[#This Row],[Fantasia]],'BASE VENDAS'!#REF!,3,0),0)</f>
        <v>0</v>
      </c>
      <c r="AH364" s="42">
        <f t="shared" si="6"/>
        <v>2.8611970184302681E-2</v>
      </c>
    </row>
    <row r="365" spans="1:34" x14ac:dyDescent="0.2">
      <c r="A365" s="9" t="str">
        <f>IFERROR(Tabela3[[#This Row],[direita]],"formula")</f>
        <v>0002 - 24)</v>
      </c>
      <c r="B365" s="9" t="s">
        <v>1133</v>
      </c>
      <c r="C365" t="s">
        <v>1134</v>
      </c>
      <c r="D365" t="s">
        <v>920</v>
      </c>
      <c r="E365" t="s">
        <v>1135</v>
      </c>
      <c r="F365" t="s">
        <v>676</v>
      </c>
      <c r="G365" t="s">
        <v>1264</v>
      </c>
      <c r="H365" s="48">
        <v>45701</v>
      </c>
      <c r="I365" t="s">
        <v>430</v>
      </c>
      <c r="J365" t="s">
        <v>303</v>
      </c>
      <c r="K365" t="s">
        <v>313</v>
      </c>
      <c r="L365" t="s">
        <v>365</v>
      </c>
      <c r="M365" t="s">
        <v>365</v>
      </c>
      <c r="N365" t="s">
        <v>314</v>
      </c>
      <c r="O365" t="s">
        <v>299</v>
      </c>
      <c r="P365" t="s">
        <v>2054</v>
      </c>
      <c r="Q365" t="s">
        <v>309</v>
      </c>
      <c r="R365" t="s">
        <v>431</v>
      </c>
      <c r="S365" t="s">
        <v>20</v>
      </c>
      <c r="T365" s="49">
        <v>1.5</v>
      </c>
      <c r="U365" s="49">
        <v>8.4</v>
      </c>
      <c r="V365" s="49">
        <v>142.5</v>
      </c>
      <c r="W365" t="s">
        <v>315</v>
      </c>
      <c r="X365" t="s">
        <v>302</v>
      </c>
      <c r="Y365" t="s">
        <v>316</v>
      </c>
      <c r="Z365" t="s">
        <v>2055</v>
      </c>
      <c r="AA365" s="2" t="str">
        <f>IFERROR(VLOOKUP(Tabela3[[#This Row],[RetornCodigo]],Tabela7[],4,0),"formula")</f>
        <v xml:space="preserve">Atac Serrinha   </v>
      </c>
      <c r="AB365" s="9" t="str">
        <f>IFERROR(VLOOKUP(Tabela3[[#This Row],[RetornCodigo]],Tabela7[],3,0),"formula")</f>
        <v>Atacadao</v>
      </c>
      <c r="AC365" s="40">
        <f>IFERROR(Tabela3[[#This Row],[Vlr Devolução]]/$AK$1,"formula")</f>
        <v>4.5656225093327729E-4</v>
      </c>
      <c r="AD365" s="32">
        <f>IFERROR(Tabela3[[#This Row],[Qtd Devolvida Kg]]/$AL$1,"formula")</f>
        <v>2.4361529856280073E-4</v>
      </c>
      <c r="AE365" s="41" t="str">
        <f>IFERROR(RIGHT(Tabela3[[#This Row],[Cliente]],10),"formula")</f>
        <v>0002 - 24)</v>
      </c>
      <c r="AF365" s="41">
        <f>IFERROR(VLOOKUP(Tabela3[[#This Row],[Fantasia]],'BASE VENDAS'!#REF!,2,0),0)</f>
        <v>0</v>
      </c>
      <c r="AG365" s="41">
        <f>IFERROR(VLOOKUP(Tabela3[[#This Row],[Fantasia]],'BASE VENDAS'!#REF!,3,0),0)</f>
        <v>0</v>
      </c>
      <c r="AH365" s="42">
        <f t="shared" si="6"/>
        <v>2.8611970184302681E-2</v>
      </c>
    </row>
    <row r="366" spans="1:34" x14ac:dyDescent="0.2">
      <c r="A366" s="9" t="str">
        <f>IFERROR(Tabela3[[#This Row],[direita]],"formula")</f>
        <v>0002 - 24)</v>
      </c>
      <c r="B366" s="9" t="s">
        <v>1133</v>
      </c>
      <c r="C366" t="s">
        <v>1134</v>
      </c>
      <c r="D366" t="s">
        <v>920</v>
      </c>
      <c r="E366" t="s">
        <v>1135</v>
      </c>
      <c r="F366" t="s">
        <v>676</v>
      </c>
      <c r="G366" t="s">
        <v>1264</v>
      </c>
      <c r="H366" s="48">
        <v>45701</v>
      </c>
      <c r="I366" t="s">
        <v>430</v>
      </c>
      <c r="J366" t="s">
        <v>303</v>
      </c>
      <c r="K366" t="s">
        <v>313</v>
      </c>
      <c r="L366" t="s">
        <v>328</v>
      </c>
      <c r="M366" t="s">
        <v>329</v>
      </c>
      <c r="N366" t="s">
        <v>330</v>
      </c>
      <c r="O366" t="s">
        <v>299</v>
      </c>
      <c r="P366" t="s">
        <v>2054</v>
      </c>
      <c r="Q366" t="s">
        <v>307</v>
      </c>
      <c r="R366" t="s">
        <v>331</v>
      </c>
      <c r="S366" t="s">
        <v>20</v>
      </c>
      <c r="T366" s="49">
        <v>0.7</v>
      </c>
      <c r="U366" s="49">
        <v>3.85</v>
      </c>
      <c r="V366" s="49">
        <v>96.6</v>
      </c>
      <c r="W366" t="s">
        <v>315</v>
      </c>
      <c r="X366" t="s">
        <v>368</v>
      </c>
      <c r="Y366" t="s">
        <v>369</v>
      </c>
      <c r="Z366" t="s">
        <v>2055</v>
      </c>
      <c r="AA366" s="2" t="str">
        <f>IFERROR(VLOOKUP(Tabela3[[#This Row],[RetornCodigo]],Tabela7[],4,0),"formula")</f>
        <v xml:space="preserve">Atac Serrinha   </v>
      </c>
      <c r="AB366" s="9" t="str">
        <f>IFERROR(VLOOKUP(Tabela3[[#This Row],[RetornCodigo]],Tabela7[],3,0),"formula")</f>
        <v>Atacadao</v>
      </c>
      <c r="AC366" s="40">
        <f>IFERROR(Tabela3[[#This Row],[Vlr Devolução]]/$AK$1,"formula")</f>
        <v>3.0950114694845319E-4</v>
      </c>
      <c r="AD366" s="32">
        <f>IFERROR(Tabela3[[#This Row],[Qtd Devolvida Kg]]/$AL$1,"formula")</f>
        <v>1.1165701184128367E-4</v>
      </c>
      <c r="AE366" s="41" t="str">
        <f>IFERROR(RIGHT(Tabela3[[#This Row],[Cliente]],10),"formula")</f>
        <v>0002 - 24)</v>
      </c>
      <c r="AF366" s="41">
        <f>IFERROR(VLOOKUP(Tabela3[[#This Row],[Fantasia]],'BASE VENDAS'!#REF!,2,0),0)</f>
        <v>0</v>
      </c>
      <c r="AG366" s="41">
        <f>IFERROR(VLOOKUP(Tabela3[[#This Row],[Fantasia]],'BASE VENDAS'!#REF!,3,0),0)</f>
        <v>0</v>
      </c>
      <c r="AH366" s="42">
        <f t="shared" si="6"/>
        <v>2.8611970184302681E-2</v>
      </c>
    </row>
    <row r="367" spans="1:34" x14ac:dyDescent="0.2">
      <c r="A367" s="9" t="str">
        <f>IFERROR(Tabela3[[#This Row],[direita]],"formula")</f>
        <v>0002 - 24)</v>
      </c>
      <c r="B367" s="9" t="s">
        <v>1133</v>
      </c>
      <c r="C367" t="s">
        <v>1134</v>
      </c>
      <c r="D367" t="s">
        <v>920</v>
      </c>
      <c r="E367" t="s">
        <v>1135</v>
      </c>
      <c r="F367" t="s">
        <v>676</v>
      </c>
      <c r="G367" t="s">
        <v>1264</v>
      </c>
      <c r="H367" s="48">
        <v>45701</v>
      </c>
      <c r="I367" t="s">
        <v>430</v>
      </c>
      <c r="J367" t="s">
        <v>303</v>
      </c>
      <c r="K367" t="s">
        <v>313</v>
      </c>
      <c r="L367" t="s">
        <v>328</v>
      </c>
      <c r="M367" t="s">
        <v>329</v>
      </c>
      <c r="N367" t="s">
        <v>330</v>
      </c>
      <c r="O367" t="s">
        <v>299</v>
      </c>
      <c r="P367" t="s">
        <v>2054</v>
      </c>
      <c r="Q367" t="s">
        <v>319</v>
      </c>
      <c r="R367" t="s">
        <v>331</v>
      </c>
      <c r="S367" t="s">
        <v>20</v>
      </c>
      <c r="T367" s="49">
        <v>0.25</v>
      </c>
      <c r="U367" s="49">
        <v>1.375</v>
      </c>
      <c r="V367" s="49">
        <v>34.5</v>
      </c>
      <c r="W367" t="s">
        <v>315</v>
      </c>
      <c r="X367" t="s">
        <v>368</v>
      </c>
      <c r="Y367" t="s">
        <v>369</v>
      </c>
      <c r="Z367" t="s">
        <v>2055</v>
      </c>
      <c r="AA367" s="2" t="str">
        <f>IFERROR(VLOOKUP(Tabela3[[#This Row],[RetornCodigo]],Tabela7[],4,0),"formula")</f>
        <v xml:space="preserve">Atac Serrinha   </v>
      </c>
      <c r="AB367" s="9" t="str">
        <f>IFERROR(VLOOKUP(Tabela3[[#This Row],[RetornCodigo]],Tabela7[],3,0),"formula")</f>
        <v>Atacadao</v>
      </c>
      <c r="AC367" s="40">
        <f>IFERROR(Tabela3[[#This Row],[Vlr Devolução]]/$AK$1,"formula")</f>
        <v>1.1053612391016186E-4</v>
      </c>
      <c r="AD367" s="32">
        <f>IFERROR(Tabela3[[#This Row],[Qtd Devolvida Kg]]/$AL$1,"formula")</f>
        <v>3.9877504229029879E-5</v>
      </c>
      <c r="AE367" s="41" t="str">
        <f>IFERROR(RIGHT(Tabela3[[#This Row],[Cliente]],10),"formula")</f>
        <v>0002 - 24)</v>
      </c>
      <c r="AF367" s="41">
        <f>IFERROR(VLOOKUP(Tabela3[[#This Row],[Fantasia]],'BASE VENDAS'!#REF!,2,0),0)</f>
        <v>0</v>
      </c>
      <c r="AG367" s="41">
        <f>IFERROR(VLOOKUP(Tabela3[[#This Row],[Fantasia]],'BASE VENDAS'!#REF!,3,0),0)</f>
        <v>0</v>
      </c>
      <c r="AH367" s="42">
        <f t="shared" si="6"/>
        <v>2.8611970184302681E-2</v>
      </c>
    </row>
    <row r="368" spans="1:34" x14ac:dyDescent="0.2">
      <c r="A368" s="9" t="str">
        <f>IFERROR(Tabela3[[#This Row],[direita]],"formula")</f>
        <v>0048 - 18)</v>
      </c>
      <c r="B368" s="9" t="s">
        <v>1133</v>
      </c>
      <c r="C368" t="s">
        <v>1134</v>
      </c>
      <c r="D368" t="s">
        <v>920</v>
      </c>
      <c r="E368" t="s">
        <v>1135</v>
      </c>
      <c r="F368" t="s">
        <v>676</v>
      </c>
      <c r="G368" t="s">
        <v>1197</v>
      </c>
      <c r="H368" s="48">
        <v>45701</v>
      </c>
      <c r="I368" t="s">
        <v>430</v>
      </c>
      <c r="J368" t="s">
        <v>303</v>
      </c>
      <c r="K368" t="s">
        <v>38</v>
      </c>
      <c r="L368" t="s">
        <v>39</v>
      </c>
      <c r="M368" t="s">
        <v>39</v>
      </c>
      <c r="N368" t="s">
        <v>298</v>
      </c>
      <c r="O368" t="s">
        <v>299</v>
      </c>
      <c r="P368" t="s">
        <v>2056</v>
      </c>
      <c r="Q368" t="s">
        <v>300</v>
      </c>
      <c r="R368" t="s">
        <v>40</v>
      </c>
      <c r="S368" t="s">
        <v>20</v>
      </c>
      <c r="T368" s="49">
        <v>7.1400000000000005E-2</v>
      </c>
      <c r="U368" s="49">
        <v>0.99960000000000004</v>
      </c>
      <c r="V368" s="49">
        <v>17.899999999999999</v>
      </c>
      <c r="W368" t="s">
        <v>315</v>
      </c>
      <c r="X368" t="s">
        <v>302</v>
      </c>
      <c r="Y368" t="s">
        <v>21</v>
      </c>
      <c r="Z368" t="s">
        <v>2057</v>
      </c>
      <c r="AA368" s="2" t="str">
        <f>IFERROR(VLOOKUP(Tabela3[[#This Row],[RetornCodigo]],Tabela7[],4,0),"formula")</f>
        <v xml:space="preserve">Atac Papicu   </v>
      </c>
      <c r="AB368" s="9" t="str">
        <f>IFERROR(VLOOKUP(Tabela3[[#This Row],[RetornCodigo]],Tabela7[],3,0),"formula")</f>
        <v>Atacadao</v>
      </c>
      <c r="AC368" s="40">
        <f>IFERROR(Tabela3[[#This Row],[Vlr Devolução]]/$AK$1,"formula")</f>
        <v>5.7350626608460789E-5</v>
      </c>
      <c r="AD368" s="32">
        <f>IFERROR(Tabela3[[#This Row],[Qtd Devolvida Kg]]/$AL$1,"formula")</f>
        <v>2.8990220528973289E-5</v>
      </c>
      <c r="AE368" s="41" t="str">
        <f>IFERROR(RIGHT(Tabela3[[#This Row],[Cliente]],10),"formula")</f>
        <v>0048 - 18)</v>
      </c>
      <c r="AF368" s="41">
        <f>IFERROR(VLOOKUP(Tabela3[[#This Row],[Fantasia]],'BASE VENDAS'!#REF!,2,0),0)</f>
        <v>0</v>
      </c>
      <c r="AG368" s="41">
        <f>IFERROR(VLOOKUP(Tabela3[[#This Row],[Fantasia]],'BASE VENDAS'!#REF!,3,0),0)</f>
        <v>0</v>
      </c>
      <c r="AH368" s="42">
        <f t="shared" si="6"/>
        <v>2.8611970184302681E-2</v>
      </c>
    </row>
    <row r="369" spans="1:34" x14ac:dyDescent="0.2">
      <c r="A369" s="9" t="str">
        <f>IFERROR(Tabela3[[#This Row],[direita]],"formula")</f>
        <v>1899 - 27)</v>
      </c>
      <c r="B369" s="9" t="s">
        <v>1133</v>
      </c>
      <c r="C369" t="s">
        <v>1134</v>
      </c>
      <c r="D369" t="s">
        <v>917</v>
      </c>
      <c r="E369" t="s">
        <v>1135</v>
      </c>
      <c r="F369" t="s">
        <v>676</v>
      </c>
      <c r="G369" t="s">
        <v>1793</v>
      </c>
      <c r="H369" s="48">
        <v>45706</v>
      </c>
      <c r="I369" t="s">
        <v>1982</v>
      </c>
      <c r="J369" t="s">
        <v>297</v>
      </c>
      <c r="K369" t="s">
        <v>27</v>
      </c>
      <c r="L369" t="s">
        <v>320</v>
      </c>
      <c r="M369" t="s">
        <v>28</v>
      </c>
      <c r="N369" t="s">
        <v>298</v>
      </c>
      <c r="O369" t="s">
        <v>299</v>
      </c>
      <c r="P369" t="s">
        <v>2058</v>
      </c>
      <c r="Q369" t="s">
        <v>300</v>
      </c>
      <c r="R369" t="s">
        <v>264</v>
      </c>
      <c r="S369" t="s">
        <v>20</v>
      </c>
      <c r="T369" s="49">
        <v>4</v>
      </c>
      <c r="U369" s="49">
        <v>72</v>
      </c>
      <c r="V369" s="49">
        <v>885.6</v>
      </c>
      <c r="W369" t="s">
        <v>315</v>
      </c>
      <c r="X369" t="s">
        <v>370</v>
      </c>
      <c r="Y369" t="s">
        <v>379</v>
      </c>
      <c r="Z369" t="s">
        <v>2059</v>
      </c>
      <c r="AA369" s="2" t="str">
        <f>IFERROR(VLOOKUP(Tabela3[[#This Row],[RetornCodigo]],Tabela7[],4,0),"formula")</f>
        <v xml:space="preserve">Assai Parangaba   </v>
      </c>
      <c r="AB369" s="9" t="str">
        <f>IFERROR(VLOOKUP(Tabela3[[#This Row],[RetornCodigo]],Tabela7[],3,0),"formula")</f>
        <v>Assai</v>
      </c>
      <c r="AC369" s="40">
        <f>IFERROR(Tabela3[[#This Row],[Vlr Devolução]]/$AK$1,"formula")</f>
        <v>2.8374142415895465E-3</v>
      </c>
      <c r="AD369" s="32">
        <f>IFERROR(Tabela3[[#This Row],[Qtd Devolvida Kg]]/$AL$1,"formula")</f>
        <v>2.088131130538292E-3</v>
      </c>
      <c r="AE369" s="41" t="str">
        <f>IFERROR(RIGHT(Tabela3[[#This Row],[Cliente]],10),"formula")</f>
        <v>1899 - 27)</v>
      </c>
      <c r="AF369" s="41">
        <f>IFERROR(VLOOKUP(Tabela3[[#This Row],[Fantasia]],'BASE VENDAS'!#REF!,2,0),0)</f>
        <v>0</v>
      </c>
      <c r="AG369" s="41">
        <f>IFERROR(VLOOKUP(Tabela3[[#This Row],[Fantasia]],'BASE VENDAS'!#REF!,3,0),0)</f>
        <v>0</v>
      </c>
      <c r="AH369" s="42">
        <f t="shared" si="6"/>
        <v>2.8611970184302681E-2</v>
      </c>
    </row>
    <row r="370" spans="1:34" x14ac:dyDescent="0.2">
      <c r="A370" s="9" t="str">
        <f>IFERROR(Tabela3[[#This Row],[direita]],"formula")</f>
        <v>1899 - 61)</v>
      </c>
      <c r="B370" s="9" t="s">
        <v>1133</v>
      </c>
      <c r="C370" t="s">
        <v>1134</v>
      </c>
      <c r="D370" t="s">
        <v>917</v>
      </c>
      <c r="E370" t="s">
        <v>1135</v>
      </c>
      <c r="F370" t="s">
        <v>676</v>
      </c>
      <c r="G370" t="s">
        <v>1173</v>
      </c>
      <c r="H370" s="48">
        <v>45701</v>
      </c>
      <c r="I370" t="s">
        <v>430</v>
      </c>
      <c r="J370" t="s">
        <v>297</v>
      </c>
      <c r="K370" t="s">
        <v>27</v>
      </c>
      <c r="L370" t="s">
        <v>320</v>
      </c>
      <c r="M370" t="s">
        <v>28</v>
      </c>
      <c r="N370" t="s">
        <v>298</v>
      </c>
      <c r="O370" t="s">
        <v>299</v>
      </c>
      <c r="P370" t="s">
        <v>2060</v>
      </c>
      <c r="Q370" t="s">
        <v>300</v>
      </c>
      <c r="R370" t="s">
        <v>264</v>
      </c>
      <c r="S370" t="s">
        <v>20</v>
      </c>
      <c r="T370" s="49">
        <v>0.63890000000000002</v>
      </c>
      <c r="U370" s="49">
        <v>11.5002</v>
      </c>
      <c r="V370" s="49">
        <v>141.44999999999999</v>
      </c>
      <c r="W370" t="s">
        <v>315</v>
      </c>
      <c r="X370" t="s">
        <v>302</v>
      </c>
      <c r="Y370" t="s">
        <v>21</v>
      </c>
      <c r="Z370" t="s">
        <v>2061</v>
      </c>
      <c r="AA370" s="2" t="str">
        <f>IFERROR(VLOOKUP(Tabela3[[#This Row],[RetornCodigo]],Tabela7[],4,0),"formula")</f>
        <v xml:space="preserve">Assai Joquei Clube   </v>
      </c>
      <c r="AB370" s="9" t="str">
        <f>IFERROR(VLOOKUP(Tabela3[[#This Row],[RetornCodigo]],Tabela7[],3,0),"formula")</f>
        <v>Assai</v>
      </c>
      <c r="AC370" s="40">
        <f>IFERROR(Tabela3[[#This Row],[Vlr Devolução]]/$AK$1,"formula")</f>
        <v>4.5319810803166362E-4</v>
      </c>
      <c r="AD370" s="32">
        <f>IFERROR(Tabela3[[#This Row],[Qtd Devolvida Kg]]/$AL$1,"formula")</f>
        <v>3.3352674482522868E-4</v>
      </c>
      <c r="AE370" s="41" t="str">
        <f>IFERROR(RIGHT(Tabela3[[#This Row],[Cliente]],10),"formula")</f>
        <v>1899 - 61)</v>
      </c>
      <c r="AF370" s="41">
        <f>IFERROR(VLOOKUP(Tabela3[[#This Row],[Fantasia]],'BASE VENDAS'!#REF!,2,0),0)</f>
        <v>0</v>
      </c>
      <c r="AG370" s="41">
        <f>IFERROR(VLOOKUP(Tabela3[[#This Row],[Fantasia]],'BASE VENDAS'!#REF!,3,0),0)</f>
        <v>0</v>
      </c>
      <c r="AH370" s="42">
        <f t="shared" si="6"/>
        <v>2.8611970184302681E-2</v>
      </c>
    </row>
    <row r="371" spans="1:34" x14ac:dyDescent="0.2">
      <c r="A371" s="9" t="str">
        <f>IFERROR(Tabela3[[#This Row],[direita]],"formula")</f>
        <v>1899 - 61)</v>
      </c>
      <c r="B371" s="9" t="s">
        <v>1133</v>
      </c>
      <c r="C371" t="s">
        <v>1134</v>
      </c>
      <c r="D371" t="s">
        <v>917</v>
      </c>
      <c r="E371" t="s">
        <v>1135</v>
      </c>
      <c r="F371" t="s">
        <v>676</v>
      </c>
      <c r="G371" t="s">
        <v>1173</v>
      </c>
      <c r="H371" s="48">
        <v>45701</v>
      </c>
      <c r="I371" t="s">
        <v>430</v>
      </c>
      <c r="J371" t="s">
        <v>297</v>
      </c>
      <c r="K371" t="s">
        <v>34</v>
      </c>
      <c r="L371" t="s">
        <v>35</v>
      </c>
      <c r="M371" t="s">
        <v>35</v>
      </c>
      <c r="N371" t="s">
        <v>298</v>
      </c>
      <c r="O371" t="s">
        <v>299</v>
      </c>
      <c r="P371" t="s">
        <v>2060</v>
      </c>
      <c r="Q371" t="s">
        <v>309</v>
      </c>
      <c r="R371" t="s">
        <v>70</v>
      </c>
      <c r="S371" t="s">
        <v>20</v>
      </c>
      <c r="T371" s="49">
        <v>4.5</v>
      </c>
      <c r="U371" s="49">
        <v>45</v>
      </c>
      <c r="V371" s="49">
        <v>580.5</v>
      </c>
      <c r="W371" t="s">
        <v>315</v>
      </c>
      <c r="X371" t="s">
        <v>370</v>
      </c>
      <c r="Y371" t="s">
        <v>379</v>
      </c>
      <c r="Z371" t="s">
        <v>2061</v>
      </c>
      <c r="AA371" s="2" t="str">
        <f>IFERROR(VLOOKUP(Tabela3[[#This Row],[RetornCodigo]],Tabela7[],4,0),"formula")</f>
        <v xml:space="preserve">Assai Joquei Clube   </v>
      </c>
      <c r="AB371" s="9" t="str">
        <f>IFERROR(VLOOKUP(Tabela3[[#This Row],[RetornCodigo]],Tabela7[],3,0),"formula")</f>
        <v>Assai</v>
      </c>
      <c r="AC371" s="40">
        <f>IFERROR(Tabela3[[#This Row],[Vlr Devolução]]/$AK$1,"formula")</f>
        <v>1.8598904327492454E-3</v>
      </c>
      <c r="AD371" s="32">
        <f>IFERROR(Tabela3[[#This Row],[Qtd Devolvida Kg]]/$AL$1,"formula")</f>
        <v>1.3050819565864325E-3</v>
      </c>
      <c r="AE371" s="41" t="str">
        <f>IFERROR(RIGHT(Tabela3[[#This Row],[Cliente]],10),"formula")</f>
        <v>1899 - 61)</v>
      </c>
      <c r="AF371" s="41">
        <f>IFERROR(VLOOKUP(Tabela3[[#This Row],[Fantasia]],'BASE VENDAS'!#REF!,2,0),0)</f>
        <v>0</v>
      </c>
      <c r="AG371" s="41">
        <f>IFERROR(VLOOKUP(Tabela3[[#This Row],[Fantasia]],'BASE VENDAS'!#REF!,3,0),0)</f>
        <v>0</v>
      </c>
      <c r="AH371" s="42">
        <f t="shared" si="6"/>
        <v>2.8611970184302681E-2</v>
      </c>
    </row>
    <row r="372" spans="1:34" x14ac:dyDescent="0.2">
      <c r="A372" s="9" t="str">
        <f>IFERROR(Tabela3[[#This Row],[direita]],"formula")</f>
        <v>1899 - 26)</v>
      </c>
      <c r="B372" s="9" t="s">
        <v>1133</v>
      </c>
      <c r="C372" t="s">
        <v>1134</v>
      </c>
      <c r="D372" t="s">
        <v>917</v>
      </c>
      <c r="E372" t="s">
        <v>1135</v>
      </c>
      <c r="F372" t="s">
        <v>676</v>
      </c>
      <c r="G372" t="s">
        <v>1219</v>
      </c>
      <c r="H372" s="48">
        <v>45701</v>
      </c>
      <c r="I372" t="s">
        <v>430</v>
      </c>
      <c r="J372" t="s">
        <v>297</v>
      </c>
      <c r="K372" t="s">
        <v>27</v>
      </c>
      <c r="L372" t="s">
        <v>320</v>
      </c>
      <c r="M372" t="s">
        <v>28</v>
      </c>
      <c r="N372" t="s">
        <v>298</v>
      </c>
      <c r="O372" t="s">
        <v>299</v>
      </c>
      <c r="P372" t="s">
        <v>2062</v>
      </c>
      <c r="Q372" t="s">
        <v>300</v>
      </c>
      <c r="R372" t="s">
        <v>264</v>
      </c>
      <c r="S372" t="s">
        <v>20</v>
      </c>
      <c r="T372" s="49">
        <v>0.16669999999999999</v>
      </c>
      <c r="U372" s="49">
        <v>3.0005999999999999</v>
      </c>
      <c r="V372" s="49">
        <v>36.9</v>
      </c>
      <c r="W372" t="s">
        <v>315</v>
      </c>
      <c r="X372" t="s">
        <v>302</v>
      </c>
      <c r="Y372" t="s">
        <v>21</v>
      </c>
      <c r="Z372" t="s">
        <v>2063</v>
      </c>
      <c r="AA372" s="2" t="str">
        <f>IFERROR(VLOOKUP(Tabela3[[#This Row],[RetornCodigo]],Tabela7[],4,0),"formula")</f>
        <v xml:space="preserve">Assai Messejena   </v>
      </c>
      <c r="AB372" s="9" t="str">
        <f>IFERROR(VLOOKUP(Tabela3[[#This Row],[RetornCodigo]],Tabela7[],3,0),"formula")</f>
        <v>Assai</v>
      </c>
      <c r="AC372" s="40">
        <f>IFERROR(Tabela3[[#This Row],[Vlr Devolução]]/$AK$1,"formula")</f>
        <v>1.1822559339956443E-4</v>
      </c>
      <c r="AD372" s="32">
        <f>IFERROR(Tabela3[[#This Row],[Qtd Devolvida Kg]]/$AL$1,"formula")</f>
        <v>8.7022864865183316E-5</v>
      </c>
      <c r="AE372" s="41" t="str">
        <f>IFERROR(RIGHT(Tabela3[[#This Row],[Cliente]],10),"formula")</f>
        <v>1899 - 26)</v>
      </c>
      <c r="AF372" s="41">
        <f>IFERROR(VLOOKUP(Tabela3[[#This Row],[Fantasia]],'BASE VENDAS'!#REF!,2,0),0)</f>
        <v>0</v>
      </c>
      <c r="AG372" s="41">
        <f>IFERROR(VLOOKUP(Tabela3[[#This Row],[Fantasia]],'BASE VENDAS'!#REF!,3,0),0)</f>
        <v>0</v>
      </c>
      <c r="AH372" s="42">
        <f t="shared" si="6"/>
        <v>2.8611970184302681E-2</v>
      </c>
    </row>
    <row r="373" spans="1:34" x14ac:dyDescent="0.2">
      <c r="A373" s="9" t="str">
        <f>IFERROR(Tabela3[[#This Row],[direita]],"formula")</f>
        <v>1899 - 18)</v>
      </c>
      <c r="B373" s="9" t="s">
        <v>1133</v>
      </c>
      <c r="C373" t="s">
        <v>1134</v>
      </c>
      <c r="D373" t="s">
        <v>917</v>
      </c>
      <c r="E373" t="s">
        <v>1135</v>
      </c>
      <c r="F373" t="s">
        <v>680</v>
      </c>
      <c r="G373" t="s">
        <v>1163</v>
      </c>
      <c r="H373" s="48">
        <v>45701</v>
      </c>
      <c r="I373" t="s">
        <v>430</v>
      </c>
      <c r="J373" t="s">
        <v>297</v>
      </c>
      <c r="K373" t="s">
        <v>41</v>
      </c>
      <c r="L373" t="s">
        <v>310</v>
      </c>
      <c r="M373" t="s">
        <v>366</v>
      </c>
      <c r="N373" t="s">
        <v>342</v>
      </c>
      <c r="O373" t="s">
        <v>299</v>
      </c>
      <c r="P373" t="s">
        <v>2064</v>
      </c>
      <c r="Q373" t="s">
        <v>300</v>
      </c>
      <c r="R373" t="s">
        <v>386</v>
      </c>
      <c r="S373" t="s">
        <v>20</v>
      </c>
      <c r="T373" s="49">
        <v>0.4</v>
      </c>
      <c r="U373" s="49">
        <v>2.6</v>
      </c>
      <c r="V373" s="49">
        <v>63.6</v>
      </c>
      <c r="W373" t="s">
        <v>315</v>
      </c>
      <c r="X373" t="s">
        <v>370</v>
      </c>
      <c r="Y373" t="s">
        <v>379</v>
      </c>
      <c r="Z373" t="s">
        <v>2065</v>
      </c>
      <c r="AA373" s="2" t="str">
        <f>IFERROR(VLOOKUP(Tabela3[[#This Row],[RetornCodigo]],Tabela7[],4,0),"formula")</f>
        <v xml:space="preserve">Assai Maracanau   </v>
      </c>
      <c r="AB373" s="9" t="str">
        <f>IFERROR(VLOOKUP(Tabela3[[#This Row],[RetornCodigo]],Tabela7[],3,0),"formula")</f>
        <v>Assai</v>
      </c>
      <c r="AC373" s="40">
        <f>IFERROR(Tabela3[[#This Row],[Vlr Devolução]]/$AK$1,"formula")</f>
        <v>2.0377094146916796E-4</v>
      </c>
      <c r="AD373" s="32">
        <f>IFERROR(Tabela3[[#This Row],[Qtd Devolvida Kg]]/$AL$1,"formula")</f>
        <v>7.5404735269438323E-5</v>
      </c>
      <c r="AE373" s="41" t="str">
        <f>IFERROR(RIGHT(Tabela3[[#This Row],[Cliente]],10),"formula")</f>
        <v>1899 - 18)</v>
      </c>
      <c r="AF373" s="41">
        <f>IFERROR(VLOOKUP(Tabela3[[#This Row],[Fantasia]],'BASE VENDAS'!#REF!,2,0),0)</f>
        <v>0</v>
      </c>
      <c r="AG373" s="41">
        <f>IFERROR(VLOOKUP(Tabela3[[#This Row],[Fantasia]],'BASE VENDAS'!#REF!,3,0),0)</f>
        <v>0</v>
      </c>
      <c r="AH373" s="42">
        <f t="shared" si="6"/>
        <v>2.8611970184302681E-2</v>
      </c>
    </row>
    <row r="374" spans="1:34" x14ac:dyDescent="0.2">
      <c r="A374" s="9" t="str">
        <f>IFERROR(Tabela3[[#This Row],[direita]],"formula")</f>
        <v>1899 - 18)</v>
      </c>
      <c r="B374" s="9" t="s">
        <v>1133</v>
      </c>
      <c r="C374" t="s">
        <v>1134</v>
      </c>
      <c r="D374" t="s">
        <v>917</v>
      </c>
      <c r="E374" t="s">
        <v>1135</v>
      </c>
      <c r="F374" t="s">
        <v>680</v>
      </c>
      <c r="G374" t="s">
        <v>1163</v>
      </c>
      <c r="H374" s="48">
        <v>45701</v>
      </c>
      <c r="I374" t="s">
        <v>430</v>
      </c>
      <c r="J374" t="s">
        <v>297</v>
      </c>
      <c r="K374" t="s">
        <v>27</v>
      </c>
      <c r="L374" t="s">
        <v>320</v>
      </c>
      <c r="M374" t="s">
        <v>28</v>
      </c>
      <c r="N374" t="s">
        <v>298</v>
      </c>
      <c r="O374" t="s">
        <v>299</v>
      </c>
      <c r="P374" t="s">
        <v>2064</v>
      </c>
      <c r="Q374" t="s">
        <v>308</v>
      </c>
      <c r="R374" t="s">
        <v>264</v>
      </c>
      <c r="S374" t="s">
        <v>20</v>
      </c>
      <c r="T374" s="49">
        <v>0.44440000000000002</v>
      </c>
      <c r="U374" s="49">
        <v>7.9992000000000001</v>
      </c>
      <c r="V374" s="49">
        <v>98.4</v>
      </c>
      <c r="W374" t="s">
        <v>315</v>
      </c>
      <c r="X374" t="s">
        <v>370</v>
      </c>
      <c r="Y374" t="s">
        <v>379</v>
      </c>
      <c r="Z374" t="s">
        <v>2065</v>
      </c>
      <c r="AA374" s="2" t="str">
        <f>IFERROR(VLOOKUP(Tabela3[[#This Row],[RetornCodigo]],Tabela7[],4,0),"formula")</f>
        <v xml:space="preserve">Assai Maracanau   </v>
      </c>
      <c r="AB374" s="9" t="str">
        <f>IFERROR(VLOOKUP(Tabela3[[#This Row],[RetornCodigo]],Tabela7[],3,0),"formula")</f>
        <v>Assai</v>
      </c>
      <c r="AC374" s="40">
        <f>IFERROR(Tabela3[[#This Row],[Vlr Devolução]]/$AK$1,"formula")</f>
        <v>3.1526824906550515E-4</v>
      </c>
      <c r="AD374" s="32">
        <f>IFERROR(Tabela3[[#This Row],[Qtd Devolvida Kg]]/$AL$1,"formula")</f>
        <v>2.3199136860280423E-4</v>
      </c>
      <c r="AE374" s="41" t="str">
        <f>IFERROR(RIGHT(Tabela3[[#This Row],[Cliente]],10),"formula")</f>
        <v>1899 - 18)</v>
      </c>
      <c r="AF374" s="41">
        <f>IFERROR(VLOOKUP(Tabela3[[#This Row],[Fantasia]],'BASE VENDAS'!#REF!,2,0),0)</f>
        <v>0</v>
      </c>
      <c r="AG374" s="41">
        <f>IFERROR(VLOOKUP(Tabela3[[#This Row],[Fantasia]],'BASE VENDAS'!#REF!,3,0),0)</f>
        <v>0</v>
      </c>
      <c r="AH374" s="42">
        <f t="shared" si="6"/>
        <v>2.8611970184302681E-2</v>
      </c>
    </row>
    <row r="375" spans="1:34" x14ac:dyDescent="0.2">
      <c r="A375" s="9" t="str">
        <f>IFERROR(Tabela3[[#This Row],[direita]],"formula")</f>
        <v>1899 - 18)</v>
      </c>
      <c r="B375" s="9" t="s">
        <v>1133</v>
      </c>
      <c r="C375" t="s">
        <v>1134</v>
      </c>
      <c r="D375" t="s">
        <v>917</v>
      </c>
      <c r="E375" t="s">
        <v>1135</v>
      </c>
      <c r="F375" t="s">
        <v>680</v>
      </c>
      <c r="G375" t="s">
        <v>1163</v>
      </c>
      <c r="H375" s="48">
        <v>45701</v>
      </c>
      <c r="I375" t="s">
        <v>430</v>
      </c>
      <c r="J375" t="s">
        <v>297</v>
      </c>
      <c r="K375" t="s">
        <v>65</v>
      </c>
      <c r="L375" t="s">
        <v>312</v>
      </c>
      <c r="M375" t="s">
        <v>66</v>
      </c>
      <c r="N375" t="s">
        <v>298</v>
      </c>
      <c r="O375" t="s">
        <v>299</v>
      </c>
      <c r="P375" t="s">
        <v>2064</v>
      </c>
      <c r="Q375" t="s">
        <v>307</v>
      </c>
      <c r="R375" t="s">
        <v>67</v>
      </c>
      <c r="S375" t="s">
        <v>20</v>
      </c>
      <c r="T375" s="49">
        <v>0.77780000000000005</v>
      </c>
      <c r="U375" s="49">
        <v>14.000400000000001</v>
      </c>
      <c r="V375" s="49">
        <v>114.8</v>
      </c>
      <c r="W375" t="s">
        <v>315</v>
      </c>
      <c r="X375" t="s">
        <v>368</v>
      </c>
      <c r="Y375" t="s">
        <v>369</v>
      </c>
      <c r="Z375" t="s">
        <v>2065</v>
      </c>
      <c r="AA375" s="2" t="str">
        <f>IFERROR(VLOOKUP(Tabela3[[#This Row],[RetornCodigo]],Tabela7[],4,0),"formula")</f>
        <v xml:space="preserve">Assai Maracanau   </v>
      </c>
      <c r="AB375" s="9" t="str">
        <f>IFERROR(VLOOKUP(Tabela3[[#This Row],[RetornCodigo]],Tabela7[],3,0),"formula")</f>
        <v>Assai</v>
      </c>
      <c r="AC375" s="40">
        <f>IFERROR(Tabela3[[#This Row],[Vlr Devolução]]/$AK$1,"formula")</f>
        <v>3.6781295724308934E-4</v>
      </c>
      <c r="AD375" s="32">
        <f>IFERROR(Tabela3[[#This Row],[Qtd Devolvida Kg]]/$AL$1,"formula")</f>
        <v>4.0603709833317091E-4</v>
      </c>
      <c r="AE375" s="41" t="str">
        <f>IFERROR(RIGHT(Tabela3[[#This Row],[Cliente]],10),"formula")</f>
        <v>1899 - 18)</v>
      </c>
      <c r="AF375" s="41">
        <f>IFERROR(VLOOKUP(Tabela3[[#This Row],[Fantasia]],'BASE VENDAS'!#REF!,2,0),0)</f>
        <v>0</v>
      </c>
      <c r="AG375" s="41">
        <f>IFERROR(VLOOKUP(Tabela3[[#This Row],[Fantasia]],'BASE VENDAS'!#REF!,3,0),0)</f>
        <v>0</v>
      </c>
      <c r="AH375" s="42">
        <f t="shared" si="6"/>
        <v>2.8611970184302681E-2</v>
      </c>
    </row>
    <row r="376" spans="1:34" x14ac:dyDescent="0.2">
      <c r="A376" s="9" t="str">
        <f>IFERROR(Tabela3[[#This Row],[direita]],"formula")</f>
        <v>1899 - 18)</v>
      </c>
      <c r="B376" s="9" t="s">
        <v>1133</v>
      </c>
      <c r="C376" t="s">
        <v>1134</v>
      </c>
      <c r="D376" t="s">
        <v>917</v>
      </c>
      <c r="E376" t="s">
        <v>1135</v>
      </c>
      <c r="F376" t="s">
        <v>680</v>
      </c>
      <c r="G376" t="s">
        <v>1163</v>
      </c>
      <c r="H376" s="48">
        <v>45701</v>
      </c>
      <c r="I376" t="s">
        <v>430</v>
      </c>
      <c r="J376" t="s">
        <v>297</v>
      </c>
      <c r="K376" t="s">
        <v>34</v>
      </c>
      <c r="L376" t="s">
        <v>35</v>
      </c>
      <c r="M376" t="s">
        <v>35</v>
      </c>
      <c r="N376" t="s">
        <v>298</v>
      </c>
      <c r="O376" t="s">
        <v>299</v>
      </c>
      <c r="P376" t="s">
        <v>2064</v>
      </c>
      <c r="Q376" t="s">
        <v>319</v>
      </c>
      <c r="R376" t="s">
        <v>70</v>
      </c>
      <c r="S376" t="s">
        <v>20</v>
      </c>
      <c r="T376" s="49">
        <v>1.1000000000000001</v>
      </c>
      <c r="U376" s="49">
        <v>11</v>
      </c>
      <c r="V376" s="49">
        <v>141.9</v>
      </c>
      <c r="W376" t="s">
        <v>315</v>
      </c>
      <c r="X376" t="s">
        <v>370</v>
      </c>
      <c r="Y376" t="s">
        <v>379</v>
      </c>
      <c r="Z376" t="s">
        <v>2065</v>
      </c>
      <c r="AA376" s="2" t="str">
        <f>IFERROR(VLOOKUP(Tabela3[[#This Row],[RetornCodigo]],Tabela7[],4,0),"formula")</f>
        <v xml:space="preserve">Assai Maracanau   </v>
      </c>
      <c r="AB376" s="9" t="str">
        <f>IFERROR(VLOOKUP(Tabela3[[#This Row],[RetornCodigo]],Tabela7[],3,0),"formula")</f>
        <v>Assai</v>
      </c>
      <c r="AC376" s="40">
        <f>IFERROR(Tabela3[[#This Row],[Vlr Devolução]]/$AK$1,"formula")</f>
        <v>4.5463988356092663E-4</v>
      </c>
      <c r="AD376" s="32">
        <f>IFERROR(Tabela3[[#This Row],[Qtd Devolvida Kg]]/$AL$1,"formula")</f>
        <v>3.1902003383223903E-4</v>
      </c>
      <c r="AE376" s="41" t="str">
        <f>IFERROR(RIGHT(Tabela3[[#This Row],[Cliente]],10),"formula")</f>
        <v>1899 - 18)</v>
      </c>
      <c r="AF376" s="41">
        <f>IFERROR(VLOOKUP(Tabela3[[#This Row],[Fantasia]],'BASE VENDAS'!#REF!,2,0),0)</f>
        <v>0</v>
      </c>
      <c r="AG376" s="41">
        <f>IFERROR(VLOOKUP(Tabela3[[#This Row],[Fantasia]],'BASE VENDAS'!#REF!,3,0),0)</f>
        <v>0</v>
      </c>
      <c r="AH376" s="42">
        <f t="shared" si="6"/>
        <v>2.8611970184302681E-2</v>
      </c>
    </row>
    <row r="377" spans="1:34" x14ac:dyDescent="0.2">
      <c r="A377" s="9" t="str">
        <f>IFERROR(Tabela3[[#This Row],[direita]],"formula")</f>
        <v>1899 - 18)</v>
      </c>
      <c r="B377" s="9" t="s">
        <v>1133</v>
      </c>
      <c r="C377" t="s">
        <v>1134</v>
      </c>
      <c r="D377" t="s">
        <v>917</v>
      </c>
      <c r="E377" t="s">
        <v>1135</v>
      </c>
      <c r="F377" t="s">
        <v>680</v>
      </c>
      <c r="G377" t="s">
        <v>1163</v>
      </c>
      <c r="H377" s="48">
        <v>45701</v>
      </c>
      <c r="I377" t="s">
        <v>430</v>
      </c>
      <c r="J377" t="s">
        <v>303</v>
      </c>
      <c r="K377" t="s">
        <v>313</v>
      </c>
      <c r="L377" t="s">
        <v>412</v>
      </c>
      <c r="M377" t="s">
        <v>412</v>
      </c>
      <c r="N377" t="s">
        <v>333</v>
      </c>
      <c r="O377" t="s">
        <v>299</v>
      </c>
      <c r="P377" t="s">
        <v>2064</v>
      </c>
      <c r="Q377" t="s">
        <v>327</v>
      </c>
      <c r="R377" t="s">
        <v>413</v>
      </c>
      <c r="S377" t="s">
        <v>20</v>
      </c>
      <c r="T377" s="49">
        <v>0.8</v>
      </c>
      <c r="U377" s="49">
        <v>4.4000000000000004</v>
      </c>
      <c r="V377" s="49">
        <v>87.2</v>
      </c>
      <c r="W377" t="s">
        <v>315</v>
      </c>
      <c r="X377" t="s">
        <v>368</v>
      </c>
      <c r="Y377" t="s">
        <v>406</v>
      </c>
      <c r="Z377" t="s">
        <v>2065</v>
      </c>
      <c r="AA377" s="2" t="str">
        <f>IFERROR(VLOOKUP(Tabela3[[#This Row],[RetornCodigo]],Tabela7[],4,0),"formula")</f>
        <v xml:space="preserve">Assai Maracanau   </v>
      </c>
      <c r="AB377" s="9" t="str">
        <f>IFERROR(VLOOKUP(Tabela3[[#This Row],[RetornCodigo]],Tabela7[],3,0),"formula")</f>
        <v>Assai</v>
      </c>
      <c r="AC377" s="40">
        <f>IFERROR(Tabela3[[#This Row],[Vlr Devolução]]/$AK$1,"formula")</f>
        <v>2.7938405811495987E-4</v>
      </c>
      <c r="AD377" s="32">
        <f>IFERROR(Tabela3[[#This Row],[Qtd Devolvida Kg]]/$AL$1,"formula")</f>
        <v>1.2760801353289562E-4</v>
      </c>
      <c r="AE377" s="41" t="str">
        <f>IFERROR(RIGHT(Tabela3[[#This Row],[Cliente]],10),"formula")</f>
        <v>1899 - 18)</v>
      </c>
      <c r="AF377" s="41">
        <f>IFERROR(VLOOKUP(Tabela3[[#This Row],[Fantasia]],'BASE VENDAS'!#REF!,2,0),0)</f>
        <v>0</v>
      </c>
      <c r="AG377" s="41">
        <f>IFERROR(VLOOKUP(Tabela3[[#This Row],[Fantasia]],'BASE VENDAS'!#REF!,3,0),0)</f>
        <v>0</v>
      </c>
      <c r="AH377" s="42">
        <f t="shared" si="6"/>
        <v>2.8611970184302681E-2</v>
      </c>
    </row>
    <row r="378" spans="1:34" x14ac:dyDescent="0.2">
      <c r="A378" s="9" t="str">
        <f>IFERROR(Tabela3[[#This Row],[direita]],"formula")</f>
        <v>0129 - 01)</v>
      </c>
      <c r="B378" s="9" t="s">
        <v>1133</v>
      </c>
      <c r="C378" t="s">
        <v>1134</v>
      </c>
      <c r="D378" t="s">
        <v>917</v>
      </c>
      <c r="E378" t="s">
        <v>1135</v>
      </c>
      <c r="F378" t="s">
        <v>676</v>
      </c>
      <c r="G378" t="s">
        <v>1200</v>
      </c>
      <c r="H378" s="48">
        <v>45700</v>
      </c>
      <c r="I378" t="s">
        <v>430</v>
      </c>
      <c r="J378" t="s">
        <v>297</v>
      </c>
      <c r="K378" t="s">
        <v>41</v>
      </c>
      <c r="L378" t="s">
        <v>310</v>
      </c>
      <c r="M378" t="s">
        <v>42</v>
      </c>
      <c r="N378" t="s">
        <v>298</v>
      </c>
      <c r="O378" t="s">
        <v>299</v>
      </c>
      <c r="P378" t="s">
        <v>2066</v>
      </c>
      <c r="Q378" t="s">
        <v>300</v>
      </c>
      <c r="R378" t="s">
        <v>1202</v>
      </c>
      <c r="S378" t="s">
        <v>20</v>
      </c>
      <c r="T378" s="49">
        <v>2</v>
      </c>
      <c r="U378" s="49">
        <v>18</v>
      </c>
      <c r="V378" s="49">
        <v>412.2</v>
      </c>
      <c r="W378" t="s">
        <v>315</v>
      </c>
      <c r="X378" t="s">
        <v>368</v>
      </c>
      <c r="Y378" t="s">
        <v>406</v>
      </c>
      <c r="Z378" t="s">
        <v>2067</v>
      </c>
      <c r="AA378" s="2" t="str">
        <f>IFERROR(VLOOKUP(Tabela3[[#This Row],[RetornCodigo]],Tabela7[],4,0),"formula")</f>
        <v xml:space="preserve">Sup Sao Luiz Paupina   </v>
      </c>
      <c r="AB378" s="9" t="str">
        <f>IFERROR(VLOOKUP(Tabela3[[#This Row],[RetornCodigo]],Tabela7[],3,0),"formula")</f>
        <v>Sao Luiz</v>
      </c>
      <c r="AC378" s="40">
        <f>IFERROR(Tabela3[[#This Row],[Vlr Devolução]]/$AK$1,"formula")</f>
        <v>1.3206663848048905E-3</v>
      </c>
      <c r="AD378" s="32">
        <f>IFERROR(Tabela3[[#This Row],[Qtd Devolvida Kg]]/$AL$1,"formula")</f>
        <v>5.22032782634573E-4</v>
      </c>
      <c r="AE378" s="41" t="str">
        <f>IFERROR(RIGHT(Tabela3[[#This Row],[Cliente]],10),"formula")</f>
        <v>0129 - 01)</v>
      </c>
      <c r="AF378" s="41">
        <f>IFERROR(VLOOKUP(Tabela3[[#This Row],[Fantasia]],'BASE VENDAS'!#REF!,2,0),0)</f>
        <v>0</v>
      </c>
      <c r="AG378" s="41">
        <f>IFERROR(VLOOKUP(Tabela3[[#This Row],[Fantasia]],'BASE VENDAS'!#REF!,3,0),0)</f>
        <v>0</v>
      </c>
      <c r="AH378" s="42">
        <f t="shared" si="6"/>
        <v>2.8611970184302681E-2</v>
      </c>
    </row>
    <row r="379" spans="1:34" x14ac:dyDescent="0.2">
      <c r="A379" s="9" t="str">
        <f>IFERROR(Tabela3[[#This Row],[direita]],"formula")</f>
        <v>1899 - 08)</v>
      </c>
      <c r="B379" s="9" t="s">
        <v>1133</v>
      </c>
      <c r="C379" t="s">
        <v>1134</v>
      </c>
      <c r="D379" t="s">
        <v>917</v>
      </c>
      <c r="E379" t="s">
        <v>1135</v>
      </c>
      <c r="F379" t="s">
        <v>683</v>
      </c>
      <c r="G379" t="s">
        <v>1210</v>
      </c>
      <c r="H379" s="48">
        <v>45702</v>
      </c>
      <c r="I379" t="s">
        <v>430</v>
      </c>
      <c r="J379" t="s">
        <v>297</v>
      </c>
      <c r="K379" t="s">
        <v>65</v>
      </c>
      <c r="L379" t="s">
        <v>312</v>
      </c>
      <c r="M379" t="s">
        <v>66</v>
      </c>
      <c r="N379" t="s">
        <v>298</v>
      </c>
      <c r="O379" t="s">
        <v>299</v>
      </c>
      <c r="P379" t="s">
        <v>2068</v>
      </c>
      <c r="Q379" t="s">
        <v>300</v>
      </c>
      <c r="R379" t="s">
        <v>67</v>
      </c>
      <c r="S379" t="s">
        <v>20</v>
      </c>
      <c r="T379" s="49">
        <v>0.88890000000000002</v>
      </c>
      <c r="U379" s="49">
        <v>16.0002</v>
      </c>
      <c r="V379" s="49">
        <v>131.19999999999999</v>
      </c>
      <c r="W379" t="s">
        <v>315</v>
      </c>
      <c r="X379" t="s">
        <v>302</v>
      </c>
      <c r="Y379" t="s">
        <v>21</v>
      </c>
      <c r="Z379" t="s">
        <v>2069</v>
      </c>
      <c r="AA379" s="2" t="str">
        <f>IFERROR(VLOOKUP(Tabela3[[#This Row],[RetornCodigo]],Tabela7[],4,0),"formula")</f>
        <v xml:space="preserve">Assai Caucaia   </v>
      </c>
      <c r="AB379" s="9" t="str">
        <f>IFERROR(VLOOKUP(Tabela3[[#This Row],[RetornCodigo]],Tabela7[],3,0),"formula")</f>
        <v>Assai</v>
      </c>
      <c r="AC379" s="40">
        <f>IFERROR(Tabela3[[#This Row],[Vlr Devolução]]/$AK$1,"formula")</f>
        <v>4.2035766542067348E-4</v>
      </c>
      <c r="AD379" s="32">
        <f>IFERROR(Tabela3[[#This Row],[Qtd Devolvida Kg]]/$AL$1,"formula")</f>
        <v>4.6403494048387193E-4</v>
      </c>
      <c r="AE379" s="41" t="str">
        <f>IFERROR(RIGHT(Tabela3[[#This Row],[Cliente]],10),"formula")</f>
        <v>1899 - 08)</v>
      </c>
      <c r="AF379" s="41">
        <f>IFERROR(VLOOKUP(Tabela3[[#This Row],[Fantasia]],'BASE VENDAS'!#REF!,2,0),0)</f>
        <v>0</v>
      </c>
      <c r="AG379" s="41">
        <f>IFERROR(VLOOKUP(Tabela3[[#This Row],[Fantasia]],'BASE VENDAS'!#REF!,3,0),0)</f>
        <v>0</v>
      </c>
      <c r="AH379" s="42">
        <f t="shared" si="6"/>
        <v>2.8611970184302681E-2</v>
      </c>
    </row>
    <row r="380" spans="1:34" x14ac:dyDescent="0.2">
      <c r="A380" s="9" t="str">
        <f>IFERROR(Tabela3[[#This Row],[direita]],"formula")</f>
        <v>1899 - 11)</v>
      </c>
      <c r="B380" s="9" t="s">
        <v>1133</v>
      </c>
      <c r="C380" t="s">
        <v>1134</v>
      </c>
      <c r="D380" t="s">
        <v>917</v>
      </c>
      <c r="E380" t="s">
        <v>1135</v>
      </c>
      <c r="F380" t="s">
        <v>676</v>
      </c>
      <c r="G380" t="s">
        <v>1207</v>
      </c>
      <c r="H380" s="48">
        <v>45705</v>
      </c>
      <c r="I380" t="s">
        <v>1982</v>
      </c>
      <c r="J380" t="s">
        <v>297</v>
      </c>
      <c r="K380" t="s">
        <v>34</v>
      </c>
      <c r="L380" t="s">
        <v>35</v>
      </c>
      <c r="M380" t="s">
        <v>35</v>
      </c>
      <c r="N380" t="s">
        <v>298</v>
      </c>
      <c r="O380" t="s">
        <v>299</v>
      </c>
      <c r="P380" t="s">
        <v>2070</v>
      </c>
      <c r="Q380" t="s">
        <v>300</v>
      </c>
      <c r="R380" t="s">
        <v>70</v>
      </c>
      <c r="S380" t="s">
        <v>20</v>
      </c>
      <c r="T380" s="49">
        <v>1</v>
      </c>
      <c r="U380" s="49">
        <v>10</v>
      </c>
      <c r="V380" s="49">
        <v>129</v>
      </c>
      <c r="W380" t="s">
        <v>315</v>
      </c>
      <c r="X380" t="s">
        <v>302</v>
      </c>
      <c r="Y380" t="s">
        <v>21</v>
      </c>
      <c r="Z380" t="s">
        <v>2071</v>
      </c>
      <c r="AA380" s="2" t="str">
        <f>IFERROR(VLOOKUP(Tabela3[[#This Row],[RetornCodigo]],Tabela7[],4,0),"formula")</f>
        <v xml:space="preserve">Assai Edson Queiroz   </v>
      </c>
      <c r="AB380" s="9" t="str">
        <f>IFERROR(VLOOKUP(Tabela3[[#This Row],[RetornCodigo]],Tabela7[],3,0),"formula")</f>
        <v>Assai</v>
      </c>
      <c r="AC380" s="40">
        <f>IFERROR(Tabela3[[#This Row],[Vlr Devolução]]/$AK$1,"formula")</f>
        <v>4.1330898505538783E-4</v>
      </c>
      <c r="AD380" s="32">
        <f>IFERROR(Tabela3[[#This Row],[Qtd Devolvida Kg]]/$AL$1,"formula")</f>
        <v>2.9001821257476277E-4</v>
      </c>
      <c r="AE380" s="41" t="str">
        <f>IFERROR(RIGHT(Tabela3[[#This Row],[Cliente]],10),"formula")</f>
        <v>1899 - 11)</v>
      </c>
      <c r="AF380" s="41">
        <f>IFERROR(VLOOKUP(Tabela3[[#This Row],[Fantasia]],'BASE VENDAS'!#REF!,2,0),0)</f>
        <v>0</v>
      </c>
      <c r="AG380" s="41">
        <f>IFERROR(VLOOKUP(Tabela3[[#This Row],[Fantasia]],'BASE VENDAS'!#REF!,3,0),0)</f>
        <v>0</v>
      </c>
      <c r="AH380" s="42">
        <f t="shared" si="6"/>
        <v>2.8611970184302681E-2</v>
      </c>
    </row>
    <row r="381" spans="1:34" x14ac:dyDescent="0.2">
      <c r="A381" s="9" t="str">
        <f>IFERROR(Tabela3[[#This Row],[direita]],"formula")</f>
        <v>1899 - 46)</v>
      </c>
      <c r="B381" s="9" t="s">
        <v>1133</v>
      </c>
      <c r="C381" t="s">
        <v>1134</v>
      </c>
      <c r="D381" t="s">
        <v>917</v>
      </c>
      <c r="E381" t="s">
        <v>1135</v>
      </c>
      <c r="F381" t="s">
        <v>676</v>
      </c>
      <c r="G381" t="s">
        <v>1170</v>
      </c>
      <c r="H381" s="48">
        <v>45701</v>
      </c>
      <c r="I381" t="s">
        <v>430</v>
      </c>
      <c r="J381" t="s">
        <v>297</v>
      </c>
      <c r="K381" t="s">
        <v>65</v>
      </c>
      <c r="L381" t="s">
        <v>312</v>
      </c>
      <c r="M381" t="s">
        <v>66</v>
      </c>
      <c r="N381" t="s">
        <v>298</v>
      </c>
      <c r="O381" t="s">
        <v>299</v>
      </c>
      <c r="P381" t="s">
        <v>2072</v>
      </c>
      <c r="Q381" t="s">
        <v>308</v>
      </c>
      <c r="R381" t="s">
        <v>67</v>
      </c>
      <c r="S381" t="s">
        <v>20</v>
      </c>
      <c r="T381" s="49">
        <v>0.83330000000000004</v>
      </c>
      <c r="U381" s="49">
        <v>14.9994</v>
      </c>
      <c r="V381" s="49">
        <v>123</v>
      </c>
      <c r="W381" t="s">
        <v>315</v>
      </c>
      <c r="X381" t="s">
        <v>302</v>
      </c>
      <c r="Y381" t="s">
        <v>21</v>
      </c>
      <c r="Z381" t="s">
        <v>2073</v>
      </c>
      <c r="AA381" s="2" t="str">
        <f>IFERROR(VLOOKUP(Tabela3[[#This Row],[RetornCodigo]],Tabela7[],4,0),"formula")</f>
        <v xml:space="preserve">Assai Coacu   </v>
      </c>
      <c r="AB381" s="9" t="str">
        <f>IFERROR(VLOOKUP(Tabela3[[#This Row],[RetornCodigo]],Tabela7[],3,0),"formula")</f>
        <v>Assai</v>
      </c>
      <c r="AC381" s="40">
        <f>IFERROR(Tabela3[[#This Row],[Vlr Devolução]]/$AK$1,"formula")</f>
        <v>3.9408531133188141E-4</v>
      </c>
      <c r="AD381" s="32">
        <f>IFERROR(Tabela3[[#This Row],[Qtd Devolvida Kg]]/$AL$1,"formula")</f>
        <v>4.3500991776938966E-4</v>
      </c>
      <c r="AE381" s="41" t="str">
        <f>IFERROR(RIGHT(Tabela3[[#This Row],[Cliente]],10),"formula")</f>
        <v>1899 - 46)</v>
      </c>
      <c r="AF381" s="41">
        <f>IFERROR(VLOOKUP(Tabela3[[#This Row],[Fantasia]],'BASE VENDAS'!#REF!,2,0),0)</f>
        <v>0</v>
      </c>
      <c r="AG381" s="41">
        <f>IFERROR(VLOOKUP(Tabela3[[#This Row],[Fantasia]],'BASE VENDAS'!#REF!,3,0),0)</f>
        <v>0</v>
      </c>
      <c r="AH381" s="42">
        <f t="shared" si="6"/>
        <v>2.8611970184302681E-2</v>
      </c>
    </row>
    <row r="382" spans="1:34" x14ac:dyDescent="0.2">
      <c r="A382" s="9" t="str">
        <f>IFERROR(Tabela3[[#This Row],[direita]],"formula")</f>
        <v>0002 - 39)</v>
      </c>
      <c r="B382" s="9" t="s">
        <v>1133</v>
      </c>
      <c r="C382" t="s">
        <v>1134</v>
      </c>
      <c r="D382" t="s">
        <v>920</v>
      </c>
      <c r="E382" t="s">
        <v>1135</v>
      </c>
      <c r="F382" t="s">
        <v>685</v>
      </c>
      <c r="G382" t="s">
        <v>1316</v>
      </c>
      <c r="H382" s="48">
        <v>45705</v>
      </c>
      <c r="I382" t="s">
        <v>1982</v>
      </c>
      <c r="J382" t="s">
        <v>303</v>
      </c>
      <c r="K382" t="s">
        <v>38</v>
      </c>
      <c r="L382" t="s">
        <v>39</v>
      </c>
      <c r="M382" t="s">
        <v>39</v>
      </c>
      <c r="N382" t="s">
        <v>298</v>
      </c>
      <c r="O382" t="s">
        <v>299</v>
      </c>
      <c r="P382" t="s">
        <v>2074</v>
      </c>
      <c r="Q382" t="s">
        <v>300</v>
      </c>
      <c r="R382" t="s">
        <v>40</v>
      </c>
      <c r="S382" t="s">
        <v>20</v>
      </c>
      <c r="T382" s="49">
        <v>0.1429</v>
      </c>
      <c r="U382" s="49">
        <v>2.0005999999999999</v>
      </c>
      <c r="V382" s="49">
        <v>35.799999999999997</v>
      </c>
      <c r="W382" t="s">
        <v>315</v>
      </c>
      <c r="X382" t="s">
        <v>302</v>
      </c>
      <c r="Y382" t="s">
        <v>21</v>
      </c>
      <c r="Z382" t="s">
        <v>2075</v>
      </c>
      <c r="AA382" s="2" t="str">
        <f>IFERROR(VLOOKUP(Tabela3[[#This Row],[RetornCodigo]],Tabela7[],4,0),"formula")</f>
        <v xml:space="preserve">Atac Sobral   </v>
      </c>
      <c r="AB382" s="9" t="str">
        <f>IFERROR(VLOOKUP(Tabela3[[#This Row],[RetornCodigo]],Tabela7[],3,0),"formula")</f>
        <v>Atacadao</v>
      </c>
      <c r="AC382" s="40">
        <f>IFERROR(Tabela3[[#This Row],[Vlr Devolução]]/$AK$1,"formula")</f>
        <v>1.1470125321692158E-4</v>
      </c>
      <c r="AD382" s="32">
        <f>IFERROR(Tabela3[[#This Row],[Qtd Devolvida Kg]]/$AL$1,"formula")</f>
        <v>5.8021043607707037E-5</v>
      </c>
      <c r="AE382" s="41" t="str">
        <f>IFERROR(RIGHT(Tabela3[[#This Row],[Cliente]],10),"formula")</f>
        <v>0002 - 39)</v>
      </c>
      <c r="AF382" s="41">
        <f>IFERROR(VLOOKUP(Tabela3[[#This Row],[Fantasia]],'BASE VENDAS'!#REF!,2,0),0)</f>
        <v>0</v>
      </c>
      <c r="AG382" s="41">
        <f>IFERROR(VLOOKUP(Tabela3[[#This Row],[Fantasia]],'BASE VENDAS'!#REF!,3,0),0)</f>
        <v>0</v>
      </c>
      <c r="AH382" s="42">
        <f t="shared" si="6"/>
        <v>2.8611970184302681E-2</v>
      </c>
    </row>
    <row r="383" spans="1:34" x14ac:dyDescent="0.2">
      <c r="A383" s="9" t="str">
        <f>IFERROR(Tabela3[[#This Row],[direita]],"formula")</f>
        <v>0002 - 39)</v>
      </c>
      <c r="B383" s="9" t="s">
        <v>1133</v>
      </c>
      <c r="C383" t="s">
        <v>1134</v>
      </c>
      <c r="D383" t="s">
        <v>920</v>
      </c>
      <c r="E383" t="s">
        <v>1135</v>
      </c>
      <c r="F383" t="s">
        <v>685</v>
      </c>
      <c r="G383" t="s">
        <v>1316</v>
      </c>
      <c r="H383" s="48">
        <v>45705</v>
      </c>
      <c r="I383" t="s">
        <v>1982</v>
      </c>
      <c r="J383" t="s">
        <v>297</v>
      </c>
      <c r="K383" t="s">
        <v>53</v>
      </c>
      <c r="L383" t="s">
        <v>54</v>
      </c>
      <c r="M383" t="s">
        <v>55</v>
      </c>
      <c r="N383" t="s">
        <v>298</v>
      </c>
      <c r="O383" t="s">
        <v>299</v>
      </c>
      <c r="P383" t="s">
        <v>2074</v>
      </c>
      <c r="Q383" t="s">
        <v>309</v>
      </c>
      <c r="R383" t="s">
        <v>56</v>
      </c>
      <c r="S383" t="s">
        <v>20</v>
      </c>
      <c r="T383" s="49">
        <v>6.6699999999999995E-2</v>
      </c>
      <c r="U383" s="49">
        <v>1.0004999999999999</v>
      </c>
      <c r="V383" s="49">
        <v>12.9</v>
      </c>
      <c r="W383" t="s">
        <v>315</v>
      </c>
      <c r="X383" t="s">
        <v>302</v>
      </c>
      <c r="Y383" t="s">
        <v>21</v>
      </c>
      <c r="Z383" t="s">
        <v>2075</v>
      </c>
      <c r="AA383" s="2" t="str">
        <f>IFERROR(VLOOKUP(Tabela3[[#This Row],[RetornCodigo]],Tabela7[],4,0),"formula")</f>
        <v xml:space="preserve">Atac Sobral   </v>
      </c>
      <c r="AB383" s="9" t="str">
        <f>IFERROR(VLOOKUP(Tabela3[[#This Row],[RetornCodigo]],Tabela7[],3,0),"formula")</f>
        <v>Atacadao</v>
      </c>
      <c r="AC383" s="40">
        <f>IFERROR(Tabela3[[#This Row],[Vlr Devolução]]/$AK$1,"formula")</f>
        <v>4.1330898505538783E-5</v>
      </c>
      <c r="AD383" s="32">
        <f>IFERROR(Tabela3[[#This Row],[Qtd Devolvida Kg]]/$AL$1,"formula")</f>
        <v>2.9016322168105014E-5</v>
      </c>
      <c r="AE383" s="41" t="str">
        <f>IFERROR(RIGHT(Tabela3[[#This Row],[Cliente]],10),"formula")</f>
        <v>0002 - 39)</v>
      </c>
      <c r="AF383" s="41">
        <f>IFERROR(VLOOKUP(Tabela3[[#This Row],[Fantasia]],'BASE VENDAS'!#REF!,2,0),0)</f>
        <v>0</v>
      </c>
      <c r="AG383" s="41">
        <f>IFERROR(VLOOKUP(Tabela3[[#This Row],[Fantasia]],'BASE VENDAS'!#REF!,3,0),0)</f>
        <v>0</v>
      </c>
      <c r="AH383" s="42">
        <f t="shared" si="6"/>
        <v>2.8611970184302681E-2</v>
      </c>
    </row>
    <row r="384" spans="1:34" x14ac:dyDescent="0.2">
      <c r="A384" s="9" t="str">
        <f>IFERROR(Tabela3[[#This Row],[direita]],"formula")</f>
        <v>0002 - 39)</v>
      </c>
      <c r="B384" s="9" t="s">
        <v>1133</v>
      </c>
      <c r="C384" t="s">
        <v>1134</v>
      </c>
      <c r="D384" t="s">
        <v>920</v>
      </c>
      <c r="E384" t="s">
        <v>1135</v>
      </c>
      <c r="F384" t="s">
        <v>685</v>
      </c>
      <c r="G384" t="s">
        <v>1316</v>
      </c>
      <c r="H384" s="48">
        <v>45712</v>
      </c>
      <c r="I384" t="s">
        <v>2485</v>
      </c>
      <c r="J384" t="s">
        <v>303</v>
      </c>
      <c r="K384" t="s">
        <v>45</v>
      </c>
      <c r="L384" t="s">
        <v>417</v>
      </c>
      <c r="M384" t="s">
        <v>46</v>
      </c>
      <c r="N384" t="s">
        <v>298</v>
      </c>
      <c r="O384" t="s">
        <v>299</v>
      </c>
      <c r="P384" t="s">
        <v>2769</v>
      </c>
      <c r="Q384" t="s">
        <v>308</v>
      </c>
      <c r="R384" t="s">
        <v>1246</v>
      </c>
      <c r="S384" t="s">
        <v>1247</v>
      </c>
      <c r="T384" s="49">
        <v>2.8666999999999998</v>
      </c>
      <c r="U384" s="49">
        <v>2.8666999999999998</v>
      </c>
      <c r="V384" s="49">
        <v>116.1</v>
      </c>
      <c r="W384" t="s">
        <v>301</v>
      </c>
      <c r="X384" t="s">
        <v>370</v>
      </c>
      <c r="Y384" t="s">
        <v>371</v>
      </c>
      <c r="Z384" t="s">
        <v>2075</v>
      </c>
      <c r="AA384" s="2" t="str">
        <f>IFERROR(VLOOKUP(Tabela3[[#This Row],[RetornCodigo]],Tabela7[],4,0),"formula")</f>
        <v xml:space="preserve">Atac Sobral   </v>
      </c>
      <c r="AB384" s="9" t="str">
        <f>IFERROR(VLOOKUP(Tabela3[[#This Row],[RetornCodigo]],Tabela7[],3,0),"formula")</f>
        <v>Atacadao</v>
      </c>
      <c r="AC384" s="40">
        <f>IFERROR(Tabela3[[#This Row],[Vlr Devolução]]/$AK$1,"formula")</f>
        <v>3.7197808654984907E-4</v>
      </c>
      <c r="AD384" s="32">
        <f>IFERROR(Tabela3[[#This Row],[Qtd Devolvida Kg]]/$AL$1,"formula")</f>
        <v>8.3139520998807239E-5</v>
      </c>
      <c r="AE384" s="41" t="str">
        <f>IFERROR(RIGHT(Tabela3[[#This Row],[Cliente]],10),"formula")</f>
        <v>0002 - 39)</v>
      </c>
      <c r="AF384" s="41">
        <f>IFERROR(VLOOKUP(Tabela3[[#This Row],[Fantasia]],'BASE VENDAS'!#REF!,2,0),0)</f>
        <v>0</v>
      </c>
      <c r="AG384" s="41">
        <f>IFERROR(VLOOKUP(Tabela3[[#This Row],[Fantasia]],'BASE VENDAS'!#REF!,3,0),0)</f>
        <v>0</v>
      </c>
      <c r="AH384" s="42">
        <f t="shared" si="6"/>
        <v>2.8611970184302681E-2</v>
      </c>
    </row>
    <row r="385" spans="1:34" x14ac:dyDescent="0.2">
      <c r="A385" s="9" t="str">
        <f>IFERROR(Tabela3[[#This Row],[direita]],"formula")</f>
        <v>1899 - 17)</v>
      </c>
      <c r="B385" s="9" t="s">
        <v>1133</v>
      </c>
      <c r="C385" t="s">
        <v>1134</v>
      </c>
      <c r="D385" t="s">
        <v>924</v>
      </c>
      <c r="E385" t="s">
        <v>1135</v>
      </c>
      <c r="F385" t="s">
        <v>689</v>
      </c>
      <c r="G385" t="s">
        <v>1229</v>
      </c>
      <c r="H385" s="48">
        <v>45706</v>
      </c>
      <c r="I385" t="s">
        <v>1982</v>
      </c>
      <c r="J385" t="s">
        <v>297</v>
      </c>
      <c r="K385" t="s">
        <v>27</v>
      </c>
      <c r="L385" t="s">
        <v>320</v>
      </c>
      <c r="M385" t="s">
        <v>28</v>
      </c>
      <c r="N385" t="s">
        <v>298</v>
      </c>
      <c r="O385" t="s">
        <v>299</v>
      </c>
      <c r="P385" t="s">
        <v>2770</v>
      </c>
      <c r="Q385" t="s">
        <v>300</v>
      </c>
      <c r="R385" t="s">
        <v>264</v>
      </c>
      <c r="S385" t="s">
        <v>20</v>
      </c>
      <c r="T385" s="49">
        <v>0.33329999999999999</v>
      </c>
      <c r="U385" s="49">
        <v>5.9993999999999996</v>
      </c>
      <c r="V385" s="49">
        <v>73.8</v>
      </c>
      <c r="W385" t="s">
        <v>315</v>
      </c>
      <c r="X385" t="s">
        <v>302</v>
      </c>
      <c r="Y385" t="s">
        <v>21</v>
      </c>
      <c r="Z385" t="s">
        <v>2771</v>
      </c>
      <c r="AA385" s="2" t="str">
        <f>IFERROR(VLOOKUP(Tabela3[[#This Row],[RetornCodigo]],Tabela7[],4,0),"formula")</f>
        <v xml:space="preserve">Assai Juazeiro Do Norte   </v>
      </c>
      <c r="AB385" s="9" t="str">
        <f>IFERROR(VLOOKUP(Tabela3[[#This Row],[RetornCodigo]],Tabela7[],3,0),"formula")</f>
        <v>Assai</v>
      </c>
      <c r="AC385" s="40">
        <f>IFERROR(Tabela3[[#This Row],[Vlr Devolução]]/$AK$1,"formula")</f>
        <v>2.3645118679912886E-4</v>
      </c>
      <c r="AD385" s="32">
        <f>IFERROR(Tabela3[[#This Row],[Qtd Devolvida Kg]]/$AL$1,"formula")</f>
        <v>1.7399352645210316E-4</v>
      </c>
      <c r="AE385" s="41" t="str">
        <f>IFERROR(RIGHT(Tabela3[[#This Row],[Cliente]],10),"formula")</f>
        <v>1899 - 17)</v>
      </c>
      <c r="AF385" s="41">
        <f>IFERROR(VLOOKUP(Tabela3[[#This Row],[Fantasia]],'BASE VENDAS'!#REF!,2,0),0)</f>
        <v>0</v>
      </c>
      <c r="AG385" s="41">
        <f>IFERROR(VLOOKUP(Tabela3[[#This Row],[Fantasia]],'BASE VENDAS'!#REF!,3,0),0)</f>
        <v>0</v>
      </c>
      <c r="AH385" s="42">
        <f t="shared" si="6"/>
        <v>2.8611970184302681E-2</v>
      </c>
    </row>
    <row r="386" spans="1:34" x14ac:dyDescent="0.2">
      <c r="A386" s="9" t="str">
        <f>IFERROR(Tabela3[[#This Row],[direita]],"formula")</f>
        <v>1899 - 17)</v>
      </c>
      <c r="B386" s="9" t="s">
        <v>1133</v>
      </c>
      <c r="C386" t="s">
        <v>1134</v>
      </c>
      <c r="D386" t="s">
        <v>924</v>
      </c>
      <c r="E386" t="s">
        <v>1135</v>
      </c>
      <c r="F386" t="s">
        <v>689</v>
      </c>
      <c r="G386" t="s">
        <v>1229</v>
      </c>
      <c r="H386" s="48">
        <v>45706</v>
      </c>
      <c r="I386" t="s">
        <v>1982</v>
      </c>
      <c r="J386" t="s">
        <v>303</v>
      </c>
      <c r="K386" t="s">
        <v>45</v>
      </c>
      <c r="L386" t="s">
        <v>417</v>
      </c>
      <c r="M386" t="s">
        <v>46</v>
      </c>
      <c r="N386" t="s">
        <v>311</v>
      </c>
      <c r="O386" t="s">
        <v>299</v>
      </c>
      <c r="P386" t="s">
        <v>2770</v>
      </c>
      <c r="Q386" t="s">
        <v>308</v>
      </c>
      <c r="R386" t="s">
        <v>1181</v>
      </c>
      <c r="S386" t="s">
        <v>20</v>
      </c>
      <c r="T386" s="49">
        <v>0.125</v>
      </c>
      <c r="U386" s="49">
        <v>2</v>
      </c>
      <c r="V386" s="49">
        <v>5</v>
      </c>
      <c r="W386" t="s">
        <v>315</v>
      </c>
      <c r="X386" t="s">
        <v>302</v>
      </c>
      <c r="Y386" t="s">
        <v>21</v>
      </c>
      <c r="Z386" t="s">
        <v>2771</v>
      </c>
      <c r="AA386" s="2" t="str">
        <f>IFERROR(VLOOKUP(Tabela3[[#This Row],[RetornCodigo]],Tabela7[],4,0),"formula")</f>
        <v xml:space="preserve">Assai Juazeiro Do Norte   </v>
      </c>
      <c r="AB386" s="9" t="str">
        <f>IFERROR(VLOOKUP(Tabela3[[#This Row],[RetornCodigo]],Tabela7[],3,0),"formula")</f>
        <v>Assai</v>
      </c>
      <c r="AC386" s="40">
        <f>IFERROR(Tabela3[[#This Row],[Vlr Devolução]]/$AK$1,"formula")</f>
        <v>1.601972810292201E-5</v>
      </c>
      <c r="AD386" s="32">
        <f>IFERROR(Tabela3[[#This Row],[Qtd Devolvida Kg]]/$AL$1,"formula")</f>
        <v>5.8003642514952552E-5</v>
      </c>
      <c r="AE386" s="41" t="str">
        <f>IFERROR(RIGHT(Tabela3[[#This Row],[Cliente]],10),"formula")</f>
        <v>1899 - 17)</v>
      </c>
      <c r="AF386" s="41">
        <f>IFERROR(VLOOKUP(Tabela3[[#This Row],[Fantasia]],'BASE VENDAS'!#REF!,2,0),0)</f>
        <v>0</v>
      </c>
      <c r="AG386" s="41">
        <f>IFERROR(VLOOKUP(Tabela3[[#This Row],[Fantasia]],'BASE VENDAS'!#REF!,3,0),0)</f>
        <v>0</v>
      </c>
      <c r="AH386" s="42">
        <f t="shared" si="6"/>
        <v>2.8611970184302681E-2</v>
      </c>
    </row>
    <row r="387" spans="1:34" x14ac:dyDescent="0.2">
      <c r="A387" s="9" t="str">
        <f>IFERROR(Tabela3[[#This Row],[direita]],"formula")</f>
        <v>1899 - 17)</v>
      </c>
      <c r="B387" s="9" t="s">
        <v>1133</v>
      </c>
      <c r="C387" t="s">
        <v>1134</v>
      </c>
      <c r="D387" t="s">
        <v>924</v>
      </c>
      <c r="E387" t="s">
        <v>1135</v>
      </c>
      <c r="F387" t="s">
        <v>689</v>
      </c>
      <c r="G387" t="s">
        <v>1229</v>
      </c>
      <c r="H387" s="48">
        <v>45706</v>
      </c>
      <c r="I387" t="s">
        <v>1982</v>
      </c>
      <c r="J387" t="s">
        <v>303</v>
      </c>
      <c r="K387" t="s">
        <v>45</v>
      </c>
      <c r="L387" t="s">
        <v>49</v>
      </c>
      <c r="M387" t="s">
        <v>49</v>
      </c>
      <c r="N387" t="s">
        <v>311</v>
      </c>
      <c r="O387" t="s">
        <v>299</v>
      </c>
      <c r="P387" t="s">
        <v>2770</v>
      </c>
      <c r="Q387" t="s">
        <v>309</v>
      </c>
      <c r="R387" t="s">
        <v>50</v>
      </c>
      <c r="S387" t="s">
        <v>20</v>
      </c>
      <c r="T387" s="49">
        <v>0.1333</v>
      </c>
      <c r="U387" s="49">
        <v>1.9995000000000001</v>
      </c>
      <c r="V387" s="49">
        <v>5.8</v>
      </c>
      <c r="W387" t="s">
        <v>315</v>
      </c>
      <c r="X387" t="s">
        <v>302</v>
      </c>
      <c r="Y387" t="s">
        <v>21</v>
      </c>
      <c r="Z387" t="s">
        <v>2771</v>
      </c>
      <c r="AA387" s="2" t="str">
        <f>IFERROR(VLOOKUP(Tabela3[[#This Row],[RetornCodigo]],Tabela7[],4,0),"formula")</f>
        <v xml:space="preserve">Assai Juazeiro Do Norte   </v>
      </c>
      <c r="AB387" s="9" t="str">
        <f>IFERROR(VLOOKUP(Tabela3[[#This Row],[RetornCodigo]],Tabela7[],3,0),"formula")</f>
        <v>Assai</v>
      </c>
      <c r="AC387" s="40">
        <f>IFERROR(Tabela3[[#This Row],[Vlr Devolução]]/$AK$1,"formula")</f>
        <v>1.858288459938953E-5</v>
      </c>
      <c r="AD387" s="32">
        <f>IFERROR(Tabela3[[#This Row],[Qtd Devolvida Kg]]/$AL$1,"formula")</f>
        <v>5.7989141604323817E-5</v>
      </c>
      <c r="AE387" s="41" t="str">
        <f>IFERROR(RIGHT(Tabela3[[#This Row],[Cliente]],10),"formula")</f>
        <v>1899 - 17)</v>
      </c>
      <c r="AF387" s="41">
        <f>IFERROR(VLOOKUP(Tabela3[[#This Row],[Fantasia]],'BASE VENDAS'!#REF!,2,0),0)</f>
        <v>0</v>
      </c>
      <c r="AG387" s="41">
        <f>IFERROR(VLOOKUP(Tabela3[[#This Row],[Fantasia]],'BASE VENDAS'!#REF!,3,0),0)</f>
        <v>0</v>
      </c>
      <c r="AH387" s="42">
        <f t="shared" si="6"/>
        <v>2.8611970184302681E-2</v>
      </c>
    </row>
    <row r="388" spans="1:34" x14ac:dyDescent="0.2">
      <c r="A388" s="9" t="str">
        <f>IFERROR(Tabela3[[#This Row],[direita]],"formula")</f>
        <v>1899 - 17)</v>
      </c>
      <c r="B388" s="9" t="s">
        <v>1133</v>
      </c>
      <c r="C388" t="s">
        <v>1134</v>
      </c>
      <c r="D388" t="s">
        <v>924</v>
      </c>
      <c r="E388" t="s">
        <v>1135</v>
      </c>
      <c r="F388" t="s">
        <v>689</v>
      </c>
      <c r="G388" t="s">
        <v>1229</v>
      </c>
      <c r="H388" s="48">
        <v>45706</v>
      </c>
      <c r="I388" t="s">
        <v>1982</v>
      </c>
      <c r="J388" t="s">
        <v>297</v>
      </c>
      <c r="K388" t="s">
        <v>65</v>
      </c>
      <c r="L388" t="s">
        <v>312</v>
      </c>
      <c r="M388" t="s">
        <v>66</v>
      </c>
      <c r="N388" t="s">
        <v>298</v>
      </c>
      <c r="O388" t="s">
        <v>299</v>
      </c>
      <c r="P388" t="s">
        <v>2770</v>
      </c>
      <c r="Q388" t="s">
        <v>307</v>
      </c>
      <c r="R388" t="s">
        <v>67</v>
      </c>
      <c r="S388" t="s">
        <v>20</v>
      </c>
      <c r="T388" s="49">
        <v>0.55559999999999998</v>
      </c>
      <c r="U388" s="49">
        <v>10.0008</v>
      </c>
      <c r="V388" s="49">
        <v>82</v>
      </c>
      <c r="W388" t="s">
        <v>315</v>
      </c>
      <c r="X388" t="s">
        <v>302</v>
      </c>
      <c r="Y388" t="s">
        <v>21</v>
      </c>
      <c r="Z388" t="s">
        <v>2771</v>
      </c>
      <c r="AA388" s="2" t="str">
        <f>IFERROR(VLOOKUP(Tabela3[[#This Row],[RetornCodigo]],Tabela7[],4,0),"formula")</f>
        <v xml:space="preserve">Assai Juazeiro Do Norte   </v>
      </c>
      <c r="AB388" s="9" t="str">
        <f>IFERROR(VLOOKUP(Tabela3[[#This Row],[RetornCodigo]],Tabela7[],3,0),"formula")</f>
        <v>Assai</v>
      </c>
      <c r="AC388" s="40">
        <f>IFERROR(Tabela3[[#This Row],[Vlr Devolução]]/$AK$1,"formula")</f>
        <v>2.6272354088792096E-4</v>
      </c>
      <c r="AD388" s="32">
        <f>IFERROR(Tabela3[[#This Row],[Qtd Devolvida Kg]]/$AL$1,"formula")</f>
        <v>2.9004141403176877E-4</v>
      </c>
      <c r="AE388" s="41" t="str">
        <f>IFERROR(RIGHT(Tabela3[[#This Row],[Cliente]],10),"formula")</f>
        <v>1899 - 17)</v>
      </c>
      <c r="AF388" s="41">
        <f>IFERROR(VLOOKUP(Tabela3[[#This Row],[Fantasia]],'BASE VENDAS'!#REF!,2,0),0)</f>
        <v>0</v>
      </c>
      <c r="AG388" s="41">
        <f>IFERROR(VLOOKUP(Tabela3[[#This Row],[Fantasia]],'BASE VENDAS'!#REF!,3,0),0)</f>
        <v>0</v>
      </c>
      <c r="AH388" s="42">
        <f t="shared" si="6"/>
        <v>2.8611970184302681E-2</v>
      </c>
    </row>
    <row r="389" spans="1:34" x14ac:dyDescent="0.2">
      <c r="A389" s="9" t="str">
        <f>IFERROR(Tabela3[[#This Row],[direita]],"formula")</f>
        <v>1899 - 17)</v>
      </c>
      <c r="B389" s="9" t="s">
        <v>1133</v>
      </c>
      <c r="C389" t="s">
        <v>1134</v>
      </c>
      <c r="D389" t="s">
        <v>924</v>
      </c>
      <c r="E389" t="s">
        <v>1135</v>
      </c>
      <c r="F389" t="s">
        <v>689</v>
      </c>
      <c r="G389" t="s">
        <v>1229</v>
      </c>
      <c r="H389" s="48">
        <v>45706</v>
      </c>
      <c r="I389" t="s">
        <v>1982</v>
      </c>
      <c r="J389" t="s">
        <v>297</v>
      </c>
      <c r="K389" t="s">
        <v>34</v>
      </c>
      <c r="L389" t="s">
        <v>35</v>
      </c>
      <c r="M389" t="s">
        <v>35</v>
      </c>
      <c r="N389" t="s">
        <v>298</v>
      </c>
      <c r="O389" t="s">
        <v>299</v>
      </c>
      <c r="P389" t="s">
        <v>2770</v>
      </c>
      <c r="Q389" t="s">
        <v>319</v>
      </c>
      <c r="R389" t="s">
        <v>70</v>
      </c>
      <c r="S389" t="s">
        <v>20</v>
      </c>
      <c r="T389" s="49">
        <v>0.4</v>
      </c>
      <c r="U389" s="49">
        <v>4</v>
      </c>
      <c r="V389" s="49">
        <v>51.6</v>
      </c>
      <c r="W389" t="s">
        <v>315</v>
      </c>
      <c r="X389" t="s">
        <v>302</v>
      </c>
      <c r="Y389" t="s">
        <v>21</v>
      </c>
      <c r="Z389" t="s">
        <v>2771</v>
      </c>
      <c r="AA389" s="2" t="str">
        <f>IFERROR(VLOOKUP(Tabela3[[#This Row],[RetornCodigo]],Tabela7[],4,0),"formula")</f>
        <v xml:space="preserve">Assai Juazeiro Do Norte   </v>
      </c>
      <c r="AB389" s="9" t="str">
        <f>IFERROR(VLOOKUP(Tabela3[[#This Row],[RetornCodigo]],Tabela7[],3,0),"formula")</f>
        <v>Assai</v>
      </c>
      <c r="AC389" s="40">
        <f>IFERROR(Tabela3[[#This Row],[Vlr Devolução]]/$AK$1,"formula")</f>
        <v>1.6532359402215513E-4</v>
      </c>
      <c r="AD389" s="32">
        <f>IFERROR(Tabela3[[#This Row],[Qtd Devolvida Kg]]/$AL$1,"formula")</f>
        <v>1.160072850299051E-4</v>
      </c>
      <c r="AE389" s="41" t="str">
        <f>IFERROR(RIGHT(Tabela3[[#This Row],[Cliente]],10),"formula")</f>
        <v>1899 - 17)</v>
      </c>
      <c r="AF389" s="41">
        <f>IFERROR(VLOOKUP(Tabela3[[#This Row],[Fantasia]],'BASE VENDAS'!#REF!,2,0),0)</f>
        <v>0</v>
      </c>
      <c r="AG389" s="41">
        <f>IFERROR(VLOOKUP(Tabela3[[#This Row],[Fantasia]],'BASE VENDAS'!#REF!,3,0),0)</f>
        <v>0</v>
      </c>
      <c r="AH389" s="42">
        <f t="shared" si="6"/>
        <v>2.8611970184302681E-2</v>
      </c>
    </row>
    <row r="390" spans="1:34" x14ac:dyDescent="0.2">
      <c r="A390" s="9" t="str">
        <f>IFERROR(Tabela3[[#This Row],[direita]],"formula")</f>
        <v>1899 - 33)</v>
      </c>
      <c r="B390" s="9" t="s">
        <v>1133</v>
      </c>
      <c r="C390" t="s">
        <v>1134</v>
      </c>
      <c r="D390" t="s">
        <v>924</v>
      </c>
      <c r="E390" t="s">
        <v>1135</v>
      </c>
      <c r="F390" t="s">
        <v>688</v>
      </c>
      <c r="G390" t="s">
        <v>1232</v>
      </c>
      <c r="H390" s="48">
        <v>45706</v>
      </c>
      <c r="I390" t="s">
        <v>1982</v>
      </c>
      <c r="J390" t="s">
        <v>297</v>
      </c>
      <c r="K390" t="s">
        <v>27</v>
      </c>
      <c r="L390" t="s">
        <v>84</v>
      </c>
      <c r="M390" t="s">
        <v>102</v>
      </c>
      <c r="N390" t="s">
        <v>298</v>
      </c>
      <c r="O390" t="s">
        <v>299</v>
      </c>
      <c r="P390" t="s">
        <v>2772</v>
      </c>
      <c r="Q390" t="s">
        <v>300</v>
      </c>
      <c r="R390" t="s">
        <v>103</v>
      </c>
      <c r="S390" t="s">
        <v>20</v>
      </c>
      <c r="T390" s="49">
        <v>0.68179999999999996</v>
      </c>
      <c r="U390" s="49">
        <v>13.43146</v>
      </c>
      <c r="V390" s="49">
        <v>157.5</v>
      </c>
      <c r="W390" t="s">
        <v>315</v>
      </c>
      <c r="X390" t="s">
        <v>368</v>
      </c>
      <c r="Y390" t="s">
        <v>406</v>
      </c>
      <c r="Z390" t="s">
        <v>2773</v>
      </c>
      <c r="AA390" s="2" t="str">
        <f>IFERROR(VLOOKUP(Tabela3[[#This Row],[RetornCodigo]],Tabela7[],4,0),"formula")</f>
        <v xml:space="preserve">Assai Iguatu   </v>
      </c>
      <c r="AB390" s="9" t="str">
        <f>IFERROR(VLOOKUP(Tabela3[[#This Row],[RetornCodigo]],Tabela7[],3,0),"formula")</f>
        <v>Assai</v>
      </c>
      <c r="AC390" s="40">
        <f>IFERROR(Tabela3[[#This Row],[Vlr Devolução]]/$AK$1,"formula")</f>
        <v>5.0462143524204327E-4</v>
      </c>
      <c r="AD390" s="32">
        <f>IFERROR(Tabela3[[#This Row],[Qtd Devolvida Kg]]/$AL$1,"formula")</f>
        <v>3.895368021469423E-4</v>
      </c>
      <c r="AE390" s="41" t="str">
        <f>IFERROR(RIGHT(Tabela3[[#This Row],[Cliente]],10),"formula")</f>
        <v>1899 - 33)</v>
      </c>
      <c r="AF390" s="41">
        <f>IFERROR(VLOOKUP(Tabela3[[#This Row],[Fantasia]],'BASE VENDAS'!#REF!,2,0),0)</f>
        <v>0</v>
      </c>
      <c r="AG390" s="41">
        <f>IFERROR(VLOOKUP(Tabela3[[#This Row],[Fantasia]],'BASE VENDAS'!#REF!,3,0),0)</f>
        <v>0</v>
      </c>
      <c r="AH390" s="42">
        <f t="shared" si="6"/>
        <v>2.8611970184302681E-2</v>
      </c>
    </row>
    <row r="391" spans="1:34" x14ac:dyDescent="0.2">
      <c r="A391" s="9" t="str">
        <f>IFERROR(Tabela3[[#This Row],[direita]],"formula")</f>
        <v>1899 - 33)</v>
      </c>
      <c r="B391" s="9" t="s">
        <v>1133</v>
      </c>
      <c r="C391" t="s">
        <v>1134</v>
      </c>
      <c r="D391" t="s">
        <v>924</v>
      </c>
      <c r="E391" t="s">
        <v>1135</v>
      </c>
      <c r="F391" t="s">
        <v>688</v>
      </c>
      <c r="G391" t="s">
        <v>1232</v>
      </c>
      <c r="H391" s="48">
        <v>45706</v>
      </c>
      <c r="I391" t="s">
        <v>1982</v>
      </c>
      <c r="J391" t="s">
        <v>297</v>
      </c>
      <c r="K391" t="s">
        <v>27</v>
      </c>
      <c r="L391" t="s">
        <v>320</v>
      </c>
      <c r="M391" t="s">
        <v>28</v>
      </c>
      <c r="N391" t="s">
        <v>298</v>
      </c>
      <c r="O391" t="s">
        <v>299</v>
      </c>
      <c r="P391" t="s">
        <v>2772</v>
      </c>
      <c r="Q391" t="s">
        <v>308</v>
      </c>
      <c r="R391" t="s">
        <v>264</v>
      </c>
      <c r="S391" t="s">
        <v>20</v>
      </c>
      <c r="T391" s="49">
        <v>0.65280000000000005</v>
      </c>
      <c r="U391" s="49">
        <v>11.750400000000001</v>
      </c>
      <c r="V391" s="49">
        <v>144.53</v>
      </c>
      <c r="W391" t="s">
        <v>315</v>
      </c>
      <c r="X391" t="s">
        <v>302</v>
      </c>
      <c r="Y391" t="s">
        <v>21</v>
      </c>
      <c r="Z391" t="s">
        <v>2773</v>
      </c>
      <c r="AA391" s="2" t="str">
        <f>IFERROR(VLOOKUP(Tabela3[[#This Row],[RetornCodigo]],Tabela7[],4,0),"formula")</f>
        <v xml:space="preserve">Assai Iguatu   </v>
      </c>
      <c r="AB391" s="9" t="str">
        <f>IFERROR(VLOOKUP(Tabela3[[#This Row],[RetornCodigo]],Tabela7[],3,0),"formula")</f>
        <v>Assai</v>
      </c>
      <c r="AC391" s="40">
        <f>IFERROR(Tabela3[[#This Row],[Vlr Devolução]]/$AK$1,"formula")</f>
        <v>4.6306626054306362E-4</v>
      </c>
      <c r="AD391" s="32">
        <f>IFERROR(Tabela3[[#This Row],[Qtd Devolvida Kg]]/$AL$1,"formula")</f>
        <v>3.4078300050384929E-4</v>
      </c>
      <c r="AE391" s="41" t="str">
        <f>IFERROR(RIGHT(Tabela3[[#This Row],[Cliente]],10),"formula")</f>
        <v>1899 - 33)</v>
      </c>
      <c r="AF391" s="41">
        <f>IFERROR(VLOOKUP(Tabela3[[#This Row],[Fantasia]],'BASE VENDAS'!#REF!,2,0),0)</f>
        <v>0</v>
      </c>
      <c r="AG391" s="41">
        <f>IFERROR(VLOOKUP(Tabela3[[#This Row],[Fantasia]],'BASE VENDAS'!#REF!,3,0),0)</f>
        <v>0</v>
      </c>
      <c r="AH391" s="42">
        <f t="shared" si="6"/>
        <v>2.8611970184302681E-2</v>
      </c>
    </row>
    <row r="392" spans="1:34" x14ac:dyDescent="0.2">
      <c r="A392" s="9" t="str">
        <f>IFERROR(Tabela3[[#This Row],[direita]],"formula")</f>
        <v>1899 - 33)</v>
      </c>
      <c r="B392" s="9" t="s">
        <v>1133</v>
      </c>
      <c r="C392" t="s">
        <v>1134</v>
      </c>
      <c r="D392" t="s">
        <v>924</v>
      </c>
      <c r="E392" t="s">
        <v>1135</v>
      </c>
      <c r="F392" t="s">
        <v>688</v>
      </c>
      <c r="G392" t="s">
        <v>1232</v>
      </c>
      <c r="H392" s="48">
        <v>45706</v>
      </c>
      <c r="I392" t="s">
        <v>1982</v>
      </c>
      <c r="J392" t="s">
        <v>297</v>
      </c>
      <c r="K392" t="s">
        <v>27</v>
      </c>
      <c r="L392" t="s">
        <v>320</v>
      </c>
      <c r="M392" t="s">
        <v>28</v>
      </c>
      <c r="N392" t="s">
        <v>298</v>
      </c>
      <c r="O392" t="s">
        <v>299</v>
      </c>
      <c r="P392" t="s">
        <v>2772</v>
      </c>
      <c r="Q392" t="s">
        <v>309</v>
      </c>
      <c r="R392" t="s">
        <v>264</v>
      </c>
      <c r="S392" t="s">
        <v>20</v>
      </c>
      <c r="T392" s="49">
        <v>0.27779999999999999</v>
      </c>
      <c r="U392" s="49">
        <v>5.0004</v>
      </c>
      <c r="V392" s="49">
        <v>61.5</v>
      </c>
      <c r="W392" t="s">
        <v>315</v>
      </c>
      <c r="X392" t="s">
        <v>368</v>
      </c>
      <c r="Y392" t="s">
        <v>369</v>
      </c>
      <c r="Z392" t="s">
        <v>2773</v>
      </c>
      <c r="AA392" s="2" t="str">
        <f>IFERROR(VLOOKUP(Tabela3[[#This Row],[RetornCodigo]],Tabela7[],4,0),"formula")</f>
        <v xml:space="preserve">Assai Iguatu   </v>
      </c>
      <c r="AB392" s="9" t="str">
        <f>IFERROR(VLOOKUP(Tabela3[[#This Row],[RetornCodigo]],Tabela7[],3,0),"formula")</f>
        <v>Assai</v>
      </c>
      <c r="AC392" s="40">
        <f>IFERROR(Tabela3[[#This Row],[Vlr Devolução]]/$AK$1,"formula")</f>
        <v>1.970426556659407E-4</v>
      </c>
      <c r="AD392" s="32">
        <f>IFERROR(Tabela3[[#This Row],[Qtd Devolvida Kg]]/$AL$1,"formula")</f>
        <v>1.4502070701588439E-4</v>
      </c>
      <c r="AE392" s="41" t="str">
        <f>IFERROR(RIGHT(Tabela3[[#This Row],[Cliente]],10),"formula")</f>
        <v>1899 - 33)</v>
      </c>
      <c r="AF392" s="41">
        <f>IFERROR(VLOOKUP(Tabela3[[#This Row],[Fantasia]],'BASE VENDAS'!#REF!,2,0),0)</f>
        <v>0</v>
      </c>
      <c r="AG392" s="41">
        <f>IFERROR(VLOOKUP(Tabela3[[#This Row],[Fantasia]],'BASE VENDAS'!#REF!,3,0),0)</f>
        <v>0</v>
      </c>
      <c r="AH392" s="42">
        <f t="shared" si="6"/>
        <v>2.8611970184302681E-2</v>
      </c>
    </row>
    <row r="393" spans="1:34" x14ac:dyDescent="0.2">
      <c r="A393" s="9" t="str">
        <f>IFERROR(Tabela3[[#This Row],[direita]],"formula")</f>
        <v>1899 - 33)</v>
      </c>
      <c r="B393" s="9" t="s">
        <v>1133</v>
      </c>
      <c r="C393" t="s">
        <v>1134</v>
      </c>
      <c r="D393" t="s">
        <v>924</v>
      </c>
      <c r="E393" t="s">
        <v>1135</v>
      </c>
      <c r="F393" t="s">
        <v>688</v>
      </c>
      <c r="G393" t="s">
        <v>1232</v>
      </c>
      <c r="H393" s="48">
        <v>45706</v>
      </c>
      <c r="I393" t="s">
        <v>1982</v>
      </c>
      <c r="J393" t="s">
        <v>297</v>
      </c>
      <c r="K393" t="s">
        <v>65</v>
      </c>
      <c r="L393" t="s">
        <v>312</v>
      </c>
      <c r="M393" t="s">
        <v>66</v>
      </c>
      <c r="N393" t="s">
        <v>298</v>
      </c>
      <c r="O393" t="s">
        <v>299</v>
      </c>
      <c r="P393" t="s">
        <v>2772</v>
      </c>
      <c r="Q393" t="s">
        <v>307</v>
      </c>
      <c r="R393" t="s">
        <v>67</v>
      </c>
      <c r="S393" t="s">
        <v>20</v>
      </c>
      <c r="T393" s="49">
        <v>0.30559999999999998</v>
      </c>
      <c r="U393" s="49">
        <v>5.5007999999999999</v>
      </c>
      <c r="V393" s="49">
        <v>45.1</v>
      </c>
      <c r="W393" t="s">
        <v>315</v>
      </c>
      <c r="X393" t="s">
        <v>302</v>
      </c>
      <c r="Y393" t="s">
        <v>21</v>
      </c>
      <c r="Z393" t="s">
        <v>2773</v>
      </c>
      <c r="AA393" s="2" t="str">
        <f>IFERROR(VLOOKUP(Tabela3[[#This Row],[RetornCodigo]],Tabela7[],4,0),"formula")</f>
        <v xml:space="preserve">Assai Iguatu   </v>
      </c>
      <c r="AB393" s="9" t="str">
        <f>IFERROR(VLOOKUP(Tabela3[[#This Row],[RetornCodigo]],Tabela7[],3,0),"formula")</f>
        <v>Assai</v>
      </c>
      <c r="AC393" s="40">
        <f>IFERROR(Tabela3[[#This Row],[Vlr Devolução]]/$AK$1,"formula")</f>
        <v>1.4449794748835654E-4</v>
      </c>
      <c r="AD393" s="32">
        <f>IFERROR(Tabela3[[#This Row],[Qtd Devolvida Kg]]/$AL$1,"formula")</f>
        <v>1.595332183731255E-4</v>
      </c>
      <c r="AE393" s="41" t="str">
        <f>IFERROR(RIGHT(Tabela3[[#This Row],[Cliente]],10),"formula")</f>
        <v>1899 - 33)</v>
      </c>
      <c r="AF393" s="41">
        <f>IFERROR(VLOOKUP(Tabela3[[#This Row],[Fantasia]],'BASE VENDAS'!#REF!,2,0),0)</f>
        <v>0</v>
      </c>
      <c r="AG393" s="41">
        <f>IFERROR(VLOOKUP(Tabela3[[#This Row],[Fantasia]],'BASE VENDAS'!#REF!,3,0),0)</f>
        <v>0</v>
      </c>
      <c r="AH393" s="42">
        <f t="shared" si="6"/>
        <v>2.8611970184302681E-2</v>
      </c>
    </row>
    <row r="394" spans="1:34" x14ac:dyDescent="0.2">
      <c r="A394" s="9" t="str">
        <f>IFERROR(Tabela3[[#This Row],[direita]],"formula")</f>
        <v>0047 - 08)</v>
      </c>
      <c r="B394" s="9" t="s">
        <v>1133</v>
      </c>
      <c r="C394" t="s">
        <v>1140</v>
      </c>
      <c r="D394" t="s">
        <v>918</v>
      </c>
      <c r="E394" t="s">
        <v>1141</v>
      </c>
      <c r="F394" t="s">
        <v>677</v>
      </c>
      <c r="G394" t="s">
        <v>1566</v>
      </c>
      <c r="H394" s="48">
        <v>45712</v>
      </c>
      <c r="I394" t="s">
        <v>2485</v>
      </c>
      <c r="J394" t="s">
        <v>297</v>
      </c>
      <c r="K394" t="s">
        <v>34</v>
      </c>
      <c r="L394" t="s">
        <v>35</v>
      </c>
      <c r="M394" t="s">
        <v>35</v>
      </c>
      <c r="N394" t="s">
        <v>298</v>
      </c>
      <c r="O394" t="s">
        <v>299</v>
      </c>
      <c r="P394" t="s">
        <v>2774</v>
      </c>
      <c r="Q394" t="s">
        <v>300</v>
      </c>
      <c r="R394" t="s">
        <v>70</v>
      </c>
      <c r="S394" t="s">
        <v>20</v>
      </c>
      <c r="T394" s="49">
        <v>3.2</v>
      </c>
      <c r="U394" s="49">
        <v>32</v>
      </c>
      <c r="V394" s="49">
        <v>416</v>
      </c>
      <c r="W394" t="s">
        <v>301</v>
      </c>
      <c r="X394" t="s">
        <v>370</v>
      </c>
      <c r="Y394" t="s">
        <v>371</v>
      </c>
      <c r="Z394" t="s">
        <v>2775</v>
      </c>
      <c r="AA394" s="2" t="str">
        <f>IFERROR(VLOOKUP(Tabela3[[#This Row],[RetornCodigo]],Tabela7[],4,0),"formula")</f>
        <v xml:space="preserve">Sams Teresina   Sao Critovao   </v>
      </c>
      <c r="AB394" s="9" t="str">
        <f>IFERROR(VLOOKUP(Tabela3[[#This Row],[RetornCodigo]],Tabela7[],3,0),"formula")</f>
        <v>Sams</v>
      </c>
      <c r="AC394" s="40">
        <f>IFERROR(Tabela3[[#This Row],[Vlr Devolução]]/$AK$1,"formula")</f>
        <v>1.3328413781631113E-3</v>
      </c>
      <c r="AD394" s="32">
        <f>IFERROR(Tabela3[[#This Row],[Qtd Devolvida Kg]]/$AL$1,"formula")</f>
        <v>9.2805828023924083E-4</v>
      </c>
      <c r="AE394" s="41" t="str">
        <f>IFERROR(RIGHT(Tabela3[[#This Row],[Cliente]],10),"formula")</f>
        <v>0047 - 08)</v>
      </c>
      <c r="AF394" s="41">
        <f>IFERROR(VLOOKUP(Tabela3[[#This Row],[Fantasia]],'BASE VENDAS'!#REF!,2,0),0)</f>
        <v>0</v>
      </c>
      <c r="AG394" s="41">
        <f>IFERROR(VLOOKUP(Tabela3[[#This Row],[Fantasia]],'BASE VENDAS'!#REF!,3,0),0)</f>
        <v>0</v>
      </c>
      <c r="AH394" s="42">
        <f t="shared" si="6"/>
        <v>2.8611970184302681E-2</v>
      </c>
    </row>
    <row r="395" spans="1:34" x14ac:dyDescent="0.2">
      <c r="A395" s="9" t="str">
        <f>IFERROR(Tabela3[[#This Row],[direita]],"formula")</f>
        <v>0008 - 22)</v>
      </c>
      <c r="B395" s="9" t="s">
        <v>1133</v>
      </c>
      <c r="C395" t="s">
        <v>1140</v>
      </c>
      <c r="D395" t="s">
        <v>919</v>
      </c>
      <c r="E395" t="s">
        <v>1141</v>
      </c>
      <c r="F395" t="s">
        <v>677</v>
      </c>
      <c r="G395" t="s">
        <v>2776</v>
      </c>
      <c r="H395" s="48">
        <v>45706</v>
      </c>
      <c r="I395" t="s">
        <v>1982</v>
      </c>
      <c r="J395" t="s">
        <v>297</v>
      </c>
      <c r="K395" t="s">
        <v>41</v>
      </c>
      <c r="L395" t="s">
        <v>310</v>
      </c>
      <c r="M395" t="s">
        <v>42</v>
      </c>
      <c r="N395" t="s">
        <v>298</v>
      </c>
      <c r="O395" t="s">
        <v>299</v>
      </c>
      <c r="P395" t="s">
        <v>2777</v>
      </c>
      <c r="Q395" t="s">
        <v>300</v>
      </c>
      <c r="R395" t="s">
        <v>86</v>
      </c>
      <c r="S395" t="s">
        <v>20</v>
      </c>
      <c r="T395" s="49">
        <v>0.33329999999999999</v>
      </c>
      <c r="U395" s="49">
        <v>2.9996999999999998</v>
      </c>
      <c r="V395" s="49">
        <v>69</v>
      </c>
      <c r="W395" t="s">
        <v>315</v>
      </c>
      <c r="X395" t="s">
        <v>302</v>
      </c>
      <c r="Y395" t="s">
        <v>21</v>
      </c>
      <c r="Z395" t="s">
        <v>2778</v>
      </c>
      <c r="AA395" s="2" t="str">
        <f>IFERROR(VLOOKUP(Tabela3[[#This Row],[RetornCodigo]],Tabela7[],4,0),"formula")</f>
        <v xml:space="preserve">Vanguarda Joaquim Nelson  Ideal   </v>
      </c>
      <c r="AB395" s="9" t="str">
        <f>IFERROR(VLOOKUP(Tabela3[[#This Row],[RetornCodigo]],Tabela7[],3,0),"formula")</f>
        <v>Vanguarda</v>
      </c>
      <c r="AC395" s="40">
        <f>IFERROR(Tabela3[[#This Row],[Vlr Devolução]]/$AK$1,"formula")</f>
        <v>2.2107224782032372E-4</v>
      </c>
      <c r="AD395" s="32">
        <f>IFERROR(Tabela3[[#This Row],[Qtd Devolvida Kg]]/$AL$1,"formula")</f>
        <v>8.6996763226051578E-5</v>
      </c>
      <c r="AE395" s="41" t="str">
        <f>IFERROR(RIGHT(Tabela3[[#This Row],[Cliente]],10),"formula")</f>
        <v>0008 - 22)</v>
      </c>
      <c r="AF395" s="41">
        <f>IFERROR(VLOOKUP(Tabela3[[#This Row],[Fantasia]],'BASE VENDAS'!#REF!,2,0),0)</f>
        <v>0</v>
      </c>
      <c r="AG395" s="41">
        <f>IFERROR(VLOOKUP(Tabela3[[#This Row],[Fantasia]],'BASE VENDAS'!#REF!,3,0),0)</f>
        <v>0</v>
      </c>
      <c r="AH395" s="42">
        <f t="shared" si="6"/>
        <v>2.8611970184302681E-2</v>
      </c>
    </row>
    <row r="396" spans="1:34" x14ac:dyDescent="0.2">
      <c r="A396" s="9" t="str">
        <f>IFERROR(Tabela3[[#This Row],[direita]],"formula")</f>
        <v>0008 - 22)</v>
      </c>
      <c r="B396" s="9" t="s">
        <v>1133</v>
      </c>
      <c r="C396" t="s">
        <v>1140</v>
      </c>
      <c r="D396" t="s">
        <v>919</v>
      </c>
      <c r="E396" t="s">
        <v>1141</v>
      </c>
      <c r="F396" t="s">
        <v>677</v>
      </c>
      <c r="G396" t="s">
        <v>2776</v>
      </c>
      <c r="H396" s="48">
        <v>45706</v>
      </c>
      <c r="I396" t="s">
        <v>1982</v>
      </c>
      <c r="J396" t="s">
        <v>297</v>
      </c>
      <c r="K396" t="s">
        <v>62</v>
      </c>
      <c r="L396" t="s">
        <v>63</v>
      </c>
      <c r="M396" t="s">
        <v>63</v>
      </c>
      <c r="N396" t="s">
        <v>298</v>
      </c>
      <c r="O396" t="s">
        <v>299</v>
      </c>
      <c r="P396" t="s">
        <v>2777</v>
      </c>
      <c r="Q396" t="s">
        <v>308</v>
      </c>
      <c r="R396" t="s">
        <v>64</v>
      </c>
      <c r="S396" t="s">
        <v>20</v>
      </c>
      <c r="T396" s="49">
        <v>6.6699999999999995E-2</v>
      </c>
      <c r="U396" s="49">
        <v>1.0004999999999999</v>
      </c>
      <c r="V396" s="49">
        <v>11</v>
      </c>
      <c r="W396" t="s">
        <v>315</v>
      </c>
      <c r="X396" t="s">
        <v>302</v>
      </c>
      <c r="Y396" t="s">
        <v>21</v>
      </c>
      <c r="Z396" t="s">
        <v>2778</v>
      </c>
      <c r="AA396" s="2" t="str">
        <f>IFERROR(VLOOKUP(Tabela3[[#This Row],[RetornCodigo]],Tabela7[],4,0),"formula")</f>
        <v xml:space="preserve">Vanguarda Joaquim Nelson  Ideal   </v>
      </c>
      <c r="AB396" s="9" t="str">
        <f>IFERROR(VLOOKUP(Tabela3[[#This Row],[RetornCodigo]],Tabela7[],3,0),"formula")</f>
        <v>Vanguarda</v>
      </c>
      <c r="AC396" s="40">
        <f>IFERROR(Tabela3[[#This Row],[Vlr Devolução]]/$AK$1,"formula")</f>
        <v>3.5243401826428422E-5</v>
      </c>
      <c r="AD396" s="32">
        <f>IFERROR(Tabela3[[#This Row],[Qtd Devolvida Kg]]/$AL$1,"formula")</f>
        <v>2.9016322168105014E-5</v>
      </c>
      <c r="AE396" s="41" t="str">
        <f>IFERROR(RIGHT(Tabela3[[#This Row],[Cliente]],10),"formula")</f>
        <v>0008 - 22)</v>
      </c>
      <c r="AF396" s="41">
        <f>IFERROR(VLOOKUP(Tabela3[[#This Row],[Fantasia]],'BASE VENDAS'!#REF!,2,0),0)</f>
        <v>0</v>
      </c>
      <c r="AG396" s="41">
        <f>IFERROR(VLOOKUP(Tabela3[[#This Row],[Fantasia]],'BASE VENDAS'!#REF!,3,0),0)</f>
        <v>0</v>
      </c>
      <c r="AH396" s="42">
        <f t="shared" si="6"/>
        <v>2.8611970184302681E-2</v>
      </c>
    </row>
    <row r="397" spans="1:34" x14ac:dyDescent="0.2">
      <c r="A397" s="9" t="str">
        <f>IFERROR(Tabela3[[#This Row],[direita]],"formula")</f>
        <v>0048 - 12)</v>
      </c>
      <c r="B397" s="9" t="s">
        <v>1133</v>
      </c>
      <c r="C397" t="s">
        <v>1134</v>
      </c>
      <c r="D397" t="s">
        <v>924</v>
      </c>
      <c r="E397" t="s">
        <v>1135</v>
      </c>
      <c r="F397" t="s">
        <v>689</v>
      </c>
      <c r="G397" t="s">
        <v>1555</v>
      </c>
      <c r="H397" s="48">
        <v>45706</v>
      </c>
      <c r="I397" t="s">
        <v>1982</v>
      </c>
      <c r="J397" t="s">
        <v>303</v>
      </c>
      <c r="K397" t="s">
        <v>45</v>
      </c>
      <c r="L397" t="s">
        <v>49</v>
      </c>
      <c r="M397" t="s">
        <v>49</v>
      </c>
      <c r="N397" t="s">
        <v>311</v>
      </c>
      <c r="O397" t="s">
        <v>299</v>
      </c>
      <c r="P397" t="s">
        <v>2076</v>
      </c>
      <c r="Q397" t="s">
        <v>308</v>
      </c>
      <c r="R397" t="s">
        <v>50</v>
      </c>
      <c r="S397" t="s">
        <v>20</v>
      </c>
      <c r="T397" s="49">
        <v>0.1333</v>
      </c>
      <c r="U397" s="49">
        <v>1.9995000000000001</v>
      </c>
      <c r="V397" s="49">
        <v>5.2</v>
      </c>
      <c r="W397" t="s">
        <v>315</v>
      </c>
      <c r="X397" t="s">
        <v>368</v>
      </c>
      <c r="Y397" t="s">
        <v>369</v>
      </c>
      <c r="Z397" t="s">
        <v>2077</v>
      </c>
      <c r="AA397" s="2" t="str">
        <f>IFERROR(VLOOKUP(Tabela3[[#This Row],[RetornCodigo]],Tabela7[],4,0),"formula")</f>
        <v xml:space="preserve">Atac Triangulo   </v>
      </c>
      <c r="AB397" s="9" t="str">
        <f>IFERROR(VLOOKUP(Tabela3[[#This Row],[RetornCodigo]],Tabela7[],3,0),"formula")</f>
        <v>Atacadao</v>
      </c>
      <c r="AC397" s="40">
        <f>IFERROR(Tabela3[[#This Row],[Vlr Devolução]]/$AK$1,"formula")</f>
        <v>1.6660517227038891E-5</v>
      </c>
      <c r="AD397" s="32">
        <f>IFERROR(Tabela3[[#This Row],[Qtd Devolvida Kg]]/$AL$1,"formula")</f>
        <v>5.7989141604323817E-5</v>
      </c>
      <c r="AE397" s="41" t="str">
        <f>IFERROR(RIGHT(Tabela3[[#This Row],[Cliente]],10),"formula")</f>
        <v>0048 - 12)</v>
      </c>
      <c r="AF397" s="41">
        <f>IFERROR(VLOOKUP(Tabela3[[#This Row],[Fantasia]],'BASE VENDAS'!#REF!,2,0),0)</f>
        <v>0</v>
      </c>
      <c r="AG397" s="41">
        <f>IFERROR(VLOOKUP(Tabela3[[#This Row],[Fantasia]],'BASE VENDAS'!#REF!,3,0),0)</f>
        <v>0</v>
      </c>
      <c r="AH397" s="42">
        <f t="shared" si="6"/>
        <v>2.8611970184302681E-2</v>
      </c>
    </row>
    <row r="398" spans="1:34" x14ac:dyDescent="0.2">
      <c r="A398" s="9" t="str">
        <f>IFERROR(Tabela3[[#This Row],[direita]],"formula")</f>
        <v>0048 - 12)</v>
      </c>
      <c r="B398" s="9" t="s">
        <v>1133</v>
      </c>
      <c r="C398" t="s">
        <v>1134</v>
      </c>
      <c r="D398" t="s">
        <v>924</v>
      </c>
      <c r="E398" t="s">
        <v>1135</v>
      </c>
      <c r="F398" t="s">
        <v>689</v>
      </c>
      <c r="G398" t="s">
        <v>1555</v>
      </c>
      <c r="H398" s="48">
        <v>45706</v>
      </c>
      <c r="I398" t="s">
        <v>1982</v>
      </c>
      <c r="J398" t="s">
        <v>303</v>
      </c>
      <c r="K398" t="s">
        <v>31</v>
      </c>
      <c r="L398" t="s">
        <v>1188</v>
      </c>
      <c r="M398" t="s">
        <v>31</v>
      </c>
      <c r="N398" t="s">
        <v>311</v>
      </c>
      <c r="O398" t="s">
        <v>299</v>
      </c>
      <c r="P398" t="s">
        <v>2076</v>
      </c>
      <c r="Q398" t="s">
        <v>307</v>
      </c>
      <c r="R398" t="s">
        <v>32</v>
      </c>
      <c r="S398" t="s">
        <v>20</v>
      </c>
      <c r="T398" s="49">
        <v>0.125</v>
      </c>
      <c r="U398" s="49">
        <v>0.5</v>
      </c>
      <c r="V398" s="49">
        <v>9.4499999999999993</v>
      </c>
      <c r="W398" t="s">
        <v>315</v>
      </c>
      <c r="X398" t="s">
        <v>368</v>
      </c>
      <c r="Y398" t="s">
        <v>369</v>
      </c>
      <c r="Z398" t="s">
        <v>2077</v>
      </c>
      <c r="AA398" s="2" t="str">
        <f>IFERROR(VLOOKUP(Tabela3[[#This Row],[RetornCodigo]],Tabela7[],4,0),"formula")</f>
        <v xml:space="preserve">Atac Triangulo   </v>
      </c>
      <c r="AB398" s="9" t="str">
        <f>IFERROR(VLOOKUP(Tabela3[[#This Row],[RetornCodigo]],Tabela7[],3,0),"formula")</f>
        <v>Atacadao</v>
      </c>
      <c r="AC398" s="40">
        <f>IFERROR(Tabela3[[#This Row],[Vlr Devolução]]/$AK$1,"formula")</f>
        <v>3.0277286114522596E-5</v>
      </c>
      <c r="AD398" s="32">
        <f>IFERROR(Tabela3[[#This Row],[Qtd Devolvida Kg]]/$AL$1,"formula")</f>
        <v>1.4500910628738138E-5</v>
      </c>
      <c r="AE398" s="41" t="str">
        <f>IFERROR(RIGHT(Tabela3[[#This Row],[Cliente]],10),"formula")</f>
        <v>0048 - 12)</v>
      </c>
      <c r="AF398" s="41">
        <f>IFERROR(VLOOKUP(Tabela3[[#This Row],[Fantasia]],'BASE VENDAS'!#REF!,2,0),0)</f>
        <v>0</v>
      </c>
      <c r="AG398" s="41">
        <f>IFERROR(VLOOKUP(Tabela3[[#This Row],[Fantasia]],'BASE VENDAS'!#REF!,3,0),0)</f>
        <v>0</v>
      </c>
      <c r="AH398" s="42">
        <f t="shared" si="6"/>
        <v>2.8611970184302681E-2</v>
      </c>
    </row>
    <row r="399" spans="1:34" x14ac:dyDescent="0.2">
      <c r="A399" s="9" t="str">
        <f>IFERROR(Tabela3[[#This Row],[direita]],"formula")</f>
        <v>0048 - 12)</v>
      </c>
      <c r="B399" s="9" t="s">
        <v>1133</v>
      </c>
      <c r="C399" t="s">
        <v>1134</v>
      </c>
      <c r="D399" t="s">
        <v>924</v>
      </c>
      <c r="E399" t="s">
        <v>1135</v>
      </c>
      <c r="F399" t="s">
        <v>689</v>
      </c>
      <c r="G399" t="s">
        <v>1555</v>
      </c>
      <c r="H399" s="48">
        <v>45706</v>
      </c>
      <c r="I399" t="s">
        <v>1982</v>
      </c>
      <c r="J399" t="s">
        <v>297</v>
      </c>
      <c r="K399" t="s">
        <v>41</v>
      </c>
      <c r="L399" t="s">
        <v>310</v>
      </c>
      <c r="M399" t="s">
        <v>366</v>
      </c>
      <c r="N399" t="s">
        <v>342</v>
      </c>
      <c r="O399" t="s">
        <v>299</v>
      </c>
      <c r="P399" t="s">
        <v>2076</v>
      </c>
      <c r="Q399" t="s">
        <v>319</v>
      </c>
      <c r="R399" t="s">
        <v>386</v>
      </c>
      <c r="S399" t="s">
        <v>20</v>
      </c>
      <c r="T399" s="49">
        <v>0.5</v>
      </c>
      <c r="U399" s="49">
        <v>3.25</v>
      </c>
      <c r="V399" s="49">
        <v>84.5</v>
      </c>
      <c r="W399" t="s">
        <v>315</v>
      </c>
      <c r="X399" t="s">
        <v>368</v>
      </c>
      <c r="Y399" t="s">
        <v>369</v>
      </c>
      <c r="Z399" t="s">
        <v>2077</v>
      </c>
      <c r="AA399" s="2" t="str">
        <f>IFERROR(VLOOKUP(Tabela3[[#This Row],[RetornCodigo]],Tabela7[],4,0),"formula")</f>
        <v xml:space="preserve">Atac Triangulo   </v>
      </c>
      <c r="AB399" s="9" t="str">
        <f>IFERROR(VLOOKUP(Tabela3[[#This Row],[RetornCodigo]],Tabela7[],3,0),"formula")</f>
        <v>Atacadao</v>
      </c>
      <c r="AC399" s="40">
        <f>IFERROR(Tabela3[[#This Row],[Vlr Devolução]]/$AK$1,"formula")</f>
        <v>2.7073340493938194E-4</v>
      </c>
      <c r="AD399" s="32">
        <f>IFERROR(Tabela3[[#This Row],[Qtd Devolvida Kg]]/$AL$1,"formula")</f>
        <v>9.4255919086797904E-5</v>
      </c>
      <c r="AE399" s="41" t="str">
        <f>IFERROR(RIGHT(Tabela3[[#This Row],[Cliente]],10),"formula")</f>
        <v>0048 - 12)</v>
      </c>
      <c r="AF399" s="41">
        <f>IFERROR(VLOOKUP(Tabela3[[#This Row],[Fantasia]],'BASE VENDAS'!#REF!,2,0),0)</f>
        <v>0</v>
      </c>
      <c r="AG399" s="41">
        <f>IFERROR(VLOOKUP(Tabela3[[#This Row],[Fantasia]],'BASE VENDAS'!#REF!,3,0),0)</f>
        <v>0</v>
      </c>
      <c r="AH399" s="42">
        <f t="shared" si="6"/>
        <v>2.8611970184302681E-2</v>
      </c>
    </row>
    <row r="400" spans="1:34" x14ac:dyDescent="0.2">
      <c r="A400" s="9" t="str">
        <f>IFERROR(Tabela3[[#This Row],[direita]],"formula")</f>
        <v>0048 - 12)</v>
      </c>
      <c r="B400" s="9" t="s">
        <v>1133</v>
      </c>
      <c r="C400" t="s">
        <v>1134</v>
      </c>
      <c r="D400" t="s">
        <v>924</v>
      </c>
      <c r="E400" t="s">
        <v>1135</v>
      </c>
      <c r="F400" t="s">
        <v>689</v>
      </c>
      <c r="G400" t="s">
        <v>1555</v>
      </c>
      <c r="H400" s="48">
        <v>45706</v>
      </c>
      <c r="I400" t="s">
        <v>1982</v>
      </c>
      <c r="J400" t="s">
        <v>297</v>
      </c>
      <c r="K400" t="s">
        <v>62</v>
      </c>
      <c r="L400" t="s">
        <v>63</v>
      </c>
      <c r="M400" t="s">
        <v>63</v>
      </c>
      <c r="N400" t="s">
        <v>298</v>
      </c>
      <c r="O400" t="s">
        <v>299</v>
      </c>
      <c r="P400" t="s">
        <v>2076</v>
      </c>
      <c r="Q400" t="s">
        <v>327</v>
      </c>
      <c r="R400" t="s">
        <v>135</v>
      </c>
      <c r="S400" t="s">
        <v>20</v>
      </c>
      <c r="T400" s="49">
        <v>0.1429</v>
      </c>
      <c r="U400" s="49">
        <v>2.0005999999999999</v>
      </c>
      <c r="V400" s="49">
        <v>29.78</v>
      </c>
      <c r="W400" t="s">
        <v>315</v>
      </c>
      <c r="X400" t="s">
        <v>368</v>
      </c>
      <c r="Y400" t="s">
        <v>369</v>
      </c>
      <c r="Z400" t="s">
        <v>2077</v>
      </c>
      <c r="AA400" s="2" t="str">
        <f>IFERROR(VLOOKUP(Tabela3[[#This Row],[RetornCodigo]],Tabela7[],4,0),"formula")</f>
        <v xml:space="preserve">Atac Triangulo   </v>
      </c>
      <c r="AB400" s="9" t="str">
        <f>IFERROR(VLOOKUP(Tabela3[[#This Row],[RetornCodigo]],Tabela7[],3,0),"formula")</f>
        <v>Atacadao</v>
      </c>
      <c r="AC400" s="40">
        <f>IFERROR(Tabela3[[#This Row],[Vlr Devolução]]/$AK$1,"formula")</f>
        <v>9.5413500581003491E-5</v>
      </c>
      <c r="AD400" s="32">
        <f>IFERROR(Tabela3[[#This Row],[Qtd Devolvida Kg]]/$AL$1,"formula")</f>
        <v>5.8021043607707037E-5</v>
      </c>
      <c r="AE400" s="41" t="str">
        <f>IFERROR(RIGHT(Tabela3[[#This Row],[Cliente]],10),"formula")</f>
        <v>0048 - 12)</v>
      </c>
      <c r="AF400" s="41">
        <f>IFERROR(VLOOKUP(Tabela3[[#This Row],[Fantasia]],'BASE VENDAS'!#REF!,2,0),0)</f>
        <v>0</v>
      </c>
      <c r="AG400" s="41">
        <f>IFERROR(VLOOKUP(Tabela3[[#This Row],[Fantasia]],'BASE VENDAS'!#REF!,3,0),0)</f>
        <v>0</v>
      </c>
      <c r="AH400" s="42">
        <f t="shared" si="6"/>
        <v>2.8611970184302681E-2</v>
      </c>
    </row>
    <row r="401" spans="1:34" x14ac:dyDescent="0.2">
      <c r="A401" s="9" t="str">
        <f>IFERROR(Tabela3[[#This Row],[direita]],"formula")</f>
        <v>0002 - 23)</v>
      </c>
      <c r="B401" s="9" t="s">
        <v>1133</v>
      </c>
      <c r="C401" t="s">
        <v>1134</v>
      </c>
      <c r="D401" t="s">
        <v>924</v>
      </c>
      <c r="E401" t="s">
        <v>1135</v>
      </c>
      <c r="F401" t="s">
        <v>689</v>
      </c>
      <c r="G401" t="s">
        <v>1330</v>
      </c>
      <c r="H401" s="48">
        <v>45706</v>
      </c>
      <c r="I401" t="s">
        <v>1982</v>
      </c>
      <c r="J401" t="s">
        <v>303</v>
      </c>
      <c r="K401" t="s">
        <v>31</v>
      </c>
      <c r="L401" t="s">
        <v>1188</v>
      </c>
      <c r="M401" t="s">
        <v>31</v>
      </c>
      <c r="N401" t="s">
        <v>311</v>
      </c>
      <c r="O401" t="s">
        <v>299</v>
      </c>
      <c r="P401" t="s">
        <v>2078</v>
      </c>
      <c r="Q401" t="s">
        <v>309</v>
      </c>
      <c r="R401" t="s">
        <v>32</v>
      </c>
      <c r="S401" t="s">
        <v>20</v>
      </c>
      <c r="T401" s="49">
        <v>1</v>
      </c>
      <c r="U401" s="49">
        <v>4</v>
      </c>
      <c r="V401" s="49">
        <v>75.599999999999994</v>
      </c>
      <c r="W401" t="s">
        <v>315</v>
      </c>
      <c r="X401" t="s">
        <v>302</v>
      </c>
      <c r="Y401" t="s">
        <v>21</v>
      </c>
      <c r="Z401" t="s">
        <v>2079</v>
      </c>
      <c r="AA401" s="2" t="str">
        <f>IFERROR(VLOOKUP(Tabela3[[#This Row],[RetornCodigo]],Tabela7[],4,0),"formula")</f>
        <v xml:space="preserve">Atac Juazeiro Norte   </v>
      </c>
      <c r="AB401" s="9" t="str">
        <f>IFERROR(VLOOKUP(Tabela3[[#This Row],[RetornCodigo]],Tabela7[],3,0),"formula")</f>
        <v>Atacadao</v>
      </c>
      <c r="AC401" s="40">
        <f>IFERROR(Tabela3[[#This Row],[Vlr Devolução]]/$AK$1,"formula")</f>
        <v>2.4221828891618077E-4</v>
      </c>
      <c r="AD401" s="32">
        <f>IFERROR(Tabela3[[#This Row],[Qtd Devolvida Kg]]/$AL$1,"formula")</f>
        <v>1.160072850299051E-4</v>
      </c>
      <c r="AE401" s="41" t="str">
        <f>IFERROR(RIGHT(Tabela3[[#This Row],[Cliente]],10),"formula")</f>
        <v>0002 - 23)</v>
      </c>
      <c r="AF401" s="41">
        <f>IFERROR(VLOOKUP(Tabela3[[#This Row],[Fantasia]],'BASE VENDAS'!#REF!,2,0),0)</f>
        <v>0</v>
      </c>
      <c r="AG401" s="41">
        <f>IFERROR(VLOOKUP(Tabela3[[#This Row],[Fantasia]],'BASE VENDAS'!#REF!,3,0),0)</f>
        <v>0</v>
      </c>
      <c r="AH401" s="42">
        <f t="shared" ref="AH401:AH464" si="7">$AJ$1</f>
        <v>2.8611970184302681E-2</v>
      </c>
    </row>
    <row r="402" spans="1:34" x14ac:dyDescent="0.2">
      <c r="A402" s="9" t="str">
        <f>IFERROR(Tabela3[[#This Row],[direita]],"formula")</f>
        <v>0002 - 23)</v>
      </c>
      <c r="B402" s="9" t="s">
        <v>1133</v>
      </c>
      <c r="C402" t="s">
        <v>1134</v>
      </c>
      <c r="D402" t="s">
        <v>924</v>
      </c>
      <c r="E402" t="s">
        <v>1135</v>
      </c>
      <c r="F402" t="s">
        <v>689</v>
      </c>
      <c r="G402" t="s">
        <v>1330</v>
      </c>
      <c r="H402" s="48">
        <v>45706</v>
      </c>
      <c r="I402" t="s">
        <v>1982</v>
      </c>
      <c r="J402" t="s">
        <v>303</v>
      </c>
      <c r="K402" t="s">
        <v>45</v>
      </c>
      <c r="L402" t="s">
        <v>417</v>
      </c>
      <c r="M402" t="s">
        <v>46</v>
      </c>
      <c r="N402" t="s">
        <v>298</v>
      </c>
      <c r="O402" t="s">
        <v>299</v>
      </c>
      <c r="P402" t="s">
        <v>2078</v>
      </c>
      <c r="Q402" t="s">
        <v>308</v>
      </c>
      <c r="R402" t="s">
        <v>1246</v>
      </c>
      <c r="S402" t="s">
        <v>1247</v>
      </c>
      <c r="T402" s="49">
        <v>0.2</v>
      </c>
      <c r="U402" s="49">
        <v>0.2</v>
      </c>
      <c r="V402" s="49">
        <v>7.8</v>
      </c>
      <c r="W402" t="s">
        <v>315</v>
      </c>
      <c r="X402" t="s">
        <v>302</v>
      </c>
      <c r="Y402" t="s">
        <v>21</v>
      </c>
      <c r="Z402" t="s">
        <v>2079</v>
      </c>
      <c r="AA402" s="2" t="str">
        <f>IFERROR(VLOOKUP(Tabela3[[#This Row],[RetornCodigo]],Tabela7[],4,0),"formula")</f>
        <v xml:space="preserve">Atac Juazeiro Norte   </v>
      </c>
      <c r="AB402" s="9" t="str">
        <f>IFERROR(VLOOKUP(Tabela3[[#This Row],[RetornCodigo]],Tabela7[],3,0),"formula")</f>
        <v>Atacadao</v>
      </c>
      <c r="AC402" s="40">
        <f>IFERROR(Tabela3[[#This Row],[Vlr Devolução]]/$AK$1,"formula")</f>
        <v>2.4990775840558335E-5</v>
      </c>
      <c r="AD402" s="32">
        <f>IFERROR(Tabela3[[#This Row],[Qtd Devolvida Kg]]/$AL$1,"formula")</f>
        <v>5.8003642514952555E-6</v>
      </c>
      <c r="AE402" s="41" t="str">
        <f>IFERROR(RIGHT(Tabela3[[#This Row],[Cliente]],10),"formula")</f>
        <v>0002 - 23)</v>
      </c>
      <c r="AF402" s="41">
        <f>IFERROR(VLOOKUP(Tabela3[[#This Row],[Fantasia]],'BASE VENDAS'!#REF!,2,0),0)</f>
        <v>0</v>
      </c>
      <c r="AG402" s="41">
        <f>IFERROR(VLOOKUP(Tabela3[[#This Row],[Fantasia]],'BASE VENDAS'!#REF!,3,0),0)</f>
        <v>0</v>
      </c>
      <c r="AH402" s="42">
        <f t="shared" si="7"/>
        <v>2.8611970184302681E-2</v>
      </c>
    </row>
    <row r="403" spans="1:34" x14ac:dyDescent="0.2">
      <c r="A403" s="9" t="str">
        <f>IFERROR(Tabela3[[#This Row],[direita]],"formula")</f>
        <v>2142 - 03)</v>
      </c>
      <c r="B403" s="9" t="s">
        <v>1133</v>
      </c>
      <c r="C403" t="s">
        <v>1134</v>
      </c>
      <c r="D403" t="s">
        <v>917</v>
      </c>
      <c r="E403" t="s">
        <v>1135</v>
      </c>
      <c r="F403" t="s">
        <v>702</v>
      </c>
      <c r="G403" t="s">
        <v>1516</v>
      </c>
      <c r="H403" s="48">
        <v>45700</v>
      </c>
      <c r="I403" t="s">
        <v>430</v>
      </c>
      <c r="J403" t="s">
        <v>303</v>
      </c>
      <c r="K403" t="s">
        <v>57</v>
      </c>
      <c r="L403" t="s">
        <v>334</v>
      </c>
      <c r="M403" t="s">
        <v>367</v>
      </c>
      <c r="N403" t="s">
        <v>342</v>
      </c>
      <c r="O403" t="s">
        <v>299</v>
      </c>
      <c r="P403" t="s">
        <v>2080</v>
      </c>
      <c r="Q403" t="s">
        <v>300</v>
      </c>
      <c r="R403" t="s">
        <v>387</v>
      </c>
      <c r="S403" t="s">
        <v>20</v>
      </c>
      <c r="T403" s="49">
        <v>0.1</v>
      </c>
      <c r="U403" s="49">
        <v>0.56000000000000005</v>
      </c>
      <c r="V403" s="49">
        <v>109</v>
      </c>
      <c r="W403" t="s">
        <v>315</v>
      </c>
      <c r="X403" t="s">
        <v>302</v>
      </c>
      <c r="Y403" t="s">
        <v>316</v>
      </c>
      <c r="Z403" t="s">
        <v>2081</v>
      </c>
      <c r="AA403" s="2" t="str">
        <f>IFERROR(VLOOKUP(Tabela3[[#This Row],[RetornCodigo]],Tabela7[],4,0),"formula")</f>
        <v xml:space="preserve">Uniforca Itaitinga   </v>
      </c>
      <c r="AB403" s="9" t="str">
        <f>IFERROR(VLOOKUP(Tabela3[[#This Row],[RetornCodigo]],Tabela7[],3,0),"formula")</f>
        <v>Rede Uniforca</v>
      </c>
      <c r="AC403" s="40">
        <f>IFERROR(Tabela3[[#This Row],[Vlr Devolução]]/$AK$1,"formula")</f>
        <v>3.4923007264369983E-4</v>
      </c>
      <c r="AD403" s="32">
        <f>IFERROR(Tabela3[[#This Row],[Qtd Devolvida Kg]]/$AL$1,"formula")</f>
        <v>1.6241019904186717E-5</v>
      </c>
      <c r="AE403" s="41" t="str">
        <f>IFERROR(RIGHT(Tabela3[[#This Row],[Cliente]],10),"formula")</f>
        <v>2142 - 03)</v>
      </c>
      <c r="AF403" s="41">
        <f>IFERROR(VLOOKUP(Tabela3[[#This Row],[Fantasia]],'BASE VENDAS'!#REF!,2,0),0)</f>
        <v>0</v>
      </c>
      <c r="AG403" s="41">
        <f>IFERROR(VLOOKUP(Tabela3[[#This Row],[Fantasia]],'BASE VENDAS'!#REF!,3,0),0)</f>
        <v>0</v>
      </c>
      <c r="AH403" s="42">
        <f t="shared" si="7"/>
        <v>2.8611970184302681E-2</v>
      </c>
    </row>
    <row r="404" spans="1:34" x14ac:dyDescent="0.2">
      <c r="A404" s="9" t="str">
        <f>IFERROR(Tabela3[[#This Row],[direita]],"formula")</f>
        <v>0082 - 03)</v>
      </c>
      <c r="B404" s="9" t="s">
        <v>1133</v>
      </c>
      <c r="C404" t="s">
        <v>1146</v>
      </c>
      <c r="D404" t="s">
        <v>916</v>
      </c>
      <c r="E404" t="s">
        <v>1135</v>
      </c>
      <c r="F404" t="s">
        <v>676</v>
      </c>
      <c r="G404" t="s">
        <v>1147</v>
      </c>
      <c r="H404" s="48">
        <v>45699</v>
      </c>
      <c r="I404" t="s">
        <v>430</v>
      </c>
      <c r="J404" t="s">
        <v>297</v>
      </c>
      <c r="K404" t="s">
        <v>27</v>
      </c>
      <c r="L404" t="s">
        <v>84</v>
      </c>
      <c r="M404" t="s">
        <v>84</v>
      </c>
      <c r="N404" t="s">
        <v>298</v>
      </c>
      <c r="O404" t="s">
        <v>299</v>
      </c>
      <c r="P404" t="s">
        <v>2082</v>
      </c>
      <c r="Q404" t="s">
        <v>300</v>
      </c>
      <c r="R404" t="s">
        <v>85</v>
      </c>
      <c r="S404" t="s">
        <v>20</v>
      </c>
      <c r="T404" s="49">
        <v>0.16669999999999999</v>
      </c>
      <c r="U404" s="49">
        <v>3.0005999999999999</v>
      </c>
      <c r="V404" s="49">
        <v>31.8</v>
      </c>
      <c r="W404" t="s">
        <v>315</v>
      </c>
      <c r="X404" t="s">
        <v>368</v>
      </c>
      <c r="Y404" t="s">
        <v>369</v>
      </c>
      <c r="Z404" t="s">
        <v>2083</v>
      </c>
      <c r="AA404" s="2" t="str">
        <f>IFERROR(VLOOKUP(Tabela3[[#This Row],[RetornCodigo]],Tabela7[],4,0),"formula")</f>
        <v xml:space="preserve">G B Parreao   </v>
      </c>
      <c r="AB404" s="9" t="str">
        <f>IFERROR(VLOOKUP(Tabela3[[#This Row],[RetornCodigo]],Tabela7[],3,0),"formula")</f>
        <v>G Barbosa</v>
      </c>
      <c r="AC404" s="40">
        <f>IFERROR(Tabela3[[#This Row],[Vlr Devolução]]/$AK$1,"formula")</f>
        <v>1.0188547073458398E-4</v>
      </c>
      <c r="AD404" s="32">
        <f>IFERROR(Tabela3[[#This Row],[Qtd Devolvida Kg]]/$AL$1,"formula")</f>
        <v>8.7022864865183316E-5</v>
      </c>
      <c r="AE404" s="41" t="str">
        <f>IFERROR(RIGHT(Tabela3[[#This Row],[Cliente]],10),"formula")</f>
        <v>0082 - 03)</v>
      </c>
      <c r="AF404" s="41">
        <f>IFERROR(VLOOKUP(Tabela3[[#This Row],[Fantasia]],'BASE VENDAS'!#REF!,2,0),0)</f>
        <v>0</v>
      </c>
      <c r="AG404" s="41">
        <f>IFERROR(VLOOKUP(Tabela3[[#This Row],[Fantasia]],'BASE VENDAS'!#REF!,3,0),0)</f>
        <v>0</v>
      </c>
      <c r="AH404" s="42">
        <f t="shared" si="7"/>
        <v>2.8611970184302681E-2</v>
      </c>
    </row>
    <row r="405" spans="1:34" x14ac:dyDescent="0.2">
      <c r="A405" s="9" t="str">
        <f>IFERROR(Tabela3[[#This Row],[direita]],"formula")</f>
        <v>2459 - 79)</v>
      </c>
      <c r="B405" s="9" t="s">
        <v>1133</v>
      </c>
      <c r="C405" t="s">
        <v>1134</v>
      </c>
      <c r="D405" t="s">
        <v>917</v>
      </c>
      <c r="E405" t="s">
        <v>1135</v>
      </c>
      <c r="F405" t="s">
        <v>676</v>
      </c>
      <c r="G405" t="s">
        <v>1350</v>
      </c>
      <c r="H405" s="48">
        <v>45699</v>
      </c>
      <c r="I405" t="s">
        <v>430</v>
      </c>
      <c r="J405" t="s">
        <v>297</v>
      </c>
      <c r="K405" t="s">
        <v>57</v>
      </c>
      <c r="L405" t="s">
        <v>306</v>
      </c>
      <c r="M405" t="s">
        <v>274</v>
      </c>
      <c r="N405" t="s">
        <v>298</v>
      </c>
      <c r="O405" t="s">
        <v>299</v>
      </c>
      <c r="P405" t="s">
        <v>2084</v>
      </c>
      <c r="Q405" t="s">
        <v>300</v>
      </c>
      <c r="R405" t="s">
        <v>1984</v>
      </c>
      <c r="S405" t="s">
        <v>20</v>
      </c>
      <c r="T405" s="49">
        <v>0.1111</v>
      </c>
      <c r="U405" s="49">
        <v>0.99990000000000001</v>
      </c>
      <c r="V405" s="49">
        <v>16.899999999999999</v>
      </c>
      <c r="W405" t="s">
        <v>315</v>
      </c>
      <c r="X405" t="s">
        <v>302</v>
      </c>
      <c r="Y405" t="s">
        <v>21</v>
      </c>
      <c r="Z405" t="s">
        <v>2085</v>
      </c>
      <c r="AA405" s="2" t="str">
        <f>IFERROR(VLOOKUP(Tabela3[[#This Row],[RetornCodigo]],Tabela7[],4,0),"formula")</f>
        <v xml:space="preserve">Mix Mateus Mondubim   </v>
      </c>
      <c r="AB405" s="9" t="str">
        <f>IFERROR(VLOOKUP(Tabela3[[#This Row],[RetornCodigo]],Tabela7[],3,0),"formula")</f>
        <v>Mateus</v>
      </c>
      <c r="AC405" s="40">
        <f>IFERROR(Tabela3[[#This Row],[Vlr Devolução]]/$AK$1,"formula")</f>
        <v>5.4146680987876386E-5</v>
      </c>
      <c r="AD405" s="32">
        <f>IFERROR(Tabela3[[#This Row],[Qtd Devolvida Kg]]/$AL$1,"formula")</f>
        <v>2.8998921075350528E-5</v>
      </c>
      <c r="AE405" s="41" t="str">
        <f>IFERROR(RIGHT(Tabela3[[#This Row],[Cliente]],10),"formula")</f>
        <v>2459 - 79)</v>
      </c>
      <c r="AF405" s="41">
        <f>IFERROR(VLOOKUP(Tabela3[[#This Row],[Fantasia]],'BASE VENDAS'!#REF!,2,0),0)</f>
        <v>0</v>
      </c>
      <c r="AG405" s="41">
        <f>IFERROR(VLOOKUP(Tabela3[[#This Row],[Fantasia]],'BASE VENDAS'!#REF!,3,0),0)</f>
        <v>0</v>
      </c>
      <c r="AH405" s="42">
        <f t="shared" si="7"/>
        <v>2.8611970184302681E-2</v>
      </c>
    </row>
    <row r="406" spans="1:34" x14ac:dyDescent="0.2">
      <c r="A406" s="9" t="str">
        <f>IFERROR(Tabela3[[#This Row],[direita]],"formula")</f>
        <v>2459 - 79)</v>
      </c>
      <c r="B406" s="9" t="s">
        <v>1133</v>
      </c>
      <c r="C406" t="s">
        <v>1134</v>
      </c>
      <c r="D406" t="s">
        <v>917</v>
      </c>
      <c r="E406" t="s">
        <v>1135</v>
      </c>
      <c r="F406" t="s">
        <v>676</v>
      </c>
      <c r="G406" t="s">
        <v>1350</v>
      </c>
      <c r="H406" s="48">
        <v>45699</v>
      </c>
      <c r="I406" t="s">
        <v>430</v>
      </c>
      <c r="J406" t="s">
        <v>303</v>
      </c>
      <c r="K406" t="s">
        <v>38</v>
      </c>
      <c r="L406" t="s">
        <v>39</v>
      </c>
      <c r="M406" t="s">
        <v>39</v>
      </c>
      <c r="N406" t="s">
        <v>298</v>
      </c>
      <c r="O406" t="s">
        <v>299</v>
      </c>
      <c r="P406" t="s">
        <v>2084</v>
      </c>
      <c r="Q406" t="s">
        <v>308</v>
      </c>
      <c r="R406" t="s">
        <v>40</v>
      </c>
      <c r="S406" t="s">
        <v>20</v>
      </c>
      <c r="T406" s="49">
        <v>7.8600000000000003E-2</v>
      </c>
      <c r="U406" s="49">
        <v>1.1004</v>
      </c>
      <c r="V406" s="49">
        <v>19.690000000000001</v>
      </c>
      <c r="W406" t="s">
        <v>315</v>
      </c>
      <c r="X406" t="s">
        <v>302</v>
      </c>
      <c r="Y406" t="s">
        <v>21</v>
      </c>
      <c r="Z406" t="s">
        <v>2085</v>
      </c>
      <c r="AA406" s="2" t="str">
        <f>IFERROR(VLOOKUP(Tabela3[[#This Row],[RetornCodigo]],Tabela7[],4,0),"formula")</f>
        <v xml:space="preserve">Mix Mateus Mondubim   </v>
      </c>
      <c r="AB406" s="9" t="str">
        <f>IFERROR(VLOOKUP(Tabela3[[#This Row],[RetornCodigo]],Tabela7[],3,0),"formula")</f>
        <v>Mateus</v>
      </c>
      <c r="AC406" s="40">
        <f>IFERROR(Tabela3[[#This Row],[Vlr Devolução]]/$AK$1,"formula")</f>
        <v>6.3085689269306883E-5</v>
      </c>
      <c r="AD406" s="32">
        <f>IFERROR(Tabela3[[#This Row],[Qtd Devolvida Kg]]/$AL$1,"formula")</f>
        <v>3.1913604111726895E-5</v>
      </c>
      <c r="AE406" s="41" t="str">
        <f>IFERROR(RIGHT(Tabela3[[#This Row],[Cliente]],10),"formula")</f>
        <v>2459 - 79)</v>
      </c>
      <c r="AF406" s="41">
        <f>IFERROR(VLOOKUP(Tabela3[[#This Row],[Fantasia]],'BASE VENDAS'!#REF!,2,0),0)</f>
        <v>0</v>
      </c>
      <c r="AG406" s="41">
        <f>IFERROR(VLOOKUP(Tabela3[[#This Row],[Fantasia]],'BASE VENDAS'!#REF!,3,0),0)</f>
        <v>0</v>
      </c>
      <c r="AH406" s="42">
        <f t="shared" si="7"/>
        <v>2.8611970184302681E-2</v>
      </c>
    </row>
    <row r="407" spans="1:34" x14ac:dyDescent="0.2">
      <c r="A407" s="9" t="str">
        <f>IFERROR(Tabela3[[#This Row],[direita]],"formula")</f>
        <v>0176 - 01)</v>
      </c>
      <c r="B407" s="9" t="s">
        <v>1133</v>
      </c>
      <c r="C407" t="s">
        <v>1146</v>
      </c>
      <c r="D407" t="s">
        <v>922</v>
      </c>
      <c r="E407" t="s">
        <v>1135</v>
      </c>
      <c r="F407" t="s">
        <v>676</v>
      </c>
      <c r="G407" t="s">
        <v>1204</v>
      </c>
      <c r="H407" s="48">
        <v>45699</v>
      </c>
      <c r="I407" t="s">
        <v>430</v>
      </c>
      <c r="J407" t="s">
        <v>297</v>
      </c>
      <c r="K407" t="s">
        <v>27</v>
      </c>
      <c r="L407" t="s">
        <v>318</v>
      </c>
      <c r="M407" t="s">
        <v>72</v>
      </c>
      <c r="N407" t="s">
        <v>298</v>
      </c>
      <c r="O407" t="s">
        <v>299</v>
      </c>
      <c r="P407" t="s">
        <v>2086</v>
      </c>
      <c r="Q407" t="s">
        <v>300</v>
      </c>
      <c r="R407" t="s">
        <v>132</v>
      </c>
      <c r="S407" t="s">
        <v>20</v>
      </c>
      <c r="T407" s="49">
        <v>3</v>
      </c>
      <c r="U407" s="49">
        <v>54</v>
      </c>
      <c r="V407" s="49">
        <v>891</v>
      </c>
      <c r="W407" t="s">
        <v>315</v>
      </c>
      <c r="X407" t="s">
        <v>370</v>
      </c>
      <c r="Y407" t="s">
        <v>379</v>
      </c>
      <c r="Z407" t="s">
        <v>2087</v>
      </c>
      <c r="AA407" s="2" t="str">
        <f>IFERROR(VLOOKUP(Tabela3[[#This Row],[RetornCodigo]],Tabela7[],4,0),"formula")</f>
        <v xml:space="preserve">Lagoa Cd   </v>
      </c>
      <c r="AB407" s="9" t="str">
        <f>IFERROR(VLOOKUP(Tabela3[[#This Row],[RetornCodigo]],Tabela7[],3,0),"formula")</f>
        <v>Lagoa</v>
      </c>
      <c r="AC407" s="40">
        <f>IFERROR(Tabela3[[#This Row],[Vlr Devolução]]/$AK$1,"formula")</f>
        <v>2.8547155479407022E-3</v>
      </c>
      <c r="AD407" s="32">
        <f>IFERROR(Tabela3[[#This Row],[Qtd Devolvida Kg]]/$AL$1,"formula")</f>
        <v>1.566098347903719E-3</v>
      </c>
      <c r="AE407" s="41" t="str">
        <f>IFERROR(RIGHT(Tabela3[[#This Row],[Cliente]],10),"formula")</f>
        <v>0176 - 01)</v>
      </c>
      <c r="AF407" s="41">
        <f>IFERROR(VLOOKUP(Tabela3[[#This Row],[Fantasia]],'BASE VENDAS'!#REF!,2,0),0)</f>
        <v>0</v>
      </c>
      <c r="AG407" s="41">
        <f>IFERROR(VLOOKUP(Tabela3[[#This Row],[Fantasia]],'BASE VENDAS'!#REF!,3,0),0)</f>
        <v>0</v>
      </c>
      <c r="AH407" s="42">
        <f t="shared" si="7"/>
        <v>2.8611970184302681E-2</v>
      </c>
    </row>
    <row r="408" spans="1:34" x14ac:dyDescent="0.2">
      <c r="A408" s="9" t="str">
        <f>IFERROR(Tabela3[[#This Row],[direita]],"formula")</f>
        <v>2459 - 80)</v>
      </c>
      <c r="B408" s="9" t="s">
        <v>1133</v>
      </c>
      <c r="C408" t="s">
        <v>1134</v>
      </c>
      <c r="D408" t="s">
        <v>917</v>
      </c>
      <c r="E408" t="s">
        <v>1135</v>
      </c>
      <c r="F408" t="s">
        <v>683</v>
      </c>
      <c r="G408" t="s">
        <v>1513</v>
      </c>
      <c r="H408" s="48">
        <v>45701</v>
      </c>
      <c r="I408" t="s">
        <v>430</v>
      </c>
      <c r="J408" t="s">
        <v>297</v>
      </c>
      <c r="K408" t="s">
        <v>27</v>
      </c>
      <c r="L408" t="s">
        <v>320</v>
      </c>
      <c r="M408" t="s">
        <v>28</v>
      </c>
      <c r="N408" t="s">
        <v>298</v>
      </c>
      <c r="O408" t="s">
        <v>299</v>
      </c>
      <c r="P408" t="s">
        <v>2088</v>
      </c>
      <c r="Q408" t="s">
        <v>300</v>
      </c>
      <c r="R408" t="s">
        <v>29</v>
      </c>
      <c r="S408" t="s">
        <v>20</v>
      </c>
      <c r="T408" s="49">
        <v>0.1111</v>
      </c>
      <c r="U408" s="49">
        <v>1.9998</v>
      </c>
      <c r="V408" s="49">
        <v>29.8</v>
      </c>
      <c r="W408" t="s">
        <v>315</v>
      </c>
      <c r="X408" t="s">
        <v>302</v>
      </c>
      <c r="Y408" t="s">
        <v>21</v>
      </c>
      <c r="Z408" t="s">
        <v>2089</v>
      </c>
      <c r="AA408" s="2" t="str">
        <f>IFERROR(VLOOKUP(Tabela3[[#This Row],[RetornCodigo]],Tabela7[],4,0),"formula")</f>
        <v xml:space="preserve">Mix Mateus Guadalajara   </v>
      </c>
      <c r="AB408" s="9" t="str">
        <f>IFERROR(VLOOKUP(Tabela3[[#This Row],[RetornCodigo]],Tabela7[],3,0),"formula")</f>
        <v>Mateus</v>
      </c>
      <c r="AC408" s="40">
        <f>IFERROR(Tabela3[[#This Row],[Vlr Devolução]]/$AK$1,"formula")</f>
        <v>9.5477579493415175E-5</v>
      </c>
      <c r="AD408" s="32">
        <f>IFERROR(Tabela3[[#This Row],[Qtd Devolvida Kg]]/$AL$1,"formula")</f>
        <v>5.7997842150701057E-5</v>
      </c>
      <c r="AE408" s="41" t="str">
        <f>IFERROR(RIGHT(Tabela3[[#This Row],[Cliente]],10),"formula")</f>
        <v>2459 - 80)</v>
      </c>
      <c r="AF408" s="41">
        <f>IFERROR(VLOOKUP(Tabela3[[#This Row],[Fantasia]],'BASE VENDAS'!#REF!,2,0),0)</f>
        <v>0</v>
      </c>
      <c r="AG408" s="41">
        <f>IFERROR(VLOOKUP(Tabela3[[#This Row],[Fantasia]],'BASE VENDAS'!#REF!,3,0),0)</f>
        <v>0</v>
      </c>
      <c r="AH408" s="42">
        <f t="shared" si="7"/>
        <v>2.8611970184302681E-2</v>
      </c>
    </row>
    <row r="409" spans="1:34" x14ac:dyDescent="0.2">
      <c r="A409" s="9" t="str">
        <f>IFERROR(Tabela3[[#This Row],[direita]],"formula")</f>
        <v>2459 - 80)</v>
      </c>
      <c r="B409" s="9" t="s">
        <v>1133</v>
      </c>
      <c r="C409" t="s">
        <v>1134</v>
      </c>
      <c r="D409" t="s">
        <v>917</v>
      </c>
      <c r="E409" t="s">
        <v>1135</v>
      </c>
      <c r="F409" t="s">
        <v>683</v>
      </c>
      <c r="G409" t="s">
        <v>1513</v>
      </c>
      <c r="H409" s="48">
        <v>45701</v>
      </c>
      <c r="I409" t="s">
        <v>430</v>
      </c>
      <c r="J409" t="s">
        <v>297</v>
      </c>
      <c r="K409" t="s">
        <v>27</v>
      </c>
      <c r="L409" t="s">
        <v>84</v>
      </c>
      <c r="M409" t="s">
        <v>84</v>
      </c>
      <c r="N409" t="s">
        <v>298</v>
      </c>
      <c r="O409" t="s">
        <v>299</v>
      </c>
      <c r="P409" t="s">
        <v>2090</v>
      </c>
      <c r="Q409" t="s">
        <v>300</v>
      </c>
      <c r="R409" t="s">
        <v>2091</v>
      </c>
      <c r="S409" t="s">
        <v>20</v>
      </c>
      <c r="T409" s="49">
        <v>0.55559999999999998</v>
      </c>
      <c r="U409" s="49">
        <v>10.0008</v>
      </c>
      <c r="V409" s="49">
        <v>93</v>
      </c>
      <c r="W409" t="s">
        <v>315</v>
      </c>
      <c r="X409" t="s">
        <v>302</v>
      </c>
      <c r="Y409" t="s">
        <v>21</v>
      </c>
      <c r="Z409" t="s">
        <v>2092</v>
      </c>
      <c r="AA409" s="2" t="str">
        <f>IFERROR(VLOOKUP(Tabela3[[#This Row],[RetornCodigo]],Tabela7[],4,0),"formula")</f>
        <v xml:space="preserve">Mix Mateus Guadalajara   </v>
      </c>
      <c r="AB409" s="9" t="str">
        <f>IFERROR(VLOOKUP(Tabela3[[#This Row],[RetornCodigo]],Tabela7[],3,0),"formula")</f>
        <v>Mateus</v>
      </c>
      <c r="AC409" s="40">
        <f>IFERROR(Tabela3[[#This Row],[Vlr Devolução]]/$AK$1,"formula")</f>
        <v>2.9796694271434939E-4</v>
      </c>
      <c r="AD409" s="32">
        <f>IFERROR(Tabela3[[#This Row],[Qtd Devolvida Kg]]/$AL$1,"formula")</f>
        <v>2.9004141403176877E-4</v>
      </c>
      <c r="AE409" s="41" t="str">
        <f>IFERROR(RIGHT(Tabela3[[#This Row],[Cliente]],10),"formula")</f>
        <v>2459 - 80)</v>
      </c>
      <c r="AF409" s="41">
        <f>IFERROR(VLOOKUP(Tabela3[[#This Row],[Fantasia]],'BASE VENDAS'!#REF!,2,0),0)</f>
        <v>0</v>
      </c>
      <c r="AG409" s="41">
        <f>IFERROR(VLOOKUP(Tabela3[[#This Row],[Fantasia]],'BASE VENDAS'!#REF!,3,0),0)</f>
        <v>0</v>
      </c>
      <c r="AH409" s="42">
        <f t="shared" si="7"/>
        <v>2.8611970184302681E-2</v>
      </c>
    </row>
    <row r="410" spans="1:34" x14ac:dyDescent="0.2">
      <c r="A410" s="9" t="str">
        <f>IFERROR(Tabela3[[#This Row],[direita]],"formula")</f>
        <v>0011 - 20)</v>
      </c>
      <c r="B410" s="9" t="s">
        <v>1133</v>
      </c>
      <c r="C410" t="s">
        <v>1146</v>
      </c>
      <c r="D410" t="s">
        <v>922</v>
      </c>
      <c r="E410" t="s">
        <v>1135</v>
      </c>
      <c r="F410" t="s">
        <v>683</v>
      </c>
      <c r="G410" t="s">
        <v>1152</v>
      </c>
      <c r="H410" s="48">
        <v>45699</v>
      </c>
      <c r="I410" t="s">
        <v>430</v>
      </c>
      <c r="J410" t="s">
        <v>303</v>
      </c>
      <c r="K410" t="s">
        <v>313</v>
      </c>
      <c r="L410" t="s">
        <v>412</v>
      </c>
      <c r="M410" t="s">
        <v>412</v>
      </c>
      <c r="N410" t="s">
        <v>333</v>
      </c>
      <c r="O410" t="s">
        <v>299</v>
      </c>
      <c r="P410" t="s">
        <v>2093</v>
      </c>
      <c r="Q410" t="s">
        <v>300</v>
      </c>
      <c r="R410" t="s">
        <v>413</v>
      </c>
      <c r="S410" t="s">
        <v>20</v>
      </c>
      <c r="T410" s="49">
        <v>3</v>
      </c>
      <c r="U410" s="49">
        <v>16.5</v>
      </c>
      <c r="V410" s="49">
        <v>384</v>
      </c>
      <c r="W410" t="s">
        <v>315</v>
      </c>
      <c r="X410" t="s">
        <v>368</v>
      </c>
      <c r="Y410" t="s">
        <v>406</v>
      </c>
      <c r="Z410" t="s">
        <v>2094</v>
      </c>
      <c r="AA410" s="2" t="str">
        <f>IFERROR(VLOOKUP(Tabela3[[#This Row],[RetornCodigo]],Tabela7[],4,0),"formula")</f>
        <v xml:space="preserve">CbdCaucaia   </v>
      </c>
      <c r="AB410" s="9" t="str">
        <f>IFERROR(VLOOKUP(Tabela3[[#This Row],[RetornCodigo]],Tabela7[],3,0),"formula")</f>
        <v>Cbd</v>
      </c>
      <c r="AC410" s="40">
        <f>IFERROR(Tabela3[[#This Row],[Vlr Devolução]]/$AK$1,"formula")</f>
        <v>1.2303151183044104E-3</v>
      </c>
      <c r="AD410" s="32">
        <f>IFERROR(Tabela3[[#This Row],[Qtd Devolvida Kg]]/$AL$1,"formula")</f>
        <v>4.7853005074835855E-4</v>
      </c>
      <c r="AE410" s="41" t="str">
        <f>IFERROR(RIGHT(Tabela3[[#This Row],[Cliente]],10),"formula")</f>
        <v>0011 - 20)</v>
      </c>
      <c r="AF410" s="41">
        <f>IFERROR(VLOOKUP(Tabela3[[#This Row],[Fantasia]],'BASE VENDAS'!#REF!,2,0),0)</f>
        <v>0</v>
      </c>
      <c r="AG410" s="41">
        <f>IFERROR(VLOOKUP(Tabela3[[#This Row],[Fantasia]],'BASE VENDAS'!#REF!,3,0),0)</f>
        <v>0</v>
      </c>
      <c r="AH410" s="42">
        <f t="shared" si="7"/>
        <v>2.8611970184302681E-2</v>
      </c>
    </row>
    <row r="411" spans="1:34" x14ac:dyDescent="0.2">
      <c r="A411" s="9" t="str">
        <f>IFERROR(Tabela3[[#This Row],[direita]],"formula")</f>
        <v>0082 - 05)</v>
      </c>
      <c r="B411" s="9" t="s">
        <v>1133</v>
      </c>
      <c r="C411" t="s">
        <v>1146</v>
      </c>
      <c r="D411" t="s">
        <v>916</v>
      </c>
      <c r="E411" t="s">
        <v>1135</v>
      </c>
      <c r="F411" t="s">
        <v>676</v>
      </c>
      <c r="G411" t="s">
        <v>2095</v>
      </c>
      <c r="H411" s="48">
        <v>45699</v>
      </c>
      <c r="I411" t="s">
        <v>430</v>
      </c>
      <c r="J411" t="s">
        <v>303</v>
      </c>
      <c r="K411" t="s">
        <v>45</v>
      </c>
      <c r="L411" t="s">
        <v>1148</v>
      </c>
      <c r="M411" t="s">
        <v>1148</v>
      </c>
      <c r="N411" t="s">
        <v>325</v>
      </c>
      <c r="O411" t="s">
        <v>299</v>
      </c>
      <c r="P411" t="s">
        <v>2096</v>
      </c>
      <c r="Q411" t="s">
        <v>300</v>
      </c>
      <c r="R411" t="s">
        <v>1150</v>
      </c>
      <c r="S411" t="s">
        <v>20</v>
      </c>
      <c r="T411" s="49">
        <v>3.3300000000000003E-2</v>
      </c>
      <c r="U411" s="49">
        <v>0.4995</v>
      </c>
      <c r="V411" s="49">
        <v>3.4</v>
      </c>
      <c r="W411" t="s">
        <v>315</v>
      </c>
      <c r="X411" t="s">
        <v>302</v>
      </c>
      <c r="Y411" t="s">
        <v>21</v>
      </c>
      <c r="Z411" t="s">
        <v>2097</v>
      </c>
      <c r="AA411" s="2" t="str">
        <f>IFERROR(VLOOKUP(Tabela3[[#This Row],[RetornCodigo]],Tabela7[],4,0),"formula")</f>
        <v xml:space="preserve">G B Edson Queiroz   </v>
      </c>
      <c r="AB411" s="9" t="str">
        <f>IFERROR(VLOOKUP(Tabela3[[#This Row],[RetornCodigo]],Tabela7[],3,0),"formula")</f>
        <v>G Barbosa</v>
      </c>
      <c r="AC411" s="40">
        <f>IFERROR(Tabela3[[#This Row],[Vlr Devolução]]/$AK$1,"formula")</f>
        <v>1.0893415109986966E-5</v>
      </c>
      <c r="AD411" s="32">
        <f>IFERROR(Tabela3[[#This Row],[Qtd Devolvida Kg]]/$AL$1,"formula")</f>
        <v>1.44864097181094E-5</v>
      </c>
      <c r="AE411" s="41" t="str">
        <f>IFERROR(RIGHT(Tabela3[[#This Row],[Cliente]],10),"formula")</f>
        <v>0082 - 05)</v>
      </c>
      <c r="AF411" s="41">
        <f>IFERROR(VLOOKUP(Tabela3[[#This Row],[Fantasia]],'BASE VENDAS'!#REF!,2,0),0)</f>
        <v>0</v>
      </c>
      <c r="AG411" s="41">
        <f>IFERROR(VLOOKUP(Tabela3[[#This Row],[Fantasia]],'BASE VENDAS'!#REF!,3,0),0)</f>
        <v>0</v>
      </c>
      <c r="AH411" s="42">
        <f t="shared" si="7"/>
        <v>2.8611970184302681E-2</v>
      </c>
    </row>
    <row r="412" spans="1:34" x14ac:dyDescent="0.2">
      <c r="A412" s="9" t="str">
        <f>IFERROR(Tabela3[[#This Row],[direita]],"formula")</f>
        <v>2459 - 76)</v>
      </c>
      <c r="B412" s="9" t="s">
        <v>1133</v>
      </c>
      <c r="C412" t="s">
        <v>1134</v>
      </c>
      <c r="D412" t="s">
        <v>917</v>
      </c>
      <c r="E412" t="s">
        <v>1135</v>
      </c>
      <c r="F412" t="s">
        <v>701</v>
      </c>
      <c r="G412" t="s">
        <v>1364</v>
      </c>
      <c r="H412" s="48">
        <v>45703</v>
      </c>
      <c r="I412" t="s">
        <v>430</v>
      </c>
      <c r="J412" t="s">
        <v>297</v>
      </c>
      <c r="K412" t="s">
        <v>27</v>
      </c>
      <c r="L412" t="s">
        <v>84</v>
      </c>
      <c r="M412" t="s">
        <v>84</v>
      </c>
      <c r="N412" t="s">
        <v>298</v>
      </c>
      <c r="O412" t="s">
        <v>299</v>
      </c>
      <c r="P412" t="s">
        <v>2098</v>
      </c>
      <c r="Q412" t="s">
        <v>308</v>
      </c>
      <c r="R412" t="s">
        <v>85</v>
      </c>
      <c r="S412" t="s">
        <v>20</v>
      </c>
      <c r="T412" s="49">
        <v>0.27779999999999999</v>
      </c>
      <c r="U412" s="49">
        <v>5.0004</v>
      </c>
      <c r="V412" s="49">
        <v>46.5</v>
      </c>
      <c r="W412" t="s">
        <v>315</v>
      </c>
      <c r="X412" t="s">
        <v>368</v>
      </c>
      <c r="Y412" t="s">
        <v>369</v>
      </c>
      <c r="Z412" t="s">
        <v>2099</v>
      </c>
      <c r="AA412" s="2" t="str">
        <f>IFERROR(VLOOKUP(Tabela3[[#This Row],[RetornCodigo]],Tabela7[],4,0),"formula")</f>
        <v xml:space="preserve">Mateus Vila Ramalho  Russas   </v>
      </c>
      <c r="AB412" s="9" t="str">
        <f>IFERROR(VLOOKUP(Tabela3[[#This Row],[RetornCodigo]],Tabela7[],3,0),"formula")</f>
        <v>Mateus</v>
      </c>
      <c r="AC412" s="40">
        <f>IFERROR(Tabela3[[#This Row],[Vlr Devolução]]/$AK$1,"formula")</f>
        <v>1.4898347135717469E-4</v>
      </c>
      <c r="AD412" s="32">
        <f>IFERROR(Tabela3[[#This Row],[Qtd Devolvida Kg]]/$AL$1,"formula")</f>
        <v>1.4502070701588439E-4</v>
      </c>
      <c r="AE412" s="41" t="str">
        <f>IFERROR(RIGHT(Tabela3[[#This Row],[Cliente]],10),"formula")</f>
        <v>2459 - 76)</v>
      </c>
      <c r="AF412" s="41">
        <f>IFERROR(VLOOKUP(Tabela3[[#This Row],[Fantasia]],'BASE VENDAS'!#REF!,2,0),0)</f>
        <v>0</v>
      </c>
      <c r="AG412" s="41">
        <f>IFERROR(VLOOKUP(Tabela3[[#This Row],[Fantasia]],'BASE VENDAS'!#REF!,3,0),0)</f>
        <v>0</v>
      </c>
      <c r="AH412" s="42">
        <f t="shared" si="7"/>
        <v>2.8611970184302681E-2</v>
      </c>
    </row>
    <row r="413" spans="1:34" x14ac:dyDescent="0.2">
      <c r="A413" s="9" t="str">
        <f>IFERROR(Tabela3[[#This Row],[direita]],"formula")</f>
        <v>2459 - 76)</v>
      </c>
      <c r="B413" s="9" t="s">
        <v>1133</v>
      </c>
      <c r="C413" t="s">
        <v>1134</v>
      </c>
      <c r="D413" t="s">
        <v>917</v>
      </c>
      <c r="E413" t="s">
        <v>1135</v>
      </c>
      <c r="F413" t="s">
        <v>701</v>
      </c>
      <c r="G413" t="s">
        <v>1364</v>
      </c>
      <c r="H413" s="48">
        <v>45703</v>
      </c>
      <c r="I413" t="s">
        <v>430</v>
      </c>
      <c r="J413" t="s">
        <v>297</v>
      </c>
      <c r="K413" t="s">
        <v>27</v>
      </c>
      <c r="L413" t="s">
        <v>84</v>
      </c>
      <c r="M413" t="s">
        <v>84</v>
      </c>
      <c r="N413" t="s">
        <v>298</v>
      </c>
      <c r="O413" t="s">
        <v>299</v>
      </c>
      <c r="P413" t="s">
        <v>2098</v>
      </c>
      <c r="Q413" t="s">
        <v>309</v>
      </c>
      <c r="R413" t="s">
        <v>85</v>
      </c>
      <c r="S413" t="s">
        <v>20</v>
      </c>
      <c r="T413" s="49">
        <v>0.55559999999999998</v>
      </c>
      <c r="U413" s="49">
        <v>10.0008</v>
      </c>
      <c r="V413" s="49">
        <v>93</v>
      </c>
      <c r="W413" t="s">
        <v>315</v>
      </c>
      <c r="X413" t="s">
        <v>302</v>
      </c>
      <c r="Y413" t="s">
        <v>21</v>
      </c>
      <c r="Z413" t="s">
        <v>2099</v>
      </c>
      <c r="AA413" s="2" t="str">
        <f>IFERROR(VLOOKUP(Tabela3[[#This Row],[RetornCodigo]],Tabela7[],4,0),"formula")</f>
        <v xml:space="preserve">Mateus Vila Ramalho  Russas   </v>
      </c>
      <c r="AB413" s="9" t="str">
        <f>IFERROR(VLOOKUP(Tabela3[[#This Row],[RetornCodigo]],Tabela7[],3,0),"formula")</f>
        <v>Mateus</v>
      </c>
      <c r="AC413" s="40">
        <f>IFERROR(Tabela3[[#This Row],[Vlr Devolução]]/$AK$1,"formula")</f>
        <v>2.9796694271434939E-4</v>
      </c>
      <c r="AD413" s="32">
        <f>IFERROR(Tabela3[[#This Row],[Qtd Devolvida Kg]]/$AL$1,"formula")</f>
        <v>2.9004141403176877E-4</v>
      </c>
      <c r="AE413" s="41" t="str">
        <f>IFERROR(RIGHT(Tabela3[[#This Row],[Cliente]],10),"formula")</f>
        <v>2459 - 76)</v>
      </c>
      <c r="AF413" s="41">
        <f>IFERROR(VLOOKUP(Tabela3[[#This Row],[Fantasia]],'BASE VENDAS'!#REF!,2,0),0)</f>
        <v>0</v>
      </c>
      <c r="AG413" s="41">
        <f>IFERROR(VLOOKUP(Tabela3[[#This Row],[Fantasia]],'BASE VENDAS'!#REF!,3,0),0)</f>
        <v>0</v>
      </c>
      <c r="AH413" s="42">
        <f t="shared" si="7"/>
        <v>2.8611970184302681E-2</v>
      </c>
    </row>
    <row r="414" spans="1:34" x14ac:dyDescent="0.2">
      <c r="A414" s="9" t="str">
        <f>IFERROR(Tabela3[[#This Row],[direita]],"formula")</f>
        <v>2459 - 76)</v>
      </c>
      <c r="B414" s="9" t="s">
        <v>1133</v>
      </c>
      <c r="C414" t="s">
        <v>1134</v>
      </c>
      <c r="D414" t="s">
        <v>917</v>
      </c>
      <c r="E414" t="s">
        <v>1135</v>
      </c>
      <c r="F414" t="s">
        <v>701</v>
      </c>
      <c r="G414" t="s">
        <v>1364</v>
      </c>
      <c r="H414" s="48">
        <v>45703</v>
      </c>
      <c r="I414" t="s">
        <v>430</v>
      </c>
      <c r="J414" t="s">
        <v>303</v>
      </c>
      <c r="K414" t="s">
        <v>45</v>
      </c>
      <c r="L414" t="s">
        <v>49</v>
      </c>
      <c r="M414" t="s">
        <v>49</v>
      </c>
      <c r="N414" t="s">
        <v>311</v>
      </c>
      <c r="O414" t="s">
        <v>299</v>
      </c>
      <c r="P414" t="s">
        <v>2098</v>
      </c>
      <c r="Q414" t="s">
        <v>307</v>
      </c>
      <c r="R414" t="s">
        <v>50</v>
      </c>
      <c r="S414" t="s">
        <v>20</v>
      </c>
      <c r="T414" s="49">
        <v>0.26669999999999999</v>
      </c>
      <c r="U414" s="49">
        <v>4.0004999999999997</v>
      </c>
      <c r="V414" s="49">
        <v>11.6</v>
      </c>
      <c r="W414" t="s">
        <v>315</v>
      </c>
      <c r="X414" t="s">
        <v>302</v>
      </c>
      <c r="Y414" t="s">
        <v>21</v>
      </c>
      <c r="Z414" t="s">
        <v>2099</v>
      </c>
      <c r="AA414" s="2" t="str">
        <f>IFERROR(VLOOKUP(Tabela3[[#This Row],[RetornCodigo]],Tabela7[],4,0),"formula")</f>
        <v xml:space="preserve">Mateus Vila Ramalho  Russas   </v>
      </c>
      <c r="AB414" s="9" t="str">
        <f>IFERROR(VLOOKUP(Tabela3[[#This Row],[RetornCodigo]],Tabela7[],3,0),"formula")</f>
        <v>Mateus</v>
      </c>
      <c r="AC414" s="40">
        <f>IFERROR(Tabela3[[#This Row],[Vlr Devolução]]/$AK$1,"formula")</f>
        <v>3.7165769198779061E-5</v>
      </c>
      <c r="AD414" s="32">
        <f>IFERROR(Tabela3[[#This Row],[Qtd Devolvida Kg]]/$AL$1,"formula")</f>
        <v>1.1602178594053384E-4</v>
      </c>
      <c r="AE414" s="41" t="str">
        <f>IFERROR(RIGHT(Tabela3[[#This Row],[Cliente]],10),"formula")</f>
        <v>2459 - 76)</v>
      </c>
      <c r="AF414" s="41">
        <f>IFERROR(VLOOKUP(Tabela3[[#This Row],[Fantasia]],'BASE VENDAS'!#REF!,2,0),0)</f>
        <v>0</v>
      </c>
      <c r="AG414" s="41">
        <f>IFERROR(VLOOKUP(Tabela3[[#This Row],[Fantasia]],'BASE VENDAS'!#REF!,3,0),0)</f>
        <v>0</v>
      </c>
      <c r="AH414" s="42">
        <f t="shared" si="7"/>
        <v>2.8611970184302681E-2</v>
      </c>
    </row>
    <row r="415" spans="1:34" x14ac:dyDescent="0.2">
      <c r="A415" s="9" t="str">
        <f>IFERROR(Tabela3[[#This Row],[direita]],"formula")</f>
        <v>2459 - 62)</v>
      </c>
      <c r="B415" s="9" t="s">
        <v>1133</v>
      </c>
      <c r="C415" t="s">
        <v>1134</v>
      </c>
      <c r="D415" t="s">
        <v>917</v>
      </c>
      <c r="E415" t="s">
        <v>1135</v>
      </c>
      <c r="F415" t="s">
        <v>700</v>
      </c>
      <c r="G415" t="s">
        <v>1367</v>
      </c>
      <c r="H415" s="48">
        <v>45703</v>
      </c>
      <c r="I415" t="s">
        <v>430</v>
      </c>
      <c r="J415" t="s">
        <v>297</v>
      </c>
      <c r="K415" t="s">
        <v>27</v>
      </c>
      <c r="L415" t="s">
        <v>84</v>
      </c>
      <c r="M415" t="s">
        <v>84</v>
      </c>
      <c r="N415" t="s">
        <v>298</v>
      </c>
      <c r="O415" t="s">
        <v>299</v>
      </c>
      <c r="P415" t="s">
        <v>2100</v>
      </c>
      <c r="Q415" t="s">
        <v>300</v>
      </c>
      <c r="R415" t="s">
        <v>85</v>
      </c>
      <c r="S415" t="s">
        <v>20</v>
      </c>
      <c r="T415" s="49">
        <v>0.94440000000000002</v>
      </c>
      <c r="U415" s="49">
        <v>16.999199999999998</v>
      </c>
      <c r="V415" s="49">
        <v>158.1</v>
      </c>
      <c r="W415" t="s">
        <v>315</v>
      </c>
      <c r="X415" t="s">
        <v>368</v>
      </c>
      <c r="Y415" t="s">
        <v>369</v>
      </c>
      <c r="Z415" t="s">
        <v>2101</v>
      </c>
      <c r="AA415" s="2" t="str">
        <f>IFERROR(VLOOKUP(Tabela3[[#This Row],[RetornCodigo]],Tabela7[],4,0),"formula")</f>
        <v xml:space="preserve">Mateus Varzea Da Matriz  Aracati   </v>
      </c>
      <c r="AB415" s="9" t="str">
        <f>IFERROR(VLOOKUP(Tabela3[[#This Row],[RetornCodigo]],Tabela7[],3,0),"formula")</f>
        <v>Mateus</v>
      </c>
      <c r="AC415" s="40">
        <f>IFERROR(Tabela3[[#This Row],[Vlr Devolução]]/$AK$1,"formula")</f>
        <v>5.0654380261439392E-4</v>
      </c>
      <c r="AD415" s="32">
        <f>IFERROR(Tabela3[[#This Row],[Qtd Devolvida Kg]]/$AL$1,"formula")</f>
        <v>4.9300775992009067E-4</v>
      </c>
      <c r="AE415" s="41" t="str">
        <f>IFERROR(RIGHT(Tabela3[[#This Row],[Cliente]],10),"formula")</f>
        <v>2459 - 62)</v>
      </c>
      <c r="AF415" s="41">
        <f>IFERROR(VLOOKUP(Tabela3[[#This Row],[Fantasia]],'BASE VENDAS'!#REF!,2,0),0)</f>
        <v>0</v>
      </c>
      <c r="AG415" s="41">
        <f>IFERROR(VLOOKUP(Tabela3[[#This Row],[Fantasia]],'BASE VENDAS'!#REF!,3,0),0)</f>
        <v>0</v>
      </c>
      <c r="AH415" s="42">
        <f t="shared" si="7"/>
        <v>2.8611970184302681E-2</v>
      </c>
    </row>
    <row r="416" spans="1:34" x14ac:dyDescent="0.2">
      <c r="A416" s="9" t="str">
        <f>IFERROR(Tabela3[[#This Row],[direita]],"formula")</f>
        <v>2459 - 62)</v>
      </c>
      <c r="B416" s="9" t="s">
        <v>1133</v>
      </c>
      <c r="C416" t="s">
        <v>1134</v>
      </c>
      <c r="D416" t="s">
        <v>917</v>
      </c>
      <c r="E416" t="s">
        <v>1135</v>
      </c>
      <c r="F416" t="s">
        <v>700</v>
      </c>
      <c r="G416" t="s">
        <v>1367</v>
      </c>
      <c r="H416" s="48">
        <v>45703</v>
      </c>
      <c r="I416" t="s">
        <v>430</v>
      </c>
      <c r="J416" t="s">
        <v>297</v>
      </c>
      <c r="K416" t="s">
        <v>27</v>
      </c>
      <c r="L416" t="s">
        <v>84</v>
      </c>
      <c r="M416" t="s">
        <v>84</v>
      </c>
      <c r="N416" t="s">
        <v>298</v>
      </c>
      <c r="O416" t="s">
        <v>299</v>
      </c>
      <c r="P416" t="s">
        <v>2100</v>
      </c>
      <c r="Q416" t="s">
        <v>308</v>
      </c>
      <c r="R416" t="s">
        <v>85</v>
      </c>
      <c r="S416" t="s">
        <v>20</v>
      </c>
      <c r="T416" s="49">
        <v>0.5</v>
      </c>
      <c r="U416" s="49">
        <v>9</v>
      </c>
      <c r="V416" s="49">
        <v>83.7</v>
      </c>
      <c r="W416" t="s">
        <v>315</v>
      </c>
      <c r="X416" t="s">
        <v>302</v>
      </c>
      <c r="Y416" t="s">
        <v>21</v>
      </c>
      <c r="Z416" t="s">
        <v>2101</v>
      </c>
      <c r="AA416" s="2" t="str">
        <f>IFERROR(VLOOKUP(Tabela3[[#This Row],[RetornCodigo]],Tabela7[],4,0),"formula")</f>
        <v xml:space="preserve">Mateus Varzea Da Matriz  Aracati   </v>
      </c>
      <c r="AB416" s="9" t="str">
        <f>IFERROR(VLOOKUP(Tabela3[[#This Row],[RetornCodigo]],Tabela7[],3,0),"formula")</f>
        <v>Mateus</v>
      </c>
      <c r="AC416" s="40">
        <f>IFERROR(Tabela3[[#This Row],[Vlr Devolução]]/$AK$1,"formula")</f>
        <v>2.6817024844291444E-4</v>
      </c>
      <c r="AD416" s="32">
        <f>IFERROR(Tabela3[[#This Row],[Qtd Devolvida Kg]]/$AL$1,"formula")</f>
        <v>2.610163913172865E-4</v>
      </c>
      <c r="AE416" s="41" t="str">
        <f>IFERROR(RIGHT(Tabela3[[#This Row],[Cliente]],10),"formula")</f>
        <v>2459 - 62)</v>
      </c>
      <c r="AF416" s="41">
        <f>IFERROR(VLOOKUP(Tabela3[[#This Row],[Fantasia]],'BASE VENDAS'!#REF!,2,0),0)</f>
        <v>0</v>
      </c>
      <c r="AG416" s="41">
        <f>IFERROR(VLOOKUP(Tabela3[[#This Row],[Fantasia]],'BASE VENDAS'!#REF!,3,0),0)</f>
        <v>0</v>
      </c>
      <c r="AH416" s="42">
        <f t="shared" si="7"/>
        <v>2.8611970184302681E-2</v>
      </c>
    </row>
    <row r="417" spans="1:34" x14ac:dyDescent="0.2">
      <c r="A417" s="9" t="str">
        <f>IFERROR(Tabela3[[#This Row],[direita]],"formula")</f>
        <v>2459 - 62)</v>
      </c>
      <c r="B417" s="9" t="s">
        <v>1133</v>
      </c>
      <c r="C417" t="s">
        <v>1134</v>
      </c>
      <c r="D417" t="s">
        <v>917</v>
      </c>
      <c r="E417" t="s">
        <v>1135</v>
      </c>
      <c r="F417" t="s">
        <v>700</v>
      </c>
      <c r="G417" t="s">
        <v>1367</v>
      </c>
      <c r="H417" s="48">
        <v>45703</v>
      </c>
      <c r="I417" t="s">
        <v>430</v>
      </c>
      <c r="J417" t="s">
        <v>303</v>
      </c>
      <c r="K417" t="s">
        <v>45</v>
      </c>
      <c r="L417" t="s">
        <v>49</v>
      </c>
      <c r="M417" t="s">
        <v>49</v>
      </c>
      <c r="N417" t="s">
        <v>311</v>
      </c>
      <c r="O417" t="s">
        <v>299</v>
      </c>
      <c r="P417" t="s">
        <v>2100</v>
      </c>
      <c r="Q417" t="s">
        <v>309</v>
      </c>
      <c r="R417" t="s">
        <v>50</v>
      </c>
      <c r="S417" t="s">
        <v>20</v>
      </c>
      <c r="T417" s="49">
        <v>0.16669999999999999</v>
      </c>
      <c r="U417" s="49">
        <v>2.5005000000000002</v>
      </c>
      <c r="V417" s="49">
        <v>7.25</v>
      </c>
      <c r="W417" t="s">
        <v>315</v>
      </c>
      <c r="X417" t="s">
        <v>302</v>
      </c>
      <c r="Y417" t="s">
        <v>21</v>
      </c>
      <c r="Z417" t="s">
        <v>2101</v>
      </c>
      <c r="AA417" s="2" t="str">
        <f>IFERROR(VLOOKUP(Tabela3[[#This Row],[RetornCodigo]],Tabela7[],4,0),"formula")</f>
        <v xml:space="preserve">Mateus Varzea Da Matriz  Aracati   </v>
      </c>
      <c r="AB417" s="9" t="str">
        <f>IFERROR(VLOOKUP(Tabela3[[#This Row],[RetornCodigo]],Tabela7[],3,0),"formula")</f>
        <v>Mateus</v>
      </c>
      <c r="AC417" s="40">
        <f>IFERROR(Tabela3[[#This Row],[Vlr Devolução]]/$AK$1,"formula")</f>
        <v>2.3228605749236915E-5</v>
      </c>
      <c r="AD417" s="32">
        <f>IFERROR(Tabela3[[#This Row],[Qtd Devolvida Kg]]/$AL$1,"formula")</f>
        <v>7.2519054054319439E-5</v>
      </c>
      <c r="AE417" s="41" t="str">
        <f>IFERROR(RIGHT(Tabela3[[#This Row],[Cliente]],10),"formula")</f>
        <v>2459 - 62)</v>
      </c>
      <c r="AF417" s="41">
        <f>IFERROR(VLOOKUP(Tabela3[[#This Row],[Fantasia]],'BASE VENDAS'!#REF!,2,0),0)</f>
        <v>0</v>
      </c>
      <c r="AG417" s="41">
        <f>IFERROR(VLOOKUP(Tabela3[[#This Row],[Fantasia]],'BASE VENDAS'!#REF!,3,0),0)</f>
        <v>0</v>
      </c>
      <c r="AH417" s="42">
        <f t="shared" si="7"/>
        <v>2.8611970184302681E-2</v>
      </c>
    </row>
    <row r="418" spans="1:34" x14ac:dyDescent="0.2">
      <c r="A418" s="9" t="str">
        <f>IFERROR(Tabela3[[#This Row],[direita]],"formula")</f>
        <v>1456 - 02)</v>
      </c>
      <c r="B418" s="9" t="s">
        <v>1133</v>
      </c>
      <c r="C418" t="s">
        <v>1140</v>
      </c>
      <c r="D418" t="s">
        <v>925</v>
      </c>
      <c r="E418" t="s">
        <v>1284</v>
      </c>
      <c r="F418" t="s">
        <v>706</v>
      </c>
      <c r="G418" t="s">
        <v>2779</v>
      </c>
      <c r="H418" s="48">
        <v>45712</v>
      </c>
      <c r="I418" t="s">
        <v>2485</v>
      </c>
      <c r="J418" t="s">
        <v>303</v>
      </c>
      <c r="K418" t="s">
        <v>313</v>
      </c>
      <c r="L418" t="s">
        <v>321</v>
      </c>
      <c r="M418" t="s">
        <v>321</v>
      </c>
      <c r="N418" t="s">
        <v>322</v>
      </c>
      <c r="O418" t="s">
        <v>299</v>
      </c>
      <c r="P418" t="s">
        <v>2780</v>
      </c>
      <c r="Q418" t="s">
        <v>300</v>
      </c>
      <c r="R418" t="s">
        <v>323</v>
      </c>
      <c r="S418" t="s">
        <v>20</v>
      </c>
      <c r="T418" s="49">
        <v>0.15</v>
      </c>
      <c r="U418" s="49">
        <v>0.82499999999999996</v>
      </c>
      <c r="V418" s="49">
        <v>16.5</v>
      </c>
      <c r="W418" t="s">
        <v>301</v>
      </c>
      <c r="X418" t="s">
        <v>370</v>
      </c>
      <c r="Y418" t="s">
        <v>1144</v>
      </c>
      <c r="Z418" t="s">
        <v>2781</v>
      </c>
      <c r="AA418" s="2" t="str">
        <f>IFERROR(VLOOKUP(Tabela3[[#This Row],[RetornCodigo]],Tabela7[],4,0),"formula")</f>
        <v xml:space="preserve">Mateus Davinopolis   </v>
      </c>
      <c r="AB418" s="9" t="str">
        <f>IFERROR(VLOOKUP(Tabela3[[#This Row],[RetornCodigo]],Tabela7[],3,0),"formula")</f>
        <v>Mateus</v>
      </c>
      <c r="AC418" s="40">
        <f>IFERROR(Tabela3[[#This Row],[Vlr Devolução]]/$AK$1,"formula")</f>
        <v>5.2865102739642629E-5</v>
      </c>
      <c r="AD418" s="32">
        <f>IFERROR(Tabela3[[#This Row],[Qtd Devolvida Kg]]/$AL$1,"formula")</f>
        <v>2.3926502537417927E-5</v>
      </c>
      <c r="AE418" s="41" t="str">
        <f>IFERROR(RIGHT(Tabela3[[#This Row],[Cliente]],10),"formula")</f>
        <v>1456 - 02)</v>
      </c>
      <c r="AF418" s="41">
        <f>IFERROR(VLOOKUP(Tabela3[[#This Row],[Fantasia]],'BASE VENDAS'!#REF!,2,0),0)</f>
        <v>0</v>
      </c>
      <c r="AG418" s="41">
        <f>IFERROR(VLOOKUP(Tabela3[[#This Row],[Fantasia]],'BASE VENDAS'!#REF!,3,0),0)</f>
        <v>0</v>
      </c>
      <c r="AH418" s="42">
        <f t="shared" si="7"/>
        <v>2.8611970184302681E-2</v>
      </c>
    </row>
    <row r="419" spans="1:34" x14ac:dyDescent="0.2">
      <c r="A419" s="9" t="str">
        <f>IFERROR(Tabela3[[#This Row],[direita]],"formula")</f>
        <v>0048 - 19)</v>
      </c>
      <c r="B419" s="9" t="s">
        <v>1133</v>
      </c>
      <c r="C419" t="s">
        <v>1140</v>
      </c>
      <c r="D419" t="s">
        <v>918</v>
      </c>
      <c r="E419" t="s">
        <v>1141</v>
      </c>
      <c r="F419" t="s">
        <v>677</v>
      </c>
      <c r="G419" t="s">
        <v>1466</v>
      </c>
      <c r="H419" s="48">
        <v>45706</v>
      </c>
      <c r="I419" t="s">
        <v>1982</v>
      </c>
      <c r="J419" t="s">
        <v>297</v>
      </c>
      <c r="K419" t="s">
        <v>53</v>
      </c>
      <c r="L419" t="s">
        <v>54</v>
      </c>
      <c r="M419" t="s">
        <v>55</v>
      </c>
      <c r="N419" t="s">
        <v>298</v>
      </c>
      <c r="O419" t="s">
        <v>299</v>
      </c>
      <c r="P419" t="s">
        <v>2782</v>
      </c>
      <c r="Q419" t="s">
        <v>300</v>
      </c>
      <c r="R419" t="s">
        <v>56</v>
      </c>
      <c r="S419" t="s">
        <v>20</v>
      </c>
      <c r="T419" s="49">
        <v>0.2</v>
      </c>
      <c r="U419" s="49">
        <v>3</v>
      </c>
      <c r="V419" s="49">
        <v>37.5</v>
      </c>
      <c r="W419" t="s">
        <v>315</v>
      </c>
      <c r="X419" t="s">
        <v>302</v>
      </c>
      <c r="Y419" t="s">
        <v>21</v>
      </c>
      <c r="Z419" t="s">
        <v>2783</v>
      </c>
      <c r="AA419" s="2" t="str">
        <f>IFERROR(VLOOKUP(Tabela3[[#This Row],[RetornCodigo]],Tabela7[],4,0),"formula")</f>
        <v xml:space="preserve">Atac Teresina   </v>
      </c>
      <c r="AB419" s="9" t="str">
        <f>IFERROR(VLOOKUP(Tabela3[[#This Row],[RetornCodigo]],Tabela7[],3,0),"formula")</f>
        <v>Atacadao</v>
      </c>
      <c r="AC419" s="40">
        <f>IFERROR(Tabela3[[#This Row],[Vlr Devolução]]/$AK$1,"formula")</f>
        <v>1.2014796077191507E-4</v>
      </c>
      <c r="AD419" s="32">
        <f>IFERROR(Tabela3[[#This Row],[Qtd Devolvida Kg]]/$AL$1,"formula")</f>
        <v>8.7005463772428838E-5</v>
      </c>
      <c r="AE419" s="41" t="str">
        <f>IFERROR(RIGHT(Tabela3[[#This Row],[Cliente]],10),"formula")</f>
        <v>0048 - 19)</v>
      </c>
      <c r="AF419" s="41">
        <f>IFERROR(VLOOKUP(Tabela3[[#This Row],[Fantasia]],'BASE VENDAS'!#REF!,2,0),0)</f>
        <v>0</v>
      </c>
      <c r="AG419" s="41">
        <f>IFERROR(VLOOKUP(Tabela3[[#This Row],[Fantasia]],'BASE VENDAS'!#REF!,3,0),0)</f>
        <v>0</v>
      </c>
      <c r="AH419" s="42">
        <f t="shared" si="7"/>
        <v>2.8611970184302681E-2</v>
      </c>
    </row>
    <row r="420" spans="1:34" x14ac:dyDescent="0.2">
      <c r="A420" s="9" t="str">
        <f>IFERROR(Tabela3[[#This Row],[direita]],"formula")</f>
        <v>1456 - 04)</v>
      </c>
      <c r="B420" s="9" t="s">
        <v>1133</v>
      </c>
      <c r="C420" t="s">
        <v>1140</v>
      </c>
      <c r="D420" t="s">
        <v>918</v>
      </c>
      <c r="E420" t="s">
        <v>1141</v>
      </c>
      <c r="F420" t="s">
        <v>677</v>
      </c>
      <c r="G420" t="s">
        <v>1619</v>
      </c>
      <c r="H420" s="48">
        <v>45706</v>
      </c>
      <c r="I420" t="s">
        <v>1982</v>
      </c>
      <c r="J420" t="s">
        <v>297</v>
      </c>
      <c r="K420" t="s">
        <v>62</v>
      </c>
      <c r="L420" t="s">
        <v>63</v>
      </c>
      <c r="M420" t="s">
        <v>63</v>
      </c>
      <c r="N420" t="s">
        <v>298</v>
      </c>
      <c r="O420" t="s">
        <v>299</v>
      </c>
      <c r="P420" t="s">
        <v>2102</v>
      </c>
      <c r="Q420" t="s">
        <v>300</v>
      </c>
      <c r="R420" t="s">
        <v>64</v>
      </c>
      <c r="S420" t="s">
        <v>20</v>
      </c>
      <c r="T420" s="49">
        <v>6.6699999999999995E-2</v>
      </c>
      <c r="U420" s="49">
        <v>1.0004999999999999</v>
      </c>
      <c r="V420" s="49">
        <v>10.9</v>
      </c>
      <c r="W420" t="s">
        <v>315</v>
      </c>
      <c r="X420" t="s">
        <v>302</v>
      </c>
      <c r="Y420" t="s">
        <v>21</v>
      </c>
      <c r="Z420" t="s">
        <v>2103</v>
      </c>
      <c r="AA420" s="2" t="str">
        <f>IFERROR(VLOOKUP(Tabela3[[#This Row],[RetornCodigo]],Tabela7[],4,0),"formula")</f>
        <v xml:space="preserve">Mateus Uruguai   </v>
      </c>
      <c r="AB420" s="9" t="str">
        <f>IFERROR(VLOOKUP(Tabela3[[#This Row],[RetornCodigo]],Tabela7[],3,0),"formula")</f>
        <v>Mateus</v>
      </c>
      <c r="AC420" s="40">
        <f>IFERROR(Tabela3[[#This Row],[Vlr Devolução]]/$AK$1,"formula")</f>
        <v>3.4923007264369984E-5</v>
      </c>
      <c r="AD420" s="32">
        <f>IFERROR(Tabela3[[#This Row],[Qtd Devolvida Kg]]/$AL$1,"formula")</f>
        <v>2.9016322168105014E-5</v>
      </c>
      <c r="AE420" s="41" t="str">
        <f>IFERROR(RIGHT(Tabela3[[#This Row],[Cliente]],10),"formula")</f>
        <v>1456 - 04)</v>
      </c>
      <c r="AF420" s="41">
        <f>IFERROR(VLOOKUP(Tabela3[[#This Row],[Fantasia]],'BASE VENDAS'!#REF!,2,0),0)</f>
        <v>0</v>
      </c>
      <c r="AG420" s="41">
        <f>IFERROR(VLOOKUP(Tabela3[[#This Row],[Fantasia]],'BASE VENDAS'!#REF!,3,0),0)</f>
        <v>0</v>
      </c>
      <c r="AH420" s="42">
        <f t="shared" si="7"/>
        <v>2.8611970184302681E-2</v>
      </c>
    </row>
    <row r="421" spans="1:34" x14ac:dyDescent="0.2">
      <c r="A421" s="9" t="str">
        <f>IFERROR(Tabela3[[#This Row],[direita]],"formula")</f>
        <v>1456 - 04)</v>
      </c>
      <c r="B421" s="9" t="s">
        <v>1133</v>
      </c>
      <c r="C421" t="s">
        <v>1140</v>
      </c>
      <c r="D421" t="s">
        <v>918</v>
      </c>
      <c r="E421" t="s">
        <v>1141</v>
      </c>
      <c r="F421" t="s">
        <v>677</v>
      </c>
      <c r="G421" t="s">
        <v>1619</v>
      </c>
      <c r="H421" s="48">
        <v>45706</v>
      </c>
      <c r="I421" t="s">
        <v>1982</v>
      </c>
      <c r="J421" t="s">
        <v>303</v>
      </c>
      <c r="K421" t="s">
        <v>93</v>
      </c>
      <c r="L421" t="s">
        <v>94</v>
      </c>
      <c r="M421" t="s">
        <v>94</v>
      </c>
      <c r="N421" t="s">
        <v>333</v>
      </c>
      <c r="O421" t="s">
        <v>299</v>
      </c>
      <c r="P421" t="s">
        <v>2102</v>
      </c>
      <c r="Q421" t="s">
        <v>308</v>
      </c>
      <c r="R421" t="s">
        <v>95</v>
      </c>
      <c r="S421" t="s">
        <v>96</v>
      </c>
      <c r="T421" s="49">
        <v>1</v>
      </c>
      <c r="U421" s="49">
        <v>0.30099999999999999</v>
      </c>
      <c r="V421" s="49">
        <v>8.5</v>
      </c>
      <c r="W421" t="s">
        <v>315</v>
      </c>
      <c r="X421" t="s">
        <v>302</v>
      </c>
      <c r="Y421" t="s">
        <v>335</v>
      </c>
      <c r="Z421" t="s">
        <v>2103</v>
      </c>
      <c r="AA421" s="2" t="str">
        <f>IFERROR(VLOOKUP(Tabela3[[#This Row],[RetornCodigo]],Tabela7[],4,0),"formula")</f>
        <v xml:space="preserve">Mateus Uruguai   </v>
      </c>
      <c r="AB421" s="9" t="str">
        <f>IFERROR(VLOOKUP(Tabela3[[#This Row],[RetornCodigo]],Tabela7[],3,0),"formula")</f>
        <v>Mateus</v>
      </c>
      <c r="AC421" s="40">
        <f>IFERROR(Tabela3[[#This Row],[Vlr Devolução]]/$AK$1,"formula")</f>
        <v>2.7233537774967415E-5</v>
      </c>
      <c r="AD421" s="32">
        <f>IFERROR(Tabela3[[#This Row],[Qtd Devolvida Kg]]/$AL$1,"formula")</f>
        <v>8.7295481985003599E-6</v>
      </c>
      <c r="AE421" s="41" t="str">
        <f>IFERROR(RIGHT(Tabela3[[#This Row],[Cliente]],10),"formula")</f>
        <v>1456 - 04)</v>
      </c>
      <c r="AF421" s="41">
        <f>IFERROR(VLOOKUP(Tabela3[[#This Row],[Fantasia]],'BASE VENDAS'!#REF!,2,0),0)</f>
        <v>0</v>
      </c>
      <c r="AG421" s="41">
        <f>IFERROR(VLOOKUP(Tabela3[[#This Row],[Fantasia]],'BASE VENDAS'!#REF!,3,0),0)</f>
        <v>0</v>
      </c>
      <c r="AH421" s="42">
        <f t="shared" si="7"/>
        <v>2.8611970184302681E-2</v>
      </c>
    </row>
    <row r="422" spans="1:34" x14ac:dyDescent="0.2">
      <c r="A422" s="9" t="str">
        <f>IFERROR(Tabela3[[#This Row],[direita]],"formula")</f>
        <v>1456 - 04)</v>
      </c>
      <c r="B422" s="9" t="s">
        <v>1133</v>
      </c>
      <c r="C422" t="s">
        <v>1140</v>
      </c>
      <c r="D422" t="s">
        <v>918</v>
      </c>
      <c r="E422" t="s">
        <v>1141</v>
      </c>
      <c r="F422" t="s">
        <v>677</v>
      </c>
      <c r="G422" t="s">
        <v>1619</v>
      </c>
      <c r="H422" s="48">
        <v>45709</v>
      </c>
      <c r="I422" t="s">
        <v>1982</v>
      </c>
      <c r="J422" t="s">
        <v>303</v>
      </c>
      <c r="K422" t="s">
        <v>313</v>
      </c>
      <c r="L422" t="s">
        <v>412</v>
      </c>
      <c r="M422" t="s">
        <v>412</v>
      </c>
      <c r="N422" t="s">
        <v>333</v>
      </c>
      <c r="O422" t="s">
        <v>299</v>
      </c>
      <c r="P422" t="s">
        <v>2784</v>
      </c>
      <c r="Q422" t="s">
        <v>300</v>
      </c>
      <c r="R422" t="s">
        <v>413</v>
      </c>
      <c r="S422" t="s">
        <v>20</v>
      </c>
      <c r="T422" s="49">
        <v>0.3</v>
      </c>
      <c r="U422" s="49">
        <v>1.65</v>
      </c>
      <c r="V422" s="49">
        <v>32.700000000000003</v>
      </c>
      <c r="W422" t="s">
        <v>301</v>
      </c>
      <c r="X422" t="s">
        <v>370</v>
      </c>
      <c r="Y422" t="s">
        <v>371</v>
      </c>
      <c r="Z422" t="s">
        <v>2103</v>
      </c>
      <c r="AA422" s="2" t="str">
        <f>IFERROR(VLOOKUP(Tabela3[[#This Row],[RetornCodigo]],Tabela7[],4,0),"formula")</f>
        <v xml:space="preserve">Mateus Uruguai   </v>
      </c>
      <c r="AB422" s="9" t="str">
        <f>IFERROR(VLOOKUP(Tabela3[[#This Row],[RetornCodigo]],Tabela7[],3,0),"formula")</f>
        <v>Mateus</v>
      </c>
      <c r="AC422" s="40">
        <f>IFERROR(Tabela3[[#This Row],[Vlr Devolução]]/$AK$1,"formula")</f>
        <v>1.0476902179310995E-4</v>
      </c>
      <c r="AD422" s="32">
        <f>IFERROR(Tabela3[[#This Row],[Qtd Devolvida Kg]]/$AL$1,"formula")</f>
        <v>4.7853005074835853E-5</v>
      </c>
      <c r="AE422" s="41" t="str">
        <f>IFERROR(RIGHT(Tabela3[[#This Row],[Cliente]],10),"formula")</f>
        <v>1456 - 04)</v>
      </c>
      <c r="AF422" s="41">
        <f>IFERROR(VLOOKUP(Tabela3[[#This Row],[Fantasia]],'BASE VENDAS'!#REF!,2,0),0)</f>
        <v>0</v>
      </c>
      <c r="AG422" s="41">
        <f>IFERROR(VLOOKUP(Tabela3[[#This Row],[Fantasia]],'BASE VENDAS'!#REF!,3,0),0)</f>
        <v>0</v>
      </c>
      <c r="AH422" s="42">
        <f t="shared" si="7"/>
        <v>2.8611970184302681E-2</v>
      </c>
    </row>
    <row r="423" spans="1:34" x14ac:dyDescent="0.2">
      <c r="A423" s="9" t="str">
        <f>IFERROR(Tabela3[[#This Row],[direita]],"formula")</f>
        <v>0002 - 40)</v>
      </c>
      <c r="B423" s="9" t="s">
        <v>1133</v>
      </c>
      <c r="C423" t="s">
        <v>1140</v>
      </c>
      <c r="D423" t="s">
        <v>918</v>
      </c>
      <c r="E423" t="s">
        <v>1141</v>
      </c>
      <c r="F423" t="s">
        <v>677</v>
      </c>
      <c r="G423" t="s">
        <v>1473</v>
      </c>
      <c r="H423" s="48">
        <v>45706</v>
      </c>
      <c r="I423" t="s">
        <v>1982</v>
      </c>
      <c r="J423" t="s">
        <v>297</v>
      </c>
      <c r="K423" t="s">
        <v>41</v>
      </c>
      <c r="L423" t="s">
        <v>310</v>
      </c>
      <c r="M423" t="s">
        <v>42</v>
      </c>
      <c r="N423" t="s">
        <v>298</v>
      </c>
      <c r="O423" t="s">
        <v>299</v>
      </c>
      <c r="P423" t="s">
        <v>2104</v>
      </c>
      <c r="Q423" t="s">
        <v>300</v>
      </c>
      <c r="R423" t="s">
        <v>86</v>
      </c>
      <c r="S423" t="s">
        <v>20</v>
      </c>
      <c r="T423" s="49">
        <v>0.1111</v>
      </c>
      <c r="U423" s="49">
        <v>0.99990000000000001</v>
      </c>
      <c r="V423" s="49">
        <v>25.5</v>
      </c>
      <c r="W423" t="s">
        <v>315</v>
      </c>
      <c r="X423" t="s">
        <v>302</v>
      </c>
      <c r="Y423" t="s">
        <v>21</v>
      </c>
      <c r="Z423" t="s">
        <v>2105</v>
      </c>
      <c r="AA423" s="2" t="str">
        <f>IFERROR(VLOOKUP(Tabela3[[#This Row],[RetornCodigo]],Tabela7[],4,0),"formula")</f>
        <v xml:space="preserve">Atac Bela Vista   </v>
      </c>
      <c r="AB423" s="9" t="str">
        <f>IFERROR(VLOOKUP(Tabela3[[#This Row],[RetornCodigo]],Tabela7[],3,0),"formula")</f>
        <v>Atacadao</v>
      </c>
      <c r="AC423" s="40">
        <f>IFERROR(Tabela3[[#This Row],[Vlr Devolução]]/$AK$1,"formula")</f>
        <v>8.1700613324902252E-5</v>
      </c>
      <c r="AD423" s="32">
        <f>IFERROR(Tabela3[[#This Row],[Qtd Devolvida Kg]]/$AL$1,"formula")</f>
        <v>2.8998921075350528E-5</v>
      </c>
      <c r="AE423" s="41" t="str">
        <f>IFERROR(RIGHT(Tabela3[[#This Row],[Cliente]],10),"formula")</f>
        <v>0002 - 40)</v>
      </c>
      <c r="AF423" s="41">
        <f>IFERROR(VLOOKUP(Tabela3[[#This Row],[Fantasia]],'BASE VENDAS'!#REF!,2,0),0)</f>
        <v>0</v>
      </c>
      <c r="AG423" s="41">
        <f>IFERROR(VLOOKUP(Tabela3[[#This Row],[Fantasia]],'BASE VENDAS'!#REF!,3,0),0)</f>
        <v>0</v>
      </c>
      <c r="AH423" s="42">
        <f t="shared" si="7"/>
        <v>2.8611970184302681E-2</v>
      </c>
    </row>
    <row r="424" spans="1:34" x14ac:dyDescent="0.2">
      <c r="A424" s="9" t="str">
        <f>IFERROR(Tabela3[[#This Row],[direita]],"formula")</f>
        <v>0002 - 40)</v>
      </c>
      <c r="B424" s="9" t="s">
        <v>1133</v>
      </c>
      <c r="C424" t="s">
        <v>1140</v>
      </c>
      <c r="D424" t="s">
        <v>918</v>
      </c>
      <c r="E424" t="s">
        <v>1141</v>
      </c>
      <c r="F424" t="s">
        <v>677</v>
      </c>
      <c r="G424" t="s">
        <v>1473</v>
      </c>
      <c r="H424" s="48">
        <v>45706</v>
      </c>
      <c r="I424" t="s">
        <v>1982</v>
      </c>
      <c r="J424" t="s">
        <v>297</v>
      </c>
      <c r="K424" t="s">
        <v>53</v>
      </c>
      <c r="L424" t="s">
        <v>54</v>
      </c>
      <c r="M424" t="s">
        <v>55</v>
      </c>
      <c r="N424" t="s">
        <v>298</v>
      </c>
      <c r="O424" t="s">
        <v>299</v>
      </c>
      <c r="P424" t="s">
        <v>2104</v>
      </c>
      <c r="Q424" t="s">
        <v>308</v>
      </c>
      <c r="R424" t="s">
        <v>56</v>
      </c>
      <c r="S424" t="s">
        <v>20</v>
      </c>
      <c r="T424" s="49">
        <v>6.6699999999999995E-2</v>
      </c>
      <c r="U424" s="49">
        <v>1.0004999999999999</v>
      </c>
      <c r="V424" s="49">
        <v>12.9</v>
      </c>
      <c r="W424" t="s">
        <v>315</v>
      </c>
      <c r="X424" t="s">
        <v>302</v>
      </c>
      <c r="Y424" t="s">
        <v>21</v>
      </c>
      <c r="Z424" t="s">
        <v>2105</v>
      </c>
      <c r="AA424" s="2" t="str">
        <f>IFERROR(VLOOKUP(Tabela3[[#This Row],[RetornCodigo]],Tabela7[],4,0),"formula")</f>
        <v xml:space="preserve">Atac Bela Vista   </v>
      </c>
      <c r="AB424" s="9" t="str">
        <f>IFERROR(VLOOKUP(Tabela3[[#This Row],[RetornCodigo]],Tabela7[],3,0),"formula")</f>
        <v>Atacadao</v>
      </c>
      <c r="AC424" s="40">
        <f>IFERROR(Tabela3[[#This Row],[Vlr Devolução]]/$AK$1,"formula")</f>
        <v>4.1330898505538783E-5</v>
      </c>
      <c r="AD424" s="32">
        <f>IFERROR(Tabela3[[#This Row],[Qtd Devolvida Kg]]/$AL$1,"formula")</f>
        <v>2.9016322168105014E-5</v>
      </c>
      <c r="AE424" s="41" t="str">
        <f>IFERROR(RIGHT(Tabela3[[#This Row],[Cliente]],10),"formula")</f>
        <v>0002 - 40)</v>
      </c>
      <c r="AF424" s="41">
        <f>IFERROR(VLOOKUP(Tabela3[[#This Row],[Fantasia]],'BASE VENDAS'!#REF!,2,0),0)</f>
        <v>0</v>
      </c>
      <c r="AG424" s="41">
        <f>IFERROR(VLOOKUP(Tabela3[[#This Row],[Fantasia]],'BASE VENDAS'!#REF!,3,0),0)</f>
        <v>0</v>
      </c>
      <c r="AH424" s="42">
        <f t="shared" si="7"/>
        <v>2.8611970184302681E-2</v>
      </c>
    </row>
    <row r="425" spans="1:34" x14ac:dyDescent="0.2">
      <c r="A425" s="9" t="str">
        <f>IFERROR(Tabela3[[#This Row],[direita]],"formula")</f>
        <v>0002 - 40)</v>
      </c>
      <c r="B425" s="9" t="s">
        <v>1133</v>
      </c>
      <c r="C425" t="s">
        <v>1140</v>
      </c>
      <c r="D425" t="s">
        <v>918</v>
      </c>
      <c r="E425" t="s">
        <v>1141</v>
      </c>
      <c r="F425" t="s">
        <v>677</v>
      </c>
      <c r="G425" t="s">
        <v>1473</v>
      </c>
      <c r="H425" s="48">
        <v>45706</v>
      </c>
      <c r="I425" t="s">
        <v>1982</v>
      </c>
      <c r="J425" t="s">
        <v>297</v>
      </c>
      <c r="K425" t="s">
        <v>27</v>
      </c>
      <c r="L425" t="s">
        <v>84</v>
      </c>
      <c r="M425" t="s">
        <v>102</v>
      </c>
      <c r="N425" t="s">
        <v>298</v>
      </c>
      <c r="O425" t="s">
        <v>299</v>
      </c>
      <c r="P425" t="s">
        <v>2106</v>
      </c>
      <c r="Q425" t="s">
        <v>300</v>
      </c>
      <c r="R425" t="s">
        <v>103</v>
      </c>
      <c r="S425" t="s">
        <v>20</v>
      </c>
      <c r="T425" s="49">
        <v>19.5</v>
      </c>
      <c r="U425" s="49">
        <v>384.15</v>
      </c>
      <c r="V425" s="49">
        <v>5187</v>
      </c>
      <c r="W425" t="s">
        <v>315</v>
      </c>
      <c r="X425" t="s">
        <v>302</v>
      </c>
      <c r="Y425" t="s">
        <v>1979</v>
      </c>
      <c r="Z425" t="s">
        <v>2105</v>
      </c>
      <c r="AA425" s="2" t="str">
        <f>IFERROR(VLOOKUP(Tabela3[[#This Row],[RetornCodigo]],Tabela7[],4,0),"formula")</f>
        <v xml:space="preserve">Atac Bela Vista   </v>
      </c>
      <c r="AB425" s="9" t="str">
        <f>IFERROR(VLOOKUP(Tabela3[[#This Row],[RetornCodigo]],Tabela7[],3,0),"formula")</f>
        <v>Atacadao</v>
      </c>
      <c r="AC425" s="40">
        <f>IFERROR(Tabela3[[#This Row],[Vlr Devolução]]/$AK$1,"formula")</f>
        <v>1.6618865933971293E-2</v>
      </c>
      <c r="AD425" s="32">
        <f>IFERROR(Tabela3[[#This Row],[Qtd Devolvida Kg]]/$AL$1,"formula")</f>
        <v>1.1141049636059511E-2</v>
      </c>
      <c r="AE425" s="41" t="str">
        <f>IFERROR(RIGHT(Tabela3[[#This Row],[Cliente]],10),"formula")</f>
        <v>0002 - 40)</v>
      </c>
      <c r="AF425" s="41">
        <f>IFERROR(VLOOKUP(Tabela3[[#This Row],[Fantasia]],'BASE VENDAS'!#REF!,2,0),0)</f>
        <v>0</v>
      </c>
      <c r="AG425" s="41">
        <f>IFERROR(VLOOKUP(Tabela3[[#This Row],[Fantasia]],'BASE VENDAS'!#REF!,3,0),0)</f>
        <v>0</v>
      </c>
      <c r="AH425" s="42">
        <f t="shared" si="7"/>
        <v>2.8611970184302681E-2</v>
      </c>
    </row>
    <row r="426" spans="1:34" x14ac:dyDescent="0.2">
      <c r="A426" s="9" t="str">
        <f>IFERROR(Tabela3[[#This Row],[direita]],"formula")</f>
        <v>0002 - 40)</v>
      </c>
      <c r="B426" s="9" t="s">
        <v>1133</v>
      </c>
      <c r="C426" t="s">
        <v>1140</v>
      </c>
      <c r="D426" t="s">
        <v>918</v>
      </c>
      <c r="E426" t="s">
        <v>1141</v>
      </c>
      <c r="F426" t="s">
        <v>677</v>
      </c>
      <c r="G426" t="s">
        <v>1473</v>
      </c>
      <c r="H426" s="48">
        <v>45706</v>
      </c>
      <c r="I426" t="s">
        <v>1982</v>
      </c>
      <c r="J426" t="s">
        <v>297</v>
      </c>
      <c r="K426" t="s">
        <v>41</v>
      </c>
      <c r="L426" t="s">
        <v>310</v>
      </c>
      <c r="M426" t="s">
        <v>42</v>
      </c>
      <c r="N426" t="s">
        <v>298</v>
      </c>
      <c r="O426" t="s">
        <v>299</v>
      </c>
      <c r="P426" t="s">
        <v>2785</v>
      </c>
      <c r="Q426" t="s">
        <v>300</v>
      </c>
      <c r="R426" t="s">
        <v>86</v>
      </c>
      <c r="S426" t="s">
        <v>20</v>
      </c>
      <c r="T426" s="49">
        <v>0.22220000000000001</v>
      </c>
      <c r="U426" s="49">
        <v>1.9998</v>
      </c>
      <c r="V426" s="49">
        <v>51</v>
      </c>
      <c r="W426" t="s">
        <v>301</v>
      </c>
      <c r="X426" t="s">
        <v>370</v>
      </c>
      <c r="Y426" t="s">
        <v>371</v>
      </c>
      <c r="Z426" t="s">
        <v>2105</v>
      </c>
      <c r="AA426" s="2" t="str">
        <f>IFERROR(VLOOKUP(Tabela3[[#This Row],[RetornCodigo]],Tabela7[],4,0),"formula")</f>
        <v xml:space="preserve">Atac Bela Vista   </v>
      </c>
      <c r="AB426" s="9" t="str">
        <f>IFERROR(VLOOKUP(Tabela3[[#This Row],[RetornCodigo]],Tabela7[],3,0),"formula")</f>
        <v>Atacadao</v>
      </c>
      <c r="AC426" s="40">
        <f>IFERROR(Tabela3[[#This Row],[Vlr Devolução]]/$AK$1,"formula")</f>
        <v>1.634012266498045E-4</v>
      </c>
      <c r="AD426" s="32">
        <f>IFERROR(Tabela3[[#This Row],[Qtd Devolvida Kg]]/$AL$1,"formula")</f>
        <v>5.7997842150701057E-5</v>
      </c>
      <c r="AE426" s="41" t="str">
        <f>IFERROR(RIGHT(Tabela3[[#This Row],[Cliente]],10),"formula")</f>
        <v>0002 - 40)</v>
      </c>
      <c r="AF426" s="41">
        <f>IFERROR(VLOOKUP(Tabela3[[#This Row],[Fantasia]],'BASE VENDAS'!#REF!,2,0),0)</f>
        <v>0</v>
      </c>
      <c r="AG426" s="41">
        <f>IFERROR(VLOOKUP(Tabela3[[#This Row],[Fantasia]],'BASE VENDAS'!#REF!,3,0),0)</f>
        <v>0</v>
      </c>
      <c r="AH426" s="42">
        <f t="shared" si="7"/>
        <v>2.8611970184302681E-2</v>
      </c>
    </row>
    <row r="427" spans="1:34" x14ac:dyDescent="0.2">
      <c r="A427" s="9" t="str">
        <f>IFERROR(Tabela3[[#This Row],[direita]],"formula")</f>
        <v>0002 - 40)</v>
      </c>
      <c r="B427" s="9" t="s">
        <v>1133</v>
      </c>
      <c r="C427" t="s">
        <v>1140</v>
      </c>
      <c r="D427" t="s">
        <v>918</v>
      </c>
      <c r="E427" t="s">
        <v>1141</v>
      </c>
      <c r="F427" t="s">
        <v>677</v>
      </c>
      <c r="G427" t="s">
        <v>1473</v>
      </c>
      <c r="H427" s="48">
        <v>45709</v>
      </c>
      <c r="I427" t="s">
        <v>1982</v>
      </c>
      <c r="J427" t="s">
        <v>303</v>
      </c>
      <c r="K427" t="s">
        <v>45</v>
      </c>
      <c r="L427" t="s">
        <v>49</v>
      </c>
      <c r="M427" t="s">
        <v>49</v>
      </c>
      <c r="N427" t="s">
        <v>311</v>
      </c>
      <c r="O427" t="s">
        <v>299</v>
      </c>
      <c r="P427" t="s">
        <v>2786</v>
      </c>
      <c r="Q427" t="s">
        <v>300</v>
      </c>
      <c r="R427" t="s">
        <v>50</v>
      </c>
      <c r="S427" t="s">
        <v>20</v>
      </c>
      <c r="T427" s="49">
        <v>0.2</v>
      </c>
      <c r="U427" s="49">
        <v>3</v>
      </c>
      <c r="V427" s="49">
        <v>8.6999999999999993</v>
      </c>
      <c r="W427" t="s">
        <v>301</v>
      </c>
      <c r="X427" t="s">
        <v>370</v>
      </c>
      <c r="Y427" t="s">
        <v>371</v>
      </c>
      <c r="Z427" t="s">
        <v>2105</v>
      </c>
      <c r="AA427" s="2" t="str">
        <f>IFERROR(VLOOKUP(Tabela3[[#This Row],[RetornCodigo]],Tabela7[],4,0),"formula")</f>
        <v xml:space="preserve">Atac Bela Vista   </v>
      </c>
      <c r="AB427" s="9" t="str">
        <f>IFERROR(VLOOKUP(Tabela3[[#This Row],[RetornCodigo]],Tabela7[],3,0),"formula")</f>
        <v>Atacadao</v>
      </c>
      <c r="AC427" s="40">
        <f>IFERROR(Tabela3[[#This Row],[Vlr Devolução]]/$AK$1,"formula")</f>
        <v>2.7874326899084294E-5</v>
      </c>
      <c r="AD427" s="32">
        <f>IFERROR(Tabela3[[#This Row],[Qtd Devolvida Kg]]/$AL$1,"formula")</f>
        <v>8.7005463772428838E-5</v>
      </c>
      <c r="AE427" s="41" t="str">
        <f>IFERROR(RIGHT(Tabela3[[#This Row],[Cliente]],10),"formula")</f>
        <v>0002 - 40)</v>
      </c>
      <c r="AF427" s="41">
        <f>IFERROR(VLOOKUP(Tabela3[[#This Row],[Fantasia]],'BASE VENDAS'!#REF!,2,0),0)</f>
        <v>0</v>
      </c>
      <c r="AG427" s="41">
        <f>IFERROR(VLOOKUP(Tabela3[[#This Row],[Fantasia]],'BASE VENDAS'!#REF!,3,0),0)</f>
        <v>0</v>
      </c>
      <c r="AH427" s="42">
        <f t="shared" si="7"/>
        <v>2.8611970184302681E-2</v>
      </c>
    </row>
    <row r="428" spans="1:34" x14ac:dyDescent="0.2">
      <c r="A428" s="9" t="str">
        <f>IFERROR(Tabela3[[#This Row],[direita]],"formula")</f>
        <v>0002 - 40)</v>
      </c>
      <c r="B428" s="9" t="s">
        <v>1133</v>
      </c>
      <c r="C428" t="s">
        <v>1140</v>
      </c>
      <c r="D428" t="s">
        <v>918</v>
      </c>
      <c r="E428" t="s">
        <v>1141</v>
      </c>
      <c r="F428" t="s">
        <v>677</v>
      </c>
      <c r="G428" t="s">
        <v>1473</v>
      </c>
      <c r="H428" s="48">
        <v>45709</v>
      </c>
      <c r="I428" t="s">
        <v>1982</v>
      </c>
      <c r="J428" t="s">
        <v>297</v>
      </c>
      <c r="K428" t="s">
        <v>34</v>
      </c>
      <c r="L428" t="s">
        <v>35</v>
      </c>
      <c r="M428" t="s">
        <v>35</v>
      </c>
      <c r="N428" t="s">
        <v>298</v>
      </c>
      <c r="O428" t="s">
        <v>299</v>
      </c>
      <c r="P428" t="s">
        <v>2786</v>
      </c>
      <c r="Q428" t="s">
        <v>308</v>
      </c>
      <c r="R428" t="s">
        <v>2126</v>
      </c>
      <c r="S428" t="s">
        <v>20</v>
      </c>
      <c r="T428" s="49">
        <v>0.52629999999999999</v>
      </c>
      <c r="U428" s="49">
        <v>4.9999000000000002</v>
      </c>
      <c r="V428" s="49">
        <v>92.5</v>
      </c>
      <c r="W428" t="s">
        <v>301</v>
      </c>
      <c r="X428" t="s">
        <v>370</v>
      </c>
      <c r="Y428" t="s">
        <v>371</v>
      </c>
      <c r="Z428" t="s">
        <v>2105</v>
      </c>
      <c r="AA428" s="2" t="str">
        <f>IFERROR(VLOOKUP(Tabela3[[#This Row],[RetornCodigo]],Tabela7[],4,0),"formula")</f>
        <v xml:space="preserve">Atac Bela Vista   </v>
      </c>
      <c r="AB428" s="9" t="str">
        <f>IFERROR(VLOOKUP(Tabela3[[#This Row],[RetornCodigo]],Tabela7[],3,0),"formula")</f>
        <v>Atacadao</v>
      </c>
      <c r="AC428" s="40">
        <f>IFERROR(Tabela3[[#This Row],[Vlr Devolução]]/$AK$1,"formula")</f>
        <v>2.9636496990405716E-4</v>
      </c>
      <c r="AD428" s="32">
        <f>IFERROR(Tabela3[[#This Row],[Qtd Devolvida Kg]]/$AL$1,"formula")</f>
        <v>1.4500620610525565E-4</v>
      </c>
      <c r="AE428" s="41" t="str">
        <f>IFERROR(RIGHT(Tabela3[[#This Row],[Cliente]],10),"formula")</f>
        <v>0002 - 40)</v>
      </c>
      <c r="AF428" s="41">
        <f>IFERROR(VLOOKUP(Tabela3[[#This Row],[Fantasia]],'BASE VENDAS'!#REF!,2,0),0)</f>
        <v>0</v>
      </c>
      <c r="AG428" s="41">
        <f>IFERROR(VLOOKUP(Tabela3[[#This Row],[Fantasia]],'BASE VENDAS'!#REF!,3,0),0)</f>
        <v>0</v>
      </c>
      <c r="AH428" s="42">
        <f t="shared" si="7"/>
        <v>2.8611970184302681E-2</v>
      </c>
    </row>
    <row r="429" spans="1:34" x14ac:dyDescent="0.2">
      <c r="A429" s="9" t="str">
        <f>IFERROR(Tabela3[[#This Row],[direita]],"formula")</f>
        <v>1899 - 18)</v>
      </c>
      <c r="B429" s="9" t="s">
        <v>1133</v>
      </c>
      <c r="C429" t="s">
        <v>1134</v>
      </c>
      <c r="D429" t="s">
        <v>917</v>
      </c>
      <c r="E429" t="s">
        <v>1135</v>
      </c>
      <c r="F429" t="s">
        <v>680</v>
      </c>
      <c r="G429" t="s">
        <v>1163</v>
      </c>
      <c r="H429" s="48">
        <v>45700</v>
      </c>
      <c r="I429" t="s">
        <v>430</v>
      </c>
      <c r="J429" t="s">
        <v>303</v>
      </c>
      <c r="K429" t="s">
        <v>313</v>
      </c>
      <c r="L429" t="s">
        <v>321</v>
      </c>
      <c r="M429" t="s">
        <v>321</v>
      </c>
      <c r="N429" t="s">
        <v>322</v>
      </c>
      <c r="O429" t="s">
        <v>299</v>
      </c>
      <c r="P429" t="s">
        <v>2107</v>
      </c>
      <c r="Q429" t="s">
        <v>300</v>
      </c>
      <c r="R429" t="s">
        <v>323</v>
      </c>
      <c r="S429" t="s">
        <v>20</v>
      </c>
      <c r="T429" s="49">
        <v>0.55000000000000004</v>
      </c>
      <c r="U429" s="49">
        <v>3.0249999999999999</v>
      </c>
      <c r="V429" s="49">
        <v>53.9</v>
      </c>
      <c r="W429" t="s">
        <v>315</v>
      </c>
      <c r="X429" t="s">
        <v>370</v>
      </c>
      <c r="Y429" t="s">
        <v>379</v>
      </c>
      <c r="Z429" t="s">
        <v>2108</v>
      </c>
      <c r="AA429" s="2" t="str">
        <f>IFERROR(VLOOKUP(Tabela3[[#This Row],[RetornCodigo]],Tabela7[],4,0),"formula")</f>
        <v xml:space="preserve">Assai Maracanau   </v>
      </c>
      <c r="AB429" s="9" t="str">
        <f>IFERROR(VLOOKUP(Tabela3[[#This Row],[RetornCodigo]],Tabela7[],3,0),"formula")</f>
        <v>Assai</v>
      </c>
      <c r="AC429" s="40">
        <f>IFERROR(Tabela3[[#This Row],[Vlr Devolução]]/$AK$1,"formula")</f>
        <v>1.7269266894949926E-4</v>
      </c>
      <c r="AD429" s="32">
        <f>IFERROR(Tabela3[[#This Row],[Qtd Devolvida Kg]]/$AL$1,"formula")</f>
        <v>8.7730509303865739E-5</v>
      </c>
      <c r="AE429" s="41" t="str">
        <f>IFERROR(RIGHT(Tabela3[[#This Row],[Cliente]],10),"formula")</f>
        <v>1899 - 18)</v>
      </c>
      <c r="AF429" s="41">
        <f>IFERROR(VLOOKUP(Tabela3[[#This Row],[Fantasia]],'BASE VENDAS'!#REF!,2,0),0)</f>
        <v>0</v>
      </c>
      <c r="AG429" s="41">
        <f>IFERROR(VLOOKUP(Tabela3[[#This Row],[Fantasia]],'BASE VENDAS'!#REF!,3,0),0)</f>
        <v>0</v>
      </c>
      <c r="AH429" s="42">
        <f t="shared" si="7"/>
        <v>2.8611970184302681E-2</v>
      </c>
    </row>
    <row r="430" spans="1:34" x14ac:dyDescent="0.2">
      <c r="A430" s="9" t="str">
        <f>IFERROR(Tabela3[[#This Row],[direita]],"formula")</f>
        <v>1899 - 18)</v>
      </c>
      <c r="B430" s="9" t="s">
        <v>1133</v>
      </c>
      <c r="C430" t="s">
        <v>1134</v>
      </c>
      <c r="D430" t="s">
        <v>917</v>
      </c>
      <c r="E430" t="s">
        <v>1135</v>
      </c>
      <c r="F430" t="s">
        <v>680</v>
      </c>
      <c r="G430" t="s">
        <v>1163</v>
      </c>
      <c r="H430" s="48">
        <v>45700</v>
      </c>
      <c r="I430" t="s">
        <v>430</v>
      </c>
      <c r="J430" t="s">
        <v>303</v>
      </c>
      <c r="K430" t="s">
        <v>313</v>
      </c>
      <c r="L430" t="s">
        <v>412</v>
      </c>
      <c r="M430" t="s">
        <v>412</v>
      </c>
      <c r="N430" t="s">
        <v>333</v>
      </c>
      <c r="O430" t="s">
        <v>299</v>
      </c>
      <c r="P430" t="s">
        <v>2107</v>
      </c>
      <c r="Q430" t="s">
        <v>308</v>
      </c>
      <c r="R430" t="s">
        <v>413</v>
      </c>
      <c r="S430" t="s">
        <v>20</v>
      </c>
      <c r="T430" s="49">
        <v>0.1</v>
      </c>
      <c r="U430" s="49">
        <v>0.55000000000000004</v>
      </c>
      <c r="V430" s="49">
        <v>10.9</v>
      </c>
      <c r="W430" t="s">
        <v>315</v>
      </c>
      <c r="X430" t="s">
        <v>368</v>
      </c>
      <c r="Y430" t="s">
        <v>406</v>
      </c>
      <c r="Z430" t="s">
        <v>2108</v>
      </c>
      <c r="AA430" s="2" t="str">
        <f>IFERROR(VLOOKUP(Tabela3[[#This Row],[RetornCodigo]],Tabela7[],4,0),"formula")</f>
        <v xml:space="preserve">Assai Maracanau   </v>
      </c>
      <c r="AB430" s="9" t="str">
        <f>IFERROR(VLOOKUP(Tabela3[[#This Row],[RetornCodigo]],Tabela7[],3,0),"formula")</f>
        <v>Assai</v>
      </c>
      <c r="AC430" s="40">
        <f>IFERROR(Tabela3[[#This Row],[Vlr Devolução]]/$AK$1,"formula")</f>
        <v>3.4923007264369984E-5</v>
      </c>
      <c r="AD430" s="32">
        <f>IFERROR(Tabela3[[#This Row],[Qtd Devolvida Kg]]/$AL$1,"formula")</f>
        <v>1.5951001691611952E-5</v>
      </c>
      <c r="AE430" s="41" t="str">
        <f>IFERROR(RIGHT(Tabela3[[#This Row],[Cliente]],10),"formula")</f>
        <v>1899 - 18)</v>
      </c>
      <c r="AF430" s="41">
        <f>IFERROR(VLOOKUP(Tabela3[[#This Row],[Fantasia]],'BASE VENDAS'!#REF!,2,0),0)</f>
        <v>0</v>
      </c>
      <c r="AG430" s="41">
        <f>IFERROR(VLOOKUP(Tabela3[[#This Row],[Fantasia]],'BASE VENDAS'!#REF!,3,0),0)</f>
        <v>0</v>
      </c>
      <c r="AH430" s="42">
        <f t="shared" si="7"/>
        <v>2.8611970184302681E-2</v>
      </c>
    </row>
    <row r="431" spans="1:34" x14ac:dyDescent="0.2">
      <c r="A431" s="9" t="str">
        <f>IFERROR(Tabela3[[#This Row],[direita]],"formula")</f>
        <v>1899 - 68)</v>
      </c>
      <c r="B431" s="9" t="s">
        <v>1133</v>
      </c>
      <c r="C431" t="s">
        <v>1134</v>
      </c>
      <c r="D431" t="s">
        <v>917</v>
      </c>
      <c r="E431" t="s">
        <v>1135</v>
      </c>
      <c r="F431" t="s">
        <v>676</v>
      </c>
      <c r="G431" t="s">
        <v>1822</v>
      </c>
      <c r="H431" s="48">
        <v>45705</v>
      </c>
      <c r="I431" t="s">
        <v>1982</v>
      </c>
      <c r="J431" t="s">
        <v>303</v>
      </c>
      <c r="K431" t="s">
        <v>313</v>
      </c>
      <c r="L431" t="s">
        <v>328</v>
      </c>
      <c r="M431" t="s">
        <v>329</v>
      </c>
      <c r="N431" t="s">
        <v>330</v>
      </c>
      <c r="O431" t="s">
        <v>299</v>
      </c>
      <c r="P431" t="s">
        <v>2109</v>
      </c>
      <c r="Q431" t="s">
        <v>300</v>
      </c>
      <c r="R431" t="s">
        <v>331</v>
      </c>
      <c r="S431" t="s">
        <v>20</v>
      </c>
      <c r="T431" s="49">
        <v>0.1</v>
      </c>
      <c r="U431" s="49">
        <v>0.55000000000000004</v>
      </c>
      <c r="V431" s="49">
        <v>15</v>
      </c>
      <c r="W431" t="s">
        <v>301</v>
      </c>
      <c r="X431" t="s">
        <v>370</v>
      </c>
      <c r="Y431" t="s">
        <v>371</v>
      </c>
      <c r="Z431" t="s">
        <v>2110</v>
      </c>
      <c r="AA431" s="2" t="str">
        <f>IFERROR(VLOOKUP(Tabela3[[#This Row],[RetornCodigo]],Tabela7[],4,0),"formula")</f>
        <v xml:space="preserve">Assai Jardim America   </v>
      </c>
      <c r="AB431" s="9" t="str">
        <f>IFERROR(VLOOKUP(Tabela3[[#This Row],[RetornCodigo]],Tabela7[],3,0),"formula")</f>
        <v>Assai</v>
      </c>
      <c r="AC431" s="40">
        <f>IFERROR(Tabela3[[#This Row],[Vlr Devolução]]/$AK$1,"formula")</f>
        <v>4.8059184308766032E-5</v>
      </c>
      <c r="AD431" s="32">
        <f>IFERROR(Tabela3[[#This Row],[Qtd Devolvida Kg]]/$AL$1,"formula")</f>
        <v>1.5951001691611952E-5</v>
      </c>
      <c r="AE431" s="41" t="str">
        <f>IFERROR(RIGHT(Tabela3[[#This Row],[Cliente]],10),"formula")</f>
        <v>1899 - 68)</v>
      </c>
      <c r="AF431" s="41">
        <f>IFERROR(VLOOKUP(Tabela3[[#This Row],[Fantasia]],'BASE VENDAS'!#REF!,2,0),0)</f>
        <v>0</v>
      </c>
      <c r="AG431" s="41">
        <f>IFERROR(VLOOKUP(Tabela3[[#This Row],[Fantasia]],'BASE VENDAS'!#REF!,3,0),0)</f>
        <v>0</v>
      </c>
      <c r="AH431" s="42">
        <f t="shared" si="7"/>
        <v>2.8611970184302681E-2</v>
      </c>
    </row>
    <row r="432" spans="1:34" x14ac:dyDescent="0.2">
      <c r="A432" s="9" t="str">
        <f>IFERROR(Tabela3[[#This Row],[direita]],"formula")</f>
        <v>1899 - 68)</v>
      </c>
      <c r="B432" s="9" t="s">
        <v>1133</v>
      </c>
      <c r="C432" t="s">
        <v>1134</v>
      </c>
      <c r="D432" t="s">
        <v>917</v>
      </c>
      <c r="E432" t="s">
        <v>1135</v>
      </c>
      <c r="F432" t="s">
        <v>676</v>
      </c>
      <c r="G432" t="s">
        <v>1822</v>
      </c>
      <c r="H432" s="48">
        <v>45705</v>
      </c>
      <c r="I432" t="s">
        <v>1982</v>
      </c>
      <c r="J432" t="s">
        <v>303</v>
      </c>
      <c r="K432" t="s">
        <v>313</v>
      </c>
      <c r="L432" t="s">
        <v>321</v>
      </c>
      <c r="M432" t="s">
        <v>321</v>
      </c>
      <c r="N432" t="s">
        <v>322</v>
      </c>
      <c r="O432" t="s">
        <v>299</v>
      </c>
      <c r="P432" t="s">
        <v>2109</v>
      </c>
      <c r="Q432" t="s">
        <v>308</v>
      </c>
      <c r="R432" t="s">
        <v>323</v>
      </c>
      <c r="S432" t="s">
        <v>20</v>
      </c>
      <c r="T432" s="49">
        <v>0.15</v>
      </c>
      <c r="U432" s="49">
        <v>0.82499999999999996</v>
      </c>
      <c r="V432" s="49">
        <v>14.7</v>
      </c>
      <c r="W432" t="s">
        <v>301</v>
      </c>
      <c r="X432" t="s">
        <v>370</v>
      </c>
      <c r="Y432" t="s">
        <v>371</v>
      </c>
      <c r="Z432" t="s">
        <v>2110</v>
      </c>
      <c r="AA432" s="2" t="str">
        <f>IFERROR(VLOOKUP(Tabela3[[#This Row],[RetornCodigo]],Tabela7[],4,0),"formula")</f>
        <v xml:space="preserve">Assai Jardim America   </v>
      </c>
      <c r="AB432" s="9" t="str">
        <f>IFERROR(VLOOKUP(Tabela3[[#This Row],[RetornCodigo]],Tabela7[],3,0),"formula")</f>
        <v>Assai</v>
      </c>
      <c r="AC432" s="40">
        <f>IFERROR(Tabela3[[#This Row],[Vlr Devolução]]/$AK$1,"formula")</f>
        <v>4.7098000622590706E-5</v>
      </c>
      <c r="AD432" s="32">
        <f>IFERROR(Tabela3[[#This Row],[Qtd Devolvida Kg]]/$AL$1,"formula")</f>
        <v>2.3926502537417927E-5</v>
      </c>
      <c r="AE432" s="41" t="str">
        <f>IFERROR(RIGHT(Tabela3[[#This Row],[Cliente]],10),"formula")</f>
        <v>1899 - 68)</v>
      </c>
      <c r="AF432" s="41">
        <f>IFERROR(VLOOKUP(Tabela3[[#This Row],[Fantasia]],'BASE VENDAS'!#REF!,2,0),0)</f>
        <v>0</v>
      </c>
      <c r="AG432" s="41">
        <f>IFERROR(VLOOKUP(Tabela3[[#This Row],[Fantasia]],'BASE VENDAS'!#REF!,3,0),0)</f>
        <v>0</v>
      </c>
      <c r="AH432" s="42">
        <f t="shared" si="7"/>
        <v>2.8611970184302681E-2</v>
      </c>
    </row>
    <row r="433" spans="1:34" x14ac:dyDescent="0.2">
      <c r="A433" s="9" t="str">
        <f>IFERROR(Tabela3[[#This Row],[direita]],"formula")</f>
        <v>0082 - 03)</v>
      </c>
      <c r="B433" s="9" t="s">
        <v>1133</v>
      </c>
      <c r="C433" t="s">
        <v>1146</v>
      </c>
      <c r="D433" t="s">
        <v>916</v>
      </c>
      <c r="E433" t="s">
        <v>1135</v>
      </c>
      <c r="F433" t="s">
        <v>676</v>
      </c>
      <c r="G433" t="s">
        <v>1147</v>
      </c>
      <c r="H433" s="48">
        <v>45699</v>
      </c>
      <c r="I433" t="s">
        <v>430</v>
      </c>
      <c r="J433" t="s">
        <v>303</v>
      </c>
      <c r="K433" t="s">
        <v>45</v>
      </c>
      <c r="L433" t="s">
        <v>1148</v>
      </c>
      <c r="M433" t="s">
        <v>1148</v>
      </c>
      <c r="N433" t="s">
        <v>325</v>
      </c>
      <c r="O433" t="s">
        <v>299</v>
      </c>
      <c r="P433" t="s">
        <v>1149</v>
      </c>
      <c r="Q433" t="s">
        <v>300</v>
      </c>
      <c r="R433" t="s">
        <v>1150</v>
      </c>
      <c r="S433" t="s">
        <v>20</v>
      </c>
      <c r="T433" s="49">
        <v>4.6699999999999998E-2</v>
      </c>
      <c r="U433" s="49">
        <v>0.70050000000000001</v>
      </c>
      <c r="V433" s="49">
        <v>4.76</v>
      </c>
      <c r="W433" t="s">
        <v>315</v>
      </c>
      <c r="X433" t="s">
        <v>302</v>
      </c>
      <c r="Y433" t="s">
        <v>21</v>
      </c>
      <c r="Z433" t="s">
        <v>1151</v>
      </c>
      <c r="AA433" s="2" t="str">
        <f>IFERROR(VLOOKUP(Tabela3[[#This Row],[RetornCodigo]],Tabela7[],4,0),"formula")</f>
        <v xml:space="preserve">G B Parreao   </v>
      </c>
      <c r="AB433" s="9" t="str">
        <f>IFERROR(VLOOKUP(Tabela3[[#This Row],[RetornCodigo]],Tabela7[],3,0),"formula")</f>
        <v>G Barbosa</v>
      </c>
      <c r="AC433" s="40">
        <f>IFERROR(Tabela3[[#This Row],[Vlr Devolução]]/$AK$1,"formula")</f>
        <v>1.5250781153981753E-5</v>
      </c>
      <c r="AD433" s="32">
        <f>IFERROR(Tabela3[[#This Row],[Qtd Devolvida Kg]]/$AL$1,"formula")</f>
        <v>2.0315775790862131E-5</v>
      </c>
      <c r="AE433" s="41" t="str">
        <f>IFERROR(RIGHT(Tabela3[[#This Row],[Cliente]],10),"formula")</f>
        <v>0082 - 03)</v>
      </c>
      <c r="AF433" s="41">
        <f>IFERROR(VLOOKUP(Tabela3[[#This Row],[Fantasia]],'BASE VENDAS'!#REF!,2,0),0)</f>
        <v>0</v>
      </c>
      <c r="AG433" s="41">
        <f>IFERROR(VLOOKUP(Tabela3[[#This Row],[Fantasia]],'BASE VENDAS'!#REF!,3,0),0)</f>
        <v>0</v>
      </c>
      <c r="AH433" s="42">
        <f t="shared" si="7"/>
        <v>2.8611970184302681E-2</v>
      </c>
    </row>
    <row r="434" spans="1:34" x14ac:dyDescent="0.2">
      <c r="A434" s="9" t="str">
        <f>IFERROR(Tabela3[[#This Row],[direita]],"formula")</f>
        <v>0082 - 03)</v>
      </c>
      <c r="B434" s="9" t="s">
        <v>1133</v>
      </c>
      <c r="C434" t="s">
        <v>1146</v>
      </c>
      <c r="D434" t="s">
        <v>916</v>
      </c>
      <c r="E434" t="s">
        <v>1135</v>
      </c>
      <c r="F434" t="s">
        <v>676</v>
      </c>
      <c r="G434" t="s">
        <v>1147</v>
      </c>
      <c r="H434" s="48">
        <v>45699</v>
      </c>
      <c r="I434" t="s">
        <v>430</v>
      </c>
      <c r="J434" t="s">
        <v>297</v>
      </c>
      <c r="K434" t="s">
        <v>27</v>
      </c>
      <c r="L434" t="s">
        <v>84</v>
      </c>
      <c r="M434" t="s">
        <v>84</v>
      </c>
      <c r="N434" t="s">
        <v>298</v>
      </c>
      <c r="O434" t="s">
        <v>299</v>
      </c>
      <c r="P434" t="s">
        <v>1149</v>
      </c>
      <c r="Q434" t="s">
        <v>308</v>
      </c>
      <c r="R434" t="s">
        <v>85</v>
      </c>
      <c r="S434" t="s">
        <v>20</v>
      </c>
      <c r="T434" s="49">
        <v>0.25559999999999999</v>
      </c>
      <c r="U434" s="49">
        <v>4.6007999999999996</v>
      </c>
      <c r="V434" s="49">
        <v>48.76</v>
      </c>
      <c r="W434" t="s">
        <v>315</v>
      </c>
      <c r="X434" t="s">
        <v>368</v>
      </c>
      <c r="Y434" t="s">
        <v>369</v>
      </c>
      <c r="Z434" t="s">
        <v>1151</v>
      </c>
      <c r="AA434" s="2" t="str">
        <f>IFERROR(VLOOKUP(Tabela3[[#This Row],[RetornCodigo]],Tabela7[],4,0),"formula")</f>
        <v xml:space="preserve">G B Parreao   </v>
      </c>
      <c r="AB434" s="9" t="str">
        <f>IFERROR(VLOOKUP(Tabela3[[#This Row],[RetornCodigo]],Tabela7[],3,0),"formula")</f>
        <v>G Barbosa</v>
      </c>
      <c r="AC434" s="40">
        <f>IFERROR(Tabela3[[#This Row],[Vlr Devolução]]/$AK$1,"formula")</f>
        <v>1.5622438845969543E-4</v>
      </c>
      <c r="AD434" s="32">
        <f>IFERROR(Tabela3[[#This Row],[Qtd Devolvida Kg]]/$AL$1,"formula")</f>
        <v>1.3343157924139684E-4</v>
      </c>
      <c r="AE434" s="41" t="str">
        <f>IFERROR(RIGHT(Tabela3[[#This Row],[Cliente]],10),"formula")</f>
        <v>0082 - 03)</v>
      </c>
      <c r="AF434" s="41">
        <f>IFERROR(VLOOKUP(Tabela3[[#This Row],[Fantasia]],'BASE VENDAS'!#REF!,2,0),0)</f>
        <v>0</v>
      </c>
      <c r="AG434" s="41">
        <f>IFERROR(VLOOKUP(Tabela3[[#This Row],[Fantasia]],'BASE VENDAS'!#REF!,3,0),0)</f>
        <v>0</v>
      </c>
      <c r="AH434" s="42">
        <f t="shared" si="7"/>
        <v>2.8611970184302681E-2</v>
      </c>
    </row>
    <row r="435" spans="1:34" x14ac:dyDescent="0.2">
      <c r="A435" s="9" t="str">
        <f>IFERROR(Tabela3[[#This Row],[direita]],"formula")</f>
        <v>0082 - 04)</v>
      </c>
      <c r="B435" s="9" t="s">
        <v>1133</v>
      </c>
      <c r="C435" t="s">
        <v>1146</v>
      </c>
      <c r="D435" t="s">
        <v>916</v>
      </c>
      <c r="E435" t="s">
        <v>1135</v>
      </c>
      <c r="F435" t="s">
        <v>676</v>
      </c>
      <c r="G435" t="s">
        <v>1253</v>
      </c>
      <c r="H435" s="48">
        <v>45699</v>
      </c>
      <c r="I435" t="s">
        <v>430</v>
      </c>
      <c r="J435" t="s">
        <v>297</v>
      </c>
      <c r="K435" t="s">
        <v>62</v>
      </c>
      <c r="L435" t="s">
        <v>63</v>
      </c>
      <c r="M435" t="s">
        <v>63</v>
      </c>
      <c r="N435" t="s">
        <v>298</v>
      </c>
      <c r="O435" t="s">
        <v>299</v>
      </c>
      <c r="P435" t="s">
        <v>2111</v>
      </c>
      <c r="Q435" t="s">
        <v>300</v>
      </c>
      <c r="R435" t="s">
        <v>64</v>
      </c>
      <c r="S435" t="s">
        <v>20</v>
      </c>
      <c r="T435" s="49">
        <v>1</v>
      </c>
      <c r="U435" s="49">
        <v>15</v>
      </c>
      <c r="V435" s="49">
        <v>133.5</v>
      </c>
      <c r="W435" t="s">
        <v>315</v>
      </c>
      <c r="X435" t="s">
        <v>302</v>
      </c>
      <c r="Y435" t="s">
        <v>316</v>
      </c>
      <c r="Z435" t="s">
        <v>2112</v>
      </c>
      <c r="AA435" s="2" t="str">
        <f>IFERROR(VLOOKUP(Tabela3[[#This Row],[RetornCodigo]],Tabela7[],4,0),"formula")</f>
        <v xml:space="preserve">G B Alagadico   </v>
      </c>
      <c r="AB435" s="9" t="str">
        <f>IFERROR(VLOOKUP(Tabela3[[#This Row],[RetornCodigo]],Tabela7[],3,0),"formula")</f>
        <v>G Barbosa</v>
      </c>
      <c r="AC435" s="40">
        <f>IFERROR(Tabela3[[#This Row],[Vlr Devolução]]/$AK$1,"formula")</f>
        <v>4.2772674034801766E-4</v>
      </c>
      <c r="AD435" s="32">
        <f>IFERROR(Tabela3[[#This Row],[Qtd Devolvida Kg]]/$AL$1,"formula")</f>
        <v>4.3502731886214415E-4</v>
      </c>
      <c r="AE435" s="41" t="str">
        <f>IFERROR(RIGHT(Tabela3[[#This Row],[Cliente]],10),"formula")</f>
        <v>0082 - 04)</v>
      </c>
      <c r="AF435" s="41">
        <f>IFERROR(VLOOKUP(Tabela3[[#This Row],[Fantasia]],'BASE VENDAS'!#REF!,2,0),0)</f>
        <v>0</v>
      </c>
      <c r="AG435" s="41">
        <f>IFERROR(VLOOKUP(Tabela3[[#This Row],[Fantasia]],'BASE VENDAS'!#REF!,3,0),0)</f>
        <v>0</v>
      </c>
      <c r="AH435" s="42">
        <f t="shared" si="7"/>
        <v>2.8611970184302681E-2</v>
      </c>
    </row>
    <row r="436" spans="1:34" x14ac:dyDescent="0.2">
      <c r="A436" s="9" t="str">
        <f>IFERROR(Tabela3[[#This Row],[direita]],"formula")</f>
        <v>0082 - 04)</v>
      </c>
      <c r="B436" s="9" t="s">
        <v>1133</v>
      </c>
      <c r="C436" t="s">
        <v>1146</v>
      </c>
      <c r="D436" t="s">
        <v>916</v>
      </c>
      <c r="E436" t="s">
        <v>1135</v>
      </c>
      <c r="F436" t="s">
        <v>676</v>
      </c>
      <c r="G436" t="s">
        <v>1253</v>
      </c>
      <c r="H436" s="48">
        <v>45699</v>
      </c>
      <c r="I436" t="s">
        <v>430</v>
      </c>
      <c r="J436" t="s">
        <v>297</v>
      </c>
      <c r="K436" t="s">
        <v>27</v>
      </c>
      <c r="L436" t="s">
        <v>84</v>
      </c>
      <c r="M436" t="s">
        <v>84</v>
      </c>
      <c r="N436" t="s">
        <v>298</v>
      </c>
      <c r="O436" t="s">
        <v>299</v>
      </c>
      <c r="P436" t="s">
        <v>2111</v>
      </c>
      <c r="Q436" t="s">
        <v>308</v>
      </c>
      <c r="R436" t="s">
        <v>85</v>
      </c>
      <c r="S436" t="s">
        <v>20</v>
      </c>
      <c r="T436" s="49">
        <v>0.4667</v>
      </c>
      <c r="U436" s="49">
        <v>8.4006000000000007</v>
      </c>
      <c r="V436" s="49">
        <v>89.04</v>
      </c>
      <c r="W436" t="s">
        <v>315</v>
      </c>
      <c r="X436" t="s">
        <v>368</v>
      </c>
      <c r="Y436" t="s">
        <v>369</v>
      </c>
      <c r="Z436" t="s">
        <v>2112</v>
      </c>
      <c r="AA436" s="2" t="str">
        <f>IFERROR(VLOOKUP(Tabela3[[#This Row],[RetornCodigo]],Tabela7[],4,0),"formula")</f>
        <v xml:space="preserve">G B Alagadico   </v>
      </c>
      <c r="AB436" s="9" t="str">
        <f>IFERROR(VLOOKUP(Tabela3[[#This Row],[RetornCodigo]],Tabela7[],3,0),"formula")</f>
        <v>G Barbosa</v>
      </c>
      <c r="AC436" s="40">
        <f>IFERROR(Tabela3[[#This Row],[Vlr Devolução]]/$AK$1,"formula")</f>
        <v>2.8527931805683515E-4</v>
      </c>
      <c r="AD436" s="32">
        <f>IFERROR(Tabela3[[#This Row],[Qtd Devolvida Kg]]/$AL$1,"formula")</f>
        <v>2.4363269965555523E-4</v>
      </c>
      <c r="AE436" s="41" t="str">
        <f>IFERROR(RIGHT(Tabela3[[#This Row],[Cliente]],10),"formula")</f>
        <v>0082 - 04)</v>
      </c>
      <c r="AF436" s="41">
        <f>IFERROR(VLOOKUP(Tabela3[[#This Row],[Fantasia]],'BASE VENDAS'!#REF!,2,0),0)</f>
        <v>0</v>
      </c>
      <c r="AG436" s="41">
        <f>IFERROR(VLOOKUP(Tabela3[[#This Row],[Fantasia]],'BASE VENDAS'!#REF!,3,0),0)</f>
        <v>0</v>
      </c>
      <c r="AH436" s="42">
        <f t="shared" si="7"/>
        <v>2.8611970184302681E-2</v>
      </c>
    </row>
    <row r="437" spans="1:34" x14ac:dyDescent="0.2">
      <c r="A437" s="9" t="str">
        <f>IFERROR(Tabela3[[#This Row],[direita]],"formula")</f>
        <v>1899 - 27)</v>
      </c>
      <c r="B437" s="9" t="s">
        <v>1133</v>
      </c>
      <c r="C437" t="s">
        <v>1134</v>
      </c>
      <c r="D437" t="s">
        <v>917</v>
      </c>
      <c r="E437" t="s">
        <v>1135</v>
      </c>
      <c r="F437" t="s">
        <v>676</v>
      </c>
      <c r="G437" t="s">
        <v>1793</v>
      </c>
      <c r="H437" s="48">
        <v>45701</v>
      </c>
      <c r="I437" t="s">
        <v>430</v>
      </c>
      <c r="J437" t="s">
        <v>303</v>
      </c>
      <c r="K437" t="s">
        <v>313</v>
      </c>
      <c r="L437" t="s">
        <v>365</v>
      </c>
      <c r="M437" t="s">
        <v>365</v>
      </c>
      <c r="N437" t="s">
        <v>325</v>
      </c>
      <c r="O437" t="s">
        <v>299</v>
      </c>
      <c r="P437" t="s">
        <v>2113</v>
      </c>
      <c r="Q437" t="s">
        <v>300</v>
      </c>
      <c r="R437" t="s">
        <v>1418</v>
      </c>
      <c r="S437" t="s">
        <v>20</v>
      </c>
      <c r="T437" s="49">
        <v>3.8</v>
      </c>
      <c r="U437" s="49">
        <v>21.28</v>
      </c>
      <c r="V437" s="49">
        <v>376.2</v>
      </c>
      <c r="W437" t="s">
        <v>301</v>
      </c>
      <c r="X437" t="s">
        <v>370</v>
      </c>
      <c r="Y437" t="s">
        <v>371</v>
      </c>
      <c r="Z437" t="s">
        <v>2114</v>
      </c>
      <c r="AA437" s="2" t="str">
        <f>IFERROR(VLOOKUP(Tabela3[[#This Row],[RetornCodigo]],Tabela7[],4,0),"formula")</f>
        <v xml:space="preserve">Assai Parangaba   </v>
      </c>
      <c r="AB437" s="9" t="str">
        <f>IFERROR(VLOOKUP(Tabela3[[#This Row],[RetornCodigo]],Tabela7[],3,0),"formula")</f>
        <v>Assai</v>
      </c>
      <c r="AC437" s="40">
        <f>IFERROR(Tabela3[[#This Row],[Vlr Devolução]]/$AK$1,"formula")</f>
        <v>1.205324342463852E-3</v>
      </c>
      <c r="AD437" s="32">
        <f>IFERROR(Tabela3[[#This Row],[Qtd Devolvida Kg]]/$AL$1,"formula")</f>
        <v>6.1715875635909518E-4</v>
      </c>
      <c r="AE437" s="41" t="str">
        <f>IFERROR(RIGHT(Tabela3[[#This Row],[Cliente]],10),"formula")</f>
        <v>1899 - 27)</v>
      </c>
      <c r="AF437" s="41">
        <f>IFERROR(VLOOKUP(Tabela3[[#This Row],[Fantasia]],'BASE VENDAS'!#REF!,2,0),0)</f>
        <v>0</v>
      </c>
      <c r="AG437" s="41">
        <f>IFERROR(VLOOKUP(Tabela3[[#This Row],[Fantasia]],'BASE VENDAS'!#REF!,3,0),0)</f>
        <v>0</v>
      </c>
      <c r="AH437" s="42">
        <f t="shared" si="7"/>
        <v>2.8611970184302681E-2</v>
      </c>
    </row>
    <row r="438" spans="1:34" x14ac:dyDescent="0.2">
      <c r="A438" s="9" t="str">
        <f>IFERROR(Tabela3[[#This Row],[direita]],"formula")</f>
        <v>1899 - 26)</v>
      </c>
      <c r="B438" s="9" t="s">
        <v>1133</v>
      </c>
      <c r="C438" t="s">
        <v>1134</v>
      </c>
      <c r="D438" t="s">
        <v>917</v>
      </c>
      <c r="E438" t="s">
        <v>1135</v>
      </c>
      <c r="F438" t="s">
        <v>676</v>
      </c>
      <c r="G438" t="s">
        <v>1219</v>
      </c>
      <c r="H438" s="48">
        <v>45699</v>
      </c>
      <c r="I438" t="s">
        <v>430</v>
      </c>
      <c r="J438" t="s">
        <v>297</v>
      </c>
      <c r="K438" t="s">
        <v>41</v>
      </c>
      <c r="L438" t="s">
        <v>310</v>
      </c>
      <c r="M438" t="s">
        <v>42</v>
      </c>
      <c r="N438" t="s">
        <v>298</v>
      </c>
      <c r="O438" t="s">
        <v>299</v>
      </c>
      <c r="P438" t="s">
        <v>2115</v>
      </c>
      <c r="Q438" t="s">
        <v>300</v>
      </c>
      <c r="R438" t="s">
        <v>86</v>
      </c>
      <c r="S438" t="s">
        <v>20</v>
      </c>
      <c r="T438" s="49">
        <v>1.11E-2</v>
      </c>
      <c r="U438" s="49">
        <v>9.9900000000000003E-2</v>
      </c>
      <c r="V438" s="49">
        <v>2.5</v>
      </c>
      <c r="W438" t="s">
        <v>315</v>
      </c>
      <c r="X438" t="s">
        <v>302</v>
      </c>
      <c r="Y438" t="s">
        <v>21</v>
      </c>
      <c r="Z438" t="s">
        <v>2116</v>
      </c>
      <c r="AA438" s="2" t="str">
        <f>IFERROR(VLOOKUP(Tabela3[[#This Row],[RetornCodigo]],Tabela7[],4,0),"formula")</f>
        <v xml:space="preserve">Assai Messejena   </v>
      </c>
      <c r="AB438" s="9" t="str">
        <f>IFERROR(VLOOKUP(Tabela3[[#This Row],[RetornCodigo]],Tabela7[],3,0),"formula")</f>
        <v>Assai</v>
      </c>
      <c r="AC438" s="40">
        <f>IFERROR(Tabela3[[#This Row],[Vlr Devolução]]/$AK$1,"formula")</f>
        <v>8.0098640514610048E-6</v>
      </c>
      <c r="AD438" s="32">
        <f>IFERROR(Tabela3[[#This Row],[Qtd Devolvida Kg]]/$AL$1,"formula")</f>
        <v>2.8972819436218802E-6</v>
      </c>
      <c r="AE438" s="41" t="str">
        <f>IFERROR(RIGHT(Tabela3[[#This Row],[Cliente]],10),"formula")</f>
        <v>1899 - 26)</v>
      </c>
      <c r="AF438" s="41">
        <f>IFERROR(VLOOKUP(Tabela3[[#This Row],[Fantasia]],'BASE VENDAS'!#REF!,2,0),0)</f>
        <v>0</v>
      </c>
      <c r="AG438" s="41">
        <f>IFERROR(VLOOKUP(Tabela3[[#This Row],[Fantasia]],'BASE VENDAS'!#REF!,3,0),0)</f>
        <v>0</v>
      </c>
      <c r="AH438" s="42">
        <f t="shared" si="7"/>
        <v>2.8611970184302681E-2</v>
      </c>
    </row>
    <row r="439" spans="1:34" x14ac:dyDescent="0.2">
      <c r="A439" s="9" t="str">
        <f>IFERROR(Tabela3[[#This Row],[direita]],"formula")</f>
        <v>0011 - 20)</v>
      </c>
      <c r="B439" s="9" t="s">
        <v>1133</v>
      </c>
      <c r="C439" t="s">
        <v>1146</v>
      </c>
      <c r="D439" t="s">
        <v>922</v>
      </c>
      <c r="E439" t="s">
        <v>1135</v>
      </c>
      <c r="F439" t="s">
        <v>683</v>
      </c>
      <c r="G439" t="s">
        <v>1152</v>
      </c>
      <c r="H439" s="48">
        <v>45698</v>
      </c>
      <c r="I439" t="s">
        <v>430</v>
      </c>
      <c r="J439" t="s">
        <v>303</v>
      </c>
      <c r="K439" t="s">
        <v>313</v>
      </c>
      <c r="L439" t="s">
        <v>412</v>
      </c>
      <c r="M439" t="s">
        <v>412</v>
      </c>
      <c r="N439" t="s">
        <v>333</v>
      </c>
      <c r="O439" t="s">
        <v>299</v>
      </c>
      <c r="P439" t="s">
        <v>1153</v>
      </c>
      <c r="Q439" t="s">
        <v>300</v>
      </c>
      <c r="R439" t="s">
        <v>413</v>
      </c>
      <c r="S439" t="s">
        <v>20</v>
      </c>
      <c r="T439" s="49">
        <v>2</v>
      </c>
      <c r="U439" s="49">
        <v>11</v>
      </c>
      <c r="V439" s="49">
        <v>256</v>
      </c>
      <c r="W439" t="s">
        <v>315</v>
      </c>
      <c r="X439" t="s">
        <v>368</v>
      </c>
      <c r="Y439" t="s">
        <v>369</v>
      </c>
      <c r="Z439" t="s">
        <v>1154</v>
      </c>
      <c r="AA439" s="2" t="str">
        <f>IFERROR(VLOOKUP(Tabela3[[#This Row],[RetornCodigo]],Tabela7[],4,0),"formula")</f>
        <v xml:space="preserve">CbdCaucaia   </v>
      </c>
      <c r="AB439" s="9" t="str">
        <f>IFERROR(VLOOKUP(Tabela3[[#This Row],[RetornCodigo]],Tabela7[],3,0),"formula")</f>
        <v>Cbd</v>
      </c>
      <c r="AC439" s="40">
        <f>IFERROR(Tabela3[[#This Row],[Vlr Devolução]]/$AK$1,"formula")</f>
        <v>8.2021007886960685E-4</v>
      </c>
      <c r="AD439" s="32">
        <f>IFERROR(Tabela3[[#This Row],[Qtd Devolvida Kg]]/$AL$1,"formula")</f>
        <v>3.1902003383223903E-4</v>
      </c>
      <c r="AE439" s="41" t="str">
        <f>IFERROR(RIGHT(Tabela3[[#This Row],[Cliente]],10),"formula")</f>
        <v>0011 - 20)</v>
      </c>
      <c r="AF439" s="41">
        <f>IFERROR(VLOOKUP(Tabela3[[#This Row],[Fantasia]],'BASE VENDAS'!#REF!,2,0),0)</f>
        <v>0</v>
      </c>
      <c r="AG439" s="41">
        <f>IFERROR(VLOOKUP(Tabela3[[#This Row],[Fantasia]],'BASE VENDAS'!#REF!,3,0),0)</f>
        <v>0</v>
      </c>
      <c r="AH439" s="42">
        <f t="shared" si="7"/>
        <v>2.8611970184302681E-2</v>
      </c>
    </row>
    <row r="440" spans="1:34" x14ac:dyDescent="0.2">
      <c r="A440" s="9" t="str">
        <f>IFERROR(Tabela3[[#This Row],[direita]],"formula")</f>
        <v>0144 - 01)</v>
      </c>
      <c r="B440" s="9" t="s">
        <v>1133</v>
      </c>
      <c r="C440" t="s">
        <v>1146</v>
      </c>
      <c r="D440" t="s">
        <v>916</v>
      </c>
      <c r="E440" t="s">
        <v>1135</v>
      </c>
      <c r="F440" t="s">
        <v>697</v>
      </c>
      <c r="G440" t="s">
        <v>1407</v>
      </c>
      <c r="H440" s="48">
        <v>45700</v>
      </c>
      <c r="I440" t="s">
        <v>430</v>
      </c>
      <c r="J440" t="s">
        <v>303</v>
      </c>
      <c r="K440" t="s">
        <v>313</v>
      </c>
      <c r="L440" t="s">
        <v>412</v>
      </c>
      <c r="M440" t="s">
        <v>412</v>
      </c>
      <c r="N440" t="s">
        <v>333</v>
      </c>
      <c r="O440" t="s">
        <v>299</v>
      </c>
      <c r="P440" t="s">
        <v>2117</v>
      </c>
      <c r="Q440" t="s">
        <v>308</v>
      </c>
      <c r="R440" t="s">
        <v>413</v>
      </c>
      <c r="S440" t="s">
        <v>20</v>
      </c>
      <c r="T440" s="49">
        <v>1</v>
      </c>
      <c r="U440" s="49">
        <v>5.5</v>
      </c>
      <c r="V440" s="49">
        <v>109</v>
      </c>
      <c r="W440" t="s">
        <v>315</v>
      </c>
      <c r="X440" t="s">
        <v>368</v>
      </c>
      <c r="Y440" t="s">
        <v>406</v>
      </c>
      <c r="Z440" t="s">
        <v>2118</v>
      </c>
      <c r="AA440" s="2" t="str">
        <f>IFERROR(VLOOKUP(Tabela3[[#This Row],[RetornCodigo]],Tabela7[],4,0),"formula")</f>
        <v>Supermercado Cosmos Ltda</v>
      </c>
      <c r="AB440" s="9" t="str">
        <f>IFERROR(VLOOKUP(Tabela3[[#This Row],[RetornCodigo]],Tabela7[],3,0),"formula")</f>
        <v>Outros</v>
      </c>
      <c r="AC440" s="40">
        <f>IFERROR(Tabela3[[#This Row],[Vlr Devolução]]/$AK$1,"formula")</f>
        <v>3.4923007264369983E-4</v>
      </c>
      <c r="AD440" s="32">
        <f>IFERROR(Tabela3[[#This Row],[Qtd Devolvida Kg]]/$AL$1,"formula")</f>
        <v>1.5951001691611952E-4</v>
      </c>
      <c r="AE440" s="41" t="str">
        <f>IFERROR(RIGHT(Tabela3[[#This Row],[Cliente]],10),"formula")</f>
        <v>0144 - 01)</v>
      </c>
      <c r="AF440" s="41">
        <f>IFERROR(VLOOKUP(Tabela3[[#This Row],[Fantasia]],'BASE VENDAS'!#REF!,2,0),0)</f>
        <v>0</v>
      </c>
      <c r="AG440" s="41">
        <f>IFERROR(VLOOKUP(Tabela3[[#This Row],[Fantasia]],'BASE VENDAS'!#REF!,3,0),0)</f>
        <v>0</v>
      </c>
      <c r="AH440" s="42">
        <f t="shared" si="7"/>
        <v>2.8611970184302681E-2</v>
      </c>
    </row>
    <row r="441" spans="1:34" x14ac:dyDescent="0.2">
      <c r="A441" s="9" t="str">
        <f>IFERROR(Tabela3[[#This Row],[direita]],"formula")</f>
        <v>0144 - 01)</v>
      </c>
      <c r="B441" s="9" t="s">
        <v>1133</v>
      </c>
      <c r="C441" t="s">
        <v>1146</v>
      </c>
      <c r="D441" t="s">
        <v>916</v>
      </c>
      <c r="E441" t="s">
        <v>1135</v>
      </c>
      <c r="F441" t="s">
        <v>697</v>
      </c>
      <c r="G441" t="s">
        <v>1407</v>
      </c>
      <c r="H441" s="48">
        <v>45700</v>
      </c>
      <c r="I441" t="s">
        <v>430</v>
      </c>
      <c r="J441" t="s">
        <v>303</v>
      </c>
      <c r="K441" t="s">
        <v>89</v>
      </c>
      <c r="L441" t="s">
        <v>90</v>
      </c>
      <c r="M441" t="s">
        <v>90</v>
      </c>
      <c r="N441" t="s">
        <v>298</v>
      </c>
      <c r="O441" t="s">
        <v>299</v>
      </c>
      <c r="P441" t="s">
        <v>2117</v>
      </c>
      <c r="Q441" t="s">
        <v>309</v>
      </c>
      <c r="R441" t="s">
        <v>91</v>
      </c>
      <c r="S441" t="s">
        <v>92</v>
      </c>
      <c r="T441" s="49">
        <v>0.4</v>
      </c>
      <c r="U441" s="49">
        <v>8</v>
      </c>
      <c r="V441" s="49">
        <v>28.8</v>
      </c>
      <c r="W441" t="s">
        <v>315</v>
      </c>
      <c r="X441" t="s">
        <v>368</v>
      </c>
      <c r="Y441" t="s">
        <v>406</v>
      </c>
      <c r="Z441" t="s">
        <v>2118</v>
      </c>
      <c r="AA441" s="2" t="str">
        <f>IFERROR(VLOOKUP(Tabela3[[#This Row],[RetornCodigo]],Tabela7[],4,0),"formula")</f>
        <v>Supermercado Cosmos Ltda</v>
      </c>
      <c r="AB441" s="9" t="str">
        <f>IFERROR(VLOOKUP(Tabela3[[#This Row],[RetornCodigo]],Tabela7[],3,0),"formula")</f>
        <v>Outros</v>
      </c>
      <c r="AC441" s="40">
        <f>IFERROR(Tabela3[[#This Row],[Vlr Devolução]]/$AK$1,"formula")</f>
        <v>9.2273633872830773E-5</v>
      </c>
      <c r="AD441" s="32">
        <f>IFERROR(Tabela3[[#This Row],[Qtd Devolvida Kg]]/$AL$1,"formula")</f>
        <v>2.3201457005981021E-4</v>
      </c>
      <c r="AE441" s="41" t="str">
        <f>IFERROR(RIGHT(Tabela3[[#This Row],[Cliente]],10),"formula")</f>
        <v>0144 - 01)</v>
      </c>
      <c r="AF441" s="41">
        <f>IFERROR(VLOOKUP(Tabela3[[#This Row],[Fantasia]],'BASE VENDAS'!#REF!,2,0),0)</f>
        <v>0</v>
      </c>
      <c r="AG441" s="41">
        <f>IFERROR(VLOOKUP(Tabela3[[#This Row],[Fantasia]],'BASE VENDAS'!#REF!,3,0),0)</f>
        <v>0</v>
      </c>
      <c r="AH441" s="42">
        <f t="shared" si="7"/>
        <v>2.8611970184302681E-2</v>
      </c>
    </row>
    <row r="442" spans="1:34" x14ac:dyDescent="0.2">
      <c r="A442" s="9" t="str">
        <f>IFERROR(Tabela3[[#This Row],[direita]],"formula")</f>
        <v>2459 - 48)</v>
      </c>
      <c r="B442" s="9" t="s">
        <v>1133</v>
      </c>
      <c r="C442" t="s">
        <v>1134</v>
      </c>
      <c r="D442" t="s">
        <v>917</v>
      </c>
      <c r="E442" t="s">
        <v>1135</v>
      </c>
      <c r="F442" t="s">
        <v>686</v>
      </c>
      <c r="G442" t="s">
        <v>1410</v>
      </c>
      <c r="H442" s="48">
        <v>45702</v>
      </c>
      <c r="I442" t="s">
        <v>430</v>
      </c>
      <c r="J442" t="s">
        <v>297</v>
      </c>
      <c r="K442" t="s">
        <v>57</v>
      </c>
      <c r="L442" t="s">
        <v>306</v>
      </c>
      <c r="M442" t="s">
        <v>274</v>
      </c>
      <c r="N442" t="s">
        <v>298</v>
      </c>
      <c r="O442" t="s">
        <v>299</v>
      </c>
      <c r="P442" t="s">
        <v>2119</v>
      </c>
      <c r="Q442" t="s">
        <v>300</v>
      </c>
      <c r="R442" t="s">
        <v>275</v>
      </c>
      <c r="S442" t="s">
        <v>20</v>
      </c>
      <c r="T442" s="49">
        <v>0.1111</v>
      </c>
      <c r="U442" s="49">
        <v>0.99990000000000001</v>
      </c>
      <c r="V442" s="49">
        <v>16.899999999999999</v>
      </c>
      <c r="W442" t="s">
        <v>315</v>
      </c>
      <c r="X442" t="s">
        <v>370</v>
      </c>
      <c r="Y442" t="s">
        <v>1144</v>
      </c>
      <c r="Z442" t="s">
        <v>2120</v>
      </c>
      <c r="AA442" s="2" t="str">
        <f>IFERROR(VLOOKUP(Tabela3[[#This Row],[RetornCodigo]],Tabela7[],4,0),"formula")</f>
        <v xml:space="preserve">Mateus Quixeramobim   </v>
      </c>
      <c r="AB442" s="9" t="str">
        <f>IFERROR(VLOOKUP(Tabela3[[#This Row],[RetornCodigo]],Tabela7[],3,0),"formula")</f>
        <v>Mateus</v>
      </c>
      <c r="AC442" s="40">
        <f>IFERROR(Tabela3[[#This Row],[Vlr Devolução]]/$AK$1,"formula")</f>
        <v>5.4146680987876386E-5</v>
      </c>
      <c r="AD442" s="32">
        <f>IFERROR(Tabela3[[#This Row],[Qtd Devolvida Kg]]/$AL$1,"formula")</f>
        <v>2.8998921075350528E-5</v>
      </c>
      <c r="AE442" s="41" t="str">
        <f>IFERROR(RIGHT(Tabela3[[#This Row],[Cliente]],10),"formula")</f>
        <v>2459 - 48)</v>
      </c>
      <c r="AF442" s="41">
        <f>IFERROR(VLOOKUP(Tabela3[[#This Row],[Fantasia]],'BASE VENDAS'!#REF!,2,0),0)</f>
        <v>0</v>
      </c>
      <c r="AG442" s="41">
        <f>IFERROR(VLOOKUP(Tabela3[[#This Row],[Fantasia]],'BASE VENDAS'!#REF!,3,0),0)</f>
        <v>0</v>
      </c>
      <c r="AH442" s="42">
        <f t="shared" si="7"/>
        <v>2.8611970184302681E-2</v>
      </c>
    </row>
    <row r="443" spans="1:34" x14ac:dyDescent="0.2">
      <c r="A443" s="9" t="str">
        <f>IFERROR(Tabela3[[#This Row],[direita]],"formula")</f>
        <v>2459 - 48)</v>
      </c>
      <c r="B443" s="9" t="s">
        <v>1133</v>
      </c>
      <c r="C443" t="s">
        <v>1134</v>
      </c>
      <c r="D443" t="s">
        <v>917</v>
      </c>
      <c r="E443" t="s">
        <v>1135</v>
      </c>
      <c r="F443" t="s">
        <v>686</v>
      </c>
      <c r="G443" t="s">
        <v>1410</v>
      </c>
      <c r="H443" s="48">
        <v>45702</v>
      </c>
      <c r="I443" t="s">
        <v>430</v>
      </c>
      <c r="J443" t="s">
        <v>297</v>
      </c>
      <c r="K443" t="s">
        <v>41</v>
      </c>
      <c r="L443" t="s">
        <v>310</v>
      </c>
      <c r="M443" t="s">
        <v>42</v>
      </c>
      <c r="N443" t="s">
        <v>298</v>
      </c>
      <c r="O443" t="s">
        <v>299</v>
      </c>
      <c r="P443" t="s">
        <v>2119</v>
      </c>
      <c r="Q443" t="s">
        <v>308</v>
      </c>
      <c r="R443" t="s">
        <v>86</v>
      </c>
      <c r="S443" t="s">
        <v>20</v>
      </c>
      <c r="T443" s="49">
        <v>0.1111</v>
      </c>
      <c r="U443" s="49">
        <v>0.99990000000000001</v>
      </c>
      <c r="V443" s="49">
        <v>21</v>
      </c>
      <c r="W443" t="s">
        <v>315</v>
      </c>
      <c r="X443" t="s">
        <v>370</v>
      </c>
      <c r="Y443" t="s">
        <v>1144</v>
      </c>
      <c r="Z443" t="s">
        <v>2120</v>
      </c>
      <c r="AA443" s="2" t="str">
        <f>IFERROR(VLOOKUP(Tabela3[[#This Row],[RetornCodigo]],Tabela7[],4,0),"formula")</f>
        <v xml:space="preserve">Mateus Quixeramobim   </v>
      </c>
      <c r="AB443" s="9" t="str">
        <f>IFERROR(VLOOKUP(Tabela3[[#This Row],[RetornCodigo]],Tabela7[],3,0),"formula")</f>
        <v>Mateus</v>
      </c>
      <c r="AC443" s="40">
        <f>IFERROR(Tabela3[[#This Row],[Vlr Devolução]]/$AK$1,"formula")</f>
        <v>6.7282858032272441E-5</v>
      </c>
      <c r="AD443" s="32">
        <f>IFERROR(Tabela3[[#This Row],[Qtd Devolvida Kg]]/$AL$1,"formula")</f>
        <v>2.8998921075350528E-5</v>
      </c>
      <c r="AE443" s="41" t="str">
        <f>IFERROR(RIGHT(Tabela3[[#This Row],[Cliente]],10),"formula")</f>
        <v>2459 - 48)</v>
      </c>
      <c r="AF443" s="41">
        <f>IFERROR(VLOOKUP(Tabela3[[#This Row],[Fantasia]],'BASE VENDAS'!#REF!,2,0),0)</f>
        <v>0</v>
      </c>
      <c r="AG443" s="41">
        <f>IFERROR(VLOOKUP(Tabela3[[#This Row],[Fantasia]],'BASE VENDAS'!#REF!,3,0),0)</f>
        <v>0</v>
      </c>
      <c r="AH443" s="42">
        <f t="shared" si="7"/>
        <v>2.8611970184302681E-2</v>
      </c>
    </row>
    <row r="444" spans="1:34" x14ac:dyDescent="0.2">
      <c r="A444" s="9" t="str">
        <f>IFERROR(Tabela3[[#This Row],[direita]],"formula")</f>
        <v>2459 - 48)</v>
      </c>
      <c r="B444" s="9" t="s">
        <v>1133</v>
      </c>
      <c r="C444" t="s">
        <v>1134</v>
      </c>
      <c r="D444" t="s">
        <v>917</v>
      </c>
      <c r="E444" t="s">
        <v>1135</v>
      </c>
      <c r="F444" t="s">
        <v>686</v>
      </c>
      <c r="G444" t="s">
        <v>1410</v>
      </c>
      <c r="H444" s="48">
        <v>45702</v>
      </c>
      <c r="I444" t="s">
        <v>430</v>
      </c>
      <c r="J444" t="s">
        <v>297</v>
      </c>
      <c r="K444" t="s">
        <v>27</v>
      </c>
      <c r="L444" t="s">
        <v>320</v>
      </c>
      <c r="M444" t="s">
        <v>28</v>
      </c>
      <c r="N444" t="s">
        <v>298</v>
      </c>
      <c r="O444" t="s">
        <v>299</v>
      </c>
      <c r="P444" t="s">
        <v>2119</v>
      </c>
      <c r="Q444" t="s">
        <v>309</v>
      </c>
      <c r="R444" t="s">
        <v>29</v>
      </c>
      <c r="S444" t="s">
        <v>20</v>
      </c>
      <c r="T444" s="49">
        <v>1.7222</v>
      </c>
      <c r="U444" s="49">
        <v>30.999600000000001</v>
      </c>
      <c r="V444" s="49">
        <v>288.3</v>
      </c>
      <c r="W444" t="s">
        <v>315</v>
      </c>
      <c r="X444" t="s">
        <v>370</v>
      </c>
      <c r="Y444" t="s">
        <v>1144</v>
      </c>
      <c r="Z444" t="s">
        <v>2120</v>
      </c>
      <c r="AA444" s="2" t="str">
        <f>IFERROR(VLOOKUP(Tabela3[[#This Row],[RetornCodigo]],Tabela7[],4,0),"formula")</f>
        <v xml:space="preserve">Mateus Quixeramobim   </v>
      </c>
      <c r="AB444" s="9" t="str">
        <f>IFERROR(VLOOKUP(Tabela3[[#This Row],[RetornCodigo]],Tabela7[],3,0),"formula")</f>
        <v>Mateus</v>
      </c>
      <c r="AC444" s="40">
        <f>IFERROR(Tabela3[[#This Row],[Vlr Devolução]]/$AK$1,"formula")</f>
        <v>9.2369752241448311E-4</v>
      </c>
      <c r="AD444" s="32">
        <f>IFERROR(Tabela3[[#This Row],[Qtd Devolvida Kg]]/$AL$1,"formula")</f>
        <v>8.9904485825326164E-4</v>
      </c>
      <c r="AE444" s="41" t="str">
        <f>IFERROR(RIGHT(Tabela3[[#This Row],[Cliente]],10),"formula")</f>
        <v>2459 - 48)</v>
      </c>
      <c r="AF444" s="41">
        <f>IFERROR(VLOOKUP(Tabela3[[#This Row],[Fantasia]],'BASE VENDAS'!#REF!,2,0),0)</f>
        <v>0</v>
      </c>
      <c r="AG444" s="41">
        <f>IFERROR(VLOOKUP(Tabela3[[#This Row],[Fantasia]],'BASE VENDAS'!#REF!,3,0),0)</f>
        <v>0</v>
      </c>
      <c r="AH444" s="42">
        <f t="shared" si="7"/>
        <v>2.8611970184302681E-2</v>
      </c>
    </row>
    <row r="445" spans="1:34" x14ac:dyDescent="0.2">
      <c r="A445" s="9" t="str">
        <f>IFERROR(Tabela3[[#This Row],[direita]],"formula")</f>
        <v>2459 - 48)</v>
      </c>
      <c r="B445" s="9" t="s">
        <v>1133</v>
      </c>
      <c r="C445" t="s">
        <v>1134</v>
      </c>
      <c r="D445" t="s">
        <v>917</v>
      </c>
      <c r="E445" t="s">
        <v>1135</v>
      </c>
      <c r="F445" t="s">
        <v>686</v>
      </c>
      <c r="G445" t="s">
        <v>1410</v>
      </c>
      <c r="H445" s="48">
        <v>45702</v>
      </c>
      <c r="I445" t="s">
        <v>430</v>
      </c>
      <c r="J445" t="s">
        <v>303</v>
      </c>
      <c r="K445" t="s">
        <v>17</v>
      </c>
      <c r="L445" t="s">
        <v>23</v>
      </c>
      <c r="M445" t="s">
        <v>23</v>
      </c>
      <c r="N445" t="s">
        <v>298</v>
      </c>
      <c r="O445" t="s">
        <v>299</v>
      </c>
      <c r="P445" t="s">
        <v>2119</v>
      </c>
      <c r="Q445" t="s">
        <v>307</v>
      </c>
      <c r="R445" t="s">
        <v>2016</v>
      </c>
      <c r="S445" t="s">
        <v>20</v>
      </c>
      <c r="T445" s="49">
        <v>7.4999999999999997E-2</v>
      </c>
      <c r="U445" s="49">
        <v>1.5</v>
      </c>
      <c r="V445" s="49">
        <v>3.6</v>
      </c>
      <c r="W445" t="s">
        <v>315</v>
      </c>
      <c r="X445" t="s">
        <v>370</v>
      </c>
      <c r="Y445" t="s">
        <v>1144</v>
      </c>
      <c r="Z445" t="s">
        <v>2120</v>
      </c>
      <c r="AA445" s="2" t="str">
        <f>IFERROR(VLOOKUP(Tabela3[[#This Row],[RetornCodigo]],Tabela7[],4,0),"formula")</f>
        <v xml:space="preserve">Mateus Quixeramobim   </v>
      </c>
      <c r="AB445" s="9" t="str">
        <f>IFERROR(VLOOKUP(Tabela3[[#This Row],[RetornCodigo]],Tabela7[],3,0),"formula")</f>
        <v>Mateus</v>
      </c>
      <c r="AC445" s="40">
        <f>IFERROR(Tabela3[[#This Row],[Vlr Devolução]]/$AK$1,"formula")</f>
        <v>1.1534204234103847E-5</v>
      </c>
      <c r="AD445" s="32">
        <f>IFERROR(Tabela3[[#This Row],[Qtd Devolvida Kg]]/$AL$1,"formula")</f>
        <v>4.3502731886214419E-5</v>
      </c>
      <c r="AE445" s="41" t="str">
        <f>IFERROR(RIGHT(Tabela3[[#This Row],[Cliente]],10),"formula")</f>
        <v>2459 - 48)</v>
      </c>
      <c r="AF445" s="41">
        <f>IFERROR(VLOOKUP(Tabela3[[#This Row],[Fantasia]],'BASE VENDAS'!#REF!,2,0),0)</f>
        <v>0</v>
      </c>
      <c r="AG445" s="41">
        <f>IFERROR(VLOOKUP(Tabela3[[#This Row],[Fantasia]],'BASE VENDAS'!#REF!,3,0),0)</f>
        <v>0</v>
      </c>
      <c r="AH445" s="42">
        <f t="shared" si="7"/>
        <v>2.8611970184302681E-2</v>
      </c>
    </row>
    <row r="446" spans="1:34" x14ac:dyDescent="0.2">
      <c r="A446" s="9" t="str">
        <f>IFERROR(Tabela3[[#This Row],[direita]],"formula")</f>
        <v>2459 - 48)</v>
      </c>
      <c r="B446" s="9" t="s">
        <v>1133</v>
      </c>
      <c r="C446" t="s">
        <v>1134</v>
      </c>
      <c r="D446" t="s">
        <v>917</v>
      </c>
      <c r="E446" t="s">
        <v>1135</v>
      </c>
      <c r="F446" t="s">
        <v>686</v>
      </c>
      <c r="G446" t="s">
        <v>1410</v>
      </c>
      <c r="H446" s="48">
        <v>45709</v>
      </c>
      <c r="I446" t="s">
        <v>1982</v>
      </c>
      <c r="J446" t="s">
        <v>303</v>
      </c>
      <c r="K446" t="s">
        <v>147</v>
      </c>
      <c r="L446" t="s">
        <v>415</v>
      </c>
      <c r="M446" t="s">
        <v>1159</v>
      </c>
      <c r="N446" t="s">
        <v>298</v>
      </c>
      <c r="O446" t="s">
        <v>299</v>
      </c>
      <c r="P446" t="s">
        <v>2787</v>
      </c>
      <c r="Q446" t="s">
        <v>300</v>
      </c>
      <c r="R446" t="s">
        <v>1161</v>
      </c>
      <c r="S446" t="s">
        <v>20</v>
      </c>
      <c r="T446" s="49">
        <v>2.5556000000000001</v>
      </c>
      <c r="U446" s="49">
        <v>46.000799999999998</v>
      </c>
      <c r="V446" s="49">
        <v>147.19999999999999</v>
      </c>
      <c r="W446" t="s">
        <v>301</v>
      </c>
      <c r="X446" t="s">
        <v>370</v>
      </c>
      <c r="Y446" t="s">
        <v>371</v>
      </c>
      <c r="Z446" t="s">
        <v>2120</v>
      </c>
      <c r="AA446" s="2" t="str">
        <f>IFERROR(VLOOKUP(Tabela3[[#This Row],[RetornCodigo]],Tabela7[],4,0),"formula")</f>
        <v xml:space="preserve">Mateus Quixeramobim   </v>
      </c>
      <c r="AB446" s="9" t="str">
        <f>IFERROR(VLOOKUP(Tabela3[[#This Row],[RetornCodigo]],Tabela7[],3,0),"formula")</f>
        <v>Mateus</v>
      </c>
      <c r="AC446" s="40">
        <f>IFERROR(Tabela3[[#This Row],[Vlr Devolução]]/$AK$1,"formula")</f>
        <v>4.7162079535002392E-4</v>
      </c>
      <c r="AD446" s="32">
        <f>IFERROR(Tabela3[[#This Row],[Qtd Devolvida Kg]]/$AL$1,"formula")</f>
        <v>1.3341069793009147E-3</v>
      </c>
      <c r="AE446" s="41" t="str">
        <f>IFERROR(RIGHT(Tabela3[[#This Row],[Cliente]],10),"formula")</f>
        <v>2459 - 48)</v>
      </c>
      <c r="AF446" s="41">
        <f>IFERROR(VLOOKUP(Tabela3[[#This Row],[Fantasia]],'BASE VENDAS'!#REF!,2,0),0)</f>
        <v>0</v>
      </c>
      <c r="AG446" s="41">
        <f>IFERROR(VLOOKUP(Tabela3[[#This Row],[Fantasia]],'BASE VENDAS'!#REF!,3,0),0)</f>
        <v>0</v>
      </c>
      <c r="AH446" s="42">
        <f t="shared" si="7"/>
        <v>2.8611970184302681E-2</v>
      </c>
    </row>
    <row r="447" spans="1:34" x14ac:dyDescent="0.2">
      <c r="A447" s="9" t="str">
        <f>IFERROR(Tabela3[[#This Row],[direita]],"formula")</f>
        <v>2459 - 44)</v>
      </c>
      <c r="B447" s="9" t="s">
        <v>1133</v>
      </c>
      <c r="C447" t="s">
        <v>1134</v>
      </c>
      <c r="D447" t="s">
        <v>917</v>
      </c>
      <c r="E447" t="s">
        <v>1135</v>
      </c>
      <c r="F447" t="s">
        <v>697</v>
      </c>
      <c r="G447" t="s">
        <v>1413</v>
      </c>
      <c r="H447" s="48">
        <v>45701</v>
      </c>
      <c r="I447" t="s">
        <v>430</v>
      </c>
      <c r="J447" t="s">
        <v>297</v>
      </c>
      <c r="K447" t="s">
        <v>53</v>
      </c>
      <c r="L447" t="s">
        <v>54</v>
      </c>
      <c r="M447" t="s">
        <v>55</v>
      </c>
      <c r="N447" t="s">
        <v>298</v>
      </c>
      <c r="O447" t="s">
        <v>299</v>
      </c>
      <c r="P447" t="s">
        <v>2121</v>
      </c>
      <c r="Q447" t="s">
        <v>300</v>
      </c>
      <c r="R447" t="s">
        <v>56</v>
      </c>
      <c r="S447" t="s">
        <v>20</v>
      </c>
      <c r="T447" s="49">
        <v>6.6699999999999995E-2</v>
      </c>
      <c r="U447" s="49">
        <v>1.0004999999999999</v>
      </c>
      <c r="V447" s="49">
        <v>12.9</v>
      </c>
      <c r="W447" t="s">
        <v>315</v>
      </c>
      <c r="X447" t="s">
        <v>302</v>
      </c>
      <c r="Y447" t="s">
        <v>21</v>
      </c>
      <c r="Z447" t="s">
        <v>2122</v>
      </c>
      <c r="AA447" s="2" t="str">
        <f>IFERROR(VLOOKUP(Tabela3[[#This Row],[RetornCodigo]],Tabela7[],4,0),"formula")</f>
        <v xml:space="preserve">Mateus Crateus   </v>
      </c>
      <c r="AB447" s="9" t="str">
        <f>IFERROR(VLOOKUP(Tabela3[[#This Row],[RetornCodigo]],Tabela7[],3,0),"formula")</f>
        <v>Mateus</v>
      </c>
      <c r="AC447" s="40">
        <f>IFERROR(Tabela3[[#This Row],[Vlr Devolução]]/$AK$1,"formula")</f>
        <v>4.1330898505538783E-5</v>
      </c>
      <c r="AD447" s="32">
        <f>IFERROR(Tabela3[[#This Row],[Qtd Devolvida Kg]]/$AL$1,"formula")</f>
        <v>2.9016322168105014E-5</v>
      </c>
      <c r="AE447" s="41" t="str">
        <f>IFERROR(RIGHT(Tabela3[[#This Row],[Cliente]],10),"formula")</f>
        <v>2459 - 44)</v>
      </c>
      <c r="AF447" s="41">
        <f>IFERROR(VLOOKUP(Tabela3[[#This Row],[Fantasia]],'BASE VENDAS'!#REF!,2,0),0)</f>
        <v>0</v>
      </c>
      <c r="AG447" s="41">
        <f>IFERROR(VLOOKUP(Tabela3[[#This Row],[Fantasia]],'BASE VENDAS'!#REF!,3,0),0)</f>
        <v>0</v>
      </c>
      <c r="AH447" s="42">
        <f t="shared" si="7"/>
        <v>2.8611970184302681E-2</v>
      </c>
    </row>
    <row r="448" spans="1:34" x14ac:dyDescent="0.2">
      <c r="A448" s="9" t="str">
        <f>IFERROR(Tabela3[[#This Row],[direita]],"formula")</f>
        <v>2459 - 44)</v>
      </c>
      <c r="B448" s="9" t="s">
        <v>1133</v>
      </c>
      <c r="C448" t="s">
        <v>1134</v>
      </c>
      <c r="D448" t="s">
        <v>917</v>
      </c>
      <c r="E448" t="s">
        <v>1135</v>
      </c>
      <c r="F448" t="s">
        <v>697</v>
      </c>
      <c r="G448" t="s">
        <v>1413</v>
      </c>
      <c r="H448" s="48">
        <v>45701</v>
      </c>
      <c r="I448" t="s">
        <v>430</v>
      </c>
      <c r="J448" t="s">
        <v>297</v>
      </c>
      <c r="K448" t="s">
        <v>27</v>
      </c>
      <c r="L448" t="s">
        <v>84</v>
      </c>
      <c r="M448" t="s">
        <v>84</v>
      </c>
      <c r="N448" t="s">
        <v>298</v>
      </c>
      <c r="O448" t="s">
        <v>299</v>
      </c>
      <c r="P448" t="s">
        <v>2121</v>
      </c>
      <c r="Q448" t="s">
        <v>308</v>
      </c>
      <c r="R448" t="s">
        <v>268</v>
      </c>
      <c r="S448" t="s">
        <v>20</v>
      </c>
      <c r="T448" s="49">
        <v>2.4722</v>
      </c>
      <c r="U448" s="49">
        <v>44.499600000000001</v>
      </c>
      <c r="V448" s="49">
        <v>413.85</v>
      </c>
      <c r="W448" t="s">
        <v>305</v>
      </c>
      <c r="X448" t="s">
        <v>368</v>
      </c>
      <c r="Y448" t="s">
        <v>369</v>
      </c>
      <c r="Z448" t="s">
        <v>2122</v>
      </c>
      <c r="AA448" s="2" t="str">
        <f>IFERROR(VLOOKUP(Tabela3[[#This Row],[RetornCodigo]],Tabela7[],4,0),"formula")</f>
        <v xml:space="preserve">Mateus Crateus   </v>
      </c>
      <c r="AB448" s="9" t="str">
        <f>IFERROR(VLOOKUP(Tabela3[[#This Row],[RetornCodigo]],Tabela7[],3,0),"formula")</f>
        <v>Mateus</v>
      </c>
      <c r="AC448" s="40">
        <f>IFERROR(Tabela3[[#This Row],[Vlr Devolução]]/$AK$1,"formula")</f>
        <v>1.3259528950788548E-3</v>
      </c>
      <c r="AD448" s="32">
        <f>IFERROR(Tabela3[[#This Row],[Qtd Devolvida Kg]]/$AL$1,"formula")</f>
        <v>1.2905694452291913E-3</v>
      </c>
      <c r="AE448" s="41" t="str">
        <f>IFERROR(RIGHT(Tabela3[[#This Row],[Cliente]],10),"formula")</f>
        <v>2459 - 44)</v>
      </c>
      <c r="AF448" s="41">
        <f>IFERROR(VLOOKUP(Tabela3[[#This Row],[Fantasia]],'BASE VENDAS'!#REF!,2,0),0)</f>
        <v>0</v>
      </c>
      <c r="AG448" s="41">
        <f>IFERROR(VLOOKUP(Tabela3[[#This Row],[Fantasia]],'BASE VENDAS'!#REF!,3,0),0)</f>
        <v>0</v>
      </c>
      <c r="AH448" s="42">
        <f t="shared" si="7"/>
        <v>2.8611970184302681E-2</v>
      </c>
    </row>
    <row r="449" spans="1:34" x14ac:dyDescent="0.2">
      <c r="A449" s="9" t="str">
        <f>IFERROR(Tabela3[[#This Row],[direita]],"formula")</f>
        <v>0129 - 01)</v>
      </c>
      <c r="B449" s="9" t="s">
        <v>1133</v>
      </c>
      <c r="C449" t="s">
        <v>1134</v>
      </c>
      <c r="D449" t="s">
        <v>917</v>
      </c>
      <c r="E449" t="s">
        <v>1135</v>
      </c>
      <c r="F449" t="s">
        <v>676</v>
      </c>
      <c r="G449" t="s">
        <v>1200</v>
      </c>
      <c r="H449" s="48">
        <v>45699</v>
      </c>
      <c r="I449" t="s">
        <v>430</v>
      </c>
      <c r="J449" t="s">
        <v>297</v>
      </c>
      <c r="K449" t="s">
        <v>41</v>
      </c>
      <c r="L449" t="s">
        <v>310</v>
      </c>
      <c r="M449" t="s">
        <v>42</v>
      </c>
      <c r="N449" t="s">
        <v>298</v>
      </c>
      <c r="O449" t="s">
        <v>299</v>
      </c>
      <c r="P449" t="s">
        <v>2123</v>
      </c>
      <c r="Q449" t="s">
        <v>300</v>
      </c>
      <c r="R449" t="s">
        <v>1202</v>
      </c>
      <c r="S449" t="s">
        <v>20</v>
      </c>
      <c r="T449" s="49">
        <v>1</v>
      </c>
      <c r="U449" s="49">
        <v>9</v>
      </c>
      <c r="V449" s="49">
        <v>206.1</v>
      </c>
      <c r="W449" t="s">
        <v>315</v>
      </c>
      <c r="X449" t="s">
        <v>302</v>
      </c>
      <c r="Y449" t="s">
        <v>316</v>
      </c>
      <c r="Z449" t="s">
        <v>2124</v>
      </c>
      <c r="AA449" s="2" t="str">
        <f>IFERROR(VLOOKUP(Tabela3[[#This Row],[RetornCodigo]],Tabela7[],4,0),"formula")</f>
        <v xml:space="preserve">Sup Sao Luiz Paupina   </v>
      </c>
      <c r="AB449" s="9" t="str">
        <f>IFERROR(VLOOKUP(Tabela3[[#This Row],[RetornCodigo]],Tabela7[],3,0),"formula")</f>
        <v>Sao Luiz</v>
      </c>
      <c r="AC449" s="40">
        <f>IFERROR(Tabela3[[#This Row],[Vlr Devolução]]/$AK$1,"formula")</f>
        <v>6.6033319240244525E-4</v>
      </c>
      <c r="AD449" s="32">
        <f>IFERROR(Tabela3[[#This Row],[Qtd Devolvida Kg]]/$AL$1,"formula")</f>
        <v>2.610163913172865E-4</v>
      </c>
      <c r="AE449" s="41" t="str">
        <f>IFERROR(RIGHT(Tabela3[[#This Row],[Cliente]],10),"formula")</f>
        <v>0129 - 01)</v>
      </c>
      <c r="AF449" s="41">
        <f>IFERROR(VLOOKUP(Tabela3[[#This Row],[Fantasia]],'BASE VENDAS'!#REF!,2,0),0)</f>
        <v>0</v>
      </c>
      <c r="AG449" s="41">
        <f>IFERROR(VLOOKUP(Tabela3[[#This Row],[Fantasia]],'BASE VENDAS'!#REF!,3,0),0)</f>
        <v>0</v>
      </c>
      <c r="AH449" s="42">
        <f t="shared" si="7"/>
        <v>2.8611970184302681E-2</v>
      </c>
    </row>
    <row r="450" spans="1:34" x14ac:dyDescent="0.2">
      <c r="A450" s="9" t="str">
        <f>IFERROR(Tabela3[[#This Row],[direita]],"formula")</f>
        <v>0129 - 01)</v>
      </c>
      <c r="B450" s="9" t="s">
        <v>1133</v>
      </c>
      <c r="C450" t="s">
        <v>1134</v>
      </c>
      <c r="D450" t="s">
        <v>917</v>
      </c>
      <c r="E450" t="s">
        <v>1135</v>
      </c>
      <c r="F450" t="s">
        <v>676</v>
      </c>
      <c r="G450" t="s">
        <v>1200</v>
      </c>
      <c r="H450" s="48">
        <v>45699</v>
      </c>
      <c r="I450" t="s">
        <v>430</v>
      </c>
      <c r="J450" t="s">
        <v>297</v>
      </c>
      <c r="K450" t="s">
        <v>27</v>
      </c>
      <c r="L450" t="s">
        <v>318</v>
      </c>
      <c r="M450" t="s">
        <v>72</v>
      </c>
      <c r="N450" t="s">
        <v>298</v>
      </c>
      <c r="O450" t="s">
        <v>299</v>
      </c>
      <c r="P450" t="s">
        <v>2123</v>
      </c>
      <c r="Q450" t="s">
        <v>308</v>
      </c>
      <c r="R450" t="s">
        <v>132</v>
      </c>
      <c r="S450" t="s">
        <v>20</v>
      </c>
      <c r="T450" s="49">
        <v>1</v>
      </c>
      <c r="U450" s="49">
        <v>18</v>
      </c>
      <c r="V450" s="49">
        <v>250.2</v>
      </c>
      <c r="W450" t="s">
        <v>315</v>
      </c>
      <c r="X450" t="s">
        <v>370</v>
      </c>
      <c r="Y450" t="s">
        <v>379</v>
      </c>
      <c r="Z450" t="s">
        <v>2124</v>
      </c>
      <c r="AA450" s="2" t="str">
        <f>IFERROR(VLOOKUP(Tabela3[[#This Row],[RetornCodigo]],Tabela7[],4,0),"formula")</f>
        <v xml:space="preserve">Sup Sao Luiz Paupina   </v>
      </c>
      <c r="AB450" s="9" t="str">
        <f>IFERROR(VLOOKUP(Tabela3[[#This Row],[RetornCodigo]],Tabela7[],3,0),"formula")</f>
        <v>Sao Luiz</v>
      </c>
      <c r="AC450" s="40">
        <f>IFERROR(Tabela3[[#This Row],[Vlr Devolução]]/$AK$1,"formula")</f>
        <v>8.0162719427021728E-4</v>
      </c>
      <c r="AD450" s="32">
        <f>IFERROR(Tabela3[[#This Row],[Qtd Devolvida Kg]]/$AL$1,"formula")</f>
        <v>5.22032782634573E-4</v>
      </c>
      <c r="AE450" s="41" t="str">
        <f>IFERROR(RIGHT(Tabela3[[#This Row],[Cliente]],10),"formula")</f>
        <v>0129 - 01)</v>
      </c>
      <c r="AF450" s="41">
        <f>IFERROR(VLOOKUP(Tabela3[[#This Row],[Fantasia]],'BASE VENDAS'!#REF!,2,0),0)</f>
        <v>0</v>
      </c>
      <c r="AG450" s="41">
        <f>IFERROR(VLOOKUP(Tabela3[[#This Row],[Fantasia]],'BASE VENDAS'!#REF!,3,0),0)</f>
        <v>0</v>
      </c>
      <c r="AH450" s="42">
        <f t="shared" si="7"/>
        <v>2.8611970184302681E-2</v>
      </c>
    </row>
    <row r="451" spans="1:34" x14ac:dyDescent="0.2">
      <c r="A451" s="9" t="str">
        <f>IFERROR(Tabela3[[#This Row],[direita]],"formula")</f>
        <v>0176 - 01)</v>
      </c>
      <c r="B451" s="9" t="s">
        <v>1133</v>
      </c>
      <c r="C451" t="s">
        <v>1146</v>
      </c>
      <c r="D451" t="s">
        <v>922</v>
      </c>
      <c r="E451" t="s">
        <v>1135</v>
      </c>
      <c r="F451" t="s">
        <v>676</v>
      </c>
      <c r="G451" t="s">
        <v>1204</v>
      </c>
      <c r="H451" s="48">
        <v>45699</v>
      </c>
      <c r="I451" t="s">
        <v>430</v>
      </c>
      <c r="J451" t="s">
        <v>297</v>
      </c>
      <c r="K451" t="s">
        <v>34</v>
      </c>
      <c r="L451" t="s">
        <v>35</v>
      </c>
      <c r="M451" t="s">
        <v>35</v>
      </c>
      <c r="N451" t="s">
        <v>298</v>
      </c>
      <c r="O451" t="s">
        <v>299</v>
      </c>
      <c r="P451" t="s">
        <v>2125</v>
      </c>
      <c r="Q451" t="s">
        <v>300</v>
      </c>
      <c r="R451" t="s">
        <v>2126</v>
      </c>
      <c r="S451" t="s">
        <v>20</v>
      </c>
      <c r="T451" s="49">
        <v>30</v>
      </c>
      <c r="U451" s="49">
        <v>285</v>
      </c>
      <c r="V451" s="49">
        <v>4417.5</v>
      </c>
      <c r="W451" t="s">
        <v>315</v>
      </c>
      <c r="X451" t="s">
        <v>368</v>
      </c>
      <c r="Y451" t="s">
        <v>369</v>
      </c>
      <c r="Z451" t="s">
        <v>2127</v>
      </c>
      <c r="AA451" s="2" t="str">
        <f>IFERROR(VLOOKUP(Tabela3[[#This Row],[RetornCodigo]],Tabela7[],4,0),"formula")</f>
        <v xml:space="preserve">Lagoa Cd   </v>
      </c>
      <c r="AB451" s="9" t="str">
        <f>IFERROR(VLOOKUP(Tabela3[[#This Row],[RetornCodigo]],Tabela7[],3,0),"formula")</f>
        <v>Lagoa</v>
      </c>
      <c r="AC451" s="40">
        <f>IFERROR(Tabela3[[#This Row],[Vlr Devolução]]/$AK$1,"formula")</f>
        <v>1.4153429778931595E-2</v>
      </c>
      <c r="AD451" s="32">
        <f>IFERROR(Tabela3[[#This Row],[Qtd Devolvida Kg]]/$AL$1,"formula")</f>
        <v>8.2655190583807384E-3</v>
      </c>
      <c r="AE451" s="41" t="str">
        <f>IFERROR(RIGHT(Tabela3[[#This Row],[Cliente]],10),"formula")</f>
        <v>0176 - 01)</v>
      </c>
      <c r="AF451" s="41">
        <f>IFERROR(VLOOKUP(Tabela3[[#This Row],[Fantasia]],'BASE VENDAS'!#REF!,2,0),0)</f>
        <v>0</v>
      </c>
      <c r="AG451" s="41">
        <f>IFERROR(VLOOKUP(Tabela3[[#This Row],[Fantasia]],'BASE VENDAS'!#REF!,3,0),0)</f>
        <v>0</v>
      </c>
      <c r="AH451" s="42">
        <f t="shared" si="7"/>
        <v>2.8611970184302681E-2</v>
      </c>
    </row>
    <row r="452" spans="1:34" x14ac:dyDescent="0.2">
      <c r="A452" s="9" t="str">
        <f>IFERROR(Tabela3[[#This Row],[direita]],"formula")</f>
        <v>1624 - 02)</v>
      </c>
      <c r="B452" s="9" t="s">
        <v>1133</v>
      </c>
      <c r="C452" t="s">
        <v>1146</v>
      </c>
      <c r="D452" t="s">
        <v>922</v>
      </c>
      <c r="E452" t="s">
        <v>1135</v>
      </c>
      <c r="F452" t="s">
        <v>682</v>
      </c>
      <c r="G452" t="s">
        <v>2128</v>
      </c>
      <c r="H452" s="48">
        <v>45699</v>
      </c>
      <c r="I452" t="s">
        <v>430</v>
      </c>
      <c r="J452" t="s">
        <v>297</v>
      </c>
      <c r="K452" t="s">
        <v>27</v>
      </c>
      <c r="L452" t="s">
        <v>84</v>
      </c>
      <c r="M452" t="s">
        <v>84</v>
      </c>
      <c r="N452" t="s">
        <v>298</v>
      </c>
      <c r="O452" t="s">
        <v>299</v>
      </c>
      <c r="P452" t="s">
        <v>2129</v>
      </c>
      <c r="Q452" t="s">
        <v>308</v>
      </c>
      <c r="R452" t="s">
        <v>268</v>
      </c>
      <c r="S452" t="s">
        <v>20</v>
      </c>
      <c r="T452" s="49">
        <v>6.1100000000000002E-2</v>
      </c>
      <c r="U452" s="49">
        <v>1.0998000000000001</v>
      </c>
      <c r="V452" s="49">
        <v>11.99</v>
      </c>
      <c r="W452" t="s">
        <v>315</v>
      </c>
      <c r="X452" t="s">
        <v>302</v>
      </c>
      <c r="Y452" t="s">
        <v>21</v>
      </c>
      <c r="Z452" t="s">
        <v>2130</v>
      </c>
      <c r="AA452" s="2" t="str">
        <f>IFERROR(VLOOKUP(Tabela3[[#This Row],[RetornCodigo]],Tabela7[],4,0),"formula")</f>
        <v xml:space="preserve">Paulo Belo Fazendinha   </v>
      </c>
      <c r="AB452" s="9" t="str">
        <f>IFERROR(VLOOKUP(Tabela3[[#This Row],[RetornCodigo]],Tabela7[],3,0),"formula")</f>
        <v>Sup Paulo Belo</v>
      </c>
      <c r="AC452" s="40">
        <f>IFERROR(Tabela3[[#This Row],[Vlr Devolução]]/$AK$1,"formula")</f>
        <v>3.8415307990806982E-5</v>
      </c>
      <c r="AD452" s="32">
        <f>IFERROR(Tabela3[[#This Row],[Qtd Devolvida Kg]]/$AL$1,"formula")</f>
        <v>3.1896203018972409E-5</v>
      </c>
      <c r="AE452" s="41" t="str">
        <f>IFERROR(RIGHT(Tabela3[[#This Row],[Cliente]],10),"formula")</f>
        <v>1624 - 02)</v>
      </c>
      <c r="AF452" s="41">
        <f>IFERROR(VLOOKUP(Tabela3[[#This Row],[Fantasia]],'BASE VENDAS'!#REF!,2,0),0)</f>
        <v>0</v>
      </c>
      <c r="AG452" s="41">
        <f>IFERROR(VLOOKUP(Tabela3[[#This Row],[Fantasia]],'BASE VENDAS'!#REF!,3,0),0)</f>
        <v>0</v>
      </c>
      <c r="AH452" s="42">
        <f t="shared" si="7"/>
        <v>2.8611970184302681E-2</v>
      </c>
    </row>
    <row r="453" spans="1:34" x14ac:dyDescent="0.2">
      <c r="A453" s="9" t="str">
        <f>IFERROR(Tabela3[[#This Row],[direita]],"formula")</f>
        <v>2459 - 43)</v>
      </c>
      <c r="B453" s="9" t="s">
        <v>1133</v>
      </c>
      <c r="C453" t="s">
        <v>1134</v>
      </c>
      <c r="D453" t="s">
        <v>917</v>
      </c>
      <c r="E453" t="s">
        <v>1135</v>
      </c>
      <c r="F453" t="s">
        <v>682</v>
      </c>
      <c r="G453" t="s">
        <v>1420</v>
      </c>
      <c r="H453" s="48">
        <v>45699</v>
      </c>
      <c r="I453" t="s">
        <v>430</v>
      </c>
      <c r="J453" t="s">
        <v>297</v>
      </c>
      <c r="K453" t="s">
        <v>27</v>
      </c>
      <c r="L453" t="s">
        <v>84</v>
      </c>
      <c r="M453" t="s">
        <v>84</v>
      </c>
      <c r="N453" t="s">
        <v>298</v>
      </c>
      <c r="O453" t="s">
        <v>299</v>
      </c>
      <c r="P453" t="s">
        <v>2131</v>
      </c>
      <c r="Q453" t="s">
        <v>300</v>
      </c>
      <c r="R453" t="s">
        <v>268</v>
      </c>
      <c r="S453" t="s">
        <v>20</v>
      </c>
      <c r="T453" s="49">
        <v>0.1111</v>
      </c>
      <c r="U453" s="49">
        <v>1.9998</v>
      </c>
      <c r="V453" s="49">
        <v>18.600000000000001</v>
      </c>
      <c r="W453" t="s">
        <v>315</v>
      </c>
      <c r="X453" t="s">
        <v>302</v>
      </c>
      <c r="Y453" t="s">
        <v>21</v>
      </c>
      <c r="Z453" t="s">
        <v>2132</v>
      </c>
      <c r="AA453" s="2" t="str">
        <f>IFERROR(VLOOKUP(Tabela3[[#This Row],[RetornCodigo]],Tabela7[],4,0),"formula")</f>
        <v xml:space="preserve">Mateus Itapipoca   </v>
      </c>
      <c r="AB453" s="9" t="str">
        <f>IFERROR(VLOOKUP(Tabela3[[#This Row],[RetornCodigo]],Tabela7[],3,0),"formula")</f>
        <v>Mateus</v>
      </c>
      <c r="AC453" s="40">
        <f>IFERROR(Tabela3[[#This Row],[Vlr Devolução]]/$AK$1,"formula")</f>
        <v>5.9593388542869879E-5</v>
      </c>
      <c r="AD453" s="32">
        <f>IFERROR(Tabela3[[#This Row],[Qtd Devolvida Kg]]/$AL$1,"formula")</f>
        <v>5.7997842150701057E-5</v>
      </c>
      <c r="AE453" s="41" t="str">
        <f>IFERROR(RIGHT(Tabela3[[#This Row],[Cliente]],10),"formula")</f>
        <v>2459 - 43)</v>
      </c>
      <c r="AF453" s="41">
        <f>IFERROR(VLOOKUP(Tabela3[[#This Row],[Fantasia]],'BASE VENDAS'!#REF!,2,0),0)</f>
        <v>0</v>
      </c>
      <c r="AG453" s="41">
        <f>IFERROR(VLOOKUP(Tabela3[[#This Row],[Fantasia]],'BASE VENDAS'!#REF!,3,0),0)</f>
        <v>0</v>
      </c>
      <c r="AH453" s="42">
        <f t="shared" si="7"/>
        <v>2.8611970184302681E-2</v>
      </c>
    </row>
    <row r="454" spans="1:34" x14ac:dyDescent="0.2">
      <c r="A454" s="9" t="str">
        <f>IFERROR(Tabela3[[#This Row],[direita]],"formula")</f>
        <v>2459 - 43)</v>
      </c>
      <c r="B454" s="9" t="s">
        <v>1133</v>
      </c>
      <c r="C454" t="s">
        <v>1134</v>
      </c>
      <c r="D454" t="s">
        <v>917</v>
      </c>
      <c r="E454" t="s">
        <v>1135</v>
      </c>
      <c r="F454" t="s">
        <v>682</v>
      </c>
      <c r="G454" t="s">
        <v>1420</v>
      </c>
      <c r="H454" s="48">
        <v>45699</v>
      </c>
      <c r="I454" t="s">
        <v>430</v>
      </c>
      <c r="J454" t="s">
        <v>297</v>
      </c>
      <c r="K454" t="s">
        <v>27</v>
      </c>
      <c r="L454" t="s">
        <v>84</v>
      </c>
      <c r="M454" t="s">
        <v>102</v>
      </c>
      <c r="N454" t="s">
        <v>298</v>
      </c>
      <c r="O454" t="s">
        <v>299</v>
      </c>
      <c r="P454" t="s">
        <v>2131</v>
      </c>
      <c r="Q454" t="s">
        <v>308</v>
      </c>
      <c r="R454" t="s">
        <v>103</v>
      </c>
      <c r="S454" t="s">
        <v>20</v>
      </c>
      <c r="T454" s="49">
        <v>1</v>
      </c>
      <c r="U454" s="49">
        <v>19.7</v>
      </c>
      <c r="V454" s="49">
        <v>231</v>
      </c>
      <c r="W454" t="s">
        <v>315</v>
      </c>
      <c r="X454" t="s">
        <v>302</v>
      </c>
      <c r="Y454" t="s">
        <v>1981</v>
      </c>
      <c r="Z454" t="s">
        <v>2132</v>
      </c>
      <c r="AA454" s="2" t="str">
        <f>IFERROR(VLOOKUP(Tabela3[[#This Row],[RetornCodigo]],Tabela7[],4,0),"formula")</f>
        <v xml:space="preserve">Mateus Itapipoca   </v>
      </c>
      <c r="AB454" s="9" t="str">
        <f>IFERROR(VLOOKUP(Tabela3[[#This Row],[RetornCodigo]],Tabela7[],3,0),"formula")</f>
        <v>Mateus</v>
      </c>
      <c r="AC454" s="40">
        <f>IFERROR(Tabela3[[#This Row],[Vlr Devolução]]/$AK$1,"formula")</f>
        <v>7.4011143835499683E-4</v>
      </c>
      <c r="AD454" s="32">
        <f>IFERROR(Tabela3[[#This Row],[Qtd Devolvida Kg]]/$AL$1,"formula")</f>
        <v>5.7133587877228266E-4</v>
      </c>
      <c r="AE454" s="41" t="str">
        <f>IFERROR(RIGHT(Tabela3[[#This Row],[Cliente]],10),"formula")</f>
        <v>2459 - 43)</v>
      </c>
      <c r="AF454" s="41">
        <f>IFERROR(VLOOKUP(Tabela3[[#This Row],[Fantasia]],'BASE VENDAS'!#REF!,2,0),0)</f>
        <v>0</v>
      </c>
      <c r="AG454" s="41">
        <f>IFERROR(VLOOKUP(Tabela3[[#This Row],[Fantasia]],'BASE VENDAS'!#REF!,3,0),0)</f>
        <v>0</v>
      </c>
      <c r="AH454" s="42">
        <f t="shared" si="7"/>
        <v>2.8611970184302681E-2</v>
      </c>
    </row>
    <row r="455" spans="1:34" x14ac:dyDescent="0.2">
      <c r="A455" s="9" t="str">
        <f>IFERROR(Tabela3[[#This Row],[direita]],"formula")</f>
        <v>2459 - 43)</v>
      </c>
      <c r="B455" s="9" t="s">
        <v>1133</v>
      </c>
      <c r="C455" t="s">
        <v>1134</v>
      </c>
      <c r="D455" t="s">
        <v>917</v>
      </c>
      <c r="E455" t="s">
        <v>1135</v>
      </c>
      <c r="F455" t="s">
        <v>682</v>
      </c>
      <c r="G455" t="s">
        <v>1420</v>
      </c>
      <c r="H455" s="48">
        <v>45699</v>
      </c>
      <c r="I455" t="s">
        <v>430</v>
      </c>
      <c r="J455" t="s">
        <v>297</v>
      </c>
      <c r="K455" t="s">
        <v>65</v>
      </c>
      <c r="L455" t="s">
        <v>312</v>
      </c>
      <c r="M455" t="s">
        <v>66</v>
      </c>
      <c r="N455" t="s">
        <v>298</v>
      </c>
      <c r="O455" t="s">
        <v>299</v>
      </c>
      <c r="P455" t="s">
        <v>2131</v>
      </c>
      <c r="Q455" t="s">
        <v>309</v>
      </c>
      <c r="R455" t="s">
        <v>67</v>
      </c>
      <c r="S455" t="s">
        <v>20</v>
      </c>
      <c r="T455" s="49">
        <v>6.6699999999999995E-2</v>
      </c>
      <c r="U455" s="49">
        <v>1.2005999999999999</v>
      </c>
      <c r="V455" s="49">
        <v>10.199999999999999</v>
      </c>
      <c r="W455" t="s">
        <v>315</v>
      </c>
      <c r="X455" t="s">
        <v>302</v>
      </c>
      <c r="Y455" t="s">
        <v>21</v>
      </c>
      <c r="Z455" t="s">
        <v>2132</v>
      </c>
      <c r="AA455" s="2" t="str">
        <f>IFERROR(VLOOKUP(Tabela3[[#This Row],[RetornCodigo]],Tabela7[],4,0),"formula")</f>
        <v xml:space="preserve">Mateus Itapipoca   </v>
      </c>
      <c r="AB455" s="9" t="str">
        <f>IFERROR(VLOOKUP(Tabela3[[#This Row],[RetornCodigo]],Tabela7[],3,0),"formula")</f>
        <v>Mateus</v>
      </c>
      <c r="AC455" s="40">
        <f>IFERROR(Tabela3[[#This Row],[Vlr Devolução]]/$AK$1,"formula")</f>
        <v>3.2680245329960894E-5</v>
      </c>
      <c r="AD455" s="32">
        <f>IFERROR(Tabela3[[#This Row],[Qtd Devolvida Kg]]/$AL$1,"formula")</f>
        <v>3.4819586601726015E-5</v>
      </c>
      <c r="AE455" s="41" t="str">
        <f>IFERROR(RIGHT(Tabela3[[#This Row],[Cliente]],10),"formula")</f>
        <v>2459 - 43)</v>
      </c>
      <c r="AF455" s="41">
        <f>IFERROR(VLOOKUP(Tabela3[[#This Row],[Fantasia]],'BASE VENDAS'!#REF!,2,0),0)</f>
        <v>0</v>
      </c>
      <c r="AG455" s="41">
        <f>IFERROR(VLOOKUP(Tabela3[[#This Row],[Fantasia]],'BASE VENDAS'!#REF!,3,0),0)</f>
        <v>0</v>
      </c>
      <c r="AH455" s="42">
        <f t="shared" si="7"/>
        <v>2.8611970184302681E-2</v>
      </c>
    </row>
    <row r="456" spans="1:34" x14ac:dyDescent="0.2">
      <c r="A456" s="9" t="str">
        <f>IFERROR(Tabela3[[#This Row],[direita]],"formula")</f>
        <v>1899 - 17)</v>
      </c>
      <c r="B456" s="9" t="s">
        <v>1133</v>
      </c>
      <c r="C456" t="s">
        <v>1134</v>
      </c>
      <c r="D456" t="s">
        <v>924</v>
      </c>
      <c r="E456" t="s">
        <v>1135</v>
      </c>
      <c r="F456" t="s">
        <v>689</v>
      </c>
      <c r="G456" t="s">
        <v>1229</v>
      </c>
      <c r="H456" s="48">
        <v>45700</v>
      </c>
      <c r="I456" t="s">
        <v>430</v>
      </c>
      <c r="J456" t="s">
        <v>297</v>
      </c>
      <c r="K456" t="s">
        <v>57</v>
      </c>
      <c r="L456" t="s">
        <v>306</v>
      </c>
      <c r="M456" t="s">
        <v>274</v>
      </c>
      <c r="N456" t="s">
        <v>298</v>
      </c>
      <c r="O456" t="s">
        <v>299</v>
      </c>
      <c r="P456" t="s">
        <v>2133</v>
      </c>
      <c r="Q456" t="s">
        <v>300</v>
      </c>
      <c r="R456" t="s">
        <v>275</v>
      </c>
      <c r="S456" t="s">
        <v>20</v>
      </c>
      <c r="T456" s="49">
        <v>3.3300000000000003E-2</v>
      </c>
      <c r="U456" s="49">
        <v>0.29970000000000002</v>
      </c>
      <c r="V456" s="49">
        <v>4.47</v>
      </c>
      <c r="W456" t="s">
        <v>315</v>
      </c>
      <c r="X456" t="s">
        <v>302</v>
      </c>
      <c r="Y456" t="s">
        <v>21</v>
      </c>
      <c r="Z456" t="s">
        <v>2134</v>
      </c>
      <c r="AA456" s="2" t="str">
        <f>IFERROR(VLOOKUP(Tabela3[[#This Row],[RetornCodigo]],Tabela7[],4,0),"formula")</f>
        <v xml:space="preserve">Assai Juazeiro Do Norte   </v>
      </c>
      <c r="AB456" s="9" t="str">
        <f>IFERROR(VLOOKUP(Tabela3[[#This Row],[RetornCodigo]],Tabela7[],3,0),"formula")</f>
        <v>Assai</v>
      </c>
      <c r="AC456" s="40">
        <f>IFERROR(Tabela3[[#This Row],[Vlr Devolução]]/$AK$1,"formula")</f>
        <v>1.4321636924012276E-5</v>
      </c>
      <c r="AD456" s="32">
        <f>IFERROR(Tabela3[[#This Row],[Qtd Devolvida Kg]]/$AL$1,"formula")</f>
        <v>8.6918458308656414E-6</v>
      </c>
      <c r="AE456" s="41" t="str">
        <f>IFERROR(RIGHT(Tabela3[[#This Row],[Cliente]],10),"formula")</f>
        <v>1899 - 17)</v>
      </c>
      <c r="AF456" s="41">
        <f>IFERROR(VLOOKUP(Tabela3[[#This Row],[Fantasia]],'BASE VENDAS'!#REF!,2,0),0)</f>
        <v>0</v>
      </c>
      <c r="AG456" s="41">
        <f>IFERROR(VLOOKUP(Tabela3[[#This Row],[Fantasia]],'BASE VENDAS'!#REF!,3,0),0)</f>
        <v>0</v>
      </c>
      <c r="AH456" s="42">
        <f t="shared" si="7"/>
        <v>2.8611970184302681E-2</v>
      </c>
    </row>
    <row r="457" spans="1:34" x14ac:dyDescent="0.2">
      <c r="A457" s="9" t="str">
        <f>IFERROR(Tabela3[[#This Row],[direita]],"formula")</f>
        <v>1899 - 17)</v>
      </c>
      <c r="B457" s="9" t="s">
        <v>1133</v>
      </c>
      <c r="C457" t="s">
        <v>1134</v>
      </c>
      <c r="D457" t="s">
        <v>924</v>
      </c>
      <c r="E457" t="s">
        <v>1135</v>
      </c>
      <c r="F457" t="s">
        <v>689</v>
      </c>
      <c r="G457" t="s">
        <v>1229</v>
      </c>
      <c r="H457" s="48">
        <v>45700</v>
      </c>
      <c r="I457" t="s">
        <v>430</v>
      </c>
      <c r="J457" t="s">
        <v>297</v>
      </c>
      <c r="K457" t="s">
        <v>53</v>
      </c>
      <c r="L457" t="s">
        <v>54</v>
      </c>
      <c r="M457" t="s">
        <v>55</v>
      </c>
      <c r="N457" t="s">
        <v>298</v>
      </c>
      <c r="O457" t="s">
        <v>299</v>
      </c>
      <c r="P457" t="s">
        <v>2133</v>
      </c>
      <c r="Q457" t="s">
        <v>308</v>
      </c>
      <c r="R457" t="s">
        <v>56</v>
      </c>
      <c r="S457" t="s">
        <v>20</v>
      </c>
      <c r="T457" s="49">
        <v>6.6699999999999995E-2</v>
      </c>
      <c r="U457" s="49">
        <v>1.0004999999999999</v>
      </c>
      <c r="V457" s="49">
        <v>12.9</v>
      </c>
      <c r="W457" t="s">
        <v>315</v>
      </c>
      <c r="X457" t="s">
        <v>302</v>
      </c>
      <c r="Y457" t="s">
        <v>21</v>
      </c>
      <c r="Z457" t="s">
        <v>2134</v>
      </c>
      <c r="AA457" s="2" t="str">
        <f>IFERROR(VLOOKUP(Tabela3[[#This Row],[RetornCodigo]],Tabela7[],4,0),"formula")</f>
        <v xml:space="preserve">Assai Juazeiro Do Norte   </v>
      </c>
      <c r="AB457" s="9" t="str">
        <f>IFERROR(VLOOKUP(Tabela3[[#This Row],[RetornCodigo]],Tabela7[],3,0),"formula")</f>
        <v>Assai</v>
      </c>
      <c r="AC457" s="40">
        <f>IFERROR(Tabela3[[#This Row],[Vlr Devolução]]/$AK$1,"formula")</f>
        <v>4.1330898505538783E-5</v>
      </c>
      <c r="AD457" s="32">
        <f>IFERROR(Tabela3[[#This Row],[Qtd Devolvida Kg]]/$AL$1,"formula")</f>
        <v>2.9016322168105014E-5</v>
      </c>
      <c r="AE457" s="41" t="str">
        <f>IFERROR(RIGHT(Tabela3[[#This Row],[Cliente]],10),"formula")</f>
        <v>1899 - 17)</v>
      </c>
      <c r="AF457" s="41">
        <f>IFERROR(VLOOKUP(Tabela3[[#This Row],[Fantasia]],'BASE VENDAS'!#REF!,2,0),0)</f>
        <v>0</v>
      </c>
      <c r="AG457" s="41">
        <f>IFERROR(VLOOKUP(Tabela3[[#This Row],[Fantasia]],'BASE VENDAS'!#REF!,3,0),0)</f>
        <v>0</v>
      </c>
      <c r="AH457" s="42">
        <f t="shared" si="7"/>
        <v>2.8611970184302681E-2</v>
      </c>
    </row>
    <row r="458" spans="1:34" x14ac:dyDescent="0.2">
      <c r="A458" s="9" t="str">
        <f>IFERROR(Tabela3[[#This Row],[direita]],"formula")</f>
        <v>1899 - 17)</v>
      </c>
      <c r="B458" s="9" t="s">
        <v>1133</v>
      </c>
      <c r="C458" t="s">
        <v>1134</v>
      </c>
      <c r="D458" t="s">
        <v>924</v>
      </c>
      <c r="E458" t="s">
        <v>1135</v>
      </c>
      <c r="F458" t="s">
        <v>689</v>
      </c>
      <c r="G458" t="s">
        <v>1229</v>
      </c>
      <c r="H458" s="48">
        <v>45700</v>
      </c>
      <c r="I458" t="s">
        <v>430</v>
      </c>
      <c r="J458" t="s">
        <v>297</v>
      </c>
      <c r="K458" t="s">
        <v>65</v>
      </c>
      <c r="L458" t="s">
        <v>312</v>
      </c>
      <c r="M458" t="s">
        <v>66</v>
      </c>
      <c r="N458" t="s">
        <v>298</v>
      </c>
      <c r="O458" t="s">
        <v>299</v>
      </c>
      <c r="P458" t="s">
        <v>2133</v>
      </c>
      <c r="Q458" t="s">
        <v>309</v>
      </c>
      <c r="R458" t="s">
        <v>67</v>
      </c>
      <c r="S458" t="s">
        <v>20</v>
      </c>
      <c r="T458" s="49">
        <v>0.1389</v>
      </c>
      <c r="U458" s="49">
        <v>2.5002</v>
      </c>
      <c r="V458" s="49">
        <v>24.75</v>
      </c>
      <c r="W458" t="s">
        <v>315</v>
      </c>
      <c r="X458" t="s">
        <v>302</v>
      </c>
      <c r="Y458" t="s">
        <v>21</v>
      </c>
      <c r="Z458" t="s">
        <v>2134</v>
      </c>
      <c r="AA458" s="2" t="str">
        <f>IFERROR(VLOOKUP(Tabela3[[#This Row],[RetornCodigo]],Tabela7[],4,0),"formula")</f>
        <v xml:space="preserve">Assai Juazeiro Do Norte   </v>
      </c>
      <c r="AB458" s="9" t="str">
        <f>IFERROR(VLOOKUP(Tabela3[[#This Row],[RetornCodigo]],Tabela7[],3,0),"formula")</f>
        <v>Assai</v>
      </c>
      <c r="AC458" s="40">
        <f>IFERROR(Tabela3[[#This Row],[Vlr Devolução]]/$AK$1,"formula")</f>
        <v>7.929765410946395E-5</v>
      </c>
      <c r="AD458" s="32">
        <f>IFERROR(Tabela3[[#This Row],[Qtd Devolvida Kg]]/$AL$1,"formula")</f>
        <v>7.2510353507942193E-5</v>
      </c>
      <c r="AE458" s="41" t="str">
        <f>IFERROR(RIGHT(Tabela3[[#This Row],[Cliente]],10),"formula")</f>
        <v>1899 - 17)</v>
      </c>
      <c r="AF458" s="41">
        <f>IFERROR(VLOOKUP(Tabela3[[#This Row],[Fantasia]],'BASE VENDAS'!#REF!,2,0),0)</f>
        <v>0</v>
      </c>
      <c r="AG458" s="41">
        <f>IFERROR(VLOOKUP(Tabela3[[#This Row],[Fantasia]],'BASE VENDAS'!#REF!,3,0),0)</f>
        <v>0</v>
      </c>
      <c r="AH458" s="42">
        <f t="shared" si="7"/>
        <v>2.8611970184302681E-2</v>
      </c>
    </row>
    <row r="459" spans="1:34" x14ac:dyDescent="0.2">
      <c r="A459" s="9" t="str">
        <f>IFERROR(Tabela3[[#This Row],[direita]],"formula")</f>
        <v>1899 - 17)</v>
      </c>
      <c r="B459" s="9" t="s">
        <v>1133</v>
      </c>
      <c r="C459" t="s">
        <v>1134</v>
      </c>
      <c r="D459" t="s">
        <v>924</v>
      </c>
      <c r="E459" t="s">
        <v>1135</v>
      </c>
      <c r="F459" t="s">
        <v>689</v>
      </c>
      <c r="G459" t="s">
        <v>1229</v>
      </c>
      <c r="H459" s="48">
        <v>45702</v>
      </c>
      <c r="I459" t="s">
        <v>430</v>
      </c>
      <c r="J459" t="s">
        <v>297</v>
      </c>
      <c r="K459" t="s">
        <v>57</v>
      </c>
      <c r="L459" t="s">
        <v>306</v>
      </c>
      <c r="M459" t="s">
        <v>274</v>
      </c>
      <c r="N459" t="s">
        <v>298</v>
      </c>
      <c r="O459" t="s">
        <v>299</v>
      </c>
      <c r="P459" t="s">
        <v>2135</v>
      </c>
      <c r="Q459" t="s">
        <v>300</v>
      </c>
      <c r="R459" t="s">
        <v>275</v>
      </c>
      <c r="S459" t="s">
        <v>20</v>
      </c>
      <c r="T459" s="49">
        <v>0.88890000000000002</v>
      </c>
      <c r="U459" s="49">
        <v>8.0000999999999998</v>
      </c>
      <c r="V459" s="49">
        <v>119.2</v>
      </c>
      <c r="W459" t="s">
        <v>301</v>
      </c>
      <c r="X459" t="s">
        <v>370</v>
      </c>
      <c r="Y459" t="s">
        <v>371</v>
      </c>
      <c r="Z459" t="s">
        <v>2134</v>
      </c>
      <c r="AA459" s="2" t="str">
        <f>IFERROR(VLOOKUP(Tabela3[[#This Row],[RetornCodigo]],Tabela7[],4,0),"formula")</f>
        <v xml:space="preserve">Assai Juazeiro Do Norte   </v>
      </c>
      <c r="AB459" s="9" t="str">
        <f>IFERROR(VLOOKUP(Tabela3[[#This Row],[RetornCodigo]],Tabela7[],3,0),"formula")</f>
        <v>Assai</v>
      </c>
      <c r="AC459" s="40">
        <f>IFERROR(Tabela3[[#This Row],[Vlr Devolução]]/$AK$1,"formula")</f>
        <v>3.819103179736607E-4</v>
      </c>
      <c r="AD459" s="32">
        <f>IFERROR(Tabela3[[#This Row],[Qtd Devolvida Kg]]/$AL$1,"formula")</f>
        <v>2.3201747024193596E-4</v>
      </c>
      <c r="AE459" s="41" t="str">
        <f>IFERROR(RIGHT(Tabela3[[#This Row],[Cliente]],10),"formula")</f>
        <v>1899 - 17)</v>
      </c>
      <c r="AF459" s="41">
        <f>IFERROR(VLOOKUP(Tabela3[[#This Row],[Fantasia]],'BASE VENDAS'!#REF!,2,0),0)</f>
        <v>0</v>
      </c>
      <c r="AG459" s="41">
        <f>IFERROR(VLOOKUP(Tabela3[[#This Row],[Fantasia]],'BASE VENDAS'!#REF!,3,0),0)</f>
        <v>0</v>
      </c>
      <c r="AH459" s="42">
        <f t="shared" si="7"/>
        <v>2.8611970184302681E-2</v>
      </c>
    </row>
    <row r="460" spans="1:34" x14ac:dyDescent="0.2">
      <c r="A460" s="9" t="str">
        <f>IFERROR(Tabela3[[#This Row],[direita]],"formula")</f>
        <v>1899 - 17)</v>
      </c>
      <c r="B460" s="9" t="s">
        <v>1133</v>
      </c>
      <c r="C460" t="s">
        <v>1134</v>
      </c>
      <c r="D460" t="s">
        <v>924</v>
      </c>
      <c r="E460" t="s">
        <v>1135</v>
      </c>
      <c r="F460" t="s">
        <v>689</v>
      </c>
      <c r="G460" t="s">
        <v>1229</v>
      </c>
      <c r="H460" s="48">
        <v>45707</v>
      </c>
      <c r="I460" t="s">
        <v>1982</v>
      </c>
      <c r="J460" t="s">
        <v>297</v>
      </c>
      <c r="K460" t="s">
        <v>57</v>
      </c>
      <c r="L460" t="s">
        <v>306</v>
      </c>
      <c r="M460" t="s">
        <v>274</v>
      </c>
      <c r="N460" t="s">
        <v>298</v>
      </c>
      <c r="O460" t="s">
        <v>299</v>
      </c>
      <c r="P460" t="s">
        <v>2788</v>
      </c>
      <c r="Q460" t="s">
        <v>300</v>
      </c>
      <c r="R460" t="s">
        <v>275</v>
      </c>
      <c r="S460" t="s">
        <v>20</v>
      </c>
      <c r="T460" s="49">
        <v>1.1111</v>
      </c>
      <c r="U460" s="49">
        <v>9.9999000000000002</v>
      </c>
      <c r="V460" s="49">
        <v>149</v>
      </c>
      <c r="W460" t="s">
        <v>301</v>
      </c>
      <c r="X460" t="s">
        <v>370</v>
      </c>
      <c r="Y460" t="s">
        <v>1144</v>
      </c>
      <c r="Z460" t="s">
        <v>2134</v>
      </c>
      <c r="AA460" s="2" t="str">
        <f>IFERROR(VLOOKUP(Tabela3[[#This Row],[RetornCodigo]],Tabela7[],4,0),"formula")</f>
        <v xml:space="preserve">Assai Juazeiro Do Norte   </v>
      </c>
      <c r="AB460" s="9" t="str">
        <f>IFERROR(VLOOKUP(Tabela3[[#This Row],[RetornCodigo]],Tabela7[],3,0),"formula")</f>
        <v>Assai</v>
      </c>
      <c r="AC460" s="40">
        <f>IFERROR(Tabela3[[#This Row],[Vlr Devolução]]/$AK$1,"formula")</f>
        <v>4.7738789746707588E-4</v>
      </c>
      <c r="AD460" s="32">
        <f>IFERROR(Tabela3[[#This Row],[Qtd Devolvida Kg]]/$AL$1,"formula")</f>
        <v>2.9001531239263701E-4</v>
      </c>
      <c r="AE460" s="41" t="str">
        <f>IFERROR(RIGHT(Tabela3[[#This Row],[Cliente]],10),"formula")</f>
        <v>1899 - 17)</v>
      </c>
      <c r="AF460" s="41">
        <f>IFERROR(VLOOKUP(Tabela3[[#This Row],[Fantasia]],'BASE VENDAS'!#REF!,2,0),0)</f>
        <v>0</v>
      </c>
      <c r="AG460" s="41">
        <f>IFERROR(VLOOKUP(Tabela3[[#This Row],[Fantasia]],'BASE VENDAS'!#REF!,3,0),0)</f>
        <v>0</v>
      </c>
      <c r="AH460" s="42">
        <f t="shared" si="7"/>
        <v>2.8611970184302681E-2</v>
      </c>
    </row>
    <row r="461" spans="1:34" x14ac:dyDescent="0.2">
      <c r="A461" s="9" t="str">
        <f>IFERROR(Tabela3[[#This Row],[direita]],"formula")</f>
        <v>1899 - 17)</v>
      </c>
      <c r="B461" s="9" t="s">
        <v>1133</v>
      </c>
      <c r="C461" t="s">
        <v>1134</v>
      </c>
      <c r="D461" t="s">
        <v>924</v>
      </c>
      <c r="E461" t="s">
        <v>1135</v>
      </c>
      <c r="F461" t="s">
        <v>689</v>
      </c>
      <c r="G461" t="s">
        <v>1229</v>
      </c>
      <c r="H461" s="48">
        <v>45707</v>
      </c>
      <c r="I461" t="s">
        <v>1982</v>
      </c>
      <c r="J461" t="s">
        <v>297</v>
      </c>
      <c r="K461" t="s">
        <v>57</v>
      </c>
      <c r="L461" t="s">
        <v>306</v>
      </c>
      <c r="M461" t="s">
        <v>274</v>
      </c>
      <c r="N461" t="s">
        <v>298</v>
      </c>
      <c r="O461" t="s">
        <v>299</v>
      </c>
      <c r="P461" t="s">
        <v>2789</v>
      </c>
      <c r="Q461" t="s">
        <v>300</v>
      </c>
      <c r="R461" t="s">
        <v>275</v>
      </c>
      <c r="S461" t="s">
        <v>20</v>
      </c>
      <c r="T461" s="49">
        <v>0.88890000000000002</v>
      </c>
      <c r="U461" s="49">
        <v>8.0000999999999998</v>
      </c>
      <c r="V461" s="49">
        <v>119.2</v>
      </c>
      <c r="W461" t="s">
        <v>301</v>
      </c>
      <c r="X461" t="s">
        <v>370</v>
      </c>
      <c r="Y461" t="s">
        <v>1144</v>
      </c>
      <c r="Z461" t="s">
        <v>2134</v>
      </c>
      <c r="AA461" s="2" t="str">
        <f>IFERROR(VLOOKUP(Tabela3[[#This Row],[RetornCodigo]],Tabela7[],4,0),"formula")</f>
        <v xml:space="preserve">Assai Juazeiro Do Norte   </v>
      </c>
      <c r="AB461" s="9" t="str">
        <f>IFERROR(VLOOKUP(Tabela3[[#This Row],[RetornCodigo]],Tabela7[],3,0),"formula")</f>
        <v>Assai</v>
      </c>
      <c r="AC461" s="40">
        <f>IFERROR(Tabela3[[#This Row],[Vlr Devolução]]/$AK$1,"formula")</f>
        <v>3.819103179736607E-4</v>
      </c>
      <c r="AD461" s="32">
        <f>IFERROR(Tabela3[[#This Row],[Qtd Devolvida Kg]]/$AL$1,"formula")</f>
        <v>2.3201747024193596E-4</v>
      </c>
      <c r="AE461" s="41" t="str">
        <f>IFERROR(RIGHT(Tabela3[[#This Row],[Cliente]],10),"formula")</f>
        <v>1899 - 17)</v>
      </c>
      <c r="AF461" s="41">
        <f>IFERROR(VLOOKUP(Tabela3[[#This Row],[Fantasia]],'BASE VENDAS'!#REF!,2,0),0)</f>
        <v>0</v>
      </c>
      <c r="AG461" s="41">
        <f>IFERROR(VLOOKUP(Tabela3[[#This Row],[Fantasia]],'BASE VENDAS'!#REF!,3,0),0)</f>
        <v>0</v>
      </c>
      <c r="AH461" s="42">
        <f t="shared" si="7"/>
        <v>2.8611970184302681E-2</v>
      </c>
    </row>
    <row r="462" spans="1:34" x14ac:dyDescent="0.2">
      <c r="A462" s="9" t="str">
        <f>IFERROR(Tabela3[[#This Row],[direita]],"formula")</f>
        <v>2682 - 08)</v>
      </c>
      <c r="B462" s="9" t="s">
        <v>1133</v>
      </c>
      <c r="C462" t="s">
        <v>1134</v>
      </c>
      <c r="D462" t="s">
        <v>924</v>
      </c>
      <c r="E462" t="s">
        <v>1135</v>
      </c>
      <c r="F462" t="s">
        <v>689</v>
      </c>
      <c r="G462" t="s">
        <v>2790</v>
      </c>
      <c r="H462" s="48">
        <v>45712</v>
      </c>
      <c r="I462" t="s">
        <v>2485</v>
      </c>
      <c r="J462" t="s">
        <v>297</v>
      </c>
      <c r="K462" t="s">
        <v>57</v>
      </c>
      <c r="L462" t="s">
        <v>306</v>
      </c>
      <c r="M462" t="s">
        <v>274</v>
      </c>
      <c r="N462" t="s">
        <v>298</v>
      </c>
      <c r="O462" t="s">
        <v>299</v>
      </c>
      <c r="P462" t="s">
        <v>2791</v>
      </c>
      <c r="Q462" t="s">
        <v>300</v>
      </c>
      <c r="R462" t="s">
        <v>275</v>
      </c>
      <c r="S462" t="s">
        <v>20</v>
      </c>
      <c r="T462" s="49">
        <v>0.33329999999999999</v>
      </c>
      <c r="U462" s="49">
        <v>2.9996999999999998</v>
      </c>
      <c r="V462" s="49">
        <v>46.33</v>
      </c>
      <c r="W462" t="s">
        <v>315</v>
      </c>
      <c r="X462" t="s">
        <v>302</v>
      </c>
      <c r="Y462" t="s">
        <v>21</v>
      </c>
      <c r="Z462" t="s">
        <v>2792</v>
      </c>
      <c r="AA462" s="2" t="str">
        <f>IFERROR(VLOOKUP(Tabela3[[#This Row],[RetornCodigo]],Tabela7[],4,0),"formula")</f>
        <v>formula</v>
      </c>
      <c r="AB462" s="9" t="str">
        <f>IFERROR(VLOOKUP(Tabela3[[#This Row],[RetornCodigo]],Tabela7[],3,0),"formula")</f>
        <v>formula</v>
      </c>
      <c r="AC462" s="40">
        <f>IFERROR(Tabela3[[#This Row],[Vlr Devolução]]/$AK$1,"formula")</f>
        <v>1.4843880060167535E-4</v>
      </c>
      <c r="AD462" s="32">
        <f>IFERROR(Tabela3[[#This Row],[Qtd Devolvida Kg]]/$AL$1,"formula")</f>
        <v>8.6996763226051578E-5</v>
      </c>
      <c r="AE462" s="41" t="str">
        <f>IFERROR(RIGHT(Tabela3[[#This Row],[Cliente]],10),"formula")</f>
        <v>2682 - 08)</v>
      </c>
      <c r="AF462" s="41">
        <f>IFERROR(VLOOKUP(Tabela3[[#This Row],[Fantasia]],'BASE VENDAS'!#REF!,2,0),0)</f>
        <v>0</v>
      </c>
      <c r="AG462" s="41">
        <f>IFERROR(VLOOKUP(Tabela3[[#This Row],[Fantasia]],'BASE VENDAS'!#REF!,3,0),0)</f>
        <v>0</v>
      </c>
      <c r="AH462" s="42">
        <f t="shared" si="7"/>
        <v>2.8611970184302681E-2</v>
      </c>
    </row>
    <row r="463" spans="1:34" x14ac:dyDescent="0.2">
      <c r="A463" s="9" t="str">
        <f>IFERROR(Tabela3[[#This Row],[direita]],"formula")</f>
        <v>2459 - 59)</v>
      </c>
      <c r="B463" s="9" t="s">
        <v>1133</v>
      </c>
      <c r="C463" t="s">
        <v>1134</v>
      </c>
      <c r="D463" t="s">
        <v>924</v>
      </c>
      <c r="E463" t="s">
        <v>1135</v>
      </c>
      <c r="F463" t="s">
        <v>689</v>
      </c>
      <c r="G463" t="s">
        <v>1371</v>
      </c>
      <c r="H463" s="48">
        <v>45702</v>
      </c>
      <c r="I463" t="s">
        <v>430</v>
      </c>
      <c r="J463" t="s">
        <v>297</v>
      </c>
      <c r="K463" t="s">
        <v>41</v>
      </c>
      <c r="L463" t="s">
        <v>310</v>
      </c>
      <c r="M463" t="s">
        <v>42</v>
      </c>
      <c r="N463" t="s">
        <v>298</v>
      </c>
      <c r="O463" t="s">
        <v>299</v>
      </c>
      <c r="P463" t="s">
        <v>2136</v>
      </c>
      <c r="Q463" t="s">
        <v>300</v>
      </c>
      <c r="R463" t="s">
        <v>86</v>
      </c>
      <c r="S463" t="s">
        <v>20</v>
      </c>
      <c r="T463" s="49">
        <v>0.1111</v>
      </c>
      <c r="U463" s="49">
        <v>0.99990000000000001</v>
      </c>
      <c r="V463" s="49">
        <v>21</v>
      </c>
      <c r="W463" t="s">
        <v>315</v>
      </c>
      <c r="X463" t="s">
        <v>302</v>
      </c>
      <c r="Y463" t="s">
        <v>21</v>
      </c>
      <c r="Z463" t="s">
        <v>2137</v>
      </c>
      <c r="AA463" s="2" t="str">
        <f>IFERROR(VLOOKUP(Tabela3[[#This Row],[RetornCodigo]],Tabela7[],4,0),"formula")</f>
        <v xml:space="preserve">Mateus Juazeiro Do Norte   </v>
      </c>
      <c r="AB463" s="9" t="str">
        <f>IFERROR(VLOOKUP(Tabela3[[#This Row],[RetornCodigo]],Tabela7[],3,0),"formula")</f>
        <v>Mateus</v>
      </c>
      <c r="AC463" s="40">
        <f>IFERROR(Tabela3[[#This Row],[Vlr Devolução]]/$AK$1,"formula")</f>
        <v>6.7282858032272441E-5</v>
      </c>
      <c r="AD463" s="32">
        <f>IFERROR(Tabela3[[#This Row],[Qtd Devolvida Kg]]/$AL$1,"formula")</f>
        <v>2.8998921075350528E-5</v>
      </c>
      <c r="AE463" s="41" t="str">
        <f>IFERROR(RIGHT(Tabela3[[#This Row],[Cliente]],10),"formula")</f>
        <v>2459 - 59)</v>
      </c>
      <c r="AF463" s="41">
        <f>IFERROR(VLOOKUP(Tabela3[[#This Row],[Fantasia]],'BASE VENDAS'!#REF!,2,0),0)</f>
        <v>0</v>
      </c>
      <c r="AG463" s="41">
        <f>IFERROR(VLOOKUP(Tabela3[[#This Row],[Fantasia]],'BASE VENDAS'!#REF!,3,0),0)</f>
        <v>0</v>
      </c>
      <c r="AH463" s="42">
        <f t="shared" si="7"/>
        <v>2.8611970184302681E-2</v>
      </c>
    </row>
    <row r="464" spans="1:34" x14ac:dyDescent="0.2">
      <c r="A464" s="9" t="str">
        <f>IFERROR(Tabela3[[#This Row],[direita]],"formula")</f>
        <v>2459 - 59)</v>
      </c>
      <c r="B464" s="9" t="s">
        <v>1133</v>
      </c>
      <c r="C464" t="s">
        <v>1134</v>
      </c>
      <c r="D464" t="s">
        <v>924</v>
      </c>
      <c r="E464" t="s">
        <v>1135</v>
      </c>
      <c r="F464" t="s">
        <v>689</v>
      </c>
      <c r="G464" t="s">
        <v>1371</v>
      </c>
      <c r="H464" s="48">
        <v>45702</v>
      </c>
      <c r="I464" t="s">
        <v>430</v>
      </c>
      <c r="J464" t="s">
        <v>297</v>
      </c>
      <c r="K464" t="s">
        <v>27</v>
      </c>
      <c r="L464" t="s">
        <v>84</v>
      </c>
      <c r="M464" t="s">
        <v>84</v>
      </c>
      <c r="N464" t="s">
        <v>298</v>
      </c>
      <c r="O464" t="s">
        <v>299</v>
      </c>
      <c r="P464" t="s">
        <v>2136</v>
      </c>
      <c r="Q464" t="s">
        <v>308</v>
      </c>
      <c r="R464" t="s">
        <v>85</v>
      </c>
      <c r="S464" t="s">
        <v>20</v>
      </c>
      <c r="T464" s="49">
        <v>0.77780000000000005</v>
      </c>
      <c r="U464" s="49">
        <v>14.000400000000001</v>
      </c>
      <c r="V464" s="49">
        <v>130.19999999999999</v>
      </c>
      <c r="W464" t="s">
        <v>315</v>
      </c>
      <c r="X464" t="s">
        <v>302</v>
      </c>
      <c r="Y464" t="s">
        <v>21</v>
      </c>
      <c r="Z464" t="s">
        <v>2137</v>
      </c>
      <c r="AA464" s="2" t="str">
        <f>IFERROR(VLOOKUP(Tabela3[[#This Row],[RetornCodigo]],Tabela7[],4,0),"formula")</f>
        <v xml:space="preserve">Mateus Juazeiro Do Norte   </v>
      </c>
      <c r="AB464" s="9" t="str">
        <f>IFERROR(VLOOKUP(Tabela3[[#This Row],[RetornCodigo]],Tabela7[],3,0),"formula")</f>
        <v>Mateus</v>
      </c>
      <c r="AC464" s="40">
        <f>IFERROR(Tabela3[[#This Row],[Vlr Devolução]]/$AK$1,"formula")</f>
        <v>4.1715371980008908E-4</v>
      </c>
      <c r="AD464" s="32">
        <f>IFERROR(Tabela3[[#This Row],[Qtd Devolvida Kg]]/$AL$1,"formula")</f>
        <v>4.0603709833317091E-4</v>
      </c>
      <c r="AE464" s="41" t="str">
        <f>IFERROR(RIGHT(Tabela3[[#This Row],[Cliente]],10),"formula")</f>
        <v>2459 - 59)</v>
      </c>
      <c r="AF464" s="41">
        <f>IFERROR(VLOOKUP(Tabela3[[#This Row],[Fantasia]],'BASE VENDAS'!#REF!,2,0),0)</f>
        <v>0</v>
      </c>
      <c r="AG464" s="41">
        <f>IFERROR(VLOOKUP(Tabela3[[#This Row],[Fantasia]],'BASE VENDAS'!#REF!,3,0),0)</f>
        <v>0</v>
      </c>
      <c r="AH464" s="42">
        <f t="shared" si="7"/>
        <v>2.8611970184302681E-2</v>
      </c>
    </row>
    <row r="465" spans="1:34" x14ac:dyDescent="0.2">
      <c r="A465" s="9" t="str">
        <f>IFERROR(Tabela3[[#This Row],[direita]],"formula")</f>
        <v>2459 - 59)</v>
      </c>
      <c r="B465" s="9" t="s">
        <v>1133</v>
      </c>
      <c r="C465" t="s">
        <v>1134</v>
      </c>
      <c r="D465" t="s">
        <v>924</v>
      </c>
      <c r="E465" t="s">
        <v>1135</v>
      </c>
      <c r="F465" t="s">
        <v>689</v>
      </c>
      <c r="G465" t="s">
        <v>1371</v>
      </c>
      <c r="H465" s="48">
        <v>45702</v>
      </c>
      <c r="I465" t="s">
        <v>430</v>
      </c>
      <c r="J465" t="s">
        <v>303</v>
      </c>
      <c r="K465" t="s">
        <v>17</v>
      </c>
      <c r="L465" t="s">
        <v>23</v>
      </c>
      <c r="M465" t="s">
        <v>23</v>
      </c>
      <c r="N465" t="s">
        <v>298</v>
      </c>
      <c r="O465" t="s">
        <v>299</v>
      </c>
      <c r="P465" t="s">
        <v>2136</v>
      </c>
      <c r="Q465" t="s">
        <v>309</v>
      </c>
      <c r="R465" t="s">
        <v>2016</v>
      </c>
      <c r="S465" t="s">
        <v>20</v>
      </c>
      <c r="T465" s="49">
        <v>2.5000000000000001E-2</v>
      </c>
      <c r="U465" s="49">
        <v>0.5</v>
      </c>
      <c r="V465" s="49">
        <v>1.2</v>
      </c>
      <c r="W465" t="s">
        <v>315</v>
      </c>
      <c r="X465" t="s">
        <v>302</v>
      </c>
      <c r="Y465" t="s">
        <v>21</v>
      </c>
      <c r="Z465" t="s">
        <v>2137</v>
      </c>
      <c r="AA465" s="2" t="str">
        <f>IFERROR(VLOOKUP(Tabela3[[#This Row],[RetornCodigo]],Tabela7[],4,0),"formula")</f>
        <v xml:space="preserve">Mateus Juazeiro Do Norte   </v>
      </c>
      <c r="AB465" s="9" t="str">
        <f>IFERROR(VLOOKUP(Tabela3[[#This Row],[RetornCodigo]],Tabela7[],3,0),"formula")</f>
        <v>Mateus</v>
      </c>
      <c r="AC465" s="40">
        <f>IFERROR(Tabela3[[#This Row],[Vlr Devolução]]/$AK$1,"formula")</f>
        <v>3.8447347447012819E-6</v>
      </c>
      <c r="AD465" s="32">
        <f>IFERROR(Tabela3[[#This Row],[Qtd Devolvida Kg]]/$AL$1,"formula")</f>
        <v>1.4500910628738138E-5</v>
      </c>
      <c r="AE465" s="41" t="str">
        <f>IFERROR(RIGHT(Tabela3[[#This Row],[Cliente]],10),"formula")</f>
        <v>2459 - 59)</v>
      </c>
      <c r="AF465" s="41">
        <f>IFERROR(VLOOKUP(Tabela3[[#This Row],[Fantasia]],'BASE VENDAS'!#REF!,2,0),0)</f>
        <v>0</v>
      </c>
      <c r="AG465" s="41">
        <f>IFERROR(VLOOKUP(Tabela3[[#This Row],[Fantasia]],'BASE VENDAS'!#REF!,3,0),0)</f>
        <v>0</v>
      </c>
      <c r="AH465" s="42">
        <f t="shared" ref="AH465:AH528" si="8">$AJ$1</f>
        <v>2.8611970184302681E-2</v>
      </c>
    </row>
    <row r="466" spans="1:34" x14ac:dyDescent="0.2">
      <c r="A466" s="9" t="str">
        <f>IFERROR(Tabela3[[#This Row],[direita]],"formula")</f>
        <v>2459 - 59)</v>
      </c>
      <c r="B466" s="9" t="s">
        <v>1133</v>
      </c>
      <c r="C466" t="s">
        <v>1134</v>
      </c>
      <c r="D466" t="s">
        <v>924</v>
      </c>
      <c r="E466" t="s">
        <v>1135</v>
      </c>
      <c r="F466" t="s">
        <v>689</v>
      </c>
      <c r="G466" t="s">
        <v>1371</v>
      </c>
      <c r="H466" s="48">
        <v>45702</v>
      </c>
      <c r="I466" t="s">
        <v>430</v>
      </c>
      <c r="J466" t="s">
        <v>297</v>
      </c>
      <c r="K466" t="s">
        <v>65</v>
      </c>
      <c r="L466" t="s">
        <v>312</v>
      </c>
      <c r="M466" t="s">
        <v>66</v>
      </c>
      <c r="N466" t="s">
        <v>298</v>
      </c>
      <c r="O466" t="s">
        <v>299</v>
      </c>
      <c r="P466" t="s">
        <v>2136</v>
      </c>
      <c r="Q466" t="s">
        <v>307</v>
      </c>
      <c r="R466" t="s">
        <v>67</v>
      </c>
      <c r="S466" t="s">
        <v>20</v>
      </c>
      <c r="T466" s="49">
        <v>0.33329999999999999</v>
      </c>
      <c r="U466" s="49">
        <v>5.9993999999999996</v>
      </c>
      <c r="V466" s="49">
        <v>51</v>
      </c>
      <c r="W466" t="s">
        <v>315</v>
      </c>
      <c r="X466" t="s">
        <v>302</v>
      </c>
      <c r="Y466" t="s">
        <v>21</v>
      </c>
      <c r="Z466" t="s">
        <v>2137</v>
      </c>
      <c r="AA466" s="2" t="str">
        <f>IFERROR(VLOOKUP(Tabela3[[#This Row],[RetornCodigo]],Tabela7[],4,0),"formula")</f>
        <v xml:space="preserve">Mateus Juazeiro Do Norte   </v>
      </c>
      <c r="AB466" s="9" t="str">
        <f>IFERROR(VLOOKUP(Tabela3[[#This Row],[RetornCodigo]],Tabela7[],3,0),"formula")</f>
        <v>Mateus</v>
      </c>
      <c r="AC466" s="40">
        <f>IFERROR(Tabela3[[#This Row],[Vlr Devolução]]/$AK$1,"formula")</f>
        <v>1.634012266498045E-4</v>
      </c>
      <c r="AD466" s="32">
        <f>IFERROR(Tabela3[[#This Row],[Qtd Devolvida Kg]]/$AL$1,"formula")</f>
        <v>1.7399352645210316E-4</v>
      </c>
      <c r="AE466" s="41" t="str">
        <f>IFERROR(RIGHT(Tabela3[[#This Row],[Cliente]],10),"formula")</f>
        <v>2459 - 59)</v>
      </c>
      <c r="AF466" s="41">
        <f>IFERROR(VLOOKUP(Tabela3[[#This Row],[Fantasia]],'BASE VENDAS'!#REF!,2,0),0)</f>
        <v>0</v>
      </c>
      <c r="AG466" s="41">
        <f>IFERROR(VLOOKUP(Tabela3[[#This Row],[Fantasia]],'BASE VENDAS'!#REF!,3,0),0)</f>
        <v>0</v>
      </c>
      <c r="AH466" s="42">
        <f t="shared" si="8"/>
        <v>2.8611970184302681E-2</v>
      </c>
    </row>
    <row r="467" spans="1:34" x14ac:dyDescent="0.2">
      <c r="A467" s="9" t="str">
        <f>IFERROR(Tabela3[[#This Row],[direita]],"formula")</f>
        <v>2459 - 59)</v>
      </c>
      <c r="B467" s="9" t="s">
        <v>1133</v>
      </c>
      <c r="C467" t="s">
        <v>1134</v>
      </c>
      <c r="D467" t="s">
        <v>924</v>
      </c>
      <c r="E467" t="s">
        <v>1135</v>
      </c>
      <c r="F467" t="s">
        <v>689</v>
      </c>
      <c r="G467" t="s">
        <v>1371</v>
      </c>
      <c r="H467" s="48">
        <v>45702</v>
      </c>
      <c r="I467" t="s">
        <v>430</v>
      </c>
      <c r="J467" t="s">
        <v>303</v>
      </c>
      <c r="K467" t="s">
        <v>31</v>
      </c>
      <c r="L467" t="s">
        <v>1188</v>
      </c>
      <c r="M467" t="s">
        <v>31</v>
      </c>
      <c r="N467" t="s">
        <v>311</v>
      </c>
      <c r="O467" t="s">
        <v>299</v>
      </c>
      <c r="P467" t="s">
        <v>2136</v>
      </c>
      <c r="Q467" t="s">
        <v>319</v>
      </c>
      <c r="R467" t="s">
        <v>32</v>
      </c>
      <c r="S467" t="s">
        <v>20</v>
      </c>
      <c r="T467" s="49">
        <v>0.625</v>
      </c>
      <c r="U467" s="49">
        <v>2.5</v>
      </c>
      <c r="V467" s="49">
        <v>44.75</v>
      </c>
      <c r="W467" t="s">
        <v>315</v>
      </c>
      <c r="X467" t="s">
        <v>368</v>
      </c>
      <c r="Y467" t="s">
        <v>369</v>
      </c>
      <c r="Z467" t="s">
        <v>2137</v>
      </c>
      <c r="AA467" s="2" t="str">
        <f>IFERROR(VLOOKUP(Tabela3[[#This Row],[RetornCodigo]],Tabela7[],4,0),"formula")</f>
        <v xml:space="preserve">Mateus Juazeiro Do Norte   </v>
      </c>
      <c r="AB467" s="9" t="str">
        <f>IFERROR(VLOOKUP(Tabela3[[#This Row],[RetornCodigo]],Tabela7[],3,0),"formula")</f>
        <v>Mateus</v>
      </c>
      <c r="AC467" s="40">
        <f>IFERROR(Tabela3[[#This Row],[Vlr Devolução]]/$AK$1,"formula")</f>
        <v>1.4337656652115198E-4</v>
      </c>
      <c r="AD467" s="32">
        <f>IFERROR(Tabela3[[#This Row],[Qtd Devolvida Kg]]/$AL$1,"formula")</f>
        <v>7.2504553143690691E-5</v>
      </c>
      <c r="AE467" s="41" t="str">
        <f>IFERROR(RIGHT(Tabela3[[#This Row],[Cliente]],10),"formula")</f>
        <v>2459 - 59)</v>
      </c>
      <c r="AF467" s="41">
        <f>IFERROR(VLOOKUP(Tabela3[[#This Row],[Fantasia]],'BASE VENDAS'!#REF!,2,0),0)</f>
        <v>0</v>
      </c>
      <c r="AG467" s="41">
        <f>IFERROR(VLOOKUP(Tabela3[[#This Row],[Fantasia]],'BASE VENDAS'!#REF!,3,0),0)</f>
        <v>0</v>
      </c>
      <c r="AH467" s="42">
        <f t="shared" si="8"/>
        <v>2.8611970184302681E-2</v>
      </c>
    </row>
    <row r="468" spans="1:34" x14ac:dyDescent="0.2">
      <c r="A468" s="9" t="str">
        <f>IFERROR(Tabela3[[#This Row],[direita]],"formula")</f>
        <v>2459 - 59)</v>
      </c>
      <c r="B468" s="9" t="s">
        <v>1133</v>
      </c>
      <c r="C468" t="s">
        <v>1134</v>
      </c>
      <c r="D468" t="s">
        <v>924</v>
      </c>
      <c r="E468" t="s">
        <v>1135</v>
      </c>
      <c r="F468" t="s">
        <v>689</v>
      </c>
      <c r="G468" t="s">
        <v>1371</v>
      </c>
      <c r="H468" s="48">
        <v>45707</v>
      </c>
      <c r="I468" t="s">
        <v>1982</v>
      </c>
      <c r="J468" t="s">
        <v>303</v>
      </c>
      <c r="K468" t="s">
        <v>159</v>
      </c>
      <c r="L468" t="s">
        <v>340</v>
      </c>
      <c r="M468" t="s">
        <v>1220</v>
      </c>
      <c r="N468" t="s">
        <v>311</v>
      </c>
      <c r="O468" t="s">
        <v>299</v>
      </c>
      <c r="P468" t="s">
        <v>2793</v>
      </c>
      <c r="Q468" t="s">
        <v>308</v>
      </c>
      <c r="R468" t="s">
        <v>1222</v>
      </c>
      <c r="S468" t="s">
        <v>20</v>
      </c>
      <c r="T468" s="49">
        <v>1.0713999999999999</v>
      </c>
      <c r="U468" s="49">
        <v>14.999599999999999</v>
      </c>
      <c r="V468" s="49">
        <v>37.5</v>
      </c>
      <c r="W468" t="s">
        <v>301</v>
      </c>
      <c r="X468" t="s">
        <v>370</v>
      </c>
      <c r="Y468" t="s">
        <v>371</v>
      </c>
      <c r="Z468" t="s">
        <v>2137</v>
      </c>
      <c r="AA468" s="2" t="str">
        <f>IFERROR(VLOOKUP(Tabela3[[#This Row],[RetornCodigo]],Tabela7[],4,0),"formula")</f>
        <v xml:space="preserve">Mateus Juazeiro Do Norte   </v>
      </c>
      <c r="AB468" s="9" t="str">
        <f>IFERROR(VLOOKUP(Tabela3[[#This Row],[RetornCodigo]],Tabela7[],3,0),"formula")</f>
        <v>Mateus</v>
      </c>
      <c r="AC468" s="40">
        <f>IFERROR(Tabela3[[#This Row],[Vlr Devolução]]/$AK$1,"formula")</f>
        <v>1.2014796077191507E-4</v>
      </c>
      <c r="AD468" s="32">
        <f>IFERROR(Tabela3[[#This Row],[Qtd Devolvida Kg]]/$AL$1,"formula")</f>
        <v>4.3501571813364112E-4</v>
      </c>
      <c r="AE468" s="41" t="str">
        <f>IFERROR(RIGHT(Tabela3[[#This Row],[Cliente]],10),"formula")</f>
        <v>2459 - 59)</v>
      </c>
      <c r="AF468" s="41">
        <f>IFERROR(VLOOKUP(Tabela3[[#This Row],[Fantasia]],'BASE VENDAS'!#REF!,2,0),0)</f>
        <v>0</v>
      </c>
      <c r="AG468" s="41">
        <f>IFERROR(VLOOKUP(Tabela3[[#This Row],[Fantasia]],'BASE VENDAS'!#REF!,3,0),0)</f>
        <v>0</v>
      </c>
      <c r="AH468" s="42">
        <f t="shared" si="8"/>
        <v>2.8611970184302681E-2</v>
      </c>
    </row>
    <row r="469" spans="1:34" x14ac:dyDescent="0.2">
      <c r="A469" s="9" t="str">
        <f>IFERROR(Tabela3[[#This Row],[direita]],"formula")</f>
        <v>1899 - 33)</v>
      </c>
      <c r="B469" s="9" t="s">
        <v>1133</v>
      </c>
      <c r="C469" t="s">
        <v>1134</v>
      </c>
      <c r="D469" t="s">
        <v>924</v>
      </c>
      <c r="E469" t="s">
        <v>1135</v>
      </c>
      <c r="F469" t="s">
        <v>688</v>
      </c>
      <c r="G469" t="s">
        <v>1232</v>
      </c>
      <c r="H469" s="48">
        <v>45701</v>
      </c>
      <c r="I469" t="s">
        <v>430</v>
      </c>
      <c r="J469" t="s">
        <v>297</v>
      </c>
      <c r="K469" t="s">
        <v>27</v>
      </c>
      <c r="L469" t="s">
        <v>84</v>
      </c>
      <c r="M469" t="s">
        <v>102</v>
      </c>
      <c r="N469" t="s">
        <v>298</v>
      </c>
      <c r="O469" t="s">
        <v>299</v>
      </c>
      <c r="P469" t="s">
        <v>2138</v>
      </c>
      <c r="Q469" t="s">
        <v>300</v>
      </c>
      <c r="R469" t="s">
        <v>103</v>
      </c>
      <c r="S469" t="s">
        <v>20</v>
      </c>
      <c r="T469" s="49">
        <v>0.31819999999999998</v>
      </c>
      <c r="U469" s="49">
        <v>6.2685399999999998</v>
      </c>
      <c r="V469" s="49">
        <v>73.5</v>
      </c>
      <c r="W469" t="s">
        <v>315</v>
      </c>
      <c r="X469" t="s">
        <v>368</v>
      </c>
      <c r="Y469" t="s">
        <v>369</v>
      </c>
      <c r="Z469" t="s">
        <v>2139</v>
      </c>
      <c r="AA469" s="2" t="str">
        <f>IFERROR(VLOOKUP(Tabela3[[#This Row],[RetornCodigo]],Tabela7[],4,0),"formula")</f>
        <v xml:space="preserve">Assai Iguatu   </v>
      </c>
      <c r="AB469" s="9" t="str">
        <f>IFERROR(VLOOKUP(Tabela3[[#This Row],[RetornCodigo]],Tabela7[],3,0),"formula")</f>
        <v>Assai</v>
      </c>
      <c r="AC469" s="40">
        <f>IFERROR(Tabela3[[#This Row],[Vlr Devolução]]/$AK$1,"formula")</f>
        <v>2.3549000311295354E-4</v>
      </c>
      <c r="AD469" s="32">
        <f>IFERROR(Tabela3[[#This Row],[Qtd Devolvida Kg]]/$AL$1,"formula")</f>
        <v>1.8179907662534034E-4</v>
      </c>
      <c r="AE469" s="41" t="str">
        <f>IFERROR(RIGHT(Tabela3[[#This Row],[Cliente]],10),"formula")</f>
        <v>1899 - 33)</v>
      </c>
      <c r="AF469" s="41">
        <f>IFERROR(VLOOKUP(Tabela3[[#This Row],[Fantasia]],'BASE VENDAS'!#REF!,2,0),0)</f>
        <v>0</v>
      </c>
      <c r="AG469" s="41">
        <f>IFERROR(VLOOKUP(Tabela3[[#This Row],[Fantasia]],'BASE VENDAS'!#REF!,3,0),0)</f>
        <v>0</v>
      </c>
      <c r="AH469" s="42">
        <f t="shared" si="8"/>
        <v>2.8611970184302681E-2</v>
      </c>
    </row>
    <row r="470" spans="1:34" x14ac:dyDescent="0.2">
      <c r="A470" s="9" t="str">
        <f>IFERROR(Tabela3[[#This Row],[direita]],"formula")</f>
        <v>1899 - 33)</v>
      </c>
      <c r="B470" s="9" t="s">
        <v>1133</v>
      </c>
      <c r="C470" t="s">
        <v>1134</v>
      </c>
      <c r="D470" t="s">
        <v>924</v>
      </c>
      <c r="E470" t="s">
        <v>1135</v>
      </c>
      <c r="F470" t="s">
        <v>688</v>
      </c>
      <c r="G470" t="s">
        <v>1232</v>
      </c>
      <c r="H470" s="48">
        <v>45701</v>
      </c>
      <c r="I470" t="s">
        <v>430</v>
      </c>
      <c r="J470" t="s">
        <v>297</v>
      </c>
      <c r="K470" t="s">
        <v>65</v>
      </c>
      <c r="L470" t="s">
        <v>312</v>
      </c>
      <c r="M470" t="s">
        <v>66</v>
      </c>
      <c r="N470" t="s">
        <v>298</v>
      </c>
      <c r="O470" t="s">
        <v>299</v>
      </c>
      <c r="P470" t="s">
        <v>2138</v>
      </c>
      <c r="Q470" t="s">
        <v>309</v>
      </c>
      <c r="R470" t="s">
        <v>67</v>
      </c>
      <c r="S470" t="s">
        <v>20</v>
      </c>
      <c r="T470" s="49">
        <v>8.3299999999999999E-2</v>
      </c>
      <c r="U470" s="49">
        <v>1.4994000000000001</v>
      </c>
      <c r="V470" s="49">
        <v>14.85</v>
      </c>
      <c r="W470" t="s">
        <v>315</v>
      </c>
      <c r="X470" t="s">
        <v>302</v>
      </c>
      <c r="Y470" t="s">
        <v>21</v>
      </c>
      <c r="Z470" t="s">
        <v>2139</v>
      </c>
      <c r="AA470" s="2" t="str">
        <f>IFERROR(VLOOKUP(Tabela3[[#This Row],[RetornCodigo]],Tabela7[],4,0),"formula")</f>
        <v xml:space="preserve">Assai Iguatu   </v>
      </c>
      <c r="AB470" s="9" t="str">
        <f>IFERROR(VLOOKUP(Tabela3[[#This Row],[RetornCodigo]],Tabela7[],3,0),"formula")</f>
        <v>Assai</v>
      </c>
      <c r="AC470" s="40">
        <f>IFERROR(Tabela3[[#This Row],[Vlr Devolução]]/$AK$1,"formula")</f>
        <v>4.7578592465678369E-5</v>
      </c>
      <c r="AD470" s="32">
        <f>IFERROR(Tabela3[[#This Row],[Qtd Devolvida Kg]]/$AL$1,"formula")</f>
        <v>4.3485330793459933E-5</v>
      </c>
      <c r="AE470" s="41" t="str">
        <f>IFERROR(RIGHT(Tabela3[[#This Row],[Cliente]],10),"formula")</f>
        <v>1899 - 33)</v>
      </c>
      <c r="AF470" s="41">
        <f>IFERROR(VLOOKUP(Tabela3[[#This Row],[Fantasia]],'BASE VENDAS'!#REF!,2,0),0)</f>
        <v>0</v>
      </c>
      <c r="AG470" s="41">
        <f>IFERROR(VLOOKUP(Tabela3[[#This Row],[Fantasia]],'BASE VENDAS'!#REF!,3,0),0)</f>
        <v>0</v>
      </c>
      <c r="AH470" s="42">
        <f t="shared" si="8"/>
        <v>2.8611970184302681E-2</v>
      </c>
    </row>
    <row r="471" spans="1:34" x14ac:dyDescent="0.2">
      <c r="A471" s="9" t="str">
        <f>IFERROR(Tabela3[[#This Row],[direita]],"formula")</f>
        <v>1456 - 05)</v>
      </c>
      <c r="B471" s="9" t="s">
        <v>1133</v>
      </c>
      <c r="C471" t="s">
        <v>1140</v>
      </c>
      <c r="D471" t="s">
        <v>923</v>
      </c>
      <c r="E471" t="s">
        <v>1141</v>
      </c>
      <c r="F471" t="s">
        <v>684</v>
      </c>
      <c r="G471" t="s">
        <v>1450</v>
      </c>
      <c r="H471" s="48">
        <v>45699</v>
      </c>
      <c r="I471" t="s">
        <v>430</v>
      </c>
      <c r="J471" t="s">
        <v>303</v>
      </c>
      <c r="K471" t="s">
        <v>313</v>
      </c>
      <c r="L471" t="s">
        <v>1622</v>
      </c>
      <c r="M471" t="s">
        <v>1622</v>
      </c>
      <c r="N471" t="s">
        <v>333</v>
      </c>
      <c r="O471" t="s">
        <v>299</v>
      </c>
      <c r="P471" t="s">
        <v>2140</v>
      </c>
      <c r="Q471" t="s">
        <v>300</v>
      </c>
      <c r="R471" t="s">
        <v>1623</v>
      </c>
      <c r="S471" t="s">
        <v>20</v>
      </c>
      <c r="T471" s="49">
        <v>3</v>
      </c>
      <c r="U471" s="49">
        <v>15.6</v>
      </c>
      <c r="V471" s="49">
        <v>414</v>
      </c>
      <c r="W471" t="s">
        <v>301</v>
      </c>
      <c r="X471" t="s">
        <v>2</v>
      </c>
      <c r="Y471" t="s">
        <v>1977</v>
      </c>
      <c r="Z471" t="s">
        <v>2141</v>
      </c>
      <c r="AA471" s="2" t="str">
        <f>IFERROR(VLOOKUP(Tabela3[[#This Row],[RetornCodigo]],Tabela7[],4,0),"formula")</f>
        <v xml:space="preserve">Mateus Parnaiba   </v>
      </c>
      <c r="AB471" s="9" t="str">
        <f>IFERROR(VLOOKUP(Tabela3[[#This Row],[RetornCodigo]],Tabela7[],3,0),"formula")</f>
        <v>Mateus</v>
      </c>
      <c r="AC471" s="40">
        <f>IFERROR(Tabela3[[#This Row],[Vlr Devolução]]/$AK$1,"formula")</f>
        <v>1.3264334869219423E-3</v>
      </c>
      <c r="AD471" s="32">
        <f>IFERROR(Tabela3[[#This Row],[Qtd Devolvida Kg]]/$AL$1,"formula")</f>
        <v>4.5242841161662989E-4</v>
      </c>
      <c r="AE471" s="41" t="str">
        <f>IFERROR(RIGHT(Tabela3[[#This Row],[Cliente]],10),"formula")</f>
        <v>1456 - 05)</v>
      </c>
      <c r="AF471" s="41">
        <f>IFERROR(VLOOKUP(Tabela3[[#This Row],[Fantasia]],'BASE VENDAS'!#REF!,2,0),0)</f>
        <v>0</v>
      </c>
      <c r="AG471" s="41">
        <f>IFERROR(VLOOKUP(Tabela3[[#This Row],[Fantasia]],'BASE VENDAS'!#REF!,3,0),0)</f>
        <v>0</v>
      </c>
      <c r="AH471" s="42">
        <f t="shared" si="8"/>
        <v>2.8611970184302681E-2</v>
      </c>
    </row>
    <row r="472" spans="1:34" x14ac:dyDescent="0.2">
      <c r="A472" s="9" t="str">
        <f>IFERROR(Tabela3[[#This Row],[direita]],"formula")</f>
        <v>1456 - 05)</v>
      </c>
      <c r="B472" s="9" t="s">
        <v>1133</v>
      </c>
      <c r="C472" t="s">
        <v>1140</v>
      </c>
      <c r="D472" t="s">
        <v>923</v>
      </c>
      <c r="E472" t="s">
        <v>1141</v>
      </c>
      <c r="F472" t="s">
        <v>684</v>
      </c>
      <c r="G472" t="s">
        <v>1450</v>
      </c>
      <c r="H472" s="48">
        <v>45699</v>
      </c>
      <c r="I472" t="s">
        <v>430</v>
      </c>
      <c r="J472" t="s">
        <v>303</v>
      </c>
      <c r="K472" t="s">
        <v>17</v>
      </c>
      <c r="L472" t="s">
        <v>18</v>
      </c>
      <c r="M472" t="s">
        <v>18</v>
      </c>
      <c r="N472" t="s">
        <v>311</v>
      </c>
      <c r="O472" t="s">
        <v>299</v>
      </c>
      <c r="P472" t="s">
        <v>2142</v>
      </c>
      <c r="Q472" t="s">
        <v>309</v>
      </c>
      <c r="R472" t="s">
        <v>19</v>
      </c>
      <c r="S472" t="s">
        <v>20</v>
      </c>
      <c r="T472" s="49">
        <v>0.55559999999999998</v>
      </c>
      <c r="U472" s="49">
        <v>10.0008</v>
      </c>
      <c r="V472" s="49">
        <v>35</v>
      </c>
      <c r="W472" t="s">
        <v>315</v>
      </c>
      <c r="X472" t="s">
        <v>302</v>
      </c>
      <c r="Y472" t="s">
        <v>21</v>
      </c>
      <c r="Z472" t="s">
        <v>2143</v>
      </c>
      <c r="AA472" s="2" t="str">
        <f>IFERROR(VLOOKUP(Tabela3[[#This Row],[RetornCodigo]],Tabela7[],4,0),"formula")</f>
        <v xml:space="preserve">Mateus Parnaiba   </v>
      </c>
      <c r="AB472" s="9" t="str">
        <f>IFERROR(VLOOKUP(Tabela3[[#This Row],[RetornCodigo]],Tabela7[],3,0),"formula")</f>
        <v>Mateus</v>
      </c>
      <c r="AC472" s="40">
        <f>IFERROR(Tabela3[[#This Row],[Vlr Devolução]]/$AK$1,"formula")</f>
        <v>1.1213809672045406E-4</v>
      </c>
      <c r="AD472" s="32">
        <f>IFERROR(Tabela3[[#This Row],[Qtd Devolvida Kg]]/$AL$1,"formula")</f>
        <v>2.9004141403176877E-4</v>
      </c>
      <c r="AE472" s="41" t="str">
        <f>IFERROR(RIGHT(Tabela3[[#This Row],[Cliente]],10),"formula")</f>
        <v>1456 - 05)</v>
      </c>
      <c r="AF472" s="41">
        <f>IFERROR(VLOOKUP(Tabela3[[#This Row],[Fantasia]],'BASE VENDAS'!#REF!,2,0),0)</f>
        <v>0</v>
      </c>
      <c r="AG472" s="41">
        <f>IFERROR(VLOOKUP(Tabela3[[#This Row],[Fantasia]],'BASE VENDAS'!#REF!,3,0),0)</f>
        <v>0</v>
      </c>
      <c r="AH472" s="42">
        <f t="shared" si="8"/>
        <v>2.8611970184302681E-2</v>
      </c>
    </row>
    <row r="473" spans="1:34" x14ac:dyDescent="0.2">
      <c r="A473" s="9" t="str">
        <f>IFERROR(Tabela3[[#This Row],[direita]],"formula")</f>
        <v>1456 - 05)</v>
      </c>
      <c r="B473" s="9" t="s">
        <v>1133</v>
      </c>
      <c r="C473" t="s">
        <v>1140</v>
      </c>
      <c r="D473" t="s">
        <v>923</v>
      </c>
      <c r="E473" t="s">
        <v>1141</v>
      </c>
      <c r="F473" t="s">
        <v>684</v>
      </c>
      <c r="G473" t="s">
        <v>1450</v>
      </c>
      <c r="H473" s="48">
        <v>45699</v>
      </c>
      <c r="I473" t="s">
        <v>430</v>
      </c>
      <c r="J473" t="s">
        <v>303</v>
      </c>
      <c r="K473" t="s">
        <v>147</v>
      </c>
      <c r="L473" t="s">
        <v>415</v>
      </c>
      <c r="M473" t="s">
        <v>1159</v>
      </c>
      <c r="N473" t="s">
        <v>298</v>
      </c>
      <c r="O473" t="s">
        <v>299</v>
      </c>
      <c r="P473" t="s">
        <v>2142</v>
      </c>
      <c r="Q473" t="s">
        <v>307</v>
      </c>
      <c r="R473" t="s">
        <v>1161</v>
      </c>
      <c r="S473" t="s">
        <v>20</v>
      </c>
      <c r="T473" s="49">
        <v>1.25</v>
      </c>
      <c r="U473" s="49">
        <v>22.5</v>
      </c>
      <c r="V473" s="49">
        <v>67.5</v>
      </c>
      <c r="W473" t="s">
        <v>315</v>
      </c>
      <c r="X473" t="s">
        <v>302</v>
      </c>
      <c r="Y473" t="s">
        <v>21</v>
      </c>
      <c r="Z473" t="s">
        <v>2143</v>
      </c>
      <c r="AA473" s="2" t="str">
        <f>IFERROR(VLOOKUP(Tabela3[[#This Row],[RetornCodigo]],Tabela7[],4,0),"formula")</f>
        <v xml:space="preserve">Mateus Parnaiba   </v>
      </c>
      <c r="AB473" s="9" t="str">
        <f>IFERROR(VLOOKUP(Tabela3[[#This Row],[RetornCodigo]],Tabela7[],3,0),"formula")</f>
        <v>Mateus</v>
      </c>
      <c r="AC473" s="40">
        <f>IFERROR(Tabela3[[#This Row],[Vlr Devolução]]/$AK$1,"formula")</f>
        <v>2.1626632938944712E-4</v>
      </c>
      <c r="AD473" s="32">
        <f>IFERROR(Tabela3[[#This Row],[Qtd Devolvida Kg]]/$AL$1,"formula")</f>
        <v>6.5254097829321625E-4</v>
      </c>
      <c r="AE473" s="41" t="str">
        <f>IFERROR(RIGHT(Tabela3[[#This Row],[Cliente]],10),"formula")</f>
        <v>1456 - 05)</v>
      </c>
      <c r="AF473" s="41">
        <f>IFERROR(VLOOKUP(Tabela3[[#This Row],[Fantasia]],'BASE VENDAS'!#REF!,2,0),0)</f>
        <v>0</v>
      </c>
      <c r="AG473" s="41">
        <f>IFERROR(VLOOKUP(Tabela3[[#This Row],[Fantasia]],'BASE VENDAS'!#REF!,3,0),0)</f>
        <v>0</v>
      </c>
      <c r="AH473" s="42">
        <f t="shared" si="8"/>
        <v>2.8611970184302681E-2</v>
      </c>
    </row>
    <row r="474" spans="1:34" x14ac:dyDescent="0.2">
      <c r="A474" s="9" t="str">
        <f>IFERROR(Tabela3[[#This Row],[direita]],"formula")</f>
        <v>1456 - 05)</v>
      </c>
      <c r="B474" s="9" t="s">
        <v>1133</v>
      </c>
      <c r="C474" t="s">
        <v>1140</v>
      </c>
      <c r="D474" t="s">
        <v>923</v>
      </c>
      <c r="E474" t="s">
        <v>1141</v>
      </c>
      <c r="F474" t="s">
        <v>684</v>
      </c>
      <c r="G474" t="s">
        <v>1450</v>
      </c>
      <c r="H474" s="48">
        <v>45699</v>
      </c>
      <c r="I474" t="s">
        <v>430</v>
      </c>
      <c r="J474" t="s">
        <v>303</v>
      </c>
      <c r="K474" t="s">
        <v>45</v>
      </c>
      <c r="L474" t="s">
        <v>1148</v>
      </c>
      <c r="M474" t="s">
        <v>1148</v>
      </c>
      <c r="N474" t="s">
        <v>325</v>
      </c>
      <c r="O474" t="s">
        <v>299</v>
      </c>
      <c r="P474" t="s">
        <v>2142</v>
      </c>
      <c r="Q474" t="s">
        <v>319</v>
      </c>
      <c r="R474" t="s">
        <v>1150</v>
      </c>
      <c r="S474" t="s">
        <v>20</v>
      </c>
      <c r="T474" s="49">
        <v>2</v>
      </c>
      <c r="U474" s="49">
        <v>30</v>
      </c>
      <c r="V474" s="49">
        <v>177</v>
      </c>
      <c r="W474" t="s">
        <v>301</v>
      </c>
      <c r="X474" t="s">
        <v>2</v>
      </c>
      <c r="Y474" t="s">
        <v>1977</v>
      </c>
      <c r="Z474" t="s">
        <v>2143</v>
      </c>
      <c r="AA474" s="2" t="str">
        <f>IFERROR(VLOOKUP(Tabela3[[#This Row],[RetornCodigo]],Tabela7[],4,0),"formula")</f>
        <v xml:space="preserve">Mateus Parnaiba   </v>
      </c>
      <c r="AB474" s="9" t="str">
        <f>IFERROR(VLOOKUP(Tabela3[[#This Row],[RetornCodigo]],Tabela7[],3,0),"formula")</f>
        <v>Mateus</v>
      </c>
      <c r="AC474" s="40">
        <f>IFERROR(Tabela3[[#This Row],[Vlr Devolução]]/$AK$1,"formula")</f>
        <v>5.670983748434391E-4</v>
      </c>
      <c r="AD474" s="32">
        <f>IFERROR(Tabela3[[#This Row],[Qtd Devolvida Kg]]/$AL$1,"formula")</f>
        <v>8.700546377242883E-4</v>
      </c>
      <c r="AE474" s="41" t="str">
        <f>IFERROR(RIGHT(Tabela3[[#This Row],[Cliente]],10),"formula")</f>
        <v>1456 - 05)</v>
      </c>
      <c r="AF474" s="41">
        <f>IFERROR(VLOOKUP(Tabela3[[#This Row],[Fantasia]],'BASE VENDAS'!#REF!,2,0),0)</f>
        <v>0</v>
      </c>
      <c r="AG474" s="41">
        <f>IFERROR(VLOOKUP(Tabela3[[#This Row],[Fantasia]],'BASE VENDAS'!#REF!,3,0),0)</f>
        <v>0</v>
      </c>
      <c r="AH474" s="42">
        <f t="shared" si="8"/>
        <v>2.8611970184302681E-2</v>
      </c>
    </row>
    <row r="475" spans="1:34" x14ac:dyDescent="0.2">
      <c r="A475" s="9" t="str">
        <f>IFERROR(Tabela3[[#This Row],[direita]],"formula")</f>
        <v>1456 - 05)</v>
      </c>
      <c r="B475" s="9" t="s">
        <v>1133</v>
      </c>
      <c r="C475" t="s">
        <v>1140</v>
      </c>
      <c r="D475" t="s">
        <v>923</v>
      </c>
      <c r="E475" t="s">
        <v>1141</v>
      </c>
      <c r="F475" t="s">
        <v>684</v>
      </c>
      <c r="G475" t="s">
        <v>1450</v>
      </c>
      <c r="H475" s="48">
        <v>45699</v>
      </c>
      <c r="I475" t="s">
        <v>430</v>
      </c>
      <c r="J475" t="s">
        <v>303</v>
      </c>
      <c r="K475" t="s">
        <v>45</v>
      </c>
      <c r="L475" t="s">
        <v>49</v>
      </c>
      <c r="M475" t="s">
        <v>49</v>
      </c>
      <c r="N475" t="s">
        <v>311</v>
      </c>
      <c r="O475" t="s">
        <v>299</v>
      </c>
      <c r="P475" t="s">
        <v>2142</v>
      </c>
      <c r="Q475" t="s">
        <v>327</v>
      </c>
      <c r="R475" t="s">
        <v>50</v>
      </c>
      <c r="S475" t="s">
        <v>20</v>
      </c>
      <c r="T475" s="49">
        <v>0.04</v>
      </c>
      <c r="U475" s="49">
        <v>0.6</v>
      </c>
      <c r="V475" s="49">
        <v>1.98</v>
      </c>
      <c r="W475" t="s">
        <v>315</v>
      </c>
      <c r="X475" t="s">
        <v>302</v>
      </c>
      <c r="Y475" t="s">
        <v>21</v>
      </c>
      <c r="Z475" t="s">
        <v>2143</v>
      </c>
      <c r="AA475" s="2" t="str">
        <f>IFERROR(VLOOKUP(Tabela3[[#This Row],[RetornCodigo]],Tabela7[],4,0),"formula")</f>
        <v xml:space="preserve">Mateus Parnaiba   </v>
      </c>
      <c r="AB475" s="9" t="str">
        <f>IFERROR(VLOOKUP(Tabela3[[#This Row],[RetornCodigo]],Tabela7[],3,0),"formula")</f>
        <v>Mateus</v>
      </c>
      <c r="AC475" s="40">
        <f>IFERROR(Tabela3[[#This Row],[Vlr Devolução]]/$AK$1,"formula")</f>
        <v>6.3438123287571161E-6</v>
      </c>
      <c r="AD475" s="32">
        <f>IFERROR(Tabela3[[#This Row],[Qtd Devolvida Kg]]/$AL$1,"formula")</f>
        <v>1.7401092754485765E-5</v>
      </c>
      <c r="AE475" s="41" t="str">
        <f>IFERROR(RIGHT(Tabela3[[#This Row],[Cliente]],10),"formula")</f>
        <v>1456 - 05)</v>
      </c>
      <c r="AF475" s="41">
        <f>IFERROR(VLOOKUP(Tabela3[[#This Row],[Fantasia]],'BASE VENDAS'!#REF!,2,0),0)</f>
        <v>0</v>
      </c>
      <c r="AG475" s="41">
        <f>IFERROR(VLOOKUP(Tabela3[[#This Row],[Fantasia]],'BASE VENDAS'!#REF!,3,0),0)</f>
        <v>0</v>
      </c>
      <c r="AH475" s="42">
        <f t="shared" si="8"/>
        <v>2.8611970184302681E-2</v>
      </c>
    </row>
    <row r="476" spans="1:34" x14ac:dyDescent="0.2">
      <c r="A476" s="9" t="str">
        <f>IFERROR(Tabela3[[#This Row],[direita]],"formula")</f>
        <v>1456 - 05)</v>
      </c>
      <c r="B476" s="9" t="s">
        <v>1133</v>
      </c>
      <c r="C476" t="s">
        <v>1140</v>
      </c>
      <c r="D476" t="s">
        <v>923</v>
      </c>
      <c r="E476" t="s">
        <v>1141</v>
      </c>
      <c r="F476" t="s">
        <v>684</v>
      </c>
      <c r="G476" t="s">
        <v>1450</v>
      </c>
      <c r="H476" s="48">
        <v>45699</v>
      </c>
      <c r="I476" t="s">
        <v>430</v>
      </c>
      <c r="J476" t="s">
        <v>303</v>
      </c>
      <c r="K476" t="s">
        <v>89</v>
      </c>
      <c r="L476" t="s">
        <v>123</v>
      </c>
      <c r="M476" t="s">
        <v>123</v>
      </c>
      <c r="N476" t="s">
        <v>304</v>
      </c>
      <c r="O476" t="s">
        <v>299</v>
      </c>
      <c r="P476" t="s">
        <v>2142</v>
      </c>
      <c r="Q476" t="s">
        <v>317</v>
      </c>
      <c r="R476" t="s">
        <v>124</v>
      </c>
      <c r="S476" t="s">
        <v>20</v>
      </c>
      <c r="T476" s="49">
        <v>6</v>
      </c>
      <c r="U476" s="49">
        <v>66</v>
      </c>
      <c r="V476" s="49">
        <v>323.39999999999998</v>
      </c>
      <c r="W476" t="s">
        <v>301</v>
      </c>
      <c r="X476" t="s">
        <v>2</v>
      </c>
      <c r="Y476" t="s">
        <v>1977</v>
      </c>
      <c r="Z476" t="s">
        <v>2143</v>
      </c>
      <c r="AA476" s="2" t="str">
        <f>IFERROR(VLOOKUP(Tabela3[[#This Row],[RetornCodigo]],Tabela7[],4,0),"formula")</f>
        <v xml:space="preserve">Mateus Parnaiba   </v>
      </c>
      <c r="AB476" s="9" t="str">
        <f>IFERROR(VLOOKUP(Tabela3[[#This Row],[RetornCodigo]],Tabela7[],3,0),"formula")</f>
        <v>Mateus</v>
      </c>
      <c r="AC476" s="40">
        <f>IFERROR(Tabela3[[#This Row],[Vlr Devolução]]/$AK$1,"formula")</f>
        <v>1.0361560136969955E-3</v>
      </c>
      <c r="AD476" s="32">
        <f>IFERROR(Tabela3[[#This Row],[Qtd Devolvida Kg]]/$AL$1,"formula")</f>
        <v>1.9141202029934342E-3</v>
      </c>
      <c r="AE476" s="41" t="str">
        <f>IFERROR(RIGHT(Tabela3[[#This Row],[Cliente]],10),"formula")</f>
        <v>1456 - 05)</v>
      </c>
      <c r="AF476" s="41">
        <f>IFERROR(VLOOKUP(Tabela3[[#This Row],[Fantasia]],'BASE VENDAS'!#REF!,2,0),0)</f>
        <v>0</v>
      </c>
      <c r="AG476" s="41">
        <f>IFERROR(VLOOKUP(Tabela3[[#This Row],[Fantasia]],'BASE VENDAS'!#REF!,3,0),0)</f>
        <v>0</v>
      </c>
      <c r="AH476" s="42">
        <f t="shared" si="8"/>
        <v>2.8611970184302681E-2</v>
      </c>
    </row>
    <row r="477" spans="1:34" x14ac:dyDescent="0.2">
      <c r="A477" s="9" t="str">
        <f>IFERROR(Tabela3[[#This Row],[direita]],"formula")</f>
        <v>1456 - 05)</v>
      </c>
      <c r="B477" s="9" t="s">
        <v>1133</v>
      </c>
      <c r="C477" t="s">
        <v>1140</v>
      </c>
      <c r="D477" t="s">
        <v>923</v>
      </c>
      <c r="E477" t="s">
        <v>1141</v>
      </c>
      <c r="F477" t="s">
        <v>684</v>
      </c>
      <c r="G477" t="s">
        <v>1450</v>
      </c>
      <c r="H477" s="48">
        <v>45699</v>
      </c>
      <c r="I477" t="s">
        <v>430</v>
      </c>
      <c r="J477" t="s">
        <v>303</v>
      </c>
      <c r="K477" t="s">
        <v>89</v>
      </c>
      <c r="L477" t="s">
        <v>90</v>
      </c>
      <c r="M477" t="s">
        <v>90</v>
      </c>
      <c r="N477" t="s">
        <v>298</v>
      </c>
      <c r="O477" t="s">
        <v>299</v>
      </c>
      <c r="P477" t="s">
        <v>2142</v>
      </c>
      <c r="Q477" t="s">
        <v>300</v>
      </c>
      <c r="R477" t="s">
        <v>91</v>
      </c>
      <c r="S477" t="s">
        <v>92</v>
      </c>
      <c r="T477" s="49">
        <v>3</v>
      </c>
      <c r="U477" s="49">
        <v>60</v>
      </c>
      <c r="V477" s="49">
        <v>270</v>
      </c>
      <c r="W477" t="s">
        <v>301</v>
      </c>
      <c r="X477" t="s">
        <v>2</v>
      </c>
      <c r="Y477" t="s">
        <v>1977</v>
      </c>
      <c r="Z477" t="s">
        <v>2143</v>
      </c>
      <c r="AA477" s="2" t="str">
        <f>IFERROR(VLOOKUP(Tabela3[[#This Row],[RetornCodigo]],Tabela7[],4,0),"formula")</f>
        <v xml:space="preserve">Mateus Parnaiba   </v>
      </c>
      <c r="AB477" s="9" t="str">
        <f>IFERROR(VLOOKUP(Tabela3[[#This Row],[RetornCodigo]],Tabela7[],3,0),"formula")</f>
        <v>Mateus</v>
      </c>
      <c r="AC477" s="40">
        <f>IFERROR(Tabela3[[#This Row],[Vlr Devolução]]/$AK$1,"formula")</f>
        <v>8.6506531755778848E-4</v>
      </c>
      <c r="AD477" s="32">
        <f>IFERROR(Tabela3[[#This Row],[Qtd Devolvida Kg]]/$AL$1,"formula")</f>
        <v>1.7401092754485766E-3</v>
      </c>
      <c r="AE477" s="41" t="str">
        <f>IFERROR(RIGHT(Tabela3[[#This Row],[Cliente]],10),"formula")</f>
        <v>1456 - 05)</v>
      </c>
      <c r="AF477" s="41">
        <f>IFERROR(VLOOKUP(Tabela3[[#This Row],[Fantasia]],'BASE VENDAS'!#REF!,2,0),0)</f>
        <v>0</v>
      </c>
      <c r="AG477" s="41">
        <f>IFERROR(VLOOKUP(Tabela3[[#This Row],[Fantasia]],'BASE VENDAS'!#REF!,3,0),0)</f>
        <v>0</v>
      </c>
      <c r="AH477" s="42">
        <f t="shared" si="8"/>
        <v>2.8611970184302681E-2</v>
      </c>
    </row>
    <row r="478" spans="1:34" x14ac:dyDescent="0.2">
      <c r="A478" s="9" t="str">
        <f>IFERROR(Tabela3[[#This Row],[direita]],"formula")</f>
        <v>1456 - 05)</v>
      </c>
      <c r="B478" s="9" t="s">
        <v>1133</v>
      </c>
      <c r="C478" t="s">
        <v>1140</v>
      </c>
      <c r="D478" t="s">
        <v>923</v>
      </c>
      <c r="E478" t="s">
        <v>1141</v>
      </c>
      <c r="F478" t="s">
        <v>684</v>
      </c>
      <c r="G478" t="s">
        <v>1450</v>
      </c>
      <c r="H478" s="48">
        <v>45706</v>
      </c>
      <c r="I478" t="s">
        <v>1982</v>
      </c>
      <c r="J478" t="s">
        <v>297</v>
      </c>
      <c r="K478" t="s">
        <v>65</v>
      </c>
      <c r="L478" t="s">
        <v>312</v>
      </c>
      <c r="M478" t="s">
        <v>66</v>
      </c>
      <c r="N478" t="s">
        <v>298</v>
      </c>
      <c r="O478" t="s">
        <v>299</v>
      </c>
      <c r="P478" t="s">
        <v>2794</v>
      </c>
      <c r="Q478" t="s">
        <v>308</v>
      </c>
      <c r="R478" t="s">
        <v>67</v>
      </c>
      <c r="S478" t="s">
        <v>20</v>
      </c>
      <c r="T478" s="49">
        <v>0.77780000000000005</v>
      </c>
      <c r="U478" s="49">
        <v>14.000400000000001</v>
      </c>
      <c r="V478" s="49">
        <v>105</v>
      </c>
      <c r="W478" t="s">
        <v>301</v>
      </c>
      <c r="X478" t="s">
        <v>370</v>
      </c>
      <c r="Y478" t="s">
        <v>371</v>
      </c>
      <c r="Z478" t="s">
        <v>2143</v>
      </c>
      <c r="AA478" s="2" t="str">
        <f>IFERROR(VLOOKUP(Tabela3[[#This Row],[RetornCodigo]],Tabela7[],4,0),"formula")</f>
        <v xml:space="preserve">Mateus Parnaiba   </v>
      </c>
      <c r="AB478" s="9" t="str">
        <f>IFERROR(VLOOKUP(Tabela3[[#This Row],[RetornCodigo]],Tabela7[],3,0),"formula")</f>
        <v>Mateus</v>
      </c>
      <c r="AC478" s="40">
        <f>IFERROR(Tabela3[[#This Row],[Vlr Devolução]]/$AK$1,"formula")</f>
        <v>3.3641429016136222E-4</v>
      </c>
      <c r="AD478" s="32">
        <f>IFERROR(Tabela3[[#This Row],[Qtd Devolvida Kg]]/$AL$1,"formula")</f>
        <v>4.0603709833317091E-4</v>
      </c>
      <c r="AE478" s="41" t="str">
        <f>IFERROR(RIGHT(Tabela3[[#This Row],[Cliente]],10),"formula")</f>
        <v>1456 - 05)</v>
      </c>
      <c r="AF478" s="41">
        <f>IFERROR(VLOOKUP(Tabela3[[#This Row],[Fantasia]],'BASE VENDAS'!#REF!,2,0),0)</f>
        <v>0</v>
      </c>
      <c r="AG478" s="41">
        <f>IFERROR(VLOOKUP(Tabela3[[#This Row],[Fantasia]],'BASE VENDAS'!#REF!,3,0),0)</f>
        <v>0</v>
      </c>
      <c r="AH478" s="42">
        <f t="shared" si="8"/>
        <v>2.8611970184302681E-2</v>
      </c>
    </row>
    <row r="479" spans="1:34" x14ac:dyDescent="0.2">
      <c r="A479" s="9" t="str">
        <f>IFERROR(Tabela3[[#This Row],[direita]],"formula")</f>
        <v>1899 - 29)</v>
      </c>
      <c r="B479" s="9" t="s">
        <v>1133</v>
      </c>
      <c r="C479" t="s">
        <v>1140</v>
      </c>
      <c r="D479" t="s">
        <v>923</v>
      </c>
      <c r="E479" t="s">
        <v>1141</v>
      </c>
      <c r="F479" t="s">
        <v>684</v>
      </c>
      <c r="G479" t="s">
        <v>1455</v>
      </c>
      <c r="H479" s="48">
        <v>45700</v>
      </c>
      <c r="I479" t="s">
        <v>430</v>
      </c>
      <c r="J479" t="s">
        <v>297</v>
      </c>
      <c r="K479" t="s">
        <v>41</v>
      </c>
      <c r="L479" t="s">
        <v>310</v>
      </c>
      <c r="M479" t="s">
        <v>366</v>
      </c>
      <c r="N479" t="s">
        <v>342</v>
      </c>
      <c r="O479" t="s">
        <v>299</v>
      </c>
      <c r="P479" t="s">
        <v>2144</v>
      </c>
      <c r="Q479" t="s">
        <v>300</v>
      </c>
      <c r="R479" t="s">
        <v>386</v>
      </c>
      <c r="S479" t="s">
        <v>20</v>
      </c>
      <c r="T479" s="49">
        <v>0.2</v>
      </c>
      <c r="U479" s="49">
        <v>1.3</v>
      </c>
      <c r="V479" s="49">
        <v>35.6</v>
      </c>
      <c r="W479" t="s">
        <v>301</v>
      </c>
      <c r="X479" t="s">
        <v>370</v>
      </c>
      <c r="Y479" t="s">
        <v>371</v>
      </c>
      <c r="Z479" t="s">
        <v>2145</v>
      </c>
      <c r="AA479" s="2" t="str">
        <f>IFERROR(VLOOKUP(Tabela3[[#This Row],[RetornCodigo]],Tabela7[],4,0),"formula")</f>
        <v xml:space="preserve">Assai Parnaiba   </v>
      </c>
      <c r="AB479" s="9" t="str">
        <f>IFERROR(VLOOKUP(Tabela3[[#This Row],[RetornCodigo]],Tabela7[],3,0),"formula")</f>
        <v>Assai</v>
      </c>
      <c r="AC479" s="40">
        <f>IFERROR(Tabela3[[#This Row],[Vlr Devolução]]/$AK$1,"formula")</f>
        <v>1.1406046409280472E-4</v>
      </c>
      <c r="AD479" s="32">
        <f>IFERROR(Tabela3[[#This Row],[Qtd Devolvida Kg]]/$AL$1,"formula")</f>
        <v>3.7702367634719162E-5</v>
      </c>
      <c r="AE479" s="41" t="str">
        <f>IFERROR(RIGHT(Tabela3[[#This Row],[Cliente]],10),"formula")</f>
        <v>1899 - 29)</v>
      </c>
      <c r="AF479" s="41">
        <f>IFERROR(VLOOKUP(Tabela3[[#This Row],[Fantasia]],'BASE VENDAS'!#REF!,2,0),0)</f>
        <v>0</v>
      </c>
      <c r="AG479" s="41">
        <f>IFERROR(VLOOKUP(Tabela3[[#This Row],[Fantasia]],'BASE VENDAS'!#REF!,3,0),0)</f>
        <v>0</v>
      </c>
      <c r="AH479" s="42">
        <f t="shared" si="8"/>
        <v>2.8611970184302681E-2</v>
      </c>
    </row>
    <row r="480" spans="1:34" x14ac:dyDescent="0.2">
      <c r="A480" s="9" t="str">
        <f>IFERROR(Tabela3[[#This Row],[direita]],"formula")</f>
        <v>1899 - 29)</v>
      </c>
      <c r="B480" s="9" t="s">
        <v>1133</v>
      </c>
      <c r="C480" t="s">
        <v>1140</v>
      </c>
      <c r="D480" t="s">
        <v>923</v>
      </c>
      <c r="E480" t="s">
        <v>1141</v>
      </c>
      <c r="F480" t="s">
        <v>684</v>
      </c>
      <c r="G480" t="s">
        <v>1455</v>
      </c>
      <c r="H480" s="48">
        <v>45700</v>
      </c>
      <c r="I480" t="s">
        <v>430</v>
      </c>
      <c r="J480" t="s">
        <v>297</v>
      </c>
      <c r="K480" t="s">
        <v>53</v>
      </c>
      <c r="L480" t="s">
        <v>54</v>
      </c>
      <c r="M480" t="s">
        <v>55</v>
      </c>
      <c r="N480" t="s">
        <v>298</v>
      </c>
      <c r="O480" t="s">
        <v>299</v>
      </c>
      <c r="P480" t="s">
        <v>2146</v>
      </c>
      <c r="Q480" t="s">
        <v>300</v>
      </c>
      <c r="R480" t="s">
        <v>56</v>
      </c>
      <c r="S480" t="s">
        <v>20</v>
      </c>
      <c r="T480" s="49">
        <v>3.3300000000000003E-2</v>
      </c>
      <c r="U480" s="49">
        <v>0.4995</v>
      </c>
      <c r="V480" s="49">
        <v>6.45</v>
      </c>
      <c r="W480" t="s">
        <v>315</v>
      </c>
      <c r="X480" t="s">
        <v>302</v>
      </c>
      <c r="Y480" t="s">
        <v>21</v>
      </c>
      <c r="Z480" t="s">
        <v>2147</v>
      </c>
      <c r="AA480" s="2" t="str">
        <f>IFERROR(VLOOKUP(Tabela3[[#This Row],[RetornCodigo]],Tabela7[],4,0),"formula")</f>
        <v xml:space="preserve">Assai Parnaiba   </v>
      </c>
      <c r="AB480" s="9" t="str">
        <f>IFERROR(VLOOKUP(Tabela3[[#This Row],[RetornCodigo]],Tabela7[],3,0),"formula")</f>
        <v>Assai</v>
      </c>
      <c r="AC480" s="40">
        <f>IFERROR(Tabela3[[#This Row],[Vlr Devolução]]/$AK$1,"formula")</f>
        <v>2.0665449252769391E-5</v>
      </c>
      <c r="AD480" s="32">
        <f>IFERROR(Tabela3[[#This Row],[Qtd Devolvida Kg]]/$AL$1,"formula")</f>
        <v>1.44864097181094E-5</v>
      </c>
      <c r="AE480" s="41" t="str">
        <f>IFERROR(RIGHT(Tabela3[[#This Row],[Cliente]],10),"formula")</f>
        <v>1899 - 29)</v>
      </c>
      <c r="AF480" s="41">
        <f>IFERROR(VLOOKUP(Tabela3[[#This Row],[Fantasia]],'BASE VENDAS'!#REF!,2,0),0)</f>
        <v>0</v>
      </c>
      <c r="AG480" s="41">
        <f>IFERROR(VLOOKUP(Tabela3[[#This Row],[Fantasia]],'BASE VENDAS'!#REF!,3,0),0)</f>
        <v>0</v>
      </c>
      <c r="AH480" s="42">
        <f t="shared" si="8"/>
        <v>2.8611970184302681E-2</v>
      </c>
    </row>
    <row r="481" spans="1:34" x14ac:dyDescent="0.2">
      <c r="A481" s="9" t="str">
        <f>IFERROR(Tabela3[[#This Row],[direita]],"formula")</f>
        <v>1899 - 29)</v>
      </c>
      <c r="B481" s="9" t="s">
        <v>1133</v>
      </c>
      <c r="C481" t="s">
        <v>1140</v>
      </c>
      <c r="D481" t="s">
        <v>923</v>
      </c>
      <c r="E481" t="s">
        <v>1141</v>
      </c>
      <c r="F481" t="s">
        <v>684</v>
      </c>
      <c r="G481" t="s">
        <v>1455</v>
      </c>
      <c r="H481" s="48">
        <v>45700</v>
      </c>
      <c r="I481" t="s">
        <v>430</v>
      </c>
      <c r="J481" t="s">
        <v>297</v>
      </c>
      <c r="K481" t="s">
        <v>27</v>
      </c>
      <c r="L481" t="s">
        <v>84</v>
      </c>
      <c r="M481" t="s">
        <v>84</v>
      </c>
      <c r="N481" t="s">
        <v>298</v>
      </c>
      <c r="O481" t="s">
        <v>299</v>
      </c>
      <c r="P481" t="s">
        <v>2146</v>
      </c>
      <c r="Q481" t="s">
        <v>308</v>
      </c>
      <c r="R481" t="s">
        <v>85</v>
      </c>
      <c r="S481" t="s">
        <v>20</v>
      </c>
      <c r="T481" s="49">
        <v>0.4889</v>
      </c>
      <c r="U481" s="49">
        <v>8.8002000000000002</v>
      </c>
      <c r="V481" s="49">
        <v>91.52</v>
      </c>
      <c r="W481" t="s">
        <v>315</v>
      </c>
      <c r="X481" t="s">
        <v>302</v>
      </c>
      <c r="Y481" t="s">
        <v>21</v>
      </c>
      <c r="Z481" t="s">
        <v>2147</v>
      </c>
      <c r="AA481" s="2" t="str">
        <f>IFERROR(VLOOKUP(Tabela3[[#This Row],[RetornCodigo]],Tabela7[],4,0),"formula")</f>
        <v xml:space="preserve">Assai Parnaiba   </v>
      </c>
      <c r="AB481" s="9" t="str">
        <f>IFERROR(VLOOKUP(Tabela3[[#This Row],[RetornCodigo]],Tabela7[],3,0),"formula")</f>
        <v>Assai</v>
      </c>
      <c r="AC481" s="40">
        <f>IFERROR(Tabela3[[#This Row],[Vlr Devolução]]/$AK$1,"formula")</f>
        <v>2.9322510319588444E-4</v>
      </c>
      <c r="AD481" s="32">
        <f>IFERROR(Tabela3[[#This Row],[Qtd Devolvida Kg]]/$AL$1,"formula")</f>
        <v>2.5522182743004275E-4</v>
      </c>
      <c r="AE481" s="41" t="str">
        <f>IFERROR(RIGHT(Tabela3[[#This Row],[Cliente]],10),"formula")</f>
        <v>1899 - 29)</v>
      </c>
      <c r="AF481" s="41">
        <f>IFERROR(VLOOKUP(Tabela3[[#This Row],[Fantasia]],'BASE VENDAS'!#REF!,2,0),0)</f>
        <v>0</v>
      </c>
      <c r="AG481" s="41">
        <f>IFERROR(VLOOKUP(Tabela3[[#This Row],[Fantasia]],'BASE VENDAS'!#REF!,3,0),0)</f>
        <v>0</v>
      </c>
      <c r="AH481" s="42">
        <f t="shared" si="8"/>
        <v>2.8611970184302681E-2</v>
      </c>
    </row>
    <row r="482" spans="1:34" x14ac:dyDescent="0.2">
      <c r="A482" s="9" t="str">
        <f>IFERROR(Tabela3[[#This Row],[direita]],"formula")</f>
        <v>1899 - 29)</v>
      </c>
      <c r="B482" s="9" t="s">
        <v>1133</v>
      </c>
      <c r="C482" t="s">
        <v>1140</v>
      </c>
      <c r="D482" t="s">
        <v>923</v>
      </c>
      <c r="E482" t="s">
        <v>1141</v>
      </c>
      <c r="F482" t="s">
        <v>684</v>
      </c>
      <c r="G482" t="s">
        <v>1455</v>
      </c>
      <c r="H482" s="48">
        <v>45706</v>
      </c>
      <c r="I482" t="s">
        <v>1982</v>
      </c>
      <c r="J482" t="s">
        <v>297</v>
      </c>
      <c r="K482" t="s">
        <v>27</v>
      </c>
      <c r="L482" t="s">
        <v>84</v>
      </c>
      <c r="M482" t="s">
        <v>84</v>
      </c>
      <c r="N482" t="s">
        <v>298</v>
      </c>
      <c r="O482" t="s">
        <v>299</v>
      </c>
      <c r="P482" t="s">
        <v>2148</v>
      </c>
      <c r="Q482" t="s">
        <v>300</v>
      </c>
      <c r="R482" t="s">
        <v>85</v>
      </c>
      <c r="S482" t="s">
        <v>20</v>
      </c>
      <c r="T482" s="49">
        <v>0.16669999999999999</v>
      </c>
      <c r="U482" s="49">
        <v>3.0005999999999999</v>
      </c>
      <c r="V482" s="49">
        <v>31.2</v>
      </c>
      <c r="W482" t="s">
        <v>301</v>
      </c>
      <c r="X482" t="s">
        <v>370</v>
      </c>
      <c r="Y482" t="s">
        <v>371</v>
      </c>
      <c r="Z482" t="s">
        <v>2147</v>
      </c>
      <c r="AA482" s="2" t="str">
        <f>IFERROR(VLOOKUP(Tabela3[[#This Row],[RetornCodigo]],Tabela7[],4,0),"formula")</f>
        <v xml:space="preserve">Assai Parnaiba   </v>
      </c>
      <c r="AB482" s="9" t="str">
        <f>IFERROR(VLOOKUP(Tabela3[[#This Row],[RetornCodigo]],Tabela7[],3,0),"formula")</f>
        <v>Assai</v>
      </c>
      <c r="AC482" s="40">
        <f>IFERROR(Tabela3[[#This Row],[Vlr Devolução]]/$AK$1,"formula")</f>
        <v>9.9963103362233342E-5</v>
      </c>
      <c r="AD482" s="32">
        <f>IFERROR(Tabela3[[#This Row],[Qtd Devolvida Kg]]/$AL$1,"formula")</f>
        <v>8.7022864865183316E-5</v>
      </c>
      <c r="AE482" s="41" t="str">
        <f>IFERROR(RIGHT(Tabela3[[#This Row],[Cliente]],10),"formula")</f>
        <v>1899 - 29)</v>
      </c>
      <c r="AF482" s="41">
        <f>IFERROR(VLOOKUP(Tabela3[[#This Row],[Fantasia]],'BASE VENDAS'!#REF!,2,0),0)</f>
        <v>0</v>
      </c>
      <c r="AG482" s="41">
        <f>IFERROR(VLOOKUP(Tabela3[[#This Row],[Fantasia]],'BASE VENDAS'!#REF!,3,0),0)</f>
        <v>0</v>
      </c>
      <c r="AH482" s="42">
        <f t="shared" si="8"/>
        <v>2.8611970184302681E-2</v>
      </c>
    </row>
    <row r="483" spans="1:34" x14ac:dyDescent="0.2">
      <c r="A483" s="9" t="str">
        <f>IFERROR(Tabela3[[#This Row],[direita]],"formula")</f>
        <v>1899 - 29)</v>
      </c>
      <c r="B483" s="9" t="s">
        <v>1133</v>
      </c>
      <c r="C483" t="s">
        <v>1140</v>
      </c>
      <c r="D483" t="s">
        <v>923</v>
      </c>
      <c r="E483" t="s">
        <v>1141</v>
      </c>
      <c r="F483" t="s">
        <v>684</v>
      </c>
      <c r="G483" t="s">
        <v>1455</v>
      </c>
      <c r="H483" s="48">
        <v>45706</v>
      </c>
      <c r="I483" t="s">
        <v>1982</v>
      </c>
      <c r="J483" t="s">
        <v>297</v>
      </c>
      <c r="K483" t="s">
        <v>62</v>
      </c>
      <c r="L483" t="s">
        <v>63</v>
      </c>
      <c r="M483" t="s">
        <v>63</v>
      </c>
      <c r="N483" t="s">
        <v>298</v>
      </c>
      <c r="O483" t="s">
        <v>299</v>
      </c>
      <c r="P483" t="s">
        <v>2795</v>
      </c>
      <c r="Q483" t="s">
        <v>300</v>
      </c>
      <c r="R483" t="s">
        <v>64</v>
      </c>
      <c r="S483" t="s">
        <v>20</v>
      </c>
      <c r="T483" s="49">
        <v>0.1333</v>
      </c>
      <c r="U483" s="49">
        <v>1.9995000000000001</v>
      </c>
      <c r="V483" s="49">
        <v>21</v>
      </c>
      <c r="W483" t="s">
        <v>301</v>
      </c>
      <c r="X483" t="s">
        <v>370</v>
      </c>
      <c r="Y483" t="s">
        <v>371</v>
      </c>
      <c r="Z483" t="s">
        <v>2147</v>
      </c>
      <c r="AA483" s="2" t="str">
        <f>IFERROR(VLOOKUP(Tabela3[[#This Row],[RetornCodigo]],Tabela7[],4,0),"formula")</f>
        <v xml:space="preserve">Assai Parnaiba   </v>
      </c>
      <c r="AB483" s="9" t="str">
        <f>IFERROR(VLOOKUP(Tabela3[[#This Row],[RetornCodigo]],Tabela7[],3,0),"formula")</f>
        <v>Assai</v>
      </c>
      <c r="AC483" s="40">
        <f>IFERROR(Tabela3[[#This Row],[Vlr Devolução]]/$AK$1,"formula")</f>
        <v>6.7282858032272441E-5</v>
      </c>
      <c r="AD483" s="32">
        <f>IFERROR(Tabela3[[#This Row],[Qtd Devolvida Kg]]/$AL$1,"formula")</f>
        <v>5.7989141604323817E-5</v>
      </c>
      <c r="AE483" s="41" t="str">
        <f>IFERROR(RIGHT(Tabela3[[#This Row],[Cliente]],10),"formula")</f>
        <v>1899 - 29)</v>
      </c>
      <c r="AF483" s="41">
        <f>IFERROR(VLOOKUP(Tabela3[[#This Row],[Fantasia]],'BASE VENDAS'!#REF!,2,0),0)</f>
        <v>0</v>
      </c>
      <c r="AG483" s="41">
        <f>IFERROR(VLOOKUP(Tabela3[[#This Row],[Fantasia]],'BASE VENDAS'!#REF!,3,0),0)</f>
        <v>0</v>
      </c>
      <c r="AH483" s="42">
        <f t="shared" si="8"/>
        <v>2.8611970184302681E-2</v>
      </c>
    </row>
    <row r="484" spans="1:34" x14ac:dyDescent="0.2">
      <c r="A484" s="9" t="str">
        <f>IFERROR(Tabela3[[#This Row],[direita]],"formula")</f>
        <v>1899 - 29)</v>
      </c>
      <c r="B484" s="9" t="s">
        <v>1133</v>
      </c>
      <c r="C484" t="s">
        <v>1140</v>
      </c>
      <c r="D484" t="s">
        <v>923</v>
      </c>
      <c r="E484" t="s">
        <v>1141</v>
      </c>
      <c r="F484" t="s">
        <v>684</v>
      </c>
      <c r="G484" t="s">
        <v>1455</v>
      </c>
      <c r="H484" s="48">
        <v>45706</v>
      </c>
      <c r="I484" t="s">
        <v>1982</v>
      </c>
      <c r="J484" t="s">
        <v>297</v>
      </c>
      <c r="K484" t="s">
        <v>27</v>
      </c>
      <c r="L484" t="s">
        <v>84</v>
      </c>
      <c r="M484" t="s">
        <v>84</v>
      </c>
      <c r="N484" t="s">
        <v>298</v>
      </c>
      <c r="O484" t="s">
        <v>299</v>
      </c>
      <c r="P484" t="s">
        <v>2796</v>
      </c>
      <c r="Q484" t="s">
        <v>300</v>
      </c>
      <c r="R484" t="s">
        <v>85</v>
      </c>
      <c r="S484" t="s">
        <v>20</v>
      </c>
      <c r="T484" s="49">
        <v>0.16669999999999999</v>
      </c>
      <c r="U484" s="49">
        <v>3.0005999999999999</v>
      </c>
      <c r="V484" s="49">
        <v>31.2</v>
      </c>
      <c r="W484" t="s">
        <v>301</v>
      </c>
      <c r="X484" t="s">
        <v>370</v>
      </c>
      <c r="Y484" t="s">
        <v>371</v>
      </c>
      <c r="Z484" t="s">
        <v>2147</v>
      </c>
      <c r="AA484" s="2" t="str">
        <f>IFERROR(VLOOKUP(Tabela3[[#This Row],[RetornCodigo]],Tabela7[],4,0),"formula")</f>
        <v xml:space="preserve">Assai Parnaiba   </v>
      </c>
      <c r="AB484" s="9" t="str">
        <f>IFERROR(VLOOKUP(Tabela3[[#This Row],[RetornCodigo]],Tabela7[],3,0),"formula")</f>
        <v>Assai</v>
      </c>
      <c r="AC484" s="40">
        <f>IFERROR(Tabela3[[#This Row],[Vlr Devolução]]/$AK$1,"formula")</f>
        <v>9.9963103362233342E-5</v>
      </c>
      <c r="AD484" s="32">
        <f>IFERROR(Tabela3[[#This Row],[Qtd Devolvida Kg]]/$AL$1,"formula")</f>
        <v>8.7022864865183316E-5</v>
      </c>
      <c r="AE484" s="41" t="str">
        <f>IFERROR(RIGHT(Tabela3[[#This Row],[Cliente]],10),"formula")</f>
        <v>1899 - 29)</v>
      </c>
      <c r="AF484" s="41">
        <f>IFERROR(VLOOKUP(Tabela3[[#This Row],[Fantasia]],'BASE VENDAS'!#REF!,2,0),0)</f>
        <v>0</v>
      </c>
      <c r="AG484" s="41">
        <f>IFERROR(VLOOKUP(Tabela3[[#This Row],[Fantasia]],'BASE VENDAS'!#REF!,3,0),0)</f>
        <v>0</v>
      </c>
      <c r="AH484" s="42">
        <f t="shared" si="8"/>
        <v>2.8611970184302681E-2</v>
      </c>
    </row>
    <row r="485" spans="1:34" x14ac:dyDescent="0.2">
      <c r="A485" s="9" t="str">
        <f>IFERROR(Tabela3[[#This Row],[direita]],"formula")</f>
        <v>1899 - 29)</v>
      </c>
      <c r="B485" s="9" t="s">
        <v>1133</v>
      </c>
      <c r="C485" t="s">
        <v>1140</v>
      </c>
      <c r="D485" t="s">
        <v>923</v>
      </c>
      <c r="E485" t="s">
        <v>1141</v>
      </c>
      <c r="F485" t="s">
        <v>684</v>
      </c>
      <c r="G485" t="s">
        <v>1455</v>
      </c>
      <c r="H485" s="48">
        <v>45700</v>
      </c>
      <c r="I485" t="s">
        <v>430</v>
      </c>
      <c r="J485" t="s">
        <v>303</v>
      </c>
      <c r="K485" t="s">
        <v>17</v>
      </c>
      <c r="L485" t="s">
        <v>18</v>
      </c>
      <c r="M485" t="s">
        <v>18</v>
      </c>
      <c r="N485" t="s">
        <v>311</v>
      </c>
      <c r="O485" t="s">
        <v>299</v>
      </c>
      <c r="P485" t="s">
        <v>2149</v>
      </c>
      <c r="Q485" t="s">
        <v>307</v>
      </c>
      <c r="R485" t="s">
        <v>19</v>
      </c>
      <c r="S485" t="s">
        <v>20</v>
      </c>
      <c r="T485" s="49">
        <v>6.5299999999999997E-2</v>
      </c>
      <c r="U485" s="49">
        <v>1.1754</v>
      </c>
      <c r="V485" s="49">
        <v>4.3499999999999996</v>
      </c>
      <c r="W485" t="s">
        <v>315</v>
      </c>
      <c r="X485" t="s">
        <v>302</v>
      </c>
      <c r="Y485" t="s">
        <v>21</v>
      </c>
      <c r="Z485" t="s">
        <v>2150</v>
      </c>
      <c r="AA485" s="2" t="str">
        <f>IFERROR(VLOOKUP(Tabela3[[#This Row],[RetornCodigo]],Tabela7[],4,0),"formula")</f>
        <v xml:space="preserve">Assai Parnaiba   </v>
      </c>
      <c r="AB485" s="9" t="str">
        <f>IFERROR(VLOOKUP(Tabela3[[#This Row],[RetornCodigo]],Tabela7[],3,0),"formula")</f>
        <v>Assai</v>
      </c>
      <c r="AC485" s="40">
        <f>IFERROR(Tabela3[[#This Row],[Vlr Devolução]]/$AK$1,"formula")</f>
        <v>1.3937163449542147E-5</v>
      </c>
      <c r="AD485" s="32">
        <f>IFERROR(Tabela3[[#This Row],[Qtd Devolvida Kg]]/$AL$1,"formula")</f>
        <v>3.4088740706037619E-5</v>
      </c>
      <c r="AE485" s="41" t="str">
        <f>IFERROR(RIGHT(Tabela3[[#This Row],[Cliente]],10),"formula")</f>
        <v>1899 - 29)</v>
      </c>
      <c r="AF485" s="41">
        <f>IFERROR(VLOOKUP(Tabela3[[#This Row],[Fantasia]],'BASE VENDAS'!#REF!,2,0),0)</f>
        <v>0</v>
      </c>
      <c r="AG485" s="41">
        <f>IFERROR(VLOOKUP(Tabela3[[#This Row],[Fantasia]],'BASE VENDAS'!#REF!,3,0),0)</f>
        <v>0</v>
      </c>
      <c r="AH485" s="42">
        <f t="shared" si="8"/>
        <v>2.8611970184302681E-2</v>
      </c>
    </row>
    <row r="486" spans="1:34" x14ac:dyDescent="0.2">
      <c r="A486" s="9" t="str">
        <f>IFERROR(Tabela3[[#This Row],[direita]],"formula")</f>
        <v>1899 - 29)</v>
      </c>
      <c r="B486" s="9" t="s">
        <v>1133</v>
      </c>
      <c r="C486" t="s">
        <v>1140</v>
      </c>
      <c r="D486" t="s">
        <v>923</v>
      </c>
      <c r="E486" t="s">
        <v>1141</v>
      </c>
      <c r="F486" t="s">
        <v>684</v>
      </c>
      <c r="G486" t="s">
        <v>1455</v>
      </c>
      <c r="H486" s="48">
        <v>45700</v>
      </c>
      <c r="I486" t="s">
        <v>430</v>
      </c>
      <c r="J486" t="s">
        <v>303</v>
      </c>
      <c r="K486" t="s">
        <v>89</v>
      </c>
      <c r="L486" t="s">
        <v>90</v>
      </c>
      <c r="M486" t="s">
        <v>90</v>
      </c>
      <c r="N486" t="s">
        <v>298</v>
      </c>
      <c r="O486" t="s">
        <v>299</v>
      </c>
      <c r="P486" t="s">
        <v>2149</v>
      </c>
      <c r="Q486" t="s">
        <v>300</v>
      </c>
      <c r="R486" t="s">
        <v>91</v>
      </c>
      <c r="S486" t="s">
        <v>92</v>
      </c>
      <c r="T486" s="49">
        <v>2.35E-2</v>
      </c>
      <c r="U486" s="49">
        <v>0.47</v>
      </c>
      <c r="V486" s="49">
        <v>2.02</v>
      </c>
      <c r="W486" t="s">
        <v>315</v>
      </c>
      <c r="X486" t="s">
        <v>302</v>
      </c>
      <c r="Y486" t="s">
        <v>21</v>
      </c>
      <c r="Z486" t="s">
        <v>2150</v>
      </c>
      <c r="AA486" s="2" t="str">
        <f>IFERROR(VLOOKUP(Tabela3[[#This Row],[RetornCodigo]],Tabela7[],4,0),"formula")</f>
        <v xml:space="preserve">Assai Parnaiba   </v>
      </c>
      <c r="AB486" s="9" t="str">
        <f>IFERROR(VLOOKUP(Tabela3[[#This Row],[RetornCodigo]],Tabela7[],3,0),"formula")</f>
        <v>Assai</v>
      </c>
      <c r="AC486" s="40">
        <f>IFERROR(Tabela3[[#This Row],[Vlr Devolução]]/$AK$1,"formula")</f>
        <v>6.4719701535804917E-6</v>
      </c>
      <c r="AD486" s="32">
        <f>IFERROR(Tabela3[[#This Row],[Qtd Devolvida Kg]]/$AL$1,"formula")</f>
        <v>1.3630855991013849E-5</v>
      </c>
      <c r="AE486" s="41" t="str">
        <f>IFERROR(RIGHT(Tabela3[[#This Row],[Cliente]],10),"formula")</f>
        <v>1899 - 29)</v>
      </c>
      <c r="AF486" s="41">
        <f>IFERROR(VLOOKUP(Tabela3[[#This Row],[Fantasia]],'BASE VENDAS'!#REF!,2,0),0)</f>
        <v>0</v>
      </c>
      <c r="AG486" s="41">
        <f>IFERROR(VLOOKUP(Tabela3[[#This Row],[Fantasia]],'BASE VENDAS'!#REF!,3,0),0)</f>
        <v>0</v>
      </c>
      <c r="AH486" s="42">
        <f t="shared" si="8"/>
        <v>2.8611970184302681E-2</v>
      </c>
    </row>
    <row r="487" spans="1:34" x14ac:dyDescent="0.2">
      <c r="A487" s="9" t="str">
        <f>IFERROR(Tabela3[[#This Row],[direita]],"formula")</f>
        <v>0002 - 53)</v>
      </c>
      <c r="B487" s="9" t="s">
        <v>1133</v>
      </c>
      <c r="C487" t="s">
        <v>1140</v>
      </c>
      <c r="D487" t="s">
        <v>918</v>
      </c>
      <c r="E487" t="s">
        <v>1141</v>
      </c>
      <c r="F487" t="s">
        <v>679</v>
      </c>
      <c r="G487" t="s">
        <v>1432</v>
      </c>
      <c r="H487" s="48">
        <v>45702</v>
      </c>
      <c r="I487" t="s">
        <v>430</v>
      </c>
      <c r="J487" t="s">
        <v>297</v>
      </c>
      <c r="K487" t="s">
        <v>27</v>
      </c>
      <c r="L487" t="s">
        <v>84</v>
      </c>
      <c r="M487" t="s">
        <v>102</v>
      </c>
      <c r="N487" t="s">
        <v>298</v>
      </c>
      <c r="O487" t="s">
        <v>299</v>
      </c>
      <c r="P487" t="s">
        <v>2151</v>
      </c>
      <c r="Q487" t="s">
        <v>300</v>
      </c>
      <c r="R487" t="s">
        <v>103</v>
      </c>
      <c r="S487" t="s">
        <v>20</v>
      </c>
      <c r="T487" s="49">
        <v>9.0899999999999995E-2</v>
      </c>
      <c r="U487" s="49">
        <v>1.7907299999999999</v>
      </c>
      <c r="V487" s="49">
        <v>22.16</v>
      </c>
      <c r="W487" t="s">
        <v>315</v>
      </c>
      <c r="X487" t="s">
        <v>302</v>
      </c>
      <c r="Y487" t="s">
        <v>335</v>
      </c>
      <c r="Z487" t="s">
        <v>2152</v>
      </c>
      <c r="AA487" s="2" t="str">
        <f>IFERROR(VLOOKUP(Tabela3[[#This Row],[RetornCodigo]],Tabela7[],4,0),"formula")</f>
        <v xml:space="preserve">Atac Picos   </v>
      </c>
      <c r="AB487" s="9" t="str">
        <f>IFERROR(VLOOKUP(Tabela3[[#This Row],[RetornCodigo]],Tabela7[],3,0),"formula")</f>
        <v>Atacadao</v>
      </c>
      <c r="AC487" s="40">
        <f>IFERROR(Tabela3[[#This Row],[Vlr Devolução]]/$AK$1,"formula")</f>
        <v>7.0999434952150349E-5</v>
      </c>
      <c r="AD487" s="32">
        <f>IFERROR(Tabela3[[#This Row],[Qtd Devolvida Kg]]/$AL$1,"formula")</f>
        <v>5.1934431380400491E-5</v>
      </c>
      <c r="AE487" s="41" t="str">
        <f>IFERROR(RIGHT(Tabela3[[#This Row],[Cliente]],10),"formula")</f>
        <v>0002 - 53)</v>
      </c>
      <c r="AF487" s="41">
        <f>IFERROR(VLOOKUP(Tabela3[[#This Row],[Fantasia]],'BASE VENDAS'!#REF!,2,0),0)</f>
        <v>0</v>
      </c>
      <c r="AG487" s="41">
        <f>IFERROR(VLOOKUP(Tabela3[[#This Row],[Fantasia]],'BASE VENDAS'!#REF!,3,0),0)</f>
        <v>0</v>
      </c>
      <c r="AH487" s="42">
        <f t="shared" si="8"/>
        <v>2.8611970184302681E-2</v>
      </c>
    </row>
    <row r="488" spans="1:34" x14ac:dyDescent="0.2">
      <c r="A488" s="9" t="str">
        <f>IFERROR(Tabela3[[#This Row],[direita]],"formula")</f>
        <v>0002 - 53)</v>
      </c>
      <c r="B488" s="9" t="s">
        <v>1133</v>
      </c>
      <c r="C488" t="s">
        <v>1140</v>
      </c>
      <c r="D488" t="s">
        <v>918</v>
      </c>
      <c r="E488" t="s">
        <v>1141</v>
      </c>
      <c r="F488" t="s">
        <v>679</v>
      </c>
      <c r="G488" t="s">
        <v>1432</v>
      </c>
      <c r="H488" s="48">
        <v>45702</v>
      </c>
      <c r="I488" t="s">
        <v>430</v>
      </c>
      <c r="J488" t="s">
        <v>303</v>
      </c>
      <c r="K488" t="s">
        <v>17</v>
      </c>
      <c r="L488" t="s">
        <v>18</v>
      </c>
      <c r="M488" t="s">
        <v>18</v>
      </c>
      <c r="N488" t="s">
        <v>311</v>
      </c>
      <c r="O488" t="s">
        <v>299</v>
      </c>
      <c r="P488" t="s">
        <v>2151</v>
      </c>
      <c r="Q488" t="s">
        <v>309</v>
      </c>
      <c r="R488" t="s">
        <v>19</v>
      </c>
      <c r="S488" t="s">
        <v>20</v>
      </c>
      <c r="T488" s="49">
        <v>2.9999999999999997E-4</v>
      </c>
      <c r="U488" s="49">
        <v>5.4000000000000003E-3</v>
      </c>
      <c r="V488" s="49">
        <v>0.02</v>
      </c>
      <c r="W488" t="s">
        <v>315</v>
      </c>
      <c r="X488" t="s">
        <v>302</v>
      </c>
      <c r="Y488" t="s">
        <v>21</v>
      </c>
      <c r="Z488" t="s">
        <v>2152</v>
      </c>
      <c r="AA488" s="2" t="str">
        <f>IFERROR(VLOOKUP(Tabela3[[#This Row],[RetornCodigo]],Tabela7[],4,0),"formula")</f>
        <v xml:space="preserve">Atac Picos   </v>
      </c>
      <c r="AB488" s="9" t="str">
        <f>IFERROR(VLOOKUP(Tabela3[[#This Row],[RetornCodigo]],Tabela7[],3,0),"formula")</f>
        <v>Atacadao</v>
      </c>
      <c r="AC488" s="40">
        <f>IFERROR(Tabela3[[#This Row],[Vlr Devolução]]/$AK$1,"formula")</f>
        <v>6.4078912411688042E-8</v>
      </c>
      <c r="AD488" s="32">
        <f>IFERROR(Tabela3[[#This Row],[Qtd Devolvida Kg]]/$AL$1,"formula")</f>
        <v>1.566098347903719E-7</v>
      </c>
      <c r="AE488" s="41" t="str">
        <f>IFERROR(RIGHT(Tabela3[[#This Row],[Cliente]],10),"formula")</f>
        <v>0002 - 53)</v>
      </c>
      <c r="AF488" s="41">
        <f>IFERROR(VLOOKUP(Tabela3[[#This Row],[Fantasia]],'BASE VENDAS'!#REF!,2,0),0)</f>
        <v>0</v>
      </c>
      <c r="AG488" s="41">
        <f>IFERROR(VLOOKUP(Tabela3[[#This Row],[Fantasia]],'BASE VENDAS'!#REF!,3,0),0)</f>
        <v>0</v>
      </c>
      <c r="AH488" s="42">
        <f t="shared" si="8"/>
        <v>2.8611970184302681E-2</v>
      </c>
    </row>
    <row r="489" spans="1:34" x14ac:dyDescent="0.2">
      <c r="A489" s="9" t="str">
        <f>IFERROR(Tabela3[[#This Row],[direita]],"formula")</f>
        <v>0002 - 53)</v>
      </c>
      <c r="B489" s="9" t="s">
        <v>1133</v>
      </c>
      <c r="C489" t="s">
        <v>1140</v>
      </c>
      <c r="D489" t="s">
        <v>918</v>
      </c>
      <c r="E489" t="s">
        <v>1141</v>
      </c>
      <c r="F489" t="s">
        <v>679</v>
      </c>
      <c r="G489" t="s">
        <v>1432</v>
      </c>
      <c r="H489" s="48">
        <v>45703</v>
      </c>
      <c r="I489" t="s">
        <v>430</v>
      </c>
      <c r="J489" t="s">
        <v>297</v>
      </c>
      <c r="K489" t="s">
        <v>57</v>
      </c>
      <c r="L489" t="s">
        <v>306</v>
      </c>
      <c r="M489" t="s">
        <v>274</v>
      </c>
      <c r="N489" t="s">
        <v>298</v>
      </c>
      <c r="O489" t="s">
        <v>299</v>
      </c>
      <c r="P489" t="s">
        <v>2153</v>
      </c>
      <c r="Q489" t="s">
        <v>300</v>
      </c>
      <c r="R489" t="s">
        <v>275</v>
      </c>
      <c r="S489" t="s">
        <v>20</v>
      </c>
      <c r="T489" s="49">
        <v>0.55559999999999998</v>
      </c>
      <c r="U489" s="49">
        <v>5.0004</v>
      </c>
      <c r="V489" s="49">
        <v>92.5</v>
      </c>
      <c r="W489" t="s">
        <v>315</v>
      </c>
      <c r="X489" t="s">
        <v>370</v>
      </c>
      <c r="Y489" t="s">
        <v>379</v>
      </c>
      <c r="Z489" t="s">
        <v>2152</v>
      </c>
      <c r="AA489" s="2" t="str">
        <f>IFERROR(VLOOKUP(Tabela3[[#This Row],[RetornCodigo]],Tabela7[],4,0),"formula")</f>
        <v xml:space="preserve">Atac Picos   </v>
      </c>
      <c r="AB489" s="9" t="str">
        <f>IFERROR(VLOOKUP(Tabela3[[#This Row],[RetornCodigo]],Tabela7[],3,0),"formula")</f>
        <v>Atacadao</v>
      </c>
      <c r="AC489" s="40">
        <f>IFERROR(Tabela3[[#This Row],[Vlr Devolução]]/$AK$1,"formula")</f>
        <v>2.9636496990405716E-4</v>
      </c>
      <c r="AD489" s="32">
        <f>IFERROR(Tabela3[[#This Row],[Qtd Devolvida Kg]]/$AL$1,"formula")</f>
        <v>1.4502070701588439E-4</v>
      </c>
      <c r="AE489" s="41" t="str">
        <f>IFERROR(RIGHT(Tabela3[[#This Row],[Cliente]],10),"formula")</f>
        <v>0002 - 53)</v>
      </c>
      <c r="AF489" s="41">
        <f>IFERROR(VLOOKUP(Tabela3[[#This Row],[Fantasia]],'BASE VENDAS'!#REF!,2,0),0)</f>
        <v>0</v>
      </c>
      <c r="AG489" s="41">
        <f>IFERROR(VLOOKUP(Tabela3[[#This Row],[Fantasia]],'BASE VENDAS'!#REF!,3,0),0)</f>
        <v>0</v>
      </c>
      <c r="AH489" s="42">
        <f t="shared" si="8"/>
        <v>2.8611970184302681E-2</v>
      </c>
    </row>
    <row r="490" spans="1:34" x14ac:dyDescent="0.2">
      <c r="A490" s="9" t="str">
        <f>IFERROR(Tabela3[[#This Row],[direita]],"formula")</f>
        <v>0002 - 53)</v>
      </c>
      <c r="B490" s="9" t="s">
        <v>1133</v>
      </c>
      <c r="C490" t="s">
        <v>1140</v>
      </c>
      <c r="D490" t="s">
        <v>918</v>
      </c>
      <c r="E490" t="s">
        <v>1141</v>
      </c>
      <c r="F490" t="s">
        <v>679</v>
      </c>
      <c r="G490" t="s">
        <v>1432</v>
      </c>
      <c r="H490" s="48">
        <v>45703</v>
      </c>
      <c r="I490" t="s">
        <v>430</v>
      </c>
      <c r="J490" t="s">
        <v>297</v>
      </c>
      <c r="K490" t="s">
        <v>41</v>
      </c>
      <c r="L490" t="s">
        <v>310</v>
      </c>
      <c r="M490" t="s">
        <v>42</v>
      </c>
      <c r="N490" t="s">
        <v>298</v>
      </c>
      <c r="O490" t="s">
        <v>299</v>
      </c>
      <c r="P490" t="s">
        <v>2153</v>
      </c>
      <c r="Q490" t="s">
        <v>309</v>
      </c>
      <c r="R490" t="s">
        <v>86</v>
      </c>
      <c r="S490" t="s">
        <v>20</v>
      </c>
      <c r="T490" s="49">
        <v>0.88890000000000002</v>
      </c>
      <c r="U490" s="49">
        <v>8.0000999999999998</v>
      </c>
      <c r="V490" s="49">
        <v>132</v>
      </c>
      <c r="W490" t="s">
        <v>315</v>
      </c>
      <c r="X490" t="s">
        <v>368</v>
      </c>
      <c r="Y490" t="s">
        <v>369</v>
      </c>
      <c r="Z490" t="s">
        <v>2152</v>
      </c>
      <c r="AA490" s="2" t="str">
        <f>IFERROR(VLOOKUP(Tabela3[[#This Row],[RetornCodigo]],Tabela7[],4,0),"formula")</f>
        <v xml:space="preserve">Atac Picos   </v>
      </c>
      <c r="AB490" s="9" t="str">
        <f>IFERROR(VLOOKUP(Tabela3[[#This Row],[RetornCodigo]],Tabela7[],3,0),"formula")</f>
        <v>Atacadao</v>
      </c>
      <c r="AC490" s="40">
        <f>IFERROR(Tabela3[[#This Row],[Vlr Devolução]]/$AK$1,"formula")</f>
        <v>4.2292082191714103E-4</v>
      </c>
      <c r="AD490" s="32">
        <f>IFERROR(Tabela3[[#This Row],[Qtd Devolvida Kg]]/$AL$1,"formula")</f>
        <v>2.3201747024193596E-4</v>
      </c>
      <c r="AE490" s="41" t="str">
        <f>IFERROR(RIGHT(Tabela3[[#This Row],[Cliente]],10),"formula")</f>
        <v>0002 - 53)</v>
      </c>
      <c r="AF490" s="41">
        <f>IFERROR(VLOOKUP(Tabela3[[#This Row],[Fantasia]],'BASE VENDAS'!#REF!,2,0),0)</f>
        <v>0</v>
      </c>
      <c r="AG490" s="41">
        <f>IFERROR(VLOOKUP(Tabela3[[#This Row],[Fantasia]],'BASE VENDAS'!#REF!,3,0),0)</f>
        <v>0</v>
      </c>
      <c r="AH490" s="42">
        <f t="shared" si="8"/>
        <v>2.8611970184302681E-2</v>
      </c>
    </row>
    <row r="491" spans="1:34" x14ac:dyDescent="0.2">
      <c r="A491" s="9" t="str">
        <f>IFERROR(Tabela3[[#This Row],[direita]],"formula")</f>
        <v>0002 - 53)</v>
      </c>
      <c r="B491" s="9" t="s">
        <v>1133</v>
      </c>
      <c r="C491" t="s">
        <v>1140</v>
      </c>
      <c r="D491" t="s">
        <v>918</v>
      </c>
      <c r="E491" t="s">
        <v>1141</v>
      </c>
      <c r="F491" t="s">
        <v>679</v>
      </c>
      <c r="G491" t="s">
        <v>1432</v>
      </c>
      <c r="H491" s="48">
        <v>45703</v>
      </c>
      <c r="I491" t="s">
        <v>430</v>
      </c>
      <c r="J491" t="s">
        <v>297</v>
      </c>
      <c r="K491" t="s">
        <v>62</v>
      </c>
      <c r="L491" t="s">
        <v>63</v>
      </c>
      <c r="M491" t="s">
        <v>63</v>
      </c>
      <c r="N491" t="s">
        <v>298</v>
      </c>
      <c r="O491" t="s">
        <v>299</v>
      </c>
      <c r="P491" t="s">
        <v>2153</v>
      </c>
      <c r="Q491" t="s">
        <v>307</v>
      </c>
      <c r="R491" t="s">
        <v>64</v>
      </c>
      <c r="S491" t="s">
        <v>20</v>
      </c>
      <c r="T491" s="49">
        <v>6.6699999999999995E-2</v>
      </c>
      <c r="U491" s="49">
        <v>1.0004999999999999</v>
      </c>
      <c r="V491" s="49">
        <v>12.5</v>
      </c>
      <c r="W491" t="s">
        <v>315</v>
      </c>
      <c r="X491" t="s">
        <v>368</v>
      </c>
      <c r="Y491" t="s">
        <v>369</v>
      </c>
      <c r="Z491" t="s">
        <v>2152</v>
      </c>
      <c r="AA491" s="2" t="str">
        <f>IFERROR(VLOOKUP(Tabela3[[#This Row],[RetornCodigo]],Tabela7[],4,0),"formula")</f>
        <v xml:space="preserve">Atac Picos   </v>
      </c>
      <c r="AB491" s="9" t="str">
        <f>IFERROR(VLOOKUP(Tabela3[[#This Row],[RetornCodigo]],Tabela7[],3,0),"formula")</f>
        <v>Atacadao</v>
      </c>
      <c r="AC491" s="40">
        <f>IFERROR(Tabela3[[#This Row],[Vlr Devolução]]/$AK$1,"formula")</f>
        <v>4.0049320257305026E-5</v>
      </c>
      <c r="AD491" s="32">
        <f>IFERROR(Tabela3[[#This Row],[Qtd Devolvida Kg]]/$AL$1,"formula")</f>
        <v>2.9016322168105014E-5</v>
      </c>
      <c r="AE491" s="41" t="str">
        <f>IFERROR(RIGHT(Tabela3[[#This Row],[Cliente]],10),"formula")</f>
        <v>0002 - 53)</v>
      </c>
      <c r="AF491" s="41">
        <f>IFERROR(VLOOKUP(Tabela3[[#This Row],[Fantasia]],'BASE VENDAS'!#REF!,2,0),0)</f>
        <v>0</v>
      </c>
      <c r="AG491" s="41">
        <f>IFERROR(VLOOKUP(Tabela3[[#This Row],[Fantasia]],'BASE VENDAS'!#REF!,3,0),0)</f>
        <v>0</v>
      </c>
      <c r="AH491" s="42">
        <f t="shared" si="8"/>
        <v>2.8611970184302681E-2</v>
      </c>
    </row>
    <row r="492" spans="1:34" x14ac:dyDescent="0.2">
      <c r="A492" s="9" t="str">
        <f>IFERROR(Tabela3[[#This Row],[direita]],"formula")</f>
        <v>0002 - 53)</v>
      </c>
      <c r="B492" s="9" t="s">
        <v>1133</v>
      </c>
      <c r="C492" t="s">
        <v>1140</v>
      </c>
      <c r="D492" t="s">
        <v>918</v>
      </c>
      <c r="E492" t="s">
        <v>1141</v>
      </c>
      <c r="F492" t="s">
        <v>679</v>
      </c>
      <c r="G492" t="s">
        <v>1432</v>
      </c>
      <c r="H492" s="48">
        <v>45703</v>
      </c>
      <c r="I492" t="s">
        <v>430</v>
      </c>
      <c r="J492" t="s">
        <v>297</v>
      </c>
      <c r="K492" t="s">
        <v>27</v>
      </c>
      <c r="L492" t="s">
        <v>84</v>
      </c>
      <c r="M492" t="s">
        <v>84</v>
      </c>
      <c r="N492" t="s">
        <v>298</v>
      </c>
      <c r="O492" t="s">
        <v>299</v>
      </c>
      <c r="P492" t="s">
        <v>2153</v>
      </c>
      <c r="Q492" t="s">
        <v>319</v>
      </c>
      <c r="R492" t="s">
        <v>1277</v>
      </c>
      <c r="S492" t="s">
        <v>20</v>
      </c>
      <c r="T492" s="49">
        <v>0.5</v>
      </c>
      <c r="U492" s="49">
        <v>9</v>
      </c>
      <c r="V492" s="49">
        <v>94.5</v>
      </c>
      <c r="W492" t="s">
        <v>315</v>
      </c>
      <c r="X492" t="s">
        <v>368</v>
      </c>
      <c r="Y492" t="s">
        <v>369</v>
      </c>
      <c r="Z492" t="s">
        <v>2152</v>
      </c>
      <c r="AA492" s="2" t="str">
        <f>IFERROR(VLOOKUP(Tabela3[[#This Row],[RetornCodigo]],Tabela7[],4,0),"formula")</f>
        <v xml:space="preserve">Atac Picos   </v>
      </c>
      <c r="AB492" s="9" t="str">
        <f>IFERROR(VLOOKUP(Tabela3[[#This Row],[RetornCodigo]],Tabela7[],3,0),"formula")</f>
        <v>Atacadao</v>
      </c>
      <c r="AC492" s="40">
        <f>IFERROR(Tabela3[[#This Row],[Vlr Devolução]]/$AK$1,"formula")</f>
        <v>3.0277286114522596E-4</v>
      </c>
      <c r="AD492" s="32">
        <f>IFERROR(Tabela3[[#This Row],[Qtd Devolvida Kg]]/$AL$1,"formula")</f>
        <v>2.610163913172865E-4</v>
      </c>
      <c r="AE492" s="41" t="str">
        <f>IFERROR(RIGHT(Tabela3[[#This Row],[Cliente]],10),"formula")</f>
        <v>0002 - 53)</v>
      </c>
      <c r="AF492" s="41">
        <f>IFERROR(VLOOKUP(Tabela3[[#This Row],[Fantasia]],'BASE VENDAS'!#REF!,2,0),0)</f>
        <v>0</v>
      </c>
      <c r="AG492" s="41">
        <f>IFERROR(VLOOKUP(Tabela3[[#This Row],[Fantasia]],'BASE VENDAS'!#REF!,3,0),0)</f>
        <v>0</v>
      </c>
      <c r="AH492" s="42">
        <f t="shared" si="8"/>
        <v>2.8611970184302681E-2</v>
      </c>
    </row>
    <row r="493" spans="1:34" x14ac:dyDescent="0.2">
      <c r="A493" s="9" t="str">
        <f>IFERROR(Tabela3[[#This Row],[direita]],"formula")</f>
        <v>0002 - 53)</v>
      </c>
      <c r="B493" s="9" t="s">
        <v>1133</v>
      </c>
      <c r="C493" t="s">
        <v>1140</v>
      </c>
      <c r="D493" t="s">
        <v>918</v>
      </c>
      <c r="E493" t="s">
        <v>1141</v>
      </c>
      <c r="F493" t="s">
        <v>679</v>
      </c>
      <c r="G493" t="s">
        <v>1432</v>
      </c>
      <c r="H493" s="48">
        <v>45703</v>
      </c>
      <c r="I493" t="s">
        <v>430</v>
      </c>
      <c r="J493" t="s">
        <v>297</v>
      </c>
      <c r="K493" t="s">
        <v>27</v>
      </c>
      <c r="L493" t="s">
        <v>84</v>
      </c>
      <c r="M493" t="s">
        <v>102</v>
      </c>
      <c r="N493" t="s">
        <v>298</v>
      </c>
      <c r="O493" t="s">
        <v>299</v>
      </c>
      <c r="P493" t="s">
        <v>2153</v>
      </c>
      <c r="Q493" t="s">
        <v>327</v>
      </c>
      <c r="R493" t="s">
        <v>103</v>
      </c>
      <c r="S493" t="s">
        <v>20</v>
      </c>
      <c r="T493" s="49">
        <v>4.5499999999999999E-2</v>
      </c>
      <c r="U493" s="49">
        <v>0.89634999999999998</v>
      </c>
      <c r="V493" s="49">
        <v>11.08</v>
      </c>
      <c r="W493" t="s">
        <v>315</v>
      </c>
      <c r="X493" t="s">
        <v>368</v>
      </c>
      <c r="Y493" t="s">
        <v>369</v>
      </c>
      <c r="Z493" t="s">
        <v>2152</v>
      </c>
      <c r="AA493" s="2" t="str">
        <f>IFERROR(VLOOKUP(Tabela3[[#This Row],[RetornCodigo]],Tabela7[],4,0),"formula")</f>
        <v xml:space="preserve">Atac Picos   </v>
      </c>
      <c r="AB493" s="9" t="str">
        <f>IFERROR(VLOOKUP(Tabela3[[#This Row],[RetornCodigo]],Tabela7[],3,0),"formula")</f>
        <v>Atacadao</v>
      </c>
      <c r="AC493" s="40">
        <f>IFERROR(Tabela3[[#This Row],[Vlr Devolução]]/$AK$1,"formula")</f>
        <v>3.5499717476075174E-5</v>
      </c>
      <c r="AD493" s="32">
        <f>IFERROR(Tabela3[[#This Row],[Qtd Devolvida Kg]]/$AL$1,"formula")</f>
        <v>2.5995782484138859E-5</v>
      </c>
      <c r="AE493" s="41" t="str">
        <f>IFERROR(RIGHT(Tabela3[[#This Row],[Cliente]],10),"formula")</f>
        <v>0002 - 53)</v>
      </c>
      <c r="AF493" s="41">
        <f>IFERROR(VLOOKUP(Tabela3[[#This Row],[Fantasia]],'BASE VENDAS'!#REF!,2,0),0)</f>
        <v>0</v>
      </c>
      <c r="AG493" s="41">
        <f>IFERROR(VLOOKUP(Tabela3[[#This Row],[Fantasia]],'BASE VENDAS'!#REF!,3,0),0)</f>
        <v>0</v>
      </c>
      <c r="AH493" s="42">
        <f t="shared" si="8"/>
        <v>2.8611970184302681E-2</v>
      </c>
    </row>
    <row r="494" spans="1:34" x14ac:dyDescent="0.2">
      <c r="A494" s="9" t="str">
        <f>IFERROR(Tabela3[[#This Row],[direita]],"formula")</f>
        <v>0002 - 53)</v>
      </c>
      <c r="B494" s="9" t="s">
        <v>1133</v>
      </c>
      <c r="C494" t="s">
        <v>1140</v>
      </c>
      <c r="D494" t="s">
        <v>918</v>
      </c>
      <c r="E494" t="s">
        <v>1141</v>
      </c>
      <c r="F494" t="s">
        <v>679</v>
      </c>
      <c r="G494" t="s">
        <v>1432</v>
      </c>
      <c r="H494" s="48">
        <v>45703</v>
      </c>
      <c r="I494" t="s">
        <v>430</v>
      </c>
      <c r="J494" t="s">
        <v>297</v>
      </c>
      <c r="K494" t="s">
        <v>34</v>
      </c>
      <c r="L494" t="s">
        <v>35</v>
      </c>
      <c r="M494" t="s">
        <v>35</v>
      </c>
      <c r="N494" t="s">
        <v>298</v>
      </c>
      <c r="O494" t="s">
        <v>299</v>
      </c>
      <c r="P494" t="s">
        <v>2153</v>
      </c>
      <c r="Q494" t="s">
        <v>317</v>
      </c>
      <c r="R494" t="s">
        <v>2126</v>
      </c>
      <c r="S494" t="s">
        <v>20</v>
      </c>
      <c r="T494" s="49">
        <v>0.31580000000000003</v>
      </c>
      <c r="U494" s="49">
        <v>3.0001000000000002</v>
      </c>
      <c r="V494" s="49">
        <v>55.5</v>
      </c>
      <c r="W494" t="s">
        <v>315</v>
      </c>
      <c r="X494" t="s">
        <v>368</v>
      </c>
      <c r="Y494" t="s">
        <v>406</v>
      </c>
      <c r="Z494" t="s">
        <v>2152</v>
      </c>
      <c r="AA494" s="2" t="str">
        <f>IFERROR(VLOOKUP(Tabela3[[#This Row],[RetornCodigo]],Tabela7[],4,0),"formula")</f>
        <v xml:space="preserve">Atac Picos   </v>
      </c>
      <c r="AB494" s="9" t="str">
        <f>IFERROR(VLOOKUP(Tabela3[[#This Row],[RetornCodigo]],Tabela7[],3,0),"formula")</f>
        <v>Atacadao</v>
      </c>
      <c r="AC494" s="40">
        <f>IFERROR(Tabela3[[#This Row],[Vlr Devolução]]/$AK$1,"formula")</f>
        <v>1.7781898194243432E-4</v>
      </c>
      <c r="AD494" s="32">
        <f>IFERROR(Tabela3[[#This Row],[Qtd Devolvida Kg]]/$AL$1,"formula")</f>
        <v>8.7008363954554582E-5</v>
      </c>
      <c r="AE494" s="41" t="str">
        <f>IFERROR(RIGHT(Tabela3[[#This Row],[Cliente]],10),"formula")</f>
        <v>0002 - 53)</v>
      </c>
      <c r="AF494" s="41">
        <f>IFERROR(VLOOKUP(Tabela3[[#This Row],[Fantasia]],'BASE VENDAS'!#REF!,2,0),0)</f>
        <v>0</v>
      </c>
      <c r="AG494" s="41">
        <f>IFERROR(VLOOKUP(Tabela3[[#This Row],[Fantasia]],'BASE VENDAS'!#REF!,3,0),0)</f>
        <v>0</v>
      </c>
      <c r="AH494" s="42">
        <f t="shared" si="8"/>
        <v>2.8611970184302681E-2</v>
      </c>
    </row>
    <row r="495" spans="1:34" x14ac:dyDescent="0.2">
      <c r="A495" s="9" t="str">
        <f>IFERROR(Tabela3[[#This Row],[direita]],"formula")</f>
        <v>0002 - 53)</v>
      </c>
      <c r="B495" s="9" t="s">
        <v>1133</v>
      </c>
      <c r="C495" t="s">
        <v>1140</v>
      </c>
      <c r="D495" t="s">
        <v>918</v>
      </c>
      <c r="E495" t="s">
        <v>1141</v>
      </c>
      <c r="F495" t="s">
        <v>679</v>
      </c>
      <c r="G495" t="s">
        <v>1432</v>
      </c>
      <c r="H495" s="48">
        <v>45703</v>
      </c>
      <c r="I495" t="s">
        <v>430</v>
      </c>
      <c r="J495" t="s">
        <v>303</v>
      </c>
      <c r="K495" t="s">
        <v>93</v>
      </c>
      <c r="L495" t="s">
        <v>94</v>
      </c>
      <c r="M495" t="s">
        <v>94</v>
      </c>
      <c r="N495" t="s">
        <v>333</v>
      </c>
      <c r="O495" t="s">
        <v>299</v>
      </c>
      <c r="P495" t="s">
        <v>2153</v>
      </c>
      <c r="Q495" t="s">
        <v>308</v>
      </c>
      <c r="R495" t="s">
        <v>95</v>
      </c>
      <c r="S495" t="s">
        <v>96</v>
      </c>
      <c r="T495" s="49">
        <v>9</v>
      </c>
      <c r="U495" s="49">
        <v>2.7090000000000001</v>
      </c>
      <c r="V495" s="49">
        <v>76.5</v>
      </c>
      <c r="W495" t="s">
        <v>315</v>
      </c>
      <c r="X495" t="s">
        <v>368</v>
      </c>
      <c r="Y495" t="s">
        <v>369</v>
      </c>
      <c r="Z495" t="s">
        <v>2152</v>
      </c>
      <c r="AA495" s="2" t="str">
        <f>IFERROR(VLOOKUP(Tabela3[[#This Row],[RetornCodigo]],Tabela7[],4,0),"formula")</f>
        <v xml:space="preserve">Atac Picos   </v>
      </c>
      <c r="AB495" s="9" t="str">
        <f>IFERROR(VLOOKUP(Tabela3[[#This Row],[RetornCodigo]],Tabela7[],3,0),"formula")</f>
        <v>Atacadao</v>
      </c>
      <c r="AC495" s="40">
        <f>IFERROR(Tabela3[[#This Row],[Vlr Devolução]]/$AK$1,"formula")</f>
        <v>2.4510183997470677E-4</v>
      </c>
      <c r="AD495" s="32">
        <f>IFERROR(Tabela3[[#This Row],[Qtd Devolvida Kg]]/$AL$1,"formula")</f>
        <v>7.8565933786503231E-5</v>
      </c>
      <c r="AE495" s="41" t="str">
        <f>IFERROR(RIGHT(Tabela3[[#This Row],[Cliente]],10),"formula")</f>
        <v>0002 - 53)</v>
      </c>
      <c r="AF495" s="41">
        <f>IFERROR(VLOOKUP(Tabela3[[#This Row],[Fantasia]],'BASE VENDAS'!#REF!,2,0),0)</f>
        <v>0</v>
      </c>
      <c r="AG495" s="41">
        <f>IFERROR(VLOOKUP(Tabela3[[#This Row],[Fantasia]],'BASE VENDAS'!#REF!,3,0),0)</f>
        <v>0</v>
      </c>
      <c r="AH495" s="42">
        <f t="shared" si="8"/>
        <v>2.8611970184302681E-2</v>
      </c>
    </row>
    <row r="496" spans="1:34" x14ac:dyDescent="0.2">
      <c r="A496" s="9" t="str">
        <f>IFERROR(Tabela3[[#This Row],[direita]],"formula")</f>
        <v>1899 - 30)</v>
      </c>
      <c r="B496" s="9" t="s">
        <v>1133</v>
      </c>
      <c r="C496" t="s">
        <v>1140</v>
      </c>
      <c r="D496" t="s">
        <v>919</v>
      </c>
      <c r="E496" t="s">
        <v>1141</v>
      </c>
      <c r="F496" t="s">
        <v>679</v>
      </c>
      <c r="G496" t="s">
        <v>1578</v>
      </c>
      <c r="H496" s="48">
        <v>45705</v>
      </c>
      <c r="I496" t="s">
        <v>1982</v>
      </c>
      <c r="J496" t="s">
        <v>297</v>
      </c>
      <c r="K496" t="s">
        <v>62</v>
      </c>
      <c r="L496" t="s">
        <v>63</v>
      </c>
      <c r="M496" t="s">
        <v>63</v>
      </c>
      <c r="N496" t="s">
        <v>298</v>
      </c>
      <c r="O496" t="s">
        <v>299</v>
      </c>
      <c r="P496" t="s">
        <v>2154</v>
      </c>
      <c r="Q496" t="s">
        <v>300</v>
      </c>
      <c r="R496" t="s">
        <v>64</v>
      </c>
      <c r="S496" t="s">
        <v>20</v>
      </c>
      <c r="T496" s="49">
        <v>0.1867</v>
      </c>
      <c r="U496" s="49">
        <v>2.8005</v>
      </c>
      <c r="V496" s="49">
        <v>29.4</v>
      </c>
      <c r="W496" t="s">
        <v>305</v>
      </c>
      <c r="X496" t="s">
        <v>368</v>
      </c>
      <c r="Y496" t="s">
        <v>369</v>
      </c>
      <c r="Z496" t="s">
        <v>2155</v>
      </c>
      <c r="AA496" s="2" t="str">
        <f>IFERROR(VLOOKUP(Tabela3[[#This Row],[RetornCodigo]],Tabela7[],4,0),"formula")</f>
        <v xml:space="preserve">Assai Picos   </v>
      </c>
      <c r="AB496" s="9" t="str">
        <f>IFERROR(VLOOKUP(Tabela3[[#This Row],[RetornCodigo]],Tabela7[],3,0),"formula")</f>
        <v>Assai</v>
      </c>
      <c r="AC496" s="40">
        <f>IFERROR(Tabela3[[#This Row],[Vlr Devolução]]/$AK$1,"formula")</f>
        <v>9.4196001245181412E-5</v>
      </c>
      <c r="AD496" s="32">
        <f>IFERROR(Tabela3[[#This Row],[Qtd Devolvida Kg]]/$AL$1,"formula")</f>
        <v>8.1219600431562308E-5</v>
      </c>
      <c r="AE496" s="41" t="str">
        <f>IFERROR(RIGHT(Tabela3[[#This Row],[Cliente]],10),"formula")</f>
        <v>1899 - 30)</v>
      </c>
      <c r="AF496" s="41">
        <f>IFERROR(VLOOKUP(Tabela3[[#This Row],[Fantasia]],'BASE VENDAS'!#REF!,2,0),0)</f>
        <v>0</v>
      </c>
      <c r="AG496" s="41">
        <f>IFERROR(VLOOKUP(Tabela3[[#This Row],[Fantasia]],'BASE VENDAS'!#REF!,3,0),0)</f>
        <v>0</v>
      </c>
      <c r="AH496" s="42">
        <f t="shared" si="8"/>
        <v>2.8611970184302681E-2</v>
      </c>
    </row>
    <row r="497" spans="1:34" x14ac:dyDescent="0.2">
      <c r="A497" s="9" t="str">
        <f>IFERROR(Tabela3[[#This Row],[direita]],"formula")</f>
        <v>1899 - 30)</v>
      </c>
      <c r="B497" s="9" t="s">
        <v>1133</v>
      </c>
      <c r="C497" t="s">
        <v>1140</v>
      </c>
      <c r="D497" t="s">
        <v>919</v>
      </c>
      <c r="E497" t="s">
        <v>1141</v>
      </c>
      <c r="F497" t="s">
        <v>679</v>
      </c>
      <c r="G497" t="s">
        <v>1578</v>
      </c>
      <c r="H497" s="48">
        <v>45705</v>
      </c>
      <c r="I497" t="s">
        <v>1982</v>
      </c>
      <c r="J497" t="s">
        <v>297</v>
      </c>
      <c r="K497" t="s">
        <v>53</v>
      </c>
      <c r="L497" t="s">
        <v>54</v>
      </c>
      <c r="M497" t="s">
        <v>55</v>
      </c>
      <c r="N497" t="s">
        <v>298</v>
      </c>
      <c r="O497" t="s">
        <v>299</v>
      </c>
      <c r="P497" t="s">
        <v>2154</v>
      </c>
      <c r="Q497" t="s">
        <v>308</v>
      </c>
      <c r="R497" t="s">
        <v>56</v>
      </c>
      <c r="S497" t="s">
        <v>20</v>
      </c>
      <c r="T497" s="49">
        <v>1.3299999999999999E-2</v>
      </c>
      <c r="U497" s="49">
        <v>0.19950000000000001</v>
      </c>
      <c r="V497" s="49">
        <v>2.58</v>
      </c>
      <c r="W497" t="s">
        <v>315</v>
      </c>
      <c r="X497" t="s">
        <v>302</v>
      </c>
      <c r="Y497" t="s">
        <v>21</v>
      </c>
      <c r="Z497" t="s">
        <v>2155</v>
      </c>
      <c r="AA497" s="2" t="str">
        <f>IFERROR(VLOOKUP(Tabela3[[#This Row],[RetornCodigo]],Tabela7[],4,0),"formula")</f>
        <v xml:space="preserve">Assai Picos   </v>
      </c>
      <c r="AB497" s="9" t="str">
        <f>IFERROR(VLOOKUP(Tabela3[[#This Row],[RetornCodigo]],Tabela7[],3,0),"formula")</f>
        <v>Assai</v>
      </c>
      <c r="AC497" s="40">
        <f>IFERROR(Tabela3[[#This Row],[Vlr Devolução]]/$AK$1,"formula")</f>
        <v>8.2661797011077575E-6</v>
      </c>
      <c r="AD497" s="32">
        <f>IFERROR(Tabela3[[#This Row],[Qtd Devolvida Kg]]/$AL$1,"formula")</f>
        <v>5.7858633408665176E-6</v>
      </c>
      <c r="AE497" s="41" t="str">
        <f>IFERROR(RIGHT(Tabela3[[#This Row],[Cliente]],10),"formula")</f>
        <v>1899 - 30)</v>
      </c>
      <c r="AF497" s="41">
        <f>IFERROR(VLOOKUP(Tabela3[[#This Row],[Fantasia]],'BASE VENDAS'!#REF!,2,0),0)</f>
        <v>0</v>
      </c>
      <c r="AG497" s="41">
        <f>IFERROR(VLOOKUP(Tabela3[[#This Row],[Fantasia]],'BASE VENDAS'!#REF!,3,0),0)</f>
        <v>0</v>
      </c>
      <c r="AH497" s="42">
        <f t="shared" si="8"/>
        <v>2.8611970184302681E-2</v>
      </c>
    </row>
    <row r="498" spans="1:34" x14ac:dyDescent="0.2">
      <c r="A498" s="9" t="str">
        <f>IFERROR(Tabela3[[#This Row],[direita]],"formula")</f>
        <v>1899 - 30)</v>
      </c>
      <c r="B498" s="9" t="s">
        <v>1133</v>
      </c>
      <c r="C498" t="s">
        <v>1140</v>
      </c>
      <c r="D498" t="s">
        <v>919</v>
      </c>
      <c r="E498" t="s">
        <v>1141</v>
      </c>
      <c r="F498" t="s">
        <v>679</v>
      </c>
      <c r="G498" t="s">
        <v>1578</v>
      </c>
      <c r="H498" s="48">
        <v>45705</v>
      </c>
      <c r="I498" t="s">
        <v>1982</v>
      </c>
      <c r="J498" t="s">
        <v>297</v>
      </c>
      <c r="K498" t="s">
        <v>27</v>
      </c>
      <c r="L498" t="s">
        <v>84</v>
      </c>
      <c r="M498" t="s">
        <v>84</v>
      </c>
      <c r="N498" t="s">
        <v>298</v>
      </c>
      <c r="O498" t="s">
        <v>299</v>
      </c>
      <c r="P498" t="s">
        <v>2154</v>
      </c>
      <c r="Q498" t="s">
        <v>309</v>
      </c>
      <c r="R498" t="s">
        <v>1277</v>
      </c>
      <c r="S498" t="s">
        <v>20</v>
      </c>
      <c r="T498" s="49">
        <v>1.7105999999999999</v>
      </c>
      <c r="U498" s="49">
        <v>30.790800000000001</v>
      </c>
      <c r="V498" s="49">
        <v>320.22000000000003</v>
      </c>
      <c r="W498" t="s">
        <v>315</v>
      </c>
      <c r="X498" t="s">
        <v>302</v>
      </c>
      <c r="Y498" t="s">
        <v>21</v>
      </c>
      <c r="Z498" t="s">
        <v>2155</v>
      </c>
      <c r="AA498" s="2" t="str">
        <f>IFERROR(VLOOKUP(Tabela3[[#This Row],[RetornCodigo]],Tabela7[],4,0),"formula")</f>
        <v xml:space="preserve">Assai Picos   </v>
      </c>
      <c r="AB498" s="9" t="str">
        <f>IFERROR(VLOOKUP(Tabela3[[#This Row],[RetornCodigo]],Tabela7[],3,0),"formula")</f>
        <v>Assai</v>
      </c>
      <c r="AC498" s="40">
        <f>IFERROR(Tabela3[[#This Row],[Vlr Devolução]]/$AK$1,"formula")</f>
        <v>1.0259674666235374E-3</v>
      </c>
      <c r="AD498" s="32">
        <f>IFERROR(Tabela3[[#This Row],[Qtd Devolvida Kg]]/$AL$1,"formula")</f>
        <v>8.9298927797470062E-4</v>
      </c>
      <c r="AE498" s="41" t="str">
        <f>IFERROR(RIGHT(Tabela3[[#This Row],[Cliente]],10),"formula")</f>
        <v>1899 - 30)</v>
      </c>
      <c r="AF498" s="41">
        <f>IFERROR(VLOOKUP(Tabela3[[#This Row],[Fantasia]],'BASE VENDAS'!#REF!,2,0),0)</f>
        <v>0</v>
      </c>
      <c r="AG498" s="41">
        <f>IFERROR(VLOOKUP(Tabela3[[#This Row],[Fantasia]],'BASE VENDAS'!#REF!,3,0),0)</f>
        <v>0</v>
      </c>
      <c r="AH498" s="42">
        <f t="shared" si="8"/>
        <v>2.8611970184302681E-2</v>
      </c>
    </row>
    <row r="499" spans="1:34" x14ac:dyDescent="0.2">
      <c r="A499" s="9" t="str">
        <f>IFERROR(Tabela3[[#This Row],[direita]],"formula")</f>
        <v>1899 - 30)</v>
      </c>
      <c r="B499" s="9" t="s">
        <v>1133</v>
      </c>
      <c r="C499" t="s">
        <v>1140</v>
      </c>
      <c r="D499" t="s">
        <v>919</v>
      </c>
      <c r="E499" t="s">
        <v>1141</v>
      </c>
      <c r="F499" t="s">
        <v>679</v>
      </c>
      <c r="G499" t="s">
        <v>1578</v>
      </c>
      <c r="H499" s="48">
        <v>45705</v>
      </c>
      <c r="I499" t="s">
        <v>1982</v>
      </c>
      <c r="J499" t="s">
        <v>303</v>
      </c>
      <c r="K499" t="s">
        <v>17</v>
      </c>
      <c r="L499" t="s">
        <v>18</v>
      </c>
      <c r="M499" t="s">
        <v>18</v>
      </c>
      <c r="N499" t="s">
        <v>311</v>
      </c>
      <c r="O499" t="s">
        <v>299</v>
      </c>
      <c r="P499" t="s">
        <v>2154</v>
      </c>
      <c r="Q499" t="s">
        <v>319</v>
      </c>
      <c r="R499" t="s">
        <v>19</v>
      </c>
      <c r="S499" t="s">
        <v>20</v>
      </c>
      <c r="T499" s="49">
        <v>0.30840000000000001</v>
      </c>
      <c r="U499" s="49">
        <v>5.5511999999999997</v>
      </c>
      <c r="V499" s="49">
        <v>20.54</v>
      </c>
      <c r="W499" t="s">
        <v>315</v>
      </c>
      <c r="X499" t="s">
        <v>302</v>
      </c>
      <c r="Y499" t="s">
        <v>21</v>
      </c>
      <c r="Z499" t="s">
        <v>2155</v>
      </c>
      <c r="AA499" s="2" t="str">
        <f>IFERROR(VLOOKUP(Tabela3[[#This Row],[RetornCodigo]],Tabela7[],4,0),"formula")</f>
        <v xml:space="preserve">Assai Picos   </v>
      </c>
      <c r="AB499" s="9" t="str">
        <f>IFERROR(VLOOKUP(Tabela3[[#This Row],[RetornCodigo]],Tabela7[],3,0),"formula")</f>
        <v>Assai</v>
      </c>
      <c r="AC499" s="40">
        <f>IFERROR(Tabela3[[#This Row],[Vlr Devolução]]/$AK$1,"formula")</f>
        <v>6.5809043046803609E-5</v>
      </c>
      <c r="AD499" s="32">
        <f>IFERROR(Tabela3[[#This Row],[Qtd Devolvida Kg]]/$AL$1,"formula")</f>
        <v>1.609949101645023E-4</v>
      </c>
      <c r="AE499" s="41" t="str">
        <f>IFERROR(RIGHT(Tabela3[[#This Row],[Cliente]],10),"formula")</f>
        <v>1899 - 30)</v>
      </c>
      <c r="AF499" s="41">
        <f>IFERROR(VLOOKUP(Tabela3[[#This Row],[Fantasia]],'BASE VENDAS'!#REF!,2,0),0)</f>
        <v>0</v>
      </c>
      <c r="AG499" s="41">
        <f>IFERROR(VLOOKUP(Tabela3[[#This Row],[Fantasia]],'BASE VENDAS'!#REF!,3,0),0)</f>
        <v>0</v>
      </c>
      <c r="AH499" s="42">
        <f t="shared" si="8"/>
        <v>2.8611970184302681E-2</v>
      </c>
    </row>
    <row r="500" spans="1:34" x14ac:dyDescent="0.2">
      <c r="A500" s="9" t="str">
        <f>IFERROR(Tabela3[[#This Row],[direita]],"formula")</f>
        <v>1899 - 30)</v>
      </c>
      <c r="B500" s="9" t="s">
        <v>1133</v>
      </c>
      <c r="C500" t="s">
        <v>1140</v>
      </c>
      <c r="D500" t="s">
        <v>919</v>
      </c>
      <c r="E500" t="s">
        <v>1141</v>
      </c>
      <c r="F500" t="s">
        <v>679</v>
      </c>
      <c r="G500" t="s">
        <v>1578</v>
      </c>
      <c r="H500" s="48">
        <v>45705</v>
      </c>
      <c r="I500" t="s">
        <v>1982</v>
      </c>
      <c r="J500" t="s">
        <v>303</v>
      </c>
      <c r="K500" t="s">
        <v>45</v>
      </c>
      <c r="L500" t="s">
        <v>417</v>
      </c>
      <c r="M500" t="s">
        <v>46</v>
      </c>
      <c r="N500" t="s">
        <v>311</v>
      </c>
      <c r="O500" t="s">
        <v>299</v>
      </c>
      <c r="P500" t="s">
        <v>2154</v>
      </c>
      <c r="Q500" t="s">
        <v>327</v>
      </c>
      <c r="R500" t="s">
        <v>47</v>
      </c>
      <c r="S500" t="s">
        <v>20</v>
      </c>
      <c r="T500" s="49">
        <v>6.6699999999999995E-2</v>
      </c>
      <c r="U500" s="49">
        <v>1.0004999999999999</v>
      </c>
      <c r="V500" s="49">
        <v>3.5</v>
      </c>
      <c r="W500" t="s">
        <v>305</v>
      </c>
      <c r="X500" t="s">
        <v>372</v>
      </c>
      <c r="Y500" t="s">
        <v>373</v>
      </c>
      <c r="Z500" t="s">
        <v>2155</v>
      </c>
      <c r="AA500" s="2" t="str">
        <f>IFERROR(VLOOKUP(Tabela3[[#This Row],[RetornCodigo]],Tabela7[],4,0),"formula")</f>
        <v xml:space="preserve">Assai Picos   </v>
      </c>
      <c r="AB500" s="9" t="str">
        <f>IFERROR(VLOOKUP(Tabela3[[#This Row],[RetornCodigo]],Tabela7[],3,0),"formula")</f>
        <v>Assai</v>
      </c>
      <c r="AC500" s="40">
        <f>IFERROR(Tabela3[[#This Row],[Vlr Devolução]]/$AK$1,"formula")</f>
        <v>1.1213809672045407E-5</v>
      </c>
      <c r="AD500" s="32">
        <f>IFERROR(Tabela3[[#This Row],[Qtd Devolvida Kg]]/$AL$1,"formula")</f>
        <v>2.9016322168105014E-5</v>
      </c>
      <c r="AE500" s="41" t="str">
        <f>IFERROR(RIGHT(Tabela3[[#This Row],[Cliente]],10),"formula")</f>
        <v>1899 - 30)</v>
      </c>
      <c r="AF500" s="41">
        <f>IFERROR(VLOOKUP(Tabela3[[#This Row],[Fantasia]],'BASE VENDAS'!#REF!,2,0),0)</f>
        <v>0</v>
      </c>
      <c r="AG500" s="41">
        <f>IFERROR(VLOOKUP(Tabela3[[#This Row],[Fantasia]],'BASE VENDAS'!#REF!,3,0),0)</f>
        <v>0</v>
      </c>
      <c r="AH500" s="42">
        <f t="shared" si="8"/>
        <v>2.8611970184302681E-2</v>
      </c>
    </row>
    <row r="501" spans="1:34" x14ac:dyDescent="0.2">
      <c r="A501" s="9" t="str">
        <f>IFERROR(Tabela3[[#This Row],[direita]],"formula")</f>
        <v>1899 - 30)</v>
      </c>
      <c r="B501" s="9" t="s">
        <v>1133</v>
      </c>
      <c r="C501" t="s">
        <v>1140</v>
      </c>
      <c r="D501" t="s">
        <v>919</v>
      </c>
      <c r="E501" t="s">
        <v>1141</v>
      </c>
      <c r="F501" t="s">
        <v>679</v>
      </c>
      <c r="G501" t="s">
        <v>1578</v>
      </c>
      <c r="H501" s="48">
        <v>45705</v>
      </c>
      <c r="I501" t="s">
        <v>1982</v>
      </c>
      <c r="J501" t="s">
        <v>297</v>
      </c>
      <c r="K501" t="s">
        <v>65</v>
      </c>
      <c r="L501" t="s">
        <v>312</v>
      </c>
      <c r="M501" t="s">
        <v>66</v>
      </c>
      <c r="N501" t="s">
        <v>298</v>
      </c>
      <c r="O501" t="s">
        <v>299</v>
      </c>
      <c r="P501" t="s">
        <v>2154</v>
      </c>
      <c r="Q501" t="s">
        <v>317</v>
      </c>
      <c r="R501" t="s">
        <v>67</v>
      </c>
      <c r="S501" t="s">
        <v>20</v>
      </c>
      <c r="T501" s="49">
        <v>3.7100000000000001E-2</v>
      </c>
      <c r="U501" s="49">
        <v>0.66779999999999995</v>
      </c>
      <c r="V501" s="49">
        <v>5.54</v>
      </c>
      <c r="W501" t="s">
        <v>315</v>
      </c>
      <c r="X501" t="s">
        <v>302</v>
      </c>
      <c r="Y501" t="s">
        <v>21</v>
      </c>
      <c r="Z501" t="s">
        <v>2155</v>
      </c>
      <c r="AA501" s="2" t="str">
        <f>IFERROR(VLOOKUP(Tabela3[[#This Row],[RetornCodigo]],Tabela7[],4,0),"formula")</f>
        <v xml:space="preserve">Assai Picos   </v>
      </c>
      <c r="AB501" s="9" t="str">
        <f>IFERROR(VLOOKUP(Tabela3[[#This Row],[RetornCodigo]],Tabela7[],3,0),"formula")</f>
        <v>Assai</v>
      </c>
      <c r="AC501" s="40">
        <f>IFERROR(Tabela3[[#This Row],[Vlr Devolução]]/$AK$1,"formula")</f>
        <v>1.7749858738037587E-5</v>
      </c>
      <c r="AD501" s="32">
        <f>IFERROR(Tabela3[[#This Row],[Qtd Devolvida Kg]]/$AL$1,"formula")</f>
        <v>1.9367416235742656E-5</v>
      </c>
      <c r="AE501" s="41" t="str">
        <f>IFERROR(RIGHT(Tabela3[[#This Row],[Cliente]],10),"formula")</f>
        <v>1899 - 30)</v>
      </c>
      <c r="AF501" s="41">
        <f>IFERROR(VLOOKUP(Tabela3[[#This Row],[Fantasia]],'BASE VENDAS'!#REF!,2,0),0)</f>
        <v>0</v>
      </c>
      <c r="AG501" s="41">
        <f>IFERROR(VLOOKUP(Tabela3[[#This Row],[Fantasia]],'BASE VENDAS'!#REF!,3,0),0)</f>
        <v>0</v>
      </c>
      <c r="AH501" s="42">
        <f t="shared" si="8"/>
        <v>2.8611970184302681E-2</v>
      </c>
    </row>
    <row r="502" spans="1:34" x14ac:dyDescent="0.2">
      <c r="A502" s="9" t="str">
        <f>IFERROR(Tabela3[[#This Row],[direita]],"formula")</f>
        <v>1899 - 30)</v>
      </c>
      <c r="B502" s="9" t="s">
        <v>1133</v>
      </c>
      <c r="C502" t="s">
        <v>1140</v>
      </c>
      <c r="D502" t="s">
        <v>919</v>
      </c>
      <c r="E502" t="s">
        <v>1141</v>
      </c>
      <c r="F502" t="s">
        <v>679</v>
      </c>
      <c r="G502" t="s">
        <v>1578</v>
      </c>
      <c r="H502" s="48">
        <v>45705</v>
      </c>
      <c r="I502" t="s">
        <v>1982</v>
      </c>
      <c r="J502" t="s">
        <v>303</v>
      </c>
      <c r="K502" t="s">
        <v>31</v>
      </c>
      <c r="L502" t="s">
        <v>1188</v>
      </c>
      <c r="M502" t="s">
        <v>31</v>
      </c>
      <c r="N502" t="s">
        <v>311</v>
      </c>
      <c r="O502" t="s">
        <v>299</v>
      </c>
      <c r="P502" t="s">
        <v>2154</v>
      </c>
      <c r="Q502" t="s">
        <v>332</v>
      </c>
      <c r="R502" t="s">
        <v>32</v>
      </c>
      <c r="S502" t="s">
        <v>20</v>
      </c>
      <c r="T502" s="49">
        <v>0.25</v>
      </c>
      <c r="U502" s="49">
        <v>1</v>
      </c>
      <c r="V502" s="49">
        <v>18.5</v>
      </c>
      <c r="W502" t="s">
        <v>315</v>
      </c>
      <c r="X502" t="s">
        <v>302</v>
      </c>
      <c r="Y502" t="s">
        <v>21</v>
      </c>
      <c r="Z502" t="s">
        <v>2155</v>
      </c>
      <c r="AA502" s="2" t="str">
        <f>IFERROR(VLOOKUP(Tabela3[[#This Row],[RetornCodigo]],Tabela7[],4,0),"formula")</f>
        <v xml:space="preserve">Assai Picos   </v>
      </c>
      <c r="AB502" s="9" t="str">
        <f>IFERROR(VLOOKUP(Tabela3[[#This Row],[RetornCodigo]],Tabela7[],3,0),"formula")</f>
        <v>Assai</v>
      </c>
      <c r="AC502" s="40">
        <f>IFERROR(Tabela3[[#This Row],[Vlr Devolução]]/$AK$1,"formula")</f>
        <v>5.9272993980811434E-5</v>
      </c>
      <c r="AD502" s="32">
        <f>IFERROR(Tabela3[[#This Row],[Qtd Devolvida Kg]]/$AL$1,"formula")</f>
        <v>2.9001821257476276E-5</v>
      </c>
      <c r="AE502" s="41" t="str">
        <f>IFERROR(RIGHT(Tabela3[[#This Row],[Cliente]],10),"formula")</f>
        <v>1899 - 30)</v>
      </c>
      <c r="AF502" s="41">
        <f>IFERROR(VLOOKUP(Tabela3[[#This Row],[Fantasia]],'BASE VENDAS'!#REF!,2,0),0)</f>
        <v>0</v>
      </c>
      <c r="AG502" s="41">
        <f>IFERROR(VLOOKUP(Tabela3[[#This Row],[Fantasia]],'BASE VENDAS'!#REF!,3,0),0)</f>
        <v>0</v>
      </c>
      <c r="AH502" s="42">
        <f t="shared" si="8"/>
        <v>2.8611970184302681E-2</v>
      </c>
    </row>
    <row r="503" spans="1:34" x14ac:dyDescent="0.2">
      <c r="A503" s="9" t="str">
        <f>IFERROR(Tabela3[[#This Row],[direita]],"formula")</f>
        <v>1899 - 30)</v>
      </c>
      <c r="B503" s="9" t="s">
        <v>1133</v>
      </c>
      <c r="C503" t="s">
        <v>1140</v>
      </c>
      <c r="D503" t="s">
        <v>919</v>
      </c>
      <c r="E503" t="s">
        <v>1141</v>
      </c>
      <c r="F503" t="s">
        <v>679</v>
      </c>
      <c r="G503" t="s">
        <v>1578</v>
      </c>
      <c r="H503" s="48">
        <v>45705</v>
      </c>
      <c r="I503" t="s">
        <v>1982</v>
      </c>
      <c r="J503" t="s">
        <v>297</v>
      </c>
      <c r="K503" t="s">
        <v>34</v>
      </c>
      <c r="L503" t="s">
        <v>35</v>
      </c>
      <c r="M503" t="s">
        <v>35</v>
      </c>
      <c r="N503" t="s">
        <v>298</v>
      </c>
      <c r="O503" t="s">
        <v>299</v>
      </c>
      <c r="P503" t="s">
        <v>2154</v>
      </c>
      <c r="Q503" t="s">
        <v>434</v>
      </c>
      <c r="R503" t="s">
        <v>2126</v>
      </c>
      <c r="S503" t="s">
        <v>20</v>
      </c>
      <c r="T503" s="49">
        <v>0.38950000000000001</v>
      </c>
      <c r="U503" s="49">
        <v>3.7002999999999999</v>
      </c>
      <c r="V503" s="49">
        <v>65.86</v>
      </c>
      <c r="W503" t="s">
        <v>315</v>
      </c>
      <c r="X503" t="s">
        <v>302</v>
      </c>
      <c r="Y503" t="s">
        <v>21</v>
      </c>
      <c r="Z503" t="s">
        <v>2155</v>
      </c>
      <c r="AA503" s="2" t="str">
        <f>IFERROR(VLOOKUP(Tabela3[[#This Row],[RetornCodigo]],Tabela7[],4,0),"formula")</f>
        <v xml:space="preserve">Assai Picos   </v>
      </c>
      <c r="AB503" s="9" t="str">
        <f>IFERROR(VLOOKUP(Tabela3[[#This Row],[RetornCodigo]],Tabela7[],3,0),"formula")</f>
        <v>Assai</v>
      </c>
      <c r="AC503" s="40">
        <f>IFERROR(Tabela3[[#This Row],[Vlr Devolução]]/$AK$1,"formula")</f>
        <v>2.110118585716887E-4</v>
      </c>
      <c r="AD503" s="32">
        <f>IFERROR(Tabela3[[#This Row],[Qtd Devolvida Kg]]/$AL$1,"formula")</f>
        <v>1.0731543919903947E-4</v>
      </c>
      <c r="AE503" s="41" t="str">
        <f>IFERROR(RIGHT(Tabela3[[#This Row],[Cliente]],10),"formula")</f>
        <v>1899 - 30)</v>
      </c>
      <c r="AF503" s="41">
        <f>IFERROR(VLOOKUP(Tabela3[[#This Row],[Fantasia]],'BASE VENDAS'!#REF!,2,0),0)</f>
        <v>0</v>
      </c>
      <c r="AG503" s="41">
        <f>IFERROR(VLOOKUP(Tabela3[[#This Row],[Fantasia]],'BASE VENDAS'!#REF!,3,0),0)</f>
        <v>0</v>
      </c>
      <c r="AH503" s="42">
        <f t="shared" si="8"/>
        <v>2.8611970184302681E-2</v>
      </c>
    </row>
    <row r="504" spans="1:34" x14ac:dyDescent="0.2">
      <c r="A504" s="9" t="str">
        <f>IFERROR(Tabela3[[#This Row],[direita]],"formula")</f>
        <v>1899 - 30)</v>
      </c>
      <c r="B504" s="9" t="s">
        <v>1133</v>
      </c>
      <c r="C504" t="s">
        <v>1140</v>
      </c>
      <c r="D504" t="s">
        <v>919</v>
      </c>
      <c r="E504" t="s">
        <v>1141</v>
      </c>
      <c r="F504" t="s">
        <v>679</v>
      </c>
      <c r="G504" t="s">
        <v>1578</v>
      </c>
      <c r="H504" s="48">
        <v>45705</v>
      </c>
      <c r="I504" t="s">
        <v>1982</v>
      </c>
      <c r="J504" t="s">
        <v>303</v>
      </c>
      <c r="K504" t="s">
        <v>313</v>
      </c>
      <c r="L504" t="s">
        <v>324</v>
      </c>
      <c r="M504" t="s">
        <v>324</v>
      </c>
      <c r="N504" t="s">
        <v>325</v>
      </c>
      <c r="O504" t="s">
        <v>299</v>
      </c>
      <c r="P504" t="s">
        <v>2154</v>
      </c>
      <c r="Q504" t="s">
        <v>2156</v>
      </c>
      <c r="R504" t="s">
        <v>326</v>
      </c>
      <c r="S504" t="s">
        <v>20</v>
      </c>
      <c r="T504" s="49">
        <v>2.5</v>
      </c>
      <c r="U504" s="49">
        <v>14</v>
      </c>
      <c r="V504" s="49">
        <v>172.5</v>
      </c>
      <c r="W504" t="s">
        <v>305</v>
      </c>
      <c r="X504" t="s">
        <v>370</v>
      </c>
      <c r="Y504" t="s">
        <v>379</v>
      </c>
      <c r="Z504" t="s">
        <v>2155</v>
      </c>
      <c r="AA504" s="2" t="str">
        <f>IFERROR(VLOOKUP(Tabela3[[#This Row],[RetornCodigo]],Tabela7[],4,0),"formula")</f>
        <v xml:space="preserve">Assai Picos   </v>
      </c>
      <c r="AB504" s="9" t="str">
        <f>IFERROR(VLOOKUP(Tabela3[[#This Row],[RetornCodigo]],Tabela7[],3,0),"formula")</f>
        <v>Assai</v>
      </c>
      <c r="AC504" s="40">
        <f>IFERROR(Tabela3[[#This Row],[Vlr Devolução]]/$AK$1,"formula")</f>
        <v>5.5268061955080936E-4</v>
      </c>
      <c r="AD504" s="32">
        <f>IFERROR(Tabela3[[#This Row],[Qtd Devolvida Kg]]/$AL$1,"formula")</f>
        <v>4.0602549760466788E-4</v>
      </c>
      <c r="AE504" s="41" t="str">
        <f>IFERROR(RIGHT(Tabela3[[#This Row],[Cliente]],10),"formula")</f>
        <v>1899 - 30)</v>
      </c>
      <c r="AF504" s="41">
        <f>IFERROR(VLOOKUP(Tabela3[[#This Row],[Fantasia]],'BASE VENDAS'!#REF!,2,0),0)</f>
        <v>0</v>
      </c>
      <c r="AG504" s="41">
        <f>IFERROR(VLOOKUP(Tabela3[[#This Row],[Fantasia]],'BASE VENDAS'!#REF!,3,0),0)</f>
        <v>0</v>
      </c>
      <c r="AH504" s="42">
        <f t="shared" si="8"/>
        <v>2.8611970184302681E-2</v>
      </c>
    </row>
    <row r="505" spans="1:34" x14ac:dyDescent="0.2">
      <c r="A505" s="9" t="str">
        <f>IFERROR(Tabela3[[#This Row],[direita]],"formula")</f>
        <v>0008 - 26)</v>
      </c>
      <c r="B505" s="9" t="s">
        <v>1133</v>
      </c>
      <c r="C505" t="s">
        <v>1140</v>
      </c>
      <c r="D505" t="s">
        <v>919</v>
      </c>
      <c r="E505" t="s">
        <v>1141</v>
      </c>
      <c r="F505" t="s">
        <v>677</v>
      </c>
      <c r="G505" t="s">
        <v>1435</v>
      </c>
      <c r="H505" s="48">
        <v>45701</v>
      </c>
      <c r="I505" t="s">
        <v>430</v>
      </c>
      <c r="J505" t="s">
        <v>297</v>
      </c>
      <c r="K505" t="s">
        <v>27</v>
      </c>
      <c r="L505" t="s">
        <v>318</v>
      </c>
      <c r="M505" t="s">
        <v>72</v>
      </c>
      <c r="N505" t="s">
        <v>298</v>
      </c>
      <c r="O505" t="s">
        <v>299</v>
      </c>
      <c r="P505" t="s">
        <v>2157</v>
      </c>
      <c r="Q505" t="s">
        <v>300</v>
      </c>
      <c r="R505" t="s">
        <v>132</v>
      </c>
      <c r="S505" t="s">
        <v>20</v>
      </c>
      <c r="T505" s="49">
        <v>1</v>
      </c>
      <c r="U505" s="49">
        <v>18</v>
      </c>
      <c r="V505" s="49">
        <v>252</v>
      </c>
      <c r="W505" t="s">
        <v>315</v>
      </c>
      <c r="X505" t="s">
        <v>302</v>
      </c>
      <c r="Y505" t="s">
        <v>316</v>
      </c>
      <c r="Z505" t="s">
        <v>2158</v>
      </c>
      <c r="AA505" s="2" t="str">
        <f>IFERROR(VLOOKUP(Tabela3[[#This Row],[RetornCodigo]],Tabela7[],4,0),"formula")</f>
        <v xml:space="preserve">Vanguarda Homero   </v>
      </c>
      <c r="AB505" s="9" t="str">
        <f>IFERROR(VLOOKUP(Tabela3[[#This Row],[RetornCodigo]],Tabela7[],3,0),"formula")</f>
        <v>Vanguarda</v>
      </c>
      <c r="AC505" s="40">
        <f>IFERROR(Tabela3[[#This Row],[Vlr Devolução]]/$AK$1,"formula")</f>
        <v>8.0739429638726923E-4</v>
      </c>
      <c r="AD505" s="32">
        <f>IFERROR(Tabela3[[#This Row],[Qtd Devolvida Kg]]/$AL$1,"formula")</f>
        <v>5.22032782634573E-4</v>
      </c>
      <c r="AE505" s="41" t="str">
        <f>IFERROR(RIGHT(Tabela3[[#This Row],[Cliente]],10),"formula")</f>
        <v>0008 - 26)</v>
      </c>
      <c r="AF505" s="41">
        <f>IFERROR(VLOOKUP(Tabela3[[#This Row],[Fantasia]],'BASE VENDAS'!#REF!,2,0),0)</f>
        <v>0</v>
      </c>
      <c r="AG505" s="41">
        <f>IFERROR(VLOOKUP(Tabela3[[#This Row],[Fantasia]],'BASE VENDAS'!#REF!,3,0),0)</f>
        <v>0</v>
      </c>
      <c r="AH505" s="42">
        <f t="shared" si="8"/>
        <v>2.8611970184302681E-2</v>
      </c>
    </row>
    <row r="506" spans="1:34" x14ac:dyDescent="0.2">
      <c r="A506" s="9" t="str">
        <f>IFERROR(Tabela3[[#This Row],[direita]],"formula")</f>
        <v>2459 - 23)</v>
      </c>
      <c r="B506" s="9" t="s">
        <v>1133</v>
      </c>
      <c r="C506" t="s">
        <v>1140</v>
      </c>
      <c r="D506" t="s">
        <v>918</v>
      </c>
      <c r="E506" t="s">
        <v>1284</v>
      </c>
      <c r="F506" t="s">
        <v>678</v>
      </c>
      <c r="G506" t="s">
        <v>1374</v>
      </c>
      <c r="H506" s="48">
        <v>45703</v>
      </c>
      <c r="I506" t="s">
        <v>430</v>
      </c>
      <c r="J506" t="s">
        <v>303</v>
      </c>
      <c r="K506" t="s">
        <v>313</v>
      </c>
      <c r="L506" t="s">
        <v>365</v>
      </c>
      <c r="M506" t="s">
        <v>365</v>
      </c>
      <c r="N506" t="s">
        <v>314</v>
      </c>
      <c r="O506" t="s">
        <v>299</v>
      </c>
      <c r="P506" t="s">
        <v>2159</v>
      </c>
      <c r="Q506" t="s">
        <v>308</v>
      </c>
      <c r="R506" t="s">
        <v>431</v>
      </c>
      <c r="S506" t="s">
        <v>20</v>
      </c>
      <c r="T506" s="49">
        <v>3</v>
      </c>
      <c r="U506" s="49">
        <v>16.8</v>
      </c>
      <c r="V506" s="49">
        <v>357</v>
      </c>
      <c r="W506" t="s">
        <v>301</v>
      </c>
      <c r="X506" t="s">
        <v>370</v>
      </c>
      <c r="Y506" t="s">
        <v>371</v>
      </c>
      <c r="Z506" t="s">
        <v>2160</v>
      </c>
      <c r="AA506" s="2" t="str">
        <f>IFERROR(VLOOKUP(Tabela3[[#This Row],[RetornCodigo]],Tabela7[],4,0),"formula")</f>
        <v xml:space="preserve">Mix Mateus Centro  Timon   </v>
      </c>
      <c r="AB506" s="9" t="str">
        <f>IFERROR(VLOOKUP(Tabela3[[#This Row],[RetornCodigo]],Tabela7[],3,0),"formula")</f>
        <v>Mateus</v>
      </c>
      <c r="AC506" s="40">
        <f>IFERROR(Tabela3[[#This Row],[Vlr Devolução]]/$AK$1,"formula")</f>
        <v>1.1438085865486316E-3</v>
      </c>
      <c r="AD506" s="32">
        <f>IFERROR(Tabela3[[#This Row],[Qtd Devolvida Kg]]/$AL$1,"formula")</f>
        <v>4.8723059712560147E-4</v>
      </c>
      <c r="AE506" s="41" t="str">
        <f>IFERROR(RIGHT(Tabela3[[#This Row],[Cliente]],10),"formula")</f>
        <v>2459 - 23)</v>
      </c>
      <c r="AF506" s="41">
        <f>IFERROR(VLOOKUP(Tabela3[[#This Row],[Fantasia]],'BASE VENDAS'!#REF!,2,0),0)</f>
        <v>0</v>
      </c>
      <c r="AG506" s="41">
        <f>IFERROR(VLOOKUP(Tabela3[[#This Row],[Fantasia]],'BASE VENDAS'!#REF!,3,0),0)</f>
        <v>0</v>
      </c>
      <c r="AH506" s="42">
        <f t="shared" si="8"/>
        <v>2.8611970184302681E-2</v>
      </c>
    </row>
    <row r="507" spans="1:34" x14ac:dyDescent="0.2">
      <c r="A507" s="9" t="str">
        <f>IFERROR(Tabela3[[#This Row],[direita]],"formula")</f>
        <v>2459 - 23)</v>
      </c>
      <c r="B507" s="9" t="s">
        <v>1133</v>
      </c>
      <c r="C507" t="s">
        <v>1140</v>
      </c>
      <c r="D507" t="s">
        <v>918</v>
      </c>
      <c r="E507" t="s">
        <v>1284</v>
      </c>
      <c r="F507" t="s">
        <v>678</v>
      </c>
      <c r="G507" t="s">
        <v>1374</v>
      </c>
      <c r="H507" s="48">
        <v>45703</v>
      </c>
      <c r="I507" t="s">
        <v>430</v>
      </c>
      <c r="J507" t="s">
        <v>303</v>
      </c>
      <c r="K507" t="s">
        <v>313</v>
      </c>
      <c r="L507" t="s">
        <v>1622</v>
      </c>
      <c r="M507" t="s">
        <v>1622</v>
      </c>
      <c r="N507" t="s">
        <v>333</v>
      </c>
      <c r="O507" t="s">
        <v>299</v>
      </c>
      <c r="P507" t="s">
        <v>2159</v>
      </c>
      <c r="Q507" t="s">
        <v>309</v>
      </c>
      <c r="R507" t="s">
        <v>1623</v>
      </c>
      <c r="S507" t="s">
        <v>20</v>
      </c>
      <c r="T507" s="49">
        <v>1</v>
      </c>
      <c r="U507" s="49">
        <v>5.2</v>
      </c>
      <c r="V507" s="49">
        <v>138</v>
      </c>
      <c r="W507" t="s">
        <v>301</v>
      </c>
      <c r="X507" t="s">
        <v>370</v>
      </c>
      <c r="Y507" t="s">
        <v>371</v>
      </c>
      <c r="Z507" t="s">
        <v>2160</v>
      </c>
      <c r="AA507" s="2" t="str">
        <f>IFERROR(VLOOKUP(Tabela3[[#This Row],[RetornCodigo]],Tabela7[],4,0),"formula")</f>
        <v xml:space="preserve">Mix Mateus Centro  Timon   </v>
      </c>
      <c r="AB507" s="9" t="str">
        <f>IFERROR(VLOOKUP(Tabela3[[#This Row],[RetornCodigo]],Tabela7[],3,0),"formula")</f>
        <v>Mateus</v>
      </c>
      <c r="AC507" s="40">
        <f>IFERROR(Tabela3[[#This Row],[Vlr Devolução]]/$AK$1,"formula")</f>
        <v>4.4214449564064745E-4</v>
      </c>
      <c r="AD507" s="32">
        <f>IFERROR(Tabela3[[#This Row],[Qtd Devolvida Kg]]/$AL$1,"formula")</f>
        <v>1.5080947053887665E-4</v>
      </c>
      <c r="AE507" s="41" t="str">
        <f>IFERROR(RIGHT(Tabela3[[#This Row],[Cliente]],10),"formula")</f>
        <v>2459 - 23)</v>
      </c>
      <c r="AF507" s="41">
        <f>IFERROR(VLOOKUP(Tabela3[[#This Row],[Fantasia]],'BASE VENDAS'!#REF!,2,0),0)</f>
        <v>0</v>
      </c>
      <c r="AG507" s="41">
        <f>IFERROR(VLOOKUP(Tabela3[[#This Row],[Fantasia]],'BASE VENDAS'!#REF!,3,0),0)</f>
        <v>0</v>
      </c>
      <c r="AH507" s="42">
        <f t="shared" si="8"/>
        <v>2.8611970184302681E-2</v>
      </c>
    </row>
    <row r="508" spans="1:34" x14ac:dyDescent="0.2">
      <c r="A508" s="9" t="str">
        <f>IFERROR(Tabela3[[#This Row],[direita]],"formula")</f>
        <v>2459 - 23)</v>
      </c>
      <c r="B508" s="9" t="s">
        <v>1133</v>
      </c>
      <c r="C508" t="s">
        <v>1140</v>
      </c>
      <c r="D508" t="s">
        <v>918</v>
      </c>
      <c r="E508" t="s">
        <v>1284</v>
      </c>
      <c r="F508" t="s">
        <v>678</v>
      </c>
      <c r="G508" t="s">
        <v>1374</v>
      </c>
      <c r="H508" s="48">
        <v>45703</v>
      </c>
      <c r="I508" t="s">
        <v>430</v>
      </c>
      <c r="J508" t="s">
        <v>303</v>
      </c>
      <c r="K508" t="s">
        <v>313</v>
      </c>
      <c r="L508" t="s">
        <v>365</v>
      </c>
      <c r="M508" t="s">
        <v>365</v>
      </c>
      <c r="N508" t="s">
        <v>333</v>
      </c>
      <c r="O508" t="s">
        <v>299</v>
      </c>
      <c r="P508" t="s">
        <v>2159</v>
      </c>
      <c r="Q508" t="s">
        <v>307</v>
      </c>
      <c r="R508" t="s">
        <v>384</v>
      </c>
      <c r="S508" t="s">
        <v>20</v>
      </c>
      <c r="T508" s="49">
        <v>3</v>
      </c>
      <c r="U508" s="49">
        <v>15.6</v>
      </c>
      <c r="V508" s="49">
        <v>419.4</v>
      </c>
      <c r="W508" t="s">
        <v>301</v>
      </c>
      <c r="X508" t="s">
        <v>370</v>
      </c>
      <c r="Y508" t="s">
        <v>371</v>
      </c>
      <c r="Z508" t="s">
        <v>2160</v>
      </c>
      <c r="AA508" s="2" t="str">
        <f>IFERROR(VLOOKUP(Tabela3[[#This Row],[RetornCodigo]],Tabela7[],4,0),"formula")</f>
        <v xml:space="preserve">Mix Mateus Centro  Timon   </v>
      </c>
      <c r="AB508" s="9" t="str">
        <f>IFERROR(VLOOKUP(Tabela3[[#This Row],[RetornCodigo]],Tabela7[],3,0),"formula")</f>
        <v>Mateus</v>
      </c>
      <c r="AC508" s="40">
        <f>IFERROR(Tabela3[[#This Row],[Vlr Devolução]]/$AK$1,"formula")</f>
        <v>1.3437347932730981E-3</v>
      </c>
      <c r="AD508" s="32">
        <f>IFERROR(Tabela3[[#This Row],[Qtd Devolvida Kg]]/$AL$1,"formula")</f>
        <v>4.5242841161662989E-4</v>
      </c>
      <c r="AE508" s="41" t="str">
        <f>IFERROR(RIGHT(Tabela3[[#This Row],[Cliente]],10),"formula")</f>
        <v>2459 - 23)</v>
      </c>
      <c r="AF508" s="41">
        <f>IFERROR(VLOOKUP(Tabela3[[#This Row],[Fantasia]],'BASE VENDAS'!#REF!,2,0),0)</f>
        <v>0</v>
      </c>
      <c r="AG508" s="41">
        <f>IFERROR(VLOOKUP(Tabela3[[#This Row],[Fantasia]],'BASE VENDAS'!#REF!,3,0),0)</f>
        <v>0</v>
      </c>
      <c r="AH508" s="42">
        <f t="shared" si="8"/>
        <v>2.8611970184302681E-2</v>
      </c>
    </row>
    <row r="509" spans="1:34" x14ac:dyDescent="0.2">
      <c r="A509" s="9" t="str">
        <f>IFERROR(Tabela3[[#This Row],[direita]],"formula")</f>
        <v>2459 - 23)</v>
      </c>
      <c r="B509" s="9" t="s">
        <v>1133</v>
      </c>
      <c r="C509" t="s">
        <v>1140</v>
      </c>
      <c r="D509" t="s">
        <v>918</v>
      </c>
      <c r="E509" t="s">
        <v>1284</v>
      </c>
      <c r="F509" t="s">
        <v>678</v>
      </c>
      <c r="G509" t="s">
        <v>1374</v>
      </c>
      <c r="H509" s="48">
        <v>45707</v>
      </c>
      <c r="I509" t="s">
        <v>1982</v>
      </c>
      <c r="J509" t="s">
        <v>303</v>
      </c>
      <c r="K509" t="s">
        <v>93</v>
      </c>
      <c r="L509" t="s">
        <v>94</v>
      </c>
      <c r="M509" t="s">
        <v>94</v>
      </c>
      <c r="N509" t="s">
        <v>333</v>
      </c>
      <c r="O509" t="s">
        <v>299</v>
      </c>
      <c r="P509" t="s">
        <v>2797</v>
      </c>
      <c r="Q509" t="s">
        <v>300</v>
      </c>
      <c r="R509" t="s">
        <v>95</v>
      </c>
      <c r="S509" t="s">
        <v>96</v>
      </c>
      <c r="T509" s="49">
        <v>8</v>
      </c>
      <c r="U509" s="49">
        <v>2.4079999999999999</v>
      </c>
      <c r="V509" s="49">
        <v>68</v>
      </c>
      <c r="W509" t="s">
        <v>301</v>
      </c>
      <c r="X509" t="s">
        <v>370</v>
      </c>
      <c r="Y509" t="s">
        <v>371</v>
      </c>
      <c r="Z509" t="s">
        <v>2160</v>
      </c>
      <c r="AA509" s="2" t="str">
        <f>IFERROR(VLOOKUP(Tabela3[[#This Row],[RetornCodigo]],Tabela7[],4,0),"formula")</f>
        <v xml:space="preserve">Mix Mateus Centro  Timon   </v>
      </c>
      <c r="AB509" s="9" t="str">
        <f>IFERROR(VLOOKUP(Tabela3[[#This Row],[RetornCodigo]],Tabela7[],3,0),"formula")</f>
        <v>Mateus</v>
      </c>
      <c r="AC509" s="40">
        <f>IFERROR(Tabela3[[#This Row],[Vlr Devolução]]/$AK$1,"formula")</f>
        <v>2.1786830219973932E-4</v>
      </c>
      <c r="AD509" s="32">
        <f>IFERROR(Tabela3[[#This Row],[Qtd Devolvida Kg]]/$AL$1,"formula")</f>
        <v>6.9836385588002879E-5</v>
      </c>
      <c r="AE509" s="41" t="str">
        <f>IFERROR(RIGHT(Tabela3[[#This Row],[Cliente]],10),"formula")</f>
        <v>2459 - 23)</v>
      </c>
      <c r="AF509" s="41">
        <f>IFERROR(VLOOKUP(Tabela3[[#This Row],[Fantasia]],'BASE VENDAS'!#REF!,2,0),0)</f>
        <v>0</v>
      </c>
      <c r="AG509" s="41">
        <f>IFERROR(VLOOKUP(Tabela3[[#This Row],[Fantasia]],'BASE VENDAS'!#REF!,3,0),0)</f>
        <v>0</v>
      </c>
      <c r="AH509" s="42">
        <f t="shared" si="8"/>
        <v>2.8611970184302681E-2</v>
      </c>
    </row>
    <row r="510" spans="1:34" x14ac:dyDescent="0.2">
      <c r="A510" s="9" t="str">
        <f>IFERROR(Tabela3[[#This Row],[direita]],"formula")</f>
        <v>0002 - 11)</v>
      </c>
      <c r="B510" s="9" t="s">
        <v>1133</v>
      </c>
      <c r="C510" t="s">
        <v>1140</v>
      </c>
      <c r="D510" t="s">
        <v>918</v>
      </c>
      <c r="E510" t="s">
        <v>1141</v>
      </c>
      <c r="F510" t="s">
        <v>677</v>
      </c>
      <c r="G510" t="s">
        <v>1479</v>
      </c>
      <c r="H510" s="48">
        <v>45700</v>
      </c>
      <c r="I510" t="s">
        <v>430</v>
      </c>
      <c r="J510" t="s">
        <v>297</v>
      </c>
      <c r="K510" t="s">
        <v>53</v>
      </c>
      <c r="L510" t="s">
        <v>54</v>
      </c>
      <c r="M510" t="s">
        <v>55</v>
      </c>
      <c r="N510" t="s">
        <v>298</v>
      </c>
      <c r="O510" t="s">
        <v>299</v>
      </c>
      <c r="P510" t="s">
        <v>2161</v>
      </c>
      <c r="Q510" t="s">
        <v>300</v>
      </c>
      <c r="R510" t="s">
        <v>56</v>
      </c>
      <c r="S510" t="s">
        <v>20</v>
      </c>
      <c r="T510" s="49">
        <v>0.1333</v>
      </c>
      <c r="U510" s="49">
        <v>1.9995000000000001</v>
      </c>
      <c r="V510" s="49">
        <v>25</v>
      </c>
      <c r="W510" t="s">
        <v>315</v>
      </c>
      <c r="X510" t="s">
        <v>302</v>
      </c>
      <c r="Y510" t="s">
        <v>21</v>
      </c>
      <c r="Z510" t="s">
        <v>2162</v>
      </c>
      <c r="AA510" s="2" t="str">
        <f>IFERROR(VLOOKUP(Tabela3[[#This Row],[RetornCodigo]],Tabela7[],4,0),"formula")</f>
        <v xml:space="preserve">Atac Primavera   </v>
      </c>
      <c r="AB510" s="9" t="str">
        <f>IFERROR(VLOOKUP(Tabela3[[#This Row],[RetornCodigo]],Tabela7[],3,0),"formula")</f>
        <v>Atacadao</v>
      </c>
      <c r="AC510" s="40">
        <f>IFERROR(Tabela3[[#This Row],[Vlr Devolução]]/$AK$1,"formula")</f>
        <v>8.0098640514610051E-5</v>
      </c>
      <c r="AD510" s="32">
        <f>IFERROR(Tabela3[[#This Row],[Qtd Devolvida Kg]]/$AL$1,"formula")</f>
        <v>5.7989141604323817E-5</v>
      </c>
      <c r="AE510" s="41" t="str">
        <f>IFERROR(RIGHT(Tabela3[[#This Row],[Cliente]],10),"formula")</f>
        <v>0002 - 11)</v>
      </c>
      <c r="AF510" s="41">
        <f>IFERROR(VLOOKUP(Tabela3[[#This Row],[Fantasia]],'BASE VENDAS'!#REF!,2,0),0)</f>
        <v>0</v>
      </c>
      <c r="AG510" s="41">
        <f>IFERROR(VLOOKUP(Tabela3[[#This Row],[Fantasia]],'BASE VENDAS'!#REF!,3,0),0)</f>
        <v>0</v>
      </c>
      <c r="AH510" s="42">
        <f t="shared" si="8"/>
        <v>2.8611970184302681E-2</v>
      </c>
    </row>
    <row r="511" spans="1:34" x14ac:dyDescent="0.2">
      <c r="A511" s="9" t="str">
        <f>IFERROR(Tabela3[[#This Row],[direita]],"formula")</f>
        <v>0002 - 11)</v>
      </c>
      <c r="B511" s="9" t="s">
        <v>1133</v>
      </c>
      <c r="C511" t="s">
        <v>1140</v>
      </c>
      <c r="D511" t="s">
        <v>918</v>
      </c>
      <c r="E511" t="s">
        <v>1141</v>
      </c>
      <c r="F511" t="s">
        <v>677</v>
      </c>
      <c r="G511" t="s">
        <v>1479</v>
      </c>
      <c r="H511" s="48">
        <v>45700</v>
      </c>
      <c r="I511" t="s">
        <v>430</v>
      </c>
      <c r="J511" t="s">
        <v>297</v>
      </c>
      <c r="K511" t="s">
        <v>27</v>
      </c>
      <c r="L511" t="s">
        <v>84</v>
      </c>
      <c r="M511" t="s">
        <v>84</v>
      </c>
      <c r="N511" t="s">
        <v>298</v>
      </c>
      <c r="O511" t="s">
        <v>299</v>
      </c>
      <c r="P511" t="s">
        <v>2161</v>
      </c>
      <c r="Q511" t="s">
        <v>308</v>
      </c>
      <c r="R511" t="s">
        <v>1277</v>
      </c>
      <c r="S511" t="s">
        <v>20</v>
      </c>
      <c r="T511" s="49">
        <v>0.3256</v>
      </c>
      <c r="U511" s="49">
        <v>5.8608000000000002</v>
      </c>
      <c r="V511" s="49">
        <v>84.97</v>
      </c>
      <c r="W511" t="s">
        <v>315</v>
      </c>
      <c r="X511" t="s">
        <v>302</v>
      </c>
      <c r="Y511" t="s">
        <v>21</v>
      </c>
      <c r="Z511" t="s">
        <v>2162</v>
      </c>
      <c r="AA511" s="2" t="str">
        <f>IFERROR(VLOOKUP(Tabela3[[#This Row],[RetornCodigo]],Tabela7[],4,0),"formula")</f>
        <v xml:space="preserve">Atac Primavera   </v>
      </c>
      <c r="AB511" s="9" t="str">
        <f>IFERROR(VLOOKUP(Tabela3[[#This Row],[RetornCodigo]],Tabela7[],3,0),"formula")</f>
        <v>Atacadao</v>
      </c>
      <c r="AC511" s="40">
        <f>IFERROR(Tabela3[[#This Row],[Vlr Devolução]]/$AK$1,"formula")</f>
        <v>2.7223925938105664E-4</v>
      </c>
      <c r="AD511" s="32">
        <f>IFERROR(Tabela3[[#This Row],[Qtd Devolvida Kg]]/$AL$1,"formula")</f>
        <v>1.6997387402581697E-4</v>
      </c>
      <c r="AE511" s="41" t="str">
        <f>IFERROR(RIGHT(Tabela3[[#This Row],[Cliente]],10),"formula")</f>
        <v>0002 - 11)</v>
      </c>
      <c r="AF511" s="41">
        <f>IFERROR(VLOOKUP(Tabela3[[#This Row],[Fantasia]],'BASE VENDAS'!#REF!,2,0),0)</f>
        <v>0</v>
      </c>
      <c r="AG511" s="41">
        <f>IFERROR(VLOOKUP(Tabela3[[#This Row],[Fantasia]],'BASE VENDAS'!#REF!,3,0),0)</f>
        <v>0</v>
      </c>
      <c r="AH511" s="42">
        <f t="shared" si="8"/>
        <v>2.8611970184302681E-2</v>
      </c>
    </row>
    <row r="512" spans="1:34" x14ac:dyDescent="0.2">
      <c r="A512" s="9" t="str">
        <f>IFERROR(Tabela3[[#This Row],[direita]],"formula")</f>
        <v>0002 - 11)</v>
      </c>
      <c r="B512" s="9" t="s">
        <v>1133</v>
      </c>
      <c r="C512" t="s">
        <v>1140</v>
      </c>
      <c r="D512" t="s">
        <v>918</v>
      </c>
      <c r="E512" t="s">
        <v>1141</v>
      </c>
      <c r="F512" t="s">
        <v>677</v>
      </c>
      <c r="G512" t="s">
        <v>1479</v>
      </c>
      <c r="H512" s="48">
        <v>45700</v>
      </c>
      <c r="I512" t="s">
        <v>430</v>
      </c>
      <c r="J512" t="s">
        <v>303</v>
      </c>
      <c r="K512" t="s">
        <v>313</v>
      </c>
      <c r="L512" t="s">
        <v>414</v>
      </c>
      <c r="M512" t="s">
        <v>414</v>
      </c>
      <c r="N512" t="s">
        <v>325</v>
      </c>
      <c r="O512" t="s">
        <v>299</v>
      </c>
      <c r="P512" t="s">
        <v>2163</v>
      </c>
      <c r="Q512" t="s">
        <v>300</v>
      </c>
      <c r="R512" t="s">
        <v>1585</v>
      </c>
      <c r="S512" t="s">
        <v>20</v>
      </c>
      <c r="T512" s="49">
        <v>13</v>
      </c>
      <c r="U512" s="49">
        <v>72.8</v>
      </c>
      <c r="V512" s="49">
        <v>1495</v>
      </c>
      <c r="W512" t="s">
        <v>301</v>
      </c>
      <c r="X512" t="s">
        <v>370</v>
      </c>
      <c r="Y512" t="s">
        <v>371</v>
      </c>
      <c r="Z512" t="s">
        <v>2162</v>
      </c>
      <c r="AA512" s="2" t="str">
        <f>IFERROR(VLOOKUP(Tabela3[[#This Row],[RetornCodigo]],Tabela7[],4,0),"formula")</f>
        <v xml:space="preserve">Atac Primavera   </v>
      </c>
      <c r="AB512" s="9" t="str">
        <f>IFERROR(VLOOKUP(Tabela3[[#This Row],[RetornCodigo]],Tabela7[],3,0),"formula")</f>
        <v>Atacadao</v>
      </c>
      <c r="AC512" s="40">
        <f>IFERROR(Tabela3[[#This Row],[Vlr Devolução]]/$AK$1,"formula")</f>
        <v>4.7898987027736812E-3</v>
      </c>
      <c r="AD512" s="32">
        <f>IFERROR(Tabela3[[#This Row],[Qtd Devolvida Kg]]/$AL$1,"formula")</f>
        <v>2.1113325875442728E-3</v>
      </c>
      <c r="AE512" s="41" t="str">
        <f>IFERROR(RIGHT(Tabela3[[#This Row],[Cliente]],10),"formula")</f>
        <v>0002 - 11)</v>
      </c>
      <c r="AF512" s="41">
        <f>IFERROR(VLOOKUP(Tabela3[[#This Row],[Fantasia]],'BASE VENDAS'!#REF!,2,0),0)</f>
        <v>0</v>
      </c>
      <c r="AG512" s="41">
        <f>IFERROR(VLOOKUP(Tabela3[[#This Row],[Fantasia]],'BASE VENDAS'!#REF!,3,0),0)</f>
        <v>0</v>
      </c>
      <c r="AH512" s="42">
        <f t="shared" si="8"/>
        <v>2.8611970184302681E-2</v>
      </c>
    </row>
    <row r="513" spans="1:34" x14ac:dyDescent="0.2">
      <c r="A513" s="9" t="str">
        <f>IFERROR(Tabela3[[#This Row],[direita]],"formula")</f>
        <v>0002 - 11)</v>
      </c>
      <c r="B513" s="9" t="s">
        <v>1133</v>
      </c>
      <c r="C513" t="s">
        <v>1140</v>
      </c>
      <c r="D513" t="s">
        <v>918</v>
      </c>
      <c r="E513" t="s">
        <v>1141</v>
      </c>
      <c r="F513" t="s">
        <v>677</v>
      </c>
      <c r="G513" t="s">
        <v>1479</v>
      </c>
      <c r="H513" s="48">
        <v>45703</v>
      </c>
      <c r="I513" t="s">
        <v>430</v>
      </c>
      <c r="J513" t="s">
        <v>303</v>
      </c>
      <c r="K513" t="s">
        <v>45</v>
      </c>
      <c r="L513" t="s">
        <v>49</v>
      </c>
      <c r="M513" t="s">
        <v>49</v>
      </c>
      <c r="N513" t="s">
        <v>311</v>
      </c>
      <c r="O513" t="s">
        <v>299</v>
      </c>
      <c r="P513" t="s">
        <v>2164</v>
      </c>
      <c r="Q513" t="s">
        <v>308</v>
      </c>
      <c r="R513" t="s">
        <v>50</v>
      </c>
      <c r="S513" t="s">
        <v>20</v>
      </c>
      <c r="T513" s="49">
        <v>2.2667000000000002</v>
      </c>
      <c r="U513" s="49">
        <v>34.000500000000002</v>
      </c>
      <c r="V513" s="49">
        <v>98.6</v>
      </c>
      <c r="W513" t="s">
        <v>301</v>
      </c>
      <c r="X513" t="s">
        <v>370</v>
      </c>
      <c r="Y513" t="s">
        <v>371</v>
      </c>
      <c r="Z513" t="s">
        <v>2162</v>
      </c>
      <c r="AA513" s="2" t="str">
        <f>IFERROR(VLOOKUP(Tabela3[[#This Row],[RetornCodigo]],Tabela7[],4,0),"formula")</f>
        <v xml:space="preserve">Atac Primavera   </v>
      </c>
      <c r="AB513" s="9" t="str">
        <f>IFERROR(VLOOKUP(Tabela3[[#This Row],[RetornCodigo]],Tabela7[],3,0),"formula")</f>
        <v>Atacadao</v>
      </c>
      <c r="AC513" s="40">
        <f>IFERROR(Tabela3[[#This Row],[Vlr Devolução]]/$AK$1,"formula")</f>
        <v>3.15909038189622E-4</v>
      </c>
      <c r="AD513" s="32">
        <f>IFERROR(Tabela3[[#This Row],[Qtd Devolvida Kg]]/$AL$1,"formula")</f>
        <v>9.860764236648222E-4</v>
      </c>
      <c r="AE513" s="41" t="str">
        <f>IFERROR(RIGHT(Tabela3[[#This Row],[Cliente]],10),"formula")</f>
        <v>0002 - 11)</v>
      </c>
      <c r="AF513" s="41">
        <f>IFERROR(VLOOKUP(Tabela3[[#This Row],[Fantasia]],'BASE VENDAS'!#REF!,2,0),0)</f>
        <v>0</v>
      </c>
      <c r="AG513" s="41">
        <f>IFERROR(VLOOKUP(Tabela3[[#This Row],[Fantasia]],'BASE VENDAS'!#REF!,3,0),0)</f>
        <v>0</v>
      </c>
      <c r="AH513" s="42">
        <f t="shared" si="8"/>
        <v>2.8611970184302681E-2</v>
      </c>
    </row>
    <row r="514" spans="1:34" x14ac:dyDescent="0.2">
      <c r="A514" s="9" t="str">
        <f>IFERROR(Tabela3[[#This Row],[direita]],"formula")</f>
        <v>0002 - 11)</v>
      </c>
      <c r="B514" s="9" t="s">
        <v>1133</v>
      </c>
      <c r="C514" t="s">
        <v>1140</v>
      </c>
      <c r="D514" t="s">
        <v>918</v>
      </c>
      <c r="E514" t="s">
        <v>1141</v>
      </c>
      <c r="F514" t="s">
        <v>677</v>
      </c>
      <c r="G514" t="s">
        <v>1479</v>
      </c>
      <c r="H514" s="48">
        <v>45709</v>
      </c>
      <c r="I514" t="s">
        <v>1982</v>
      </c>
      <c r="J514" t="s">
        <v>297</v>
      </c>
      <c r="K514" t="s">
        <v>27</v>
      </c>
      <c r="L514" t="s">
        <v>84</v>
      </c>
      <c r="M514" t="s">
        <v>84</v>
      </c>
      <c r="N514" t="s">
        <v>298</v>
      </c>
      <c r="O514" t="s">
        <v>299</v>
      </c>
      <c r="P514" t="s">
        <v>2798</v>
      </c>
      <c r="Q514" t="s">
        <v>300</v>
      </c>
      <c r="R514" t="s">
        <v>1277</v>
      </c>
      <c r="S514" t="s">
        <v>20</v>
      </c>
      <c r="T514" s="49">
        <v>4.6666999999999996</v>
      </c>
      <c r="U514" s="49">
        <v>84.000600000000006</v>
      </c>
      <c r="V514" s="49">
        <v>1218</v>
      </c>
      <c r="W514" t="s">
        <v>301</v>
      </c>
      <c r="X514" t="s">
        <v>370</v>
      </c>
      <c r="Y514" t="s">
        <v>371</v>
      </c>
      <c r="Z514" t="s">
        <v>2162</v>
      </c>
      <c r="AA514" s="2" t="str">
        <f>IFERROR(VLOOKUP(Tabela3[[#This Row],[RetornCodigo]],Tabela7[],4,0),"formula")</f>
        <v xml:space="preserve">Atac Primavera   </v>
      </c>
      <c r="AB514" s="9" t="str">
        <f>IFERROR(VLOOKUP(Tabela3[[#This Row],[RetornCodigo]],Tabela7[],3,0),"formula")</f>
        <v>Atacadao</v>
      </c>
      <c r="AC514" s="40">
        <f>IFERROR(Tabela3[[#This Row],[Vlr Devolução]]/$AK$1,"formula")</f>
        <v>3.9024057658718016E-3</v>
      </c>
      <c r="AD514" s="32">
        <f>IFERROR(Tabela3[[#This Row],[Qtd Devolvida Kg]]/$AL$1,"formula")</f>
        <v>2.4361703867207618E-3</v>
      </c>
      <c r="AE514" s="41" t="str">
        <f>IFERROR(RIGHT(Tabela3[[#This Row],[Cliente]],10),"formula")</f>
        <v>0002 - 11)</v>
      </c>
      <c r="AF514" s="41">
        <f>IFERROR(VLOOKUP(Tabela3[[#This Row],[Fantasia]],'BASE VENDAS'!#REF!,2,0),0)</f>
        <v>0</v>
      </c>
      <c r="AG514" s="41">
        <f>IFERROR(VLOOKUP(Tabela3[[#This Row],[Fantasia]],'BASE VENDAS'!#REF!,3,0),0)</f>
        <v>0</v>
      </c>
      <c r="AH514" s="42">
        <f t="shared" si="8"/>
        <v>2.8611970184302681E-2</v>
      </c>
    </row>
    <row r="515" spans="1:34" x14ac:dyDescent="0.2">
      <c r="A515" s="9" t="str">
        <f>IFERROR(Tabela3[[#This Row],[direita]],"formula")</f>
        <v>0002 - 11)</v>
      </c>
      <c r="B515" s="9" t="s">
        <v>1133</v>
      </c>
      <c r="C515" t="s">
        <v>1140</v>
      </c>
      <c r="D515" t="s">
        <v>918</v>
      </c>
      <c r="E515" t="s">
        <v>1141</v>
      </c>
      <c r="F515" t="s">
        <v>677</v>
      </c>
      <c r="G515" t="s">
        <v>1479</v>
      </c>
      <c r="H515" s="48">
        <v>45712</v>
      </c>
      <c r="I515" t="s">
        <v>2485</v>
      </c>
      <c r="J515" t="s">
        <v>297</v>
      </c>
      <c r="K515" t="s">
        <v>65</v>
      </c>
      <c r="L515" t="s">
        <v>312</v>
      </c>
      <c r="M515" t="s">
        <v>66</v>
      </c>
      <c r="N515" t="s">
        <v>298</v>
      </c>
      <c r="O515" t="s">
        <v>299</v>
      </c>
      <c r="P515" t="s">
        <v>2799</v>
      </c>
      <c r="Q515" t="s">
        <v>300</v>
      </c>
      <c r="R515" t="s">
        <v>67</v>
      </c>
      <c r="S515" t="s">
        <v>20</v>
      </c>
      <c r="T515" s="49">
        <v>1.5</v>
      </c>
      <c r="U515" s="49">
        <v>27</v>
      </c>
      <c r="V515" s="49">
        <v>229.5</v>
      </c>
      <c r="W515" t="s">
        <v>305</v>
      </c>
      <c r="X515" t="s">
        <v>372</v>
      </c>
      <c r="Y515" t="s">
        <v>373</v>
      </c>
      <c r="Z515" t="s">
        <v>2162</v>
      </c>
      <c r="AA515" s="2" t="str">
        <f>IFERROR(VLOOKUP(Tabela3[[#This Row],[RetornCodigo]],Tabela7[],4,0),"formula")</f>
        <v xml:space="preserve">Atac Primavera   </v>
      </c>
      <c r="AB515" s="9" t="str">
        <f>IFERROR(VLOOKUP(Tabela3[[#This Row],[RetornCodigo]],Tabela7[],3,0),"formula")</f>
        <v>Atacadao</v>
      </c>
      <c r="AC515" s="40">
        <f>IFERROR(Tabela3[[#This Row],[Vlr Devolução]]/$AK$1,"formula")</f>
        <v>7.3530551992412026E-4</v>
      </c>
      <c r="AD515" s="32">
        <f>IFERROR(Tabela3[[#This Row],[Qtd Devolvida Kg]]/$AL$1,"formula")</f>
        <v>7.830491739518595E-4</v>
      </c>
      <c r="AE515" s="41" t="str">
        <f>IFERROR(RIGHT(Tabela3[[#This Row],[Cliente]],10),"formula")</f>
        <v>0002 - 11)</v>
      </c>
      <c r="AF515" s="41">
        <f>IFERROR(VLOOKUP(Tabela3[[#This Row],[Fantasia]],'BASE VENDAS'!#REF!,2,0),0)</f>
        <v>0</v>
      </c>
      <c r="AG515" s="41">
        <f>IFERROR(VLOOKUP(Tabela3[[#This Row],[Fantasia]],'BASE VENDAS'!#REF!,3,0),0)</f>
        <v>0</v>
      </c>
      <c r="AH515" s="42">
        <f t="shared" si="8"/>
        <v>2.8611970184302681E-2</v>
      </c>
    </row>
    <row r="516" spans="1:34" x14ac:dyDescent="0.2">
      <c r="A516" s="9" t="str">
        <f>IFERROR(Tabela3[[#This Row],[direita]],"formula")</f>
        <v>2459 - 61)</v>
      </c>
      <c r="B516" s="9" t="s">
        <v>1133</v>
      </c>
      <c r="C516" t="s">
        <v>1140</v>
      </c>
      <c r="D516" t="s">
        <v>918</v>
      </c>
      <c r="E516" t="s">
        <v>1284</v>
      </c>
      <c r="F516" t="s">
        <v>696</v>
      </c>
      <c r="G516" t="s">
        <v>2252</v>
      </c>
      <c r="H516" s="48">
        <v>45706</v>
      </c>
      <c r="I516" t="s">
        <v>1982</v>
      </c>
      <c r="J516" t="s">
        <v>297</v>
      </c>
      <c r="K516" t="s">
        <v>57</v>
      </c>
      <c r="L516" t="s">
        <v>306</v>
      </c>
      <c r="M516" t="s">
        <v>274</v>
      </c>
      <c r="N516" t="s">
        <v>298</v>
      </c>
      <c r="O516" t="s">
        <v>299</v>
      </c>
      <c r="P516" t="s">
        <v>2800</v>
      </c>
      <c r="Q516" t="s">
        <v>308</v>
      </c>
      <c r="R516" t="s">
        <v>276</v>
      </c>
      <c r="S516" t="s">
        <v>20</v>
      </c>
      <c r="T516" s="49">
        <v>1.7778</v>
      </c>
      <c r="U516" s="49">
        <v>16.0002</v>
      </c>
      <c r="V516" s="49">
        <v>270.39999999999998</v>
      </c>
      <c r="W516" t="s">
        <v>315</v>
      </c>
      <c r="X516" t="s">
        <v>370</v>
      </c>
      <c r="Y516" t="s">
        <v>379</v>
      </c>
      <c r="Z516" t="s">
        <v>2801</v>
      </c>
      <c r="AA516" s="2" t="str">
        <f>IFERROR(VLOOKUP(Tabela3[[#This Row],[RetornCodigo]],Tabela7[],4,0),"formula")</f>
        <v xml:space="preserve">Mateus Caxias   </v>
      </c>
      <c r="AB516" s="9" t="str">
        <f>IFERROR(VLOOKUP(Tabela3[[#This Row],[RetornCodigo]],Tabela7[],3,0),"formula")</f>
        <v>Mateus</v>
      </c>
      <c r="AC516" s="40">
        <f>IFERROR(Tabela3[[#This Row],[Vlr Devolução]]/$AK$1,"formula")</f>
        <v>8.6634689580602218E-4</v>
      </c>
      <c r="AD516" s="32">
        <f>IFERROR(Tabela3[[#This Row],[Qtd Devolvida Kg]]/$AL$1,"formula")</f>
        <v>4.6403494048387193E-4</v>
      </c>
      <c r="AE516" s="41" t="str">
        <f>IFERROR(RIGHT(Tabela3[[#This Row],[Cliente]],10),"formula")</f>
        <v>2459 - 61)</v>
      </c>
      <c r="AF516" s="41">
        <f>IFERROR(VLOOKUP(Tabela3[[#This Row],[Fantasia]],'BASE VENDAS'!#REF!,2,0),0)</f>
        <v>0</v>
      </c>
      <c r="AG516" s="41">
        <f>IFERROR(VLOOKUP(Tabela3[[#This Row],[Fantasia]],'BASE VENDAS'!#REF!,3,0),0)</f>
        <v>0</v>
      </c>
      <c r="AH516" s="42">
        <f t="shared" si="8"/>
        <v>2.8611970184302681E-2</v>
      </c>
    </row>
    <row r="517" spans="1:34" x14ac:dyDescent="0.2">
      <c r="A517" s="9" t="str">
        <f>IFERROR(Tabela3[[#This Row],[direita]],"formula")</f>
        <v>2459 - 61)</v>
      </c>
      <c r="B517" s="9" t="s">
        <v>1133</v>
      </c>
      <c r="C517" t="s">
        <v>1140</v>
      </c>
      <c r="D517" t="s">
        <v>918</v>
      </c>
      <c r="E517" t="s">
        <v>1284</v>
      </c>
      <c r="F517" t="s">
        <v>696</v>
      </c>
      <c r="G517" t="s">
        <v>2252</v>
      </c>
      <c r="H517" s="48">
        <v>45706</v>
      </c>
      <c r="I517" t="s">
        <v>1982</v>
      </c>
      <c r="J517" t="s">
        <v>297</v>
      </c>
      <c r="K517" t="s">
        <v>62</v>
      </c>
      <c r="L517" t="s">
        <v>63</v>
      </c>
      <c r="M517" t="s">
        <v>63</v>
      </c>
      <c r="N517" t="s">
        <v>298</v>
      </c>
      <c r="O517" t="s">
        <v>299</v>
      </c>
      <c r="P517" t="s">
        <v>2800</v>
      </c>
      <c r="Q517" t="s">
        <v>309</v>
      </c>
      <c r="R517" t="s">
        <v>64</v>
      </c>
      <c r="S517" t="s">
        <v>20</v>
      </c>
      <c r="T517" s="49">
        <v>0.43330000000000002</v>
      </c>
      <c r="U517" s="49">
        <v>6.4995000000000003</v>
      </c>
      <c r="V517" s="49">
        <v>70.849999999999994</v>
      </c>
      <c r="W517" t="s">
        <v>315</v>
      </c>
      <c r="X517" t="s">
        <v>302</v>
      </c>
      <c r="Y517" t="s">
        <v>21</v>
      </c>
      <c r="Z517" t="s">
        <v>2801</v>
      </c>
      <c r="AA517" s="2" t="str">
        <f>IFERROR(VLOOKUP(Tabela3[[#This Row],[RetornCodigo]],Tabela7[],4,0),"formula")</f>
        <v xml:space="preserve">Mateus Caxias   </v>
      </c>
      <c r="AB517" s="9" t="str">
        <f>IFERROR(VLOOKUP(Tabela3[[#This Row],[RetornCodigo]],Tabela7[],3,0),"formula")</f>
        <v>Mateus</v>
      </c>
      <c r="AC517" s="40">
        <f>IFERROR(Tabela3[[#This Row],[Vlr Devolução]]/$AK$1,"formula")</f>
        <v>2.2699954721840487E-4</v>
      </c>
      <c r="AD517" s="32">
        <f>IFERROR(Tabela3[[#This Row],[Qtd Devolvida Kg]]/$AL$1,"formula")</f>
        <v>1.8849733726296707E-4</v>
      </c>
      <c r="AE517" s="41" t="str">
        <f>IFERROR(RIGHT(Tabela3[[#This Row],[Cliente]],10),"formula")</f>
        <v>2459 - 61)</v>
      </c>
      <c r="AF517" s="41">
        <f>IFERROR(VLOOKUP(Tabela3[[#This Row],[Fantasia]],'BASE VENDAS'!#REF!,2,0),0)</f>
        <v>0</v>
      </c>
      <c r="AG517" s="41">
        <f>IFERROR(VLOOKUP(Tabela3[[#This Row],[Fantasia]],'BASE VENDAS'!#REF!,3,0),0)</f>
        <v>0</v>
      </c>
      <c r="AH517" s="42">
        <f t="shared" si="8"/>
        <v>2.8611970184302681E-2</v>
      </c>
    </row>
    <row r="518" spans="1:34" x14ac:dyDescent="0.2">
      <c r="A518" s="9" t="str">
        <f>IFERROR(Tabela3[[#This Row],[direita]],"formula")</f>
        <v>2459 - 61)</v>
      </c>
      <c r="B518" s="9" t="s">
        <v>1133</v>
      </c>
      <c r="C518" t="s">
        <v>1140</v>
      </c>
      <c r="D518" t="s">
        <v>918</v>
      </c>
      <c r="E518" t="s">
        <v>1284</v>
      </c>
      <c r="F518" t="s">
        <v>696</v>
      </c>
      <c r="G518" t="s">
        <v>2252</v>
      </c>
      <c r="H518" s="48">
        <v>45706</v>
      </c>
      <c r="I518" t="s">
        <v>1982</v>
      </c>
      <c r="J518" t="s">
        <v>297</v>
      </c>
      <c r="K518" t="s">
        <v>53</v>
      </c>
      <c r="L518" t="s">
        <v>54</v>
      </c>
      <c r="M518" t="s">
        <v>55</v>
      </c>
      <c r="N518" t="s">
        <v>298</v>
      </c>
      <c r="O518" t="s">
        <v>299</v>
      </c>
      <c r="P518" t="s">
        <v>2800</v>
      </c>
      <c r="Q518" t="s">
        <v>307</v>
      </c>
      <c r="R518" t="s">
        <v>56</v>
      </c>
      <c r="S518" t="s">
        <v>20</v>
      </c>
      <c r="T518" s="49">
        <v>3.3300000000000003E-2</v>
      </c>
      <c r="U518" s="49">
        <v>0.4995</v>
      </c>
      <c r="V518" s="49">
        <v>6.75</v>
      </c>
      <c r="W518" t="s">
        <v>315</v>
      </c>
      <c r="X518" t="s">
        <v>302</v>
      </c>
      <c r="Y518" t="s">
        <v>21</v>
      </c>
      <c r="Z518" t="s">
        <v>2801</v>
      </c>
      <c r="AA518" s="2" t="str">
        <f>IFERROR(VLOOKUP(Tabela3[[#This Row],[RetornCodigo]],Tabela7[],4,0),"formula")</f>
        <v xml:space="preserve">Mateus Caxias   </v>
      </c>
      <c r="AB518" s="9" t="str">
        <f>IFERROR(VLOOKUP(Tabela3[[#This Row],[RetornCodigo]],Tabela7[],3,0),"formula")</f>
        <v>Mateus</v>
      </c>
      <c r="AC518" s="40">
        <f>IFERROR(Tabela3[[#This Row],[Vlr Devolução]]/$AK$1,"formula")</f>
        <v>2.1626632938944714E-5</v>
      </c>
      <c r="AD518" s="32">
        <f>IFERROR(Tabela3[[#This Row],[Qtd Devolvida Kg]]/$AL$1,"formula")</f>
        <v>1.44864097181094E-5</v>
      </c>
      <c r="AE518" s="41" t="str">
        <f>IFERROR(RIGHT(Tabela3[[#This Row],[Cliente]],10),"formula")</f>
        <v>2459 - 61)</v>
      </c>
      <c r="AF518" s="41">
        <f>IFERROR(VLOOKUP(Tabela3[[#This Row],[Fantasia]],'BASE VENDAS'!#REF!,2,0),0)</f>
        <v>0</v>
      </c>
      <c r="AG518" s="41">
        <f>IFERROR(VLOOKUP(Tabela3[[#This Row],[Fantasia]],'BASE VENDAS'!#REF!,3,0),0)</f>
        <v>0</v>
      </c>
      <c r="AH518" s="42">
        <f t="shared" si="8"/>
        <v>2.8611970184302681E-2</v>
      </c>
    </row>
    <row r="519" spans="1:34" x14ac:dyDescent="0.2">
      <c r="A519" s="9" t="str">
        <f>IFERROR(Tabela3[[#This Row],[direita]],"formula")</f>
        <v>2459 - 61)</v>
      </c>
      <c r="B519" s="9" t="s">
        <v>1133</v>
      </c>
      <c r="C519" t="s">
        <v>1140</v>
      </c>
      <c r="D519" t="s">
        <v>918</v>
      </c>
      <c r="E519" t="s">
        <v>1284</v>
      </c>
      <c r="F519" t="s">
        <v>696</v>
      </c>
      <c r="G519" t="s">
        <v>2252</v>
      </c>
      <c r="H519" s="48">
        <v>45706</v>
      </c>
      <c r="I519" t="s">
        <v>1982</v>
      </c>
      <c r="J519" t="s">
        <v>297</v>
      </c>
      <c r="K519" t="s">
        <v>27</v>
      </c>
      <c r="L519" t="s">
        <v>320</v>
      </c>
      <c r="M519" t="s">
        <v>28</v>
      </c>
      <c r="N519" t="s">
        <v>298</v>
      </c>
      <c r="O519" t="s">
        <v>299</v>
      </c>
      <c r="P519" t="s">
        <v>2800</v>
      </c>
      <c r="Q519" t="s">
        <v>319</v>
      </c>
      <c r="R519" t="s">
        <v>29</v>
      </c>
      <c r="S519" t="s">
        <v>20</v>
      </c>
      <c r="T519" s="49">
        <v>5.5599999999999997E-2</v>
      </c>
      <c r="U519" s="49">
        <v>1.0007999999999999</v>
      </c>
      <c r="V519" s="49">
        <v>15.9</v>
      </c>
      <c r="W519" t="s">
        <v>315</v>
      </c>
      <c r="X519" t="s">
        <v>302</v>
      </c>
      <c r="Y519" t="s">
        <v>21</v>
      </c>
      <c r="Z519" t="s">
        <v>2801</v>
      </c>
      <c r="AA519" s="2" t="str">
        <f>IFERROR(VLOOKUP(Tabela3[[#This Row],[RetornCodigo]],Tabela7[],4,0),"formula")</f>
        <v xml:space="preserve">Mateus Caxias   </v>
      </c>
      <c r="AB519" s="9" t="str">
        <f>IFERROR(VLOOKUP(Tabela3[[#This Row],[RetornCodigo]],Tabela7[],3,0),"formula")</f>
        <v>Mateus</v>
      </c>
      <c r="AC519" s="40">
        <f>IFERROR(Tabela3[[#This Row],[Vlr Devolução]]/$AK$1,"formula")</f>
        <v>5.094273536729199E-5</v>
      </c>
      <c r="AD519" s="32">
        <f>IFERROR(Tabela3[[#This Row],[Qtd Devolvida Kg]]/$AL$1,"formula")</f>
        <v>2.9025022714482256E-5</v>
      </c>
      <c r="AE519" s="41" t="str">
        <f>IFERROR(RIGHT(Tabela3[[#This Row],[Cliente]],10),"formula")</f>
        <v>2459 - 61)</v>
      </c>
      <c r="AF519" s="41">
        <f>IFERROR(VLOOKUP(Tabela3[[#This Row],[Fantasia]],'BASE VENDAS'!#REF!,2,0),0)</f>
        <v>0</v>
      </c>
      <c r="AG519" s="41">
        <f>IFERROR(VLOOKUP(Tabela3[[#This Row],[Fantasia]],'BASE VENDAS'!#REF!,3,0),0)</f>
        <v>0</v>
      </c>
      <c r="AH519" s="42">
        <f t="shared" si="8"/>
        <v>2.8611970184302681E-2</v>
      </c>
    </row>
    <row r="520" spans="1:34" x14ac:dyDescent="0.2">
      <c r="A520" s="9" t="str">
        <f>IFERROR(Tabela3[[#This Row],[direita]],"formula")</f>
        <v>2459 - 61)</v>
      </c>
      <c r="B520" s="9" t="s">
        <v>1133</v>
      </c>
      <c r="C520" t="s">
        <v>1140</v>
      </c>
      <c r="D520" t="s">
        <v>918</v>
      </c>
      <c r="E520" t="s">
        <v>1284</v>
      </c>
      <c r="F520" t="s">
        <v>696</v>
      </c>
      <c r="G520" t="s">
        <v>2252</v>
      </c>
      <c r="H520" s="48">
        <v>45706</v>
      </c>
      <c r="I520" t="s">
        <v>1982</v>
      </c>
      <c r="J520" t="s">
        <v>303</v>
      </c>
      <c r="K520" t="s">
        <v>17</v>
      </c>
      <c r="L520" t="s">
        <v>18</v>
      </c>
      <c r="M520" t="s">
        <v>18</v>
      </c>
      <c r="N520" t="s">
        <v>311</v>
      </c>
      <c r="O520" t="s">
        <v>299</v>
      </c>
      <c r="P520" t="s">
        <v>2800</v>
      </c>
      <c r="Q520" t="s">
        <v>332</v>
      </c>
      <c r="R520" t="s">
        <v>19</v>
      </c>
      <c r="S520" t="s">
        <v>20</v>
      </c>
      <c r="T520" s="49">
        <v>0.52780000000000005</v>
      </c>
      <c r="U520" s="49">
        <v>9.5004000000000008</v>
      </c>
      <c r="V520" s="49">
        <v>33.25</v>
      </c>
      <c r="W520" t="s">
        <v>315</v>
      </c>
      <c r="X520" t="s">
        <v>302</v>
      </c>
      <c r="Y520" t="s">
        <v>21</v>
      </c>
      <c r="Z520" t="s">
        <v>2801</v>
      </c>
      <c r="AA520" s="2" t="str">
        <f>IFERROR(VLOOKUP(Tabela3[[#This Row],[RetornCodigo]],Tabela7[],4,0),"formula")</f>
        <v xml:space="preserve">Mateus Caxias   </v>
      </c>
      <c r="AB520" s="9" t="str">
        <f>IFERROR(VLOOKUP(Tabela3[[#This Row],[RetornCodigo]],Tabela7[],3,0),"formula")</f>
        <v>Mateus</v>
      </c>
      <c r="AC520" s="40">
        <f>IFERROR(Tabela3[[#This Row],[Vlr Devolução]]/$AK$1,"formula")</f>
        <v>1.0653119188443136E-4</v>
      </c>
      <c r="AD520" s="32">
        <f>IFERROR(Tabela3[[#This Row],[Qtd Devolvida Kg]]/$AL$1,"formula")</f>
        <v>2.7552890267452766E-4</v>
      </c>
      <c r="AE520" s="41" t="str">
        <f>IFERROR(RIGHT(Tabela3[[#This Row],[Cliente]],10),"formula")</f>
        <v>2459 - 61)</v>
      </c>
      <c r="AF520" s="41">
        <f>IFERROR(VLOOKUP(Tabela3[[#This Row],[Fantasia]],'BASE VENDAS'!#REF!,2,0),0)</f>
        <v>0</v>
      </c>
      <c r="AG520" s="41">
        <f>IFERROR(VLOOKUP(Tabela3[[#This Row],[Fantasia]],'BASE VENDAS'!#REF!,3,0),0)</f>
        <v>0</v>
      </c>
      <c r="AH520" s="42">
        <f t="shared" si="8"/>
        <v>2.8611970184302681E-2</v>
      </c>
    </row>
    <row r="521" spans="1:34" x14ac:dyDescent="0.2">
      <c r="A521" s="9" t="str">
        <f>IFERROR(Tabela3[[#This Row],[direita]],"formula")</f>
        <v>2459 - 61)</v>
      </c>
      <c r="B521" s="9" t="s">
        <v>1133</v>
      </c>
      <c r="C521" t="s">
        <v>1140</v>
      </c>
      <c r="D521" t="s">
        <v>918</v>
      </c>
      <c r="E521" t="s">
        <v>1284</v>
      </c>
      <c r="F521" t="s">
        <v>696</v>
      </c>
      <c r="G521" t="s">
        <v>2252</v>
      </c>
      <c r="H521" s="48">
        <v>45706</v>
      </c>
      <c r="I521" t="s">
        <v>1982</v>
      </c>
      <c r="J521" t="s">
        <v>303</v>
      </c>
      <c r="K521" t="s">
        <v>45</v>
      </c>
      <c r="L521" t="s">
        <v>1148</v>
      </c>
      <c r="M521" t="s">
        <v>1148</v>
      </c>
      <c r="N521" t="s">
        <v>325</v>
      </c>
      <c r="O521" t="s">
        <v>299</v>
      </c>
      <c r="P521" t="s">
        <v>2800</v>
      </c>
      <c r="Q521" t="s">
        <v>434</v>
      </c>
      <c r="R521" t="s">
        <v>1150</v>
      </c>
      <c r="S521" t="s">
        <v>20</v>
      </c>
      <c r="T521" s="49">
        <v>0.2</v>
      </c>
      <c r="U521" s="49">
        <v>3</v>
      </c>
      <c r="V521" s="49">
        <v>17.7</v>
      </c>
      <c r="W521" t="s">
        <v>315</v>
      </c>
      <c r="X521" t="s">
        <v>302</v>
      </c>
      <c r="Y521" t="s">
        <v>21</v>
      </c>
      <c r="Z521" t="s">
        <v>2801</v>
      </c>
      <c r="AA521" s="2" t="str">
        <f>IFERROR(VLOOKUP(Tabela3[[#This Row],[RetornCodigo]],Tabela7[],4,0),"formula")</f>
        <v xml:space="preserve">Mateus Caxias   </v>
      </c>
      <c r="AB521" s="9" t="str">
        <f>IFERROR(VLOOKUP(Tabela3[[#This Row],[RetornCodigo]],Tabela7[],3,0),"formula")</f>
        <v>Mateus</v>
      </c>
      <c r="AC521" s="40">
        <f>IFERROR(Tabela3[[#This Row],[Vlr Devolução]]/$AK$1,"formula")</f>
        <v>5.6709837484343914E-5</v>
      </c>
      <c r="AD521" s="32">
        <f>IFERROR(Tabela3[[#This Row],[Qtd Devolvida Kg]]/$AL$1,"formula")</f>
        <v>8.7005463772428838E-5</v>
      </c>
      <c r="AE521" s="41" t="str">
        <f>IFERROR(RIGHT(Tabela3[[#This Row],[Cliente]],10),"formula")</f>
        <v>2459 - 61)</v>
      </c>
      <c r="AF521" s="41">
        <f>IFERROR(VLOOKUP(Tabela3[[#This Row],[Fantasia]],'BASE VENDAS'!#REF!,2,0),0)</f>
        <v>0</v>
      </c>
      <c r="AG521" s="41">
        <f>IFERROR(VLOOKUP(Tabela3[[#This Row],[Fantasia]],'BASE VENDAS'!#REF!,3,0),0)</f>
        <v>0</v>
      </c>
      <c r="AH521" s="42">
        <f t="shared" si="8"/>
        <v>2.8611970184302681E-2</v>
      </c>
    </row>
    <row r="522" spans="1:34" x14ac:dyDescent="0.2">
      <c r="A522" s="9" t="str">
        <f>IFERROR(Tabela3[[#This Row],[direita]],"formula")</f>
        <v>2459 - 61)</v>
      </c>
      <c r="B522" s="9" t="s">
        <v>1133</v>
      </c>
      <c r="C522" t="s">
        <v>1140</v>
      </c>
      <c r="D522" t="s">
        <v>918</v>
      </c>
      <c r="E522" t="s">
        <v>1284</v>
      </c>
      <c r="F522" t="s">
        <v>696</v>
      </c>
      <c r="G522" t="s">
        <v>2252</v>
      </c>
      <c r="H522" s="48">
        <v>45706</v>
      </c>
      <c r="I522" t="s">
        <v>1982</v>
      </c>
      <c r="J522" t="s">
        <v>297</v>
      </c>
      <c r="K522" t="s">
        <v>34</v>
      </c>
      <c r="L522" t="s">
        <v>35</v>
      </c>
      <c r="M522" t="s">
        <v>35</v>
      </c>
      <c r="N522" t="s">
        <v>298</v>
      </c>
      <c r="O522" t="s">
        <v>299</v>
      </c>
      <c r="P522" t="s">
        <v>2800</v>
      </c>
      <c r="Q522" t="s">
        <v>2473</v>
      </c>
      <c r="R522" t="s">
        <v>2126</v>
      </c>
      <c r="S522" t="s">
        <v>20</v>
      </c>
      <c r="T522" s="49">
        <v>0.52629999999999999</v>
      </c>
      <c r="U522" s="49">
        <v>4.9999000000000002</v>
      </c>
      <c r="V522" s="49">
        <v>97.5</v>
      </c>
      <c r="W522" t="s">
        <v>315</v>
      </c>
      <c r="X522" t="s">
        <v>302</v>
      </c>
      <c r="Y522" t="s">
        <v>21</v>
      </c>
      <c r="Z522" t="s">
        <v>2801</v>
      </c>
      <c r="AA522" s="2" t="str">
        <f>IFERROR(VLOOKUP(Tabela3[[#This Row],[RetornCodigo]],Tabela7[],4,0),"formula")</f>
        <v xml:space="preserve">Mateus Caxias   </v>
      </c>
      <c r="AB522" s="9" t="str">
        <f>IFERROR(VLOOKUP(Tabela3[[#This Row],[RetornCodigo]],Tabela7[],3,0),"formula")</f>
        <v>Mateus</v>
      </c>
      <c r="AC522" s="40">
        <f>IFERROR(Tabela3[[#This Row],[Vlr Devolução]]/$AK$1,"formula")</f>
        <v>3.1238469800697917E-4</v>
      </c>
      <c r="AD522" s="32">
        <f>IFERROR(Tabela3[[#This Row],[Qtd Devolvida Kg]]/$AL$1,"formula")</f>
        <v>1.4500620610525565E-4</v>
      </c>
      <c r="AE522" s="41" t="str">
        <f>IFERROR(RIGHT(Tabela3[[#This Row],[Cliente]],10),"formula")</f>
        <v>2459 - 61)</v>
      </c>
      <c r="AF522" s="41">
        <f>IFERROR(VLOOKUP(Tabela3[[#This Row],[Fantasia]],'BASE VENDAS'!#REF!,2,0),0)</f>
        <v>0</v>
      </c>
      <c r="AG522" s="41">
        <f>IFERROR(VLOOKUP(Tabela3[[#This Row],[Fantasia]],'BASE VENDAS'!#REF!,3,0),0)</f>
        <v>0</v>
      </c>
      <c r="AH522" s="42">
        <f t="shared" si="8"/>
        <v>2.8611970184302681E-2</v>
      </c>
    </row>
    <row r="523" spans="1:34" x14ac:dyDescent="0.2">
      <c r="A523" s="9" t="str">
        <f>IFERROR(Tabela3[[#This Row],[direita]],"formula")</f>
        <v>2459 - 61)</v>
      </c>
      <c r="B523" s="9" t="s">
        <v>1133</v>
      </c>
      <c r="C523" t="s">
        <v>1140</v>
      </c>
      <c r="D523" t="s">
        <v>918</v>
      </c>
      <c r="E523" t="s">
        <v>1284</v>
      </c>
      <c r="F523" t="s">
        <v>696</v>
      </c>
      <c r="G523" t="s">
        <v>2252</v>
      </c>
      <c r="H523" s="48">
        <v>45706</v>
      </c>
      <c r="I523" t="s">
        <v>1982</v>
      </c>
      <c r="J523" t="s">
        <v>303</v>
      </c>
      <c r="K523" t="s">
        <v>313</v>
      </c>
      <c r="L523" t="s">
        <v>321</v>
      </c>
      <c r="M523" t="s">
        <v>321</v>
      </c>
      <c r="N523" t="s">
        <v>322</v>
      </c>
      <c r="O523" t="s">
        <v>299</v>
      </c>
      <c r="P523" t="s">
        <v>2800</v>
      </c>
      <c r="Q523" t="s">
        <v>2262</v>
      </c>
      <c r="R523" t="s">
        <v>323</v>
      </c>
      <c r="S523" t="s">
        <v>20</v>
      </c>
      <c r="T523" s="49">
        <v>0.05</v>
      </c>
      <c r="U523" s="49">
        <v>0.27500000000000002</v>
      </c>
      <c r="V523" s="49">
        <v>5.9</v>
      </c>
      <c r="W523" t="s">
        <v>315</v>
      </c>
      <c r="X523" t="s">
        <v>302</v>
      </c>
      <c r="Y523" t="s">
        <v>21</v>
      </c>
      <c r="Z523" t="s">
        <v>2801</v>
      </c>
      <c r="AA523" s="2" t="str">
        <f>IFERROR(VLOOKUP(Tabela3[[#This Row],[RetornCodigo]],Tabela7[],4,0),"formula")</f>
        <v xml:space="preserve">Mateus Caxias   </v>
      </c>
      <c r="AB523" s="9" t="str">
        <f>IFERROR(VLOOKUP(Tabela3[[#This Row],[RetornCodigo]],Tabela7[],3,0),"formula")</f>
        <v>Mateus</v>
      </c>
      <c r="AC523" s="40">
        <f>IFERROR(Tabela3[[#This Row],[Vlr Devolução]]/$AK$1,"formula")</f>
        <v>1.8903279161447971E-5</v>
      </c>
      <c r="AD523" s="32">
        <f>IFERROR(Tabela3[[#This Row],[Qtd Devolvida Kg]]/$AL$1,"formula")</f>
        <v>7.9755008458059761E-6</v>
      </c>
      <c r="AE523" s="41" t="str">
        <f>IFERROR(RIGHT(Tabela3[[#This Row],[Cliente]],10),"formula")</f>
        <v>2459 - 61)</v>
      </c>
      <c r="AF523" s="41">
        <f>IFERROR(VLOOKUP(Tabela3[[#This Row],[Fantasia]],'BASE VENDAS'!#REF!,2,0),0)</f>
        <v>0</v>
      </c>
      <c r="AG523" s="41">
        <f>IFERROR(VLOOKUP(Tabela3[[#This Row],[Fantasia]],'BASE VENDAS'!#REF!,3,0),0)</f>
        <v>0</v>
      </c>
      <c r="AH523" s="42">
        <f t="shared" si="8"/>
        <v>2.8611970184302681E-2</v>
      </c>
    </row>
    <row r="524" spans="1:34" x14ac:dyDescent="0.2">
      <c r="A524" s="9" t="str">
        <f>IFERROR(Tabela3[[#This Row],[direita]],"formula")</f>
        <v>2459 - 61)</v>
      </c>
      <c r="B524" s="9" t="s">
        <v>1133</v>
      </c>
      <c r="C524" t="s">
        <v>1140</v>
      </c>
      <c r="D524" t="s">
        <v>918</v>
      </c>
      <c r="E524" t="s">
        <v>1284</v>
      </c>
      <c r="F524" t="s">
        <v>696</v>
      </c>
      <c r="G524" t="s">
        <v>2252</v>
      </c>
      <c r="H524" s="48">
        <v>45706</v>
      </c>
      <c r="I524" t="s">
        <v>1982</v>
      </c>
      <c r="J524" t="s">
        <v>303</v>
      </c>
      <c r="K524" t="s">
        <v>38</v>
      </c>
      <c r="L524" t="s">
        <v>39</v>
      </c>
      <c r="M524" t="s">
        <v>39</v>
      </c>
      <c r="N524" t="s">
        <v>298</v>
      </c>
      <c r="O524" t="s">
        <v>299</v>
      </c>
      <c r="P524" t="s">
        <v>2800</v>
      </c>
      <c r="Q524" t="s">
        <v>2263</v>
      </c>
      <c r="R524" t="s">
        <v>40</v>
      </c>
      <c r="S524" t="s">
        <v>20</v>
      </c>
      <c r="T524" s="49">
        <v>7.1400000000000005E-2</v>
      </c>
      <c r="U524" s="49">
        <v>0.99960000000000004</v>
      </c>
      <c r="V524" s="49">
        <v>15.9</v>
      </c>
      <c r="W524" t="s">
        <v>315</v>
      </c>
      <c r="X524" t="s">
        <v>302</v>
      </c>
      <c r="Y524" t="s">
        <v>21</v>
      </c>
      <c r="Z524" t="s">
        <v>2801</v>
      </c>
      <c r="AA524" s="2" t="str">
        <f>IFERROR(VLOOKUP(Tabela3[[#This Row],[RetornCodigo]],Tabela7[],4,0),"formula")</f>
        <v xml:space="preserve">Mateus Caxias   </v>
      </c>
      <c r="AB524" s="9" t="str">
        <f>IFERROR(VLOOKUP(Tabela3[[#This Row],[RetornCodigo]],Tabela7[],3,0),"formula")</f>
        <v>Mateus</v>
      </c>
      <c r="AC524" s="40">
        <f>IFERROR(Tabela3[[#This Row],[Vlr Devolução]]/$AK$1,"formula")</f>
        <v>5.094273536729199E-5</v>
      </c>
      <c r="AD524" s="32">
        <f>IFERROR(Tabela3[[#This Row],[Qtd Devolvida Kg]]/$AL$1,"formula")</f>
        <v>2.8990220528973289E-5</v>
      </c>
      <c r="AE524" s="41" t="str">
        <f>IFERROR(RIGHT(Tabela3[[#This Row],[Cliente]],10),"formula")</f>
        <v>2459 - 61)</v>
      </c>
      <c r="AF524" s="41">
        <f>IFERROR(VLOOKUP(Tabela3[[#This Row],[Fantasia]],'BASE VENDAS'!#REF!,2,0),0)</f>
        <v>0</v>
      </c>
      <c r="AG524" s="41">
        <f>IFERROR(VLOOKUP(Tabela3[[#This Row],[Fantasia]],'BASE VENDAS'!#REF!,3,0),0)</f>
        <v>0</v>
      </c>
      <c r="AH524" s="42">
        <f t="shared" si="8"/>
        <v>2.8611970184302681E-2</v>
      </c>
    </row>
    <row r="525" spans="1:34" x14ac:dyDescent="0.2">
      <c r="A525" s="9" t="str">
        <f>IFERROR(Tabela3[[#This Row],[direita]],"formula")</f>
        <v>0002 - 58)</v>
      </c>
      <c r="B525" s="9" t="s">
        <v>1133</v>
      </c>
      <c r="C525" t="s">
        <v>1140</v>
      </c>
      <c r="D525" t="s">
        <v>918</v>
      </c>
      <c r="E525" t="s">
        <v>1141</v>
      </c>
      <c r="F525" t="s">
        <v>677</v>
      </c>
      <c r="G525" t="s">
        <v>1469</v>
      </c>
      <c r="H525" s="48">
        <v>45700</v>
      </c>
      <c r="I525" t="s">
        <v>430</v>
      </c>
      <c r="J525" t="s">
        <v>297</v>
      </c>
      <c r="K525" t="s">
        <v>27</v>
      </c>
      <c r="L525" t="s">
        <v>84</v>
      </c>
      <c r="M525" t="s">
        <v>84</v>
      </c>
      <c r="N525" t="s">
        <v>298</v>
      </c>
      <c r="O525" t="s">
        <v>299</v>
      </c>
      <c r="P525" t="s">
        <v>2165</v>
      </c>
      <c r="Q525" t="s">
        <v>300</v>
      </c>
      <c r="R525" t="s">
        <v>1277</v>
      </c>
      <c r="S525" t="s">
        <v>20</v>
      </c>
      <c r="T525" s="49">
        <v>0.1111</v>
      </c>
      <c r="U525" s="49">
        <v>1.9998</v>
      </c>
      <c r="V525" s="49">
        <v>522</v>
      </c>
      <c r="W525" t="s">
        <v>301</v>
      </c>
      <c r="X525" t="s">
        <v>370</v>
      </c>
      <c r="Y525" t="s">
        <v>371</v>
      </c>
      <c r="Z525" t="s">
        <v>2166</v>
      </c>
      <c r="AA525" s="2" t="str">
        <f>IFERROR(VLOOKUP(Tabela3[[#This Row],[RetornCodigo]],Tabela7[],4,0),"formula")</f>
        <v xml:space="preserve">Atac Ilhotas   </v>
      </c>
      <c r="AB525" s="9" t="str">
        <f>IFERROR(VLOOKUP(Tabela3[[#This Row],[RetornCodigo]],Tabela7[],3,0),"formula")</f>
        <v>Atacadao</v>
      </c>
      <c r="AC525" s="40">
        <f>IFERROR(Tabela3[[#This Row],[Vlr Devolução]]/$AK$1,"formula")</f>
        <v>1.6724596139450578E-3</v>
      </c>
      <c r="AD525" s="32">
        <f>IFERROR(Tabela3[[#This Row],[Qtd Devolvida Kg]]/$AL$1,"formula")</f>
        <v>5.7997842150701057E-5</v>
      </c>
      <c r="AE525" s="41" t="str">
        <f>IFERROR(RIGHT(Tabela3[[#This Row],[Cliente]],10),"formula")</f>
        <v>0002 - 58)</v>
      </c>
      <c r="AF525" s="41">
        <f>IFERROR(VLOOKUP(Tabela3[[#This Row],[Fantasia]],'BASE VENDAS'!#REF!,2,0),0)</f>
        <v>0</v>
      </c>
      <c r="AG525" s="41">
        <f>IFERROR(VLOOKUP(Tabela3[[#This Row],[Fantasia]],'BASE VENDAS'!#REF!,3,0),0)</f>
        <v>0</v>
      </c>
      <c r="AH525" s="42">
        <f t="shared" si="8"/>
        <v>2.8611970184302681E-2</v>
      </c>
    </row>
    <row r="526" spans="1:34" x14ac:dyDescent="0.2">
      <c r="A526" s="9" t="str">
        <f>IFERROR(Tabela3[[#This Row],[direita]],"formula")</f>
        <v>0002 - 58)</v>
      </c>
      <c r="B526" s="9" t="s">
        <v>1133</v>
      </c>
      <c r="C526" t="s">
        <v>1140</v>
      </c>
      <c r="D526" t="s">
        <v>918</v>
      </c>
      <c r="E526" t="s">
        <v>1141</v>
      </c>
      <c r="F526" t="s">
        <v>677</v>
      </c>
      <c r="G526" t="s">
        <v>1469</v>
      </c>
      <c r="H526" s="48">
        <v>45700</v>
      </c>
      <c r="I526" t="s">
        <v>430</v>
      </c>
      <c r="J526" t="s">
        <v>297</v>
      </c>
      <c r="K526" t="s">
        <v>34</v>
      </c>
      <c r="L526" t="s">
        <v>35</v>
      </c>
      <c r="M526" t="s">
        <v>35</v>
      </c>
      <c r="N526" t="s">
        <v>298</v>
      </c>
      <c r="O526" t="s">
        <v>299</v>
      </c>
      <c r="P526" t="s">
        <v>2165</v>
      </c>
      <c r="Q526" t="s">
        <v>309</v>
      </c>
      <c r="R526" t="s">
        <v>2126</v>
      </c>
      <c r="S526" t="s">
        <v>20</v>
      </c>
      <c r="T526" s="49">
        <v>0.1053</v>
      </c>
      <c r="U526" s="49">
        <v>1.0004</v>
      </c>
      <c r="V526" s="49">
        <v>18.5</v>
      </c>
      <c r="W526" t="s">
        <v>301</v>
      </c>
      <c r="X526" t="s">
        <v>370</v>
      </c>
      <c r="Y526" t="s">
        <v>371</v>
      </c>
      <c r="Z526" t="s">
        <v>2166</v>
      </c>
      <c r="AA526" s="2" t="str">
        <f>IFERROR(VLOOKUP(Tabela3[[#This Row],[RetornCodigo]],Tabela7[],4,0),"formula")</f>
        <v xml:space="preserve">Atac Ilhotas   </v>
      </c>
      <c r="AB526" s="9" t="str">
        <f>IFERROR(VLOOKUP(Tabela3[[#This Row],[RetornCodigo]],Tabela7[],3,0),"formula")</f>
        <v>Atacadao</v>
      </c>
      <c r="AC526" s="40">
        <f>IFERROR(Tabela3[[#This Row],[Vlr Devolução]]/$AK$1,"formula")</f>
        <v>5.9272993980811434E-5</v>
      </c>
      <c r="AD526" s="32">
        <f>IFERROR(Tabela3[[#This Row],[Qtd Devolvida Kg]]/$AL$1,"formula")</f>
        <v>2.9013421985979266E-5</v>
      </c>
      <c r="AE526" s="41" t="str">
        <f>IFERROR(RIGHT(Tabela3[[#This Row],[Cliente]],10),"formula")</f>
        <v>0002 - 58)</v>
      </c>
      <c r="AF526" s="41">
        <f>IFERROR(VLOOKUP(Tabela3[[#This Row],[Fantasia]],'BASE VENDAS'!#REF!,2,0),0)</f>
        <v>0</v>
      </c>
      <c r="AG526" s="41">
        <f>IFERROR(VLOOKUP(Tabela3[[#This Row],[Fantasia]],'BASE VENDAS'!#REF!,3,0),0)</f>
        <v>0</v>
      </c>
      <c r="AH526" s="42">
        <f t="shared" si="8"/>
        <v>2.8611970184302681E-2</v>
      </c>
    </row>
    <row r="527" spans="1:34" x14ac:dyDescent="0.2">
      <c r="A527" s="9" t="str">
        <f>IFERROR(Tabela3[[#This Row],[direita]],"formula")</f>
        <v>0008 - 05)</v>
      </c>
      <c r="B527" s="9" t="s">
        <v>1133</v>
      </c>
      <c r="C527" t="s">
        <v>1140</v>
      </c>
      <c r="D527" t="s">
        <v>918</v>
      </c>
      <c r="E527" t="s">
        <v>1141</v>
      </c>
      <c r="F527" t="s">
        <v>677</v>
      </c>
      <c r="G527" t="s">
        <v>1291</v>
      </c>
      <c r="H527" s="48">
        <v>45702</v>
      </c>
      <c r="I527" t="s">
        <v>430</v>
      </c>
      <c r="J527" t="s">
        <v>303</v>
      </c>
      <c r="K527" t="s">
        <v>45</v>
      </c>
      <c r="L527" t="s">
        <v>417</v>
      </c>
      <c r="M527" t="s">
        <v>46</v>
      </c>
      <c r="N527" t="s">
        <v>311</v>
      </c>
      <c r="O527" t="s">
        <v>299</v>
      </c>
      <c r="P527" t="s">
        <v>2167</v>
      </c>
      <c r="Q527" t="s">
        <v>300</v>
      </c>
      <c r="R527" t="s">
        <v>47</v>
      </c>
      <c r="S527" t="s">
        <v>20</v>
      </c>
      <c r="T527" s="49">
        <v>1</v>
      </c>
      <c r="U527" s="49">
        <v>15</v>
      </c>
      <c r="V527" s="49">
        <v>36</v>
      </c>
      <c r="W527" t="s">
        <v>315</v>
      </c>
      <c r="X527" t="s">
        <v>372</v>
      </c>
      <c r="Y527" t="s">
        <v>373</v>
      </c>
      <c r="Z527" t="s">
        <v>2168</v>
      </c>
      <c r="AA527" s="2" t="str">
        <f>IFERROR(VLOOKUP(Tabela3[[#This Row],[RetornCodigo]],Tabela7[],4,0),"formula")</f>
        <v xml:space="preserve">Vanguarda Beira Rio   </v>
      </c>
      <c r="AB527" s="9" t="str">
        <f>IFERROR(VLOOKUP(Tabela3[[#This Row],[RetornCodigo]],Tabela7[],3,0),"formula")</f>
        <v>Vanguarda</v>
      </c>
      <c r="AC527" s="40">
        <f>IFERROR(Tabela3[[#This Row],[Vlr Devolução]]/$AK$1,"formula")</f>
        <v>1.1534204234103847E-4</v>
      </c>
      <c r="AD527" s="32">
        <f>IFERROR(Tabela3[[#This Row],[Qtd Devolvida Kg]]/$AL$1,"formula")</f>
        <v>4.3502731886214415E-4</v>
      </c>
      <c r="AE527" s="41" t="str">
        <f>IFERROR(RIGHT(Tabela3[[#This Row],[Cliente]],10),"formula")</f>
        <v>0008 - 05)</v>
      </c>
      <c r="AF527" s="41">
        <f>IFERROR(VLOOKUP(Tabela3[[#This Row],[Fantasia]],'BASE VENDAS'!#REF!,2,0),0)</f>
        <v>0</v>
      </c>
      <c r="AG527" s="41">
        <f>IFERROR(VLOOKUP(Tabela3[[#This Row],[Fantasia]],'BASE VENDAS'!#REF!,3,0),0)</f>
        <v>0</v>
      </c>
      <c r="AH527" s="42">
        <f t="shared" si="8"/>
        <v>2.8611970184302681E-2</v>
      </c>
    </row>
    <row r="528" spans="1:34" x14ac:dyDescent="0.2">
      <c r="A528" s="9" t="str">
        <f>IFERROR(Tabela3[[#This Row],[direita]],"formula")</f>
        <v>0008 - 05)</v>
      </c>
      <c r="B528" s="9" t="s">
        <v>1133</v>
      </c>
      <c r="C528" t="s">
        <v>1140</v>
      </c>
      <c r="D528" t="s">
        <v>918</v>
      </c>
      <c r="E528" t="s">
        <v>1141</v>
      </c>
      <c r="F528" t="s">
        <v>677</v>
      </c>
      <c r="G528" t="s">
        <v>1291</v>
      </c>
      <c r="H528" s="48">
        <v>45702</v>
      </c>
      <c r="I528" t="s">
        <v>430</v>
      </c>
      <c r="J528" t="s">
        <v>303</v>
      </c>
      <c r="K528" t="s">
        <v>45</v>
      </c>
      <c r="L528" t="s">
        <v>49</v>
      </c>
      <c r="M528" t="s">
        <v>49</v>
      </c>
      <c r="N528" t="s">
        <v>311</v>
      </c>
      <c r="O528" t="s">
        <v>299</v>
      </c>
      <c r="P528" t="s">
        <v>2167</v>
      </c>
      <c r="Q528" t="s">
        <v>308</v>
      </c>
      <c r="R528" t="s">
        <v>50</v>
      </c>
      <c r="S528" t="s">
        <v>20</v>
      </c>
      <c r="T528" s="49">
        <v>1.48</v>
      </c>
      <c r="U528" s="49">
        <v>22.2</v>
      </c>
      <c r="V528" s="49">
        <v>99.9</v>
      </c>
      <c r="W528" t="s">
        <v>315</v>
      </c>
      <c r="X528" t="s">
        <v>372</v>
      </c>
      <c r="Y528" t="s">
        <v>373</v>
      </c>
      <c r="Z528" t="s">
        <v>2168</v>
      </c>
      <c r="AA528" s="2" t="str">
        <f>IFERROR(VLOOKUP(Tabela3[[#This Row],[RetornCodigo]],Tabela7[],4,0),"formula")</f>
        <v xml:space="preserve">Vanguarda Beira Rio   </v>
      </c>
      <c r="AB528" s="9" t="str">
        <f>IFERROR(VLOOKUP(Tabela3[[#This Row],[RetornCodigo]],Tabela7[],3,0),"formula")</f>
        <v>Vanguarda</v>
      </c>
      <c r="AC528" s="40">
        <f>IFERROR(Tabela3[[#This Row],[Vlr Devolução]]/$AK$1,"formula")</f>
        <v>3.2007416749638178E-4</v>
      </c>
      <c r="AD528" s="32">
        <f>IFERROR(Tabela3[[#This Row],[Qtd Devolvida Kg]]/$AL$1,"formula")</f>
        <v>6.4384043191597338E-4</v>
      </c>
      <c r="AE528" s="41" t="str">
        <f>IFERROR(RIGHT(Tabela3[[#This Row],[Cliente]],10),"formula")</f>
        <v>0008 - 05)</v>
      </c>
      <c r="AF528" s="41">
        <f>IFERROR(VLOOKUP(Tabela3[[#This Row],[Fantasia]],'BASE VENDAS'!#REF!,2,0),0)</f>
        <v>0</v>
      </c>
      <c r="AG528" s="41">
        <f>IFERROR(VLOOKUP(Tabela3[[#This Row],[Fantasia]],'BASE VENDAS'!#REF!,3,0),0)</f>
        <v>0</v>
      </c>
      <c r="AH528" s="42">
        <f t="shared" si="8"/>
        <v>2.8611970184302681E-2</v>
      </c>
    </row>
    <row r="529" spans="1:34" x14ac:dyDescent="0.2">
      <c r="A529" s="9" t="str">
        <f>IFERROR(Tabela3[[#This Row],[direita]],"formula")</f>
        <v>0008 - 05)</v>
      </c>
      <c r="B529" s="9" t="s">
        <v>1133</v>
      </c>
      <c r="C529" t="s">
        <v>1140</v>
      </c>
      <c r="D529" t="s">
        <v>918</v>
      </c>
      <c r="E529" t="s">
        <v>1141</v>
      </c>
      <c r="F529" t="s">
        <v>677</v>
      </c>
      <c r="G529" t="s">
        <v>1291</v>
      </c>
      <c r="H529" s="48">
        <v>45702</v>
      </c>
      <c r="I529" t="s">
        <v>430</v>
      </c>
      <c r="J529" t="s">
        <v>297</v>
      </c>
      <c r="K529" t="s">
        <v>57</v>
      </c>
      <c r="L529" t="s">
        <v>306</v>
      </c>
      <c r="M529" t="s">
        <v>274</v>
      </c>
      <c r="N529" t="s">
        <v>298</v>
      </c>
      <c r="O529" t="s">
        <v>299</v>
      </c>
      <c r="P529" t="s">
        <v>2169</v>
      </c>
      <c r="Q529" t="s">
        <v>300</v>
      </c>
      <c r="R529" t="s">
        <v>276</v>
      </c>
      <c r="S529" t="s">
        <v>20</v>
      </c>
      <c r="T529" s="49">
        <v>0.66600000000000004</v>
      </c>
      <c r="U529" s="49">
        <v>5.9939999999999998</v>
      </c>
      <c r="V529" s="49">
        <v>107.89</v>
      </c>
      <c r="W529" t="s">
        <v>305</v>
      </c>
      <c r="X529" t="s">
        <v>368</v>
      </c>
      <c r="Y529" t="s">
        <v>369</v>
      </c>
      <c r="Z529" t="s">
        <v>2168</v>
      </c>
      <c r="AA529" s="2" t="str">
        <f>IFERROR(VLOOKUP(Tabela3[[#This Row],[RetornCodigo]],Tabela7[],4,0),"formula")</f>
        <v xml:space="preserve">Vanguarda Beira Rio   </v>
      </c>
      <c r="AB529" s="9" t="str">
        <f>IFERROR(VLOOKUP(Tabela3[[#This Row],[RetornCodigo]],Tabela7[],3,0),"formula")</f>
        <v>Vanguarda</v>
      </c>
      <c r="AC529" s="40">
        <f>IFERROR(Tabela3[[#This Row],[Vlr Devolução]]/$AK$1,"formula")</f>
        <v>3.456736930048511E-4</v>
      </c>
      <c r="AD529" s="32">
        <f>IFERROR(Tabela3[[#This Row],[Qtd Devolvida Kg]]/$AL$1,"formula")</f>
        <v>1.7383691661731281E-4</v>
      </c>
      <c r="AE529" s="41" t="str">
        <f>IFERROR(RIGHT(Tabela3[[#This Row],[Cliente]],10),"formula")</f>
        <v>0008 - 05)</v>
      </c>
      <c r="AF529" s="41">
        <f>IFERROR(VLOOKUP(Tabela3[[#This Row],[Fantasia]],'BASE VENDAS'!#REF!,2,0),0)</f>
        <v>0</v>
      </c>
      <c r="AG529" s="41">
        <f>IFERROR(VLOOKUP(Tabela3[[#This Row],[Fantasia]],'BASE VENDAS'!#REF!,3,0),0)</f>
        <v>0</v>
      </c>
      <c r="AH529" s="42">
        <f t="shared" ref="AH529:AH592" si="9">$AJ$1</f>
        <v>2.8611970184302681E-2</v>
      </c>
    </row>
    <row r="530" spans="1:34" x14ac:dyDescent="0.2">
      <c r="A530" s="9" t="str">
        <f>IFERROR(Tabela3[[#This Row],[direita]],"formula")</f>
        <v>0008 - 05)</v>
      </c>
      <c r="B530" s="9" t="s">
        <v>1133</v>
      </c>
      <c r="C530" t="s">
        <v>1140</v>
      </c>
      <c r="D530" t="s">
        <v>918</v>
      </c>
      <c r="E530" t="s">
        <v>1141</v>
      </c>
      <c r="F530" t="s">
        <v>677</v>
      </c>
      <c r="G530" t="s">
        <v>1291</v>
      </c>
      <c r="H530" s="48">
        <v>45702</v>
      </c>
      <c r="I530" t="s">
        <v>430</v>
      </c>
      <c r="J530" t="s">
        <v>297</v>
      </c>
      <c r="K530" t="s">
        <v>53</v>
      </c>
      <c r="L530" t="s">
        <v>54</v>
      </c>
      <c r="M530" t="s">
        <v>55</v>
      </c>
      <c r="N530" t="s">
        <v>298</v>
      </c>
      <c r="O530" t="s">
        <v>299</v>
      </c>
      <c r="P530" t="s">
        <v>2169</v>
      </c>
      <c r="Q530" t="s">
        <v>308</v>
      </c>
      <c r="R530" t="s">
        <v>56</v>
      </c>
      <c r="S530" t="s">
        <v>20</v>
      </c>
      <c r="T530" s="49">
        <v>0.187</v>
      </c>
      <c r="U530" s="49">
        <v>2.8050000000000002</v>
      </c>
      <c r="V530" s="49">
        <v>35.06</v>
      </c>
      <c r="W530" t="s">
        <v>305</v>
      </c>
      <c r="X530" t="s">
        <v>368</v>
      </c>
      <c r="Y530" t="s">
        <v>369</v>
      </c>
      <c r="Z530" t="s">
        <v>2168</v>
      </c>
      <c r="AA530" s="2" t="str">
        <f>IFERROR(VLOOKUP(Tabela3[[#This Row],[RetornCodigo]],Tabela7[],4,0),"formula")</f>
        <v xml:space="preserve">Vanguarda Beira Rio   </v>
      </c>
      <c r="AB530" s="9" t="str">
        <f>IFERROR(VLOOKUP(Tabela3[[#This Row],[RetornCodigo]],Tabela7[],3,0),"formula")</f>
        <v>Vanguarda</v>
      </c>
      <c r="AC530" s="40">
        <f>IFERROR(Tabela3[[#This Row],[Vlr Devolução]]/$AK$1,"formula")</f>
        <v>1.1233033345768914E-4</v>
      </c>
      <c r="AD530" s="32">
        <f>IFERROR(Tabela3[[#This Row],[Qtd Devolvida Kg]]/$AL$1,"formula")</f>
        <v>8.1350108627220959E-5</v>
      </c>
      <c r="AE530" s="41" t="str">
        <f>IFERROR(RIGHT(Tabela3[[#This Row],[Cliente]],10),"formula")</f>
        <v>0008 - 05)</v>
      </c>
      <c r="AF530" s="41">
        <f>IFERROR(VLOOKUP(Tabela3[[#This Row],[Fantasia]],'BASE VENDAS'!#REF!,2,0),0)</f>
        <v>0</v>
      </c>
      <c r="AG530" s="41">
        <f>IFERROR(VLOOKUP(Tabela3[[#This Row],[Fantasia]],'BASE VENDAS'!#REF!,3,0),0)</f>
        <v>0</v>
      </c>
      <c r="AH530" s="42">
        <f t="shared" si="9"/>
        <v>2.8611970184302681E-2</v>
      </c>
    </row>
    <row r="531" spans="1:34" x14ac:dyDescent="0.2">
      <c r="A531" s="9" t="str">
        <f>IFERROR(Tabela3[[#This Row],[direita]],"formula")</f>
        <v>0008 - 05)</v>
      </c>
      <c r="B531" s="9" t="s">
        <v>1133</v>
      </c>
      <c r="C531" t="s">
        <v>1140</v>
      </c>
      <c r="D531" t="s">
        <v>918</v>
      </c>
      <c r="E531" t="s">
        <v>1141</v>
      </c>
      <c r="F531" t="s">
        <v>677</v>
      </c>
      <c r="G531" t="s">
        <v>1291</v>
      </c>
      <c r="H531" s="48">
        <v>45702</v>
      </c>
      <c r="I531" t="s">
        <v>430</v>
      </c>
      <c r="J531" t="s">
        <v>297</v>
      </c>
      <c r="K531" t="s">
        <v>27</v>
      </c>
      <c r="L531" t="s">
        <v>320</v>
      </c>
      <c r="M531" t="s">
        <v>28</v>
      </c>
      <c r="N531" t="s">
        <v>298</v>
      </c>
      <c r="O531" t="s">
        <v>299</v>
      </c>
      <c r="P531" t="s">
        <v>2169</v>
      </c>
      <c r="Q531" t="s">
        <v>309</v>
      </c>
      <c r="R531" t="s">
        <v>29</v>
      </c>
      <c r="S531" t="s">
        <v>20</v>
      </c>
      <c r="T531" s="49">
        <v>7.6499999999999999E-2</v>
      </c>
      <c r="U531" s="49">
        <v>1.377</v>
      </c>
      <c r="V531" s="49">
        <v>19.28</v>
      </c>
      <c r="W531" t="s">
        <v>305</v>
      </c>
      <c r="X531" t="s">
        <v>368</v>
      </c>
      <c r="Y531" t="s">
        <v>369</v>
      </c>
      <c r="Z531" t="s">
        <v>2168</v>
      </c>
      <c r="AA531" s="2" t="str">
        <f>IFERROR(VLOOKUP(Tabela3[[#This Row],[RetornCodigo]],Tabela7[],4,0),"formula")</f>
        <v xml:space="preserve">Vanguarda Beira Rio   </v>
      </c>
      <c r="AB531" s="9" t="str">
        <f>IFERROR(VLOOKUP(Tabela3[[#This Row],[RetornCodigo]],Tabela7[],3,0),"formula")</f>
        <v>Vanguarda</v>
      </c>
      <c r="AC531" s="40">
        <f>IFERROR(Tabela3[[#This Row],[Vlr Devolução]]/$AK$1,"formula")</f>
        <v>6.1772071564867277E-5</v>
      </c>
      <c r="AD531" s="32">
        <f>IFERROR(Tabela3[[#This Row],[Qtd Devolvida Kg]]/$AL$1,"formula")</f>
        <v>3.993550787154483E-5</v>
      </c>
      <c r="AE531" s="41" t="str">
        <f>IFERROR(RIGHT(Tabela3[[#This Row],[Cliente]],10),"formula")</f>
        <v>0008 - 05)</v>
      </c>
      <c r="AF531" s="41">
        <f>IFERROR(VLOOKUP(Tabela3[[#This Row],[Fantasia]],'BASE VENDAS'!#REF!,2,0),0)</f>
        <v>0</v>
      </c>
      <c r="AG531" s="41">
        <f>IFERROR(VLOOKUP(Tabela3[[#This Row],[Fantasia]],'BASE VENDAS'!#REF!,3,0),0)</f>
        <v>0</v>
      </c>
      <c r="AH531" s="42">
        <f t="shared" si="9"/>
        <v>2.8611970184302681E-2</v>
      </c>
    </row>
    <row r="532" spans="1:34" x14ac:dyDescent="0.2">
      <c r="A532" s="9" t="str">
        <f>IFERROR(Tabela3[[#This Row],[direita]],"formula")</f>
        <v>0008 - 05)</v>
      </c>
      <c r="B532" s="9" t="s">
        <v>1133</v>
      </c>
      <c r="C532" t="s">
        <v>1140</v>
      </c>
      <c r="D532" t="s">
        <v>918</v>
      </c>
      <c r="E532" t="s">
        <v>1141</v>
      </c>
      <c r="F532" t="s">
        <v>677</v>
      </c>
      <c r="G532" t="s">
        <v>1291</v>
      </c>
      <c r="H532" s="48">
        <v>45702</v>
      </c>
      <c r="I532" t="s">
        <v>430</v>
      </c>
      <c r="J532" t="s">
        <v>303</v>
      </c>
      <c r="K532" t="s">
        <v>45</v>
      </c>
      <c r="L532" t="s">
        <v>417</v>
      </c>
      <c r="M532" t="s">
        <v>46</v>
      </c>
      <c r="N532" t="s">
        <v>311</v>
      </c>
      <c r="O532" t="s">
        <v>299</v>
      </c>
      <c r="P532" t="s">
        <v>2169</v>
      </c>
      <c r="Q532" t="s">
        <v>307</v>
      </c>
      <c r="R532" t="s">
        <v>47</v>
      </c>
      <c r="S532" t="s">
        <v>20</v>
      </c>
      <c r="T532" s="49">
        <v>1.8914</v>
      </c>
      <c r="U532" s="49">
        <v>28.370999999999999</v>
      </c>
      <c r="V532" s="49">
        <v>68.09</v>
      </c>
      <c r="W532" t="s">
        <v>305</v>
      </c>
      <c r="X532" t="s">
        <v>372</v>
      </c>
      <c r="Y532" t="s">
        <v>373</v>
      </c>
      <c r="Z532" t="s">
        <v>2168</v>
      </c>
      <c r="AA532" s="2" t="str">
        <f>IFERROR(VLOOKUP(Tabela3[[#This Row],[RetornCodigo]],Tabela7[],4,0),"formula")</f>
        <v xml:space="preserve">Vanguarda Beira Rio   </v>
      </c>
      <c r="AB532" s="9" t="str">
        <f>IFERROR(VLOOKUP(Tabela3[[#This Row],[RetornCodigo]],Tabela7[],3,0),"formula")</f>
        <v>Vanguarda</v>
      </c>
      <c r="AC532" s="40">
        <f>IFERROR(Tabela3[[#This Row],[Vlr Devolução]]/$AK$1,"formula")</f>
        <v>2.1815665730559193E-4</v>
      </c>
      <c r="AD532" s="32">
        <f>IFERROR(Tabela3[[#This Row],[Qtd Devolvida Kg]]/$AL$1,"formula")</f>
        <v>8.2281067089585937E-4</v>
      </c>
      <c r="AE532" s="41" t="str">
        <f>IFERROR(RIGHT(Tabela3[[#This Row],[Cliente]],10),"formula")</f>
        <v>0008 - 05)</v>
      </c>
      <c r="AF532" s="41">
        <f>IFERROR(VLOOKUP(Tabela3[[#This Row],[Fantasia]],'BASE VENDAS'!#REF!,2,0),0)</f>
        <v>0</v>
      </c>
      <c r="AG532" s="41">
        <f>IFERROR(VLOOKUP(Tabela3[[#This Row],[Fantasia]],'BASE VENDAS'!#REF!,3,0),0)</f>
        <v>0</v>
      </c>
      <c r="AH532" s="42">
        <f t="shared" si="9"/>
        <v>2.8611970184302681E-2</v>
      </c>
    </row>
    <row r="533" spans="1:34" x14ac:dyDescent="0.2">
      <c r="A533" s="9" t="str">
        <f>IFERROR(Tabela3[[#This Row],[direita]],"formula")</f>
        <v>0008 - 05)</v>
      </c>
      <c r="B533" s="9" t="s">
        <v>1133</v>
      </c>
      <c r="C533" t="s">
        <v>1140</v>
      </c>
      <c r="D533" t="s">
        <v>918</v>
      </c>
      <c r="E533" t="s">
        <v>1141</v>
      </c>
      <c r="F533" t="s">
        <v>677</v>
      </c>
      <c r="G533" t="s">
        <v>1291</v>
      </c>
      <c r="H533" s="48">
        <v>45702</v>
      </c>
      <c r="I533" t="s">
        <v>430</v>
      </c>
      <c r="J533" t="s">
        <v>303</v>
      </c>
      <c r="K533" t="s">
        <v>45</v>
      </c>
      <c r="L533" t="s">
        <v>49</v>
      </c>
      <c r="M533" t="s">
        <v>49</v>
      </c>
      <c r="N533" t="s">
        <v>311</v>
      </c>
      <c r="O533" t="s">
        <v>299</v>
      </c>
      <c r="P533" t="s">
        <v>2169</v>
      </c>
      <c r="Q533" t="s">
        <v>319</v>
      </c>
      <c r="R533" t="s">
        <v>50</v>
      </c>
      <c r="S533" t="s">
        <v>20</v>
      </c>
      <c r="T533" s="49">
        <v>1.48</v>
      </c>
      <c r="U533" s="49">
        <v>22.2</v>
      </c>
      <c r="V533" s="49">
        <v>99.9</v>
      </c>
      <c r="W533" t="s">
        <v>305</v>
      </c>
      <c r="X533" t="s">
        <v>372</v>
      </c>
      <c r="Y533" t="s">
        <v>373</v>
      </c>
      <c r="Z533" t="s">
        <v>2168</v>
      </c>
      <c r="AA533" s="2" t="str">
        <f>IFERROR(VLOOKUP(Tabela3[[#This Row],[RetornCodigo]],Tabela7[],4,0),"formula")</f>
        <v xml:space="preserve">Vanguarda Beira Rio   </v>
      </c>
      <c r="AB533" s="9" t="str">
        <f>IFERROR(VLOOKUP(Tabela3[[#This Row],[RetornCodigo]],Tabela7[],3,0),"formula")</f>
        <v>Vanguarda</v>
      </c>
      <c r="AC533" s="40">
        <f>IFERROR(Tabela3[[#This Row],[Vlr Devolução]]/$AK$1,"formula")</f>
        <v>3.2007416749638178E-4</v>
      </c>
      <c r="AD533" s="32">
        <f>IFERROR(Tabela3[[#This Row],[Qtd Devolvida Kg]]/$AL$1,"formula")</f>
        <v>6.4384043191597338E-4</v>
      </c>
      <c r="AE533" s="41" t="str">
        <f>IFERROR(RIGHT(Tabela3[[#This Row],[Cliente]],10),"formula")</f>
        <v>0008 - 05)</v>
      </c>
      <c r="AF533" s="41">
        <f>IFERROR(VLOOKUP(Tabela3[[#This Row],[Fantasia]],'BASE VENDAS'!#REF!,2,0),0)</f>
        <v>0</v>
      </c>
      <c r="AG533" s="41">
        <f>IFERROR(VLOOKUP(Tabela3[[#This Row],[Fantasia]],'BASE VENDAS'!#REF!,3,0),0)</f>
        <v>0</v>
      </c>
      <c r="AH533" s="42">
        <f t="shared" si="9"/>
        <v>2.8611970184302681E-2</v>
      </c>
    </row>
    <row r="534" spans="1:34" x14ac:dyDescent="0.2">
      <c r="A534" s="9" t="str">
        <f>IFERROR(Tabela3[[#This Row],[direita]],"formula")</f>
        <v>1899 - 72)</v>
      </c>
      <c r="B534" s="9" t="s">
        <v>1133</v>
      </c>
      <c r="C534" t="s">
        <v>1140</v>
      </c>
      <c r="D534" t="s">
        <v>921</v>
      </c>
      <c r="E534" t="s">
        <v>1284</v>
      </c>
      <c r="F534" t="s">
        <v>681</v>
      </c>
      <c r="G534" t="s">
        <v>1285</v>
      </c>
      <c r="H534" s="48">
        <v>45701</v>
      </c>
      <c r="I534" t="s">
        <v>430</v>
      </c>
      <c r="J534" t="s">
        <v>297</v>
      </c>
      <c r="K534" t="s">
        <v>27</v>
      </c>
      <c r="L534" t="s">
        <v>320</v>
      </c>
      <c r="M534" t="s">
        <v>28</v>
      </c>
      <c r="N534" t="s">
        <v>298</v>
      </c>
      <c r="O534" t="s">
        <v>299</v>
      </c>
      <c r="P534" t="s">
        <v>2170</v>
      </c>
      <c r="Q534" t="s">
        <v>308</v>
      </c>
      <c r="R534" t="s">
        <v>29</v>
      </c>
      <c r="S534" t="s">
        <v>20</v>
      </c>
      <c r="T534" s="49">
        <v>2.7799999999999998E-2</v>
      </c>
      <c r="U534" s="49">
        <v>0.50039999999999996</v>
      </c>
      <c r="V534" s="49">
        <v>7.4</v>
      </c>
      <c r="W534" t="s">
        <v>301</v>
      </c>
      <c r="X534" t="s">
        <v>370</v>
      </c>
      <c r="Y534" t="s">
        <v>1144</v>
      </c>
      <c r="Z534" t="s">
        <v>2171</v>
      </c>
      <c r="AA534" s="2" t="str">
        <f>IFERROR(VLOOKUP(Tabela3[[#This Row],[RetornCodigo]],Tabela7[],4,0),"formula")</f>
        <v xml:space="preserve">Assai Novo Angelim   </v>
      </c>
      <c r="AB534" s="9" t="str">
        <f>IFERROR(VLOOKUP(Tabela3[[#This Row],[RetornCodigo]],Tabela7[],3,0),"formula")</f>
        <v>Assai</v>
      </c>
      <c r="AC534" s="40">
        <f>IFERROR(Tabela3[[#This Row],[Vlr Devolução]]/$AK$1,"formula")</f>
        <v>2.3709197592324575E-5</v>
      </c>
      <c r="AD534" s="32">
        <f>IFERROR(Tabela3[[#This Row],[Qtd Devolvida Kg]]/$AL$1,"formula")</f>
        <v>1.4512511357241128E-5</v>
      </c>
      <c r="AE534" s="41" t="str">
        <f>IFERROR(RIGHT(Tabela3[[#This Row],[Cliente]],10),"formula")</f>
        <v>1899 - 72)</v>
      </c>
      <c r="AF534" s="41">
        <f>IFERROR(VLOOKUP(Tabela3[[#This Row],[Fantasia]],'BASE VENDAS'!#REF!,2,0),0)</f>
        <v>0</v>
      </c>
      <c r="AG534" s="41">
        <f>IFERROR(VLOOKUP(Tabela3[[#This Row],[Fantasia]],'BASE VENDAS'!#REF!,3,0),0)</f>
        <v>0</v>
      </c>
      <c r="AH534" s="42">
        <f t="shared" si="9"/>
        <v>2.8611970184302681E-2</v>
      </c>
    </row>
    <row r="535" spans="1:34" x14ac:dyDescent="0.2">
      <c r="A535" s="9" t="str">
        <f>IFERROR(Tabela3[[#This Row],[direita]],"formula")</f>
        <v>1899 - 72)</v>
      </c>
      <c r="B535" s="9" t="s">
        <v>1133</v>
      </c>
      <c r="C535" t="s">
        <v>1140</v>
      </c>
      <c r="D535" t="s">
        <v>921</v>
      </c>
      <c r="E535" t="s">
        <v>1284</v>
      </c>
      <c r="F535" t="s">
        <v>681</v>
      </c>
      <c r="G535" t="s">
        <v>1285</v>
      </c>
      <c r="H535" s="48">
        <v>45701</v>
      </c>
      <c r="I535" t="s">
        <v>430</v>
      </c>
      <c r="J535" t="s">
        <v>297</v>
      </c>
      <c r="K535" t="s">
        <v>27</v>
      </c>
      <c r="L535" t="s">
        <v>318</v>
      </c>
      <c r="M535" t="s">
        <v>72</v>
      </c>
      <c r="N535" t="s">
        <v>298</v>
      </c>
      <c r="O535" t="s">
        <v>299</v>
      </c>
      <c r="P535" t="s">
        <v>2170</v>
      </c>
      <c r="Q535" t="s">
        <v>309</v>
      </c>
      <c r="R535" t="s">
        <v>132</v>
      </c>
      <c r="S535" t="s">
        <v>20</v>
      </c>
      <c r="T535" s="49">
        <v>5.5599999999999997E-2</v>
      </c>
      <c r="U535" s="49">
        <v>1.0007999999999999</v>
      </c>
      <c r="V535" s="49">
        <v>15.8</v>
      </c>
      <c r="W535" t="s">
        <v>301</v>
      </c>
      <c r="X535" t="s">
        <v>370</v>
      </c>
      <c r="Y535" t="s">
        <v>1144</v>
      </c>
      <c r="Z535" t="s">
        <v>2171</v>
      </c>
      <c r="AA535" s="2" t="str">
        <f>IFERROR(VLOOKUP(Tabela3[[#This Row],[RetornCodigo]],Tabela7[],4,0),"formula")</f>
        <v xml:space="preserve">Assai Novo Angelim   </v>
      </c>
      <c r="AB535" s="9" t="str">
        <f>IFERROR(VLOOKUP(Tabela3[[#This Row],[RetornCodigo]],Tabela7[],3,0),"formula")</f>
        <v>Assai</v>
      </c>
      <c r="AC535" s="40">
        <f>IFERROR(Tabela3[[#This Row],[Vlr Devolução]]/$AK$1,"formula")</f>
        <v>5.0622340805233553E-5</v>
      </c>
      <c r="AD535" s="32">
        <f>IFERROR(Tabela3[[#This Row],[Qtd Devolvida Kg]]/$AL$1,"formula")</f>
        <v>2.9025022714482256E-5</v>
      </c>
      <c r="AE535" s="41" t="str">
        <f>IFERROR(RIGHT(Tabela3[[#This Row],[Cliente]],10),"formula")</f>
        <v>1899 - 72)</v>
      </c>
      <c r="AF535" s="41">
        <f>IFERROR(VLOOKUP(Tabela3[[#This Row],[Fantasia]],'BASE VENDAS'!#REF!,2,0),0)</f>
        <v>0</v>
      </c>
      <c r="AG535" s="41">
        <f>IFERROR(VLOOKUP(Tabela3[[#This Row],[Fantasia]],'BASE VENDAS'!#REF!,3,0),0)</f>
        <v>0</v>
      </c>
      <c r="AH535" s="42">
        <f t="shared" si="9"/>
        <v>2.8611970184302681E-2</v>
      </c>
    </row>
    <row r="536" spans="1:34" x14ac:dyDescent="0.2">
      <c r="A536" s="9" t="str">
        <f>IFERROR(Tabela3[[#This Row],[direita]],"formula")</f>
        <v>1899 - 72)</v>
      </c>
      <c r="B536" s="9" t="s">
        <v>1133</v>
      </c>
      <c r="C536" t="s">
        <v>1140</v>
      </c>
      <c r="D536" t="s">
        <v>921</v>
      </c>
      <c r="E536" t="s">
        <v>1284</v>
      </c>
      <c r="F536" t="s">
        <v>681</v>
      </c>
      <c r="G536" t="s">
        <v>1285</v>
      </c>
      <c r="H536" s="48">
        <v>45701</v>
      </c>
      <c r="I536" t="s">
        <v>430</v>
      </c>
      <c r="J536" t="s">
        <v>303</v>
      </c>
      <c r="K536" t="s">
        <v>93</v>
      </c>
      <c r="L536" t="s">
        <v>94</v>
      </c>
      <c r="M536" t="s">
        <v>94</v>
      </c>
      <c r="N536" t="s">
        <v>333</v>
      </c>
      <c r="O536" t="s">
        <v>299</v>
      </c>
      <c r="P536" t="s">
        <v>2170</v>
      </c>
      <c r="Q536" t="s">
        <v>300</v>
      </c>
      <c r="R536" t="s">
        <v>95</v>
      </c>
      <c r="S536" t="s">
        <v>96</v>
      </c>
      <c r="T536" s="49">
        <v>1</v>
      </c>
      <c r="U536" s="49">
        <v>0.30099999999999999</v>
      </c>
      <c r="V536" s="49">
        <v>7.8</v>
      </c>
      <c r="W536" t="s">
        <v>301</v>
      </c>
      <c r="X536" t="s">
        <v>370</v>
      </c>
      <c r="Y536" t="s">
        <v>1144</v>
      </c>
      <c r="Z536" t="s">
        <v>2171</v>
      </c>
      <c r="AA536" s="2" t="str">
        <f>IFERROR(VLOOKUP(Tabela3[[#This Row],[RetornCodigo]],Tabela7[],4,0),"formula")</f>
        <v xml:space="preserve">Assai Novo Angelim   </v>
      </c>
      <c r="AB536" s="9" t="str">
        <f>IFERROR(VLOOKUP(Tabela3[[#This Row],[RetornCodigo]],Tabela7[],3,0),"formula")</f>
        <v>Assai</v>
      </c>
      <c r="AC536" s="40">
        <f>IFERROR(Tabela3[[#This Row],[Vlr Devolução]]/$AK$1,"formula")</f>
        <v>2.4990775840558335E-5</v>
      </c>
      <c r="AD536" s="32">
        <f>IFERROR(Tabela3[[#This Row],[Qtd Devolvida Kg]]/$AL$1,"formula")</f>
        <v>8.7295481985003599E-6</v>
      </c>
      <c r="AE536" s="41" t="str">
        <f>IFERROR(RIGHT(Tabela3[[#This Row],[Cliente]],10),"formula")</f>
        <v>1899 - 72)</v>
      </c>
      <c r="AF536" s="41">
        <f>IFERROR(VLOOKUP(Tabela3[[#This Row],[Fantasia]],'BASE VENDAS'!#REF!,2,0),0)</f>
        <v>0</v>
      </c>
      <c r="AG536" s="41">
        <f>IFERROR(VLOOKUP(Tabela3[[#This Row],[Fantasia]],'BASE VENDAS'!#REF!,3,0),0)</f>
        <v>0</v>
      </c>
      <c r="AH536" s="42">
        <f t="shared" si="9"/>
        <v>2.8611970184302681E-2</v>
      </c>
    </row>
    <row r="537" spans="1:34" x14ac:dyDescent="0.2">
      <c r="A537" s="9" t="str">
        <f>IFERROR(Tabela3[[#This Row],[direita]],"formula")</f>
        <v>1899 - 72)</v>
      </c>
      <c r="B537" s="9" t="s">
        <v>1133</v>
      </c>
      <c r="C537" t="s">
        <v>1140</v>
      </c>
      <c r="D537" t="s">
        <v>921</v>
      </c>
      <c r="E537" t="s">
        <v>1284</v>
      </c>
      <c r="F537" t="s">
        <v>681</v>
      </c>
      <c r="G537" t="s">
        <v>1285</v>
      </c>
      <c r="H537" s="48">
        <v>45709</v>
      </c>
      <c r="I537" t="s">
        <v>1982</v>
      </c>
      <c r="J537" t="s">
        <v>297</v>
      </c>
      <c r="K537" t="s">
        <v>27</v>
      </c>
      <c r="L537" t="s">
        <v>320</v>
      </c>
      <c r="M537" t="s">
        <v>28</v>
      </c>
      <c r="N537" t="s">
        <v>298</v>
      </c>
      <c r="O537" t="s">
        <v>299</v>
      </c>
      <c r="P537" t="s">
        <v>2802</v>
      </c>
      <c r="Q537" t="s">
        <v>300</v>
      </c>
      <c r="R537" t="s">
        <v>29</v>
      </c>
      <c r="S537" t="s">
        <v>20</v>
      </c>
      <c r="T537" s="49">
        <v>0.16669999999999999</v>
      </c>
      <c r="U537" s="49">
        <v>3.0005999999999999</v>
      </c>
      <c r="V537" s="49">
        <v>44.4</v>
      </c>
      <c r="W537" t="s">
        <v>301</v>
      </c>
      <c r="X537" t="s">
        <v>370</v>
      </c>
      <c r="Y537" t="s">
        <v>371</v>
      </c>
      <c r="Z537" t="s">
        <v>2171</v>
      </c>
      <c r="AA537" s="2" t="str">
        <f>IFERROR(VLOOKUP(Tabela3[[#This Row],[RetornCodigo]],Tabela7[],4,0),"formula")</f>
        <v xml:space="preserve">Assai Novo Angelim   </v>
      </c>
      <c r="AB537" s="9" t="str">
        <f>IFERROR(VLOOKUP(Tabela3[[#This Row],[RetornCodigo]],Tabela7[],3,0),"formula")</f>
        <v>Assai</v>
      </c>
      <c r="AC537" s="40">
        <f>IFERROR(Tabela3[[#This Row],[Vlr Devolução]]/$AK$1,"formula")</f>
        <v>1.4225518555394744E-4</v>
      </c>
      <c r="AD537" s="32">
        <f>IFERROR(Tabela3[[#This Row],[Qtd Devolvida Kg]]/$AL$1,"formula")</f>
        <v>8.7022864865183316E-5</v>
      </c>
      <c r="AE537" s="41" t="str">
        <f>IFERROR(RIGHT(Tabela3[[#This Row],[Cliente]],10),"formula")</f>
        <v>1899 - 72)</v>
      </c>
      <c r="AF537" s="41">
        <f>IFERROR(VLOOKUP(Tabela3[[#This Row],[Fantasia]],'BASE VENDAS'!#REF!,2,0),0)</f>
        <v>0</v>
      </c>
      <c r="AG537" s="41">
        <f>IFERROR(VLOOKUP(Tabela3[[#This Row],[Fantasia]],'BASE VENDAS'!#REF!,3,0),0)</f>
        <v>0</v>
      </c>
      <c r="AH537" s="42">
        <f t="shared" si="9"/>
        <v>2.8611970184302681E-2</v>
      </c>
    </row>
    <row r="538" spans="1:34" x14ac:dyDescent="0.2">
      <c r="A538" s="9" t="str">
        <f>IFERROR(Tabela3[[#This Row],[direita]],"formula")</f>
        <v>1899 - 72)</v>
      </c>
      <c r="B538" s="9" t="s">
        <v>1133</v>
      </c>
      <c r="C538" t="s">
        <v>1140</v>
      </c>
      <c r="D538" t="s">
        <v>921</v>
      </c>
      <c r="E538" t="s">
        <v>1284</v>
      </c>
      <c r="F538" t="s">
        <v>681</v>
      </c>
      <c r="G538" t="s">
        <v>1285</v>
      </c>
      <c r="H538" s="48">
        <v>45709</v>
      </c>
      <c r="I538" t="s">
        <v>1982</v>
      </c>
      <c r="J538" t="s">
        <v>303</v>
      </c>
      <c r="K538" t="s">
        <v>313</v>
      </c>
      <c r="L538" t="s">
        <v>324</v>
      </c>
      <c r="M538" t="s">
        <v>324</v>
      </c>
      <c r="N538" t="s">
        <v>333</v>
      </c>
      <c r="O538" t="s">
        <v>299</v>
      </c>
      <c r="P538" t="s">
        <v>2802</v>
      </c>
      <c r="Q538" t="s">
        <v>307</v>
      </c>
      <c r="R538" t="s">
        <v>385</v>
      </c>
      <c r="S538" t="s">
        <v>20</v>
      </c>
      <c r="T538" s="49">
        <v>0.83330000000000004</v>
      </c>
      <c r="U538" s="49">
        <v>4.3331600000000003</v>
      </c>
      <c r="V538" s="49">
        <v>105</v>
      </c>
      <c r="W538" t="s">
        <v>301</v>
      </c>
      <c r="X538" t="s">
        <v>370</v>
      </c>
      <c r="Y538" t="s">
        <v>371</v>
      </c>
      <c r="Z538" t="s">
        <v>2171</v>
      </c>
      <c r="AA538" s="2" t="str">
        <f>IFERROR(VLOOKUP(Tabela3[[#This Row],[RetornCodigo]],Tabela7[],4,0),"formula")</f>
        <v xml:space="preserve">Assai Novo Angelim   </v>
      </c>
      <c r="AB538" s="9" t="str">
        <f>IFERROR(VLOOKUP(Tabela3[[#This Row],[RetornCodigo]],Tabela7[],3,0),"formula")</f>
        <v>Assai</v>
      </c>
      <c r="AC538" s="40">
        <f>IFERROR(Tabela3[[#This Row],[Vlr Devolução]]/$AK$1,"formula")</f>
        <v>3.3641429016136222E-4</v>
      </c>
      <c r="AD538" s="32">
        <f>IFERROR(Tabela3[[#This Row],[Qtd Devolvida Kg]]/$AL$1,"formula")</f>
        <v>1.2566953180004591E-4</v>
      </c>
      <c r="AE538" s="41" t="str">
        <f>IFERROR(RIGHT(Tabela3[[#This Row],[Cliente]],10),"formula")</f>
        <v>1899 - 72)</v>
      </c>
      <c r="AF538" s="41">
        <f>IFERROR(VLOOKUP(Tabela3[[#This Row],[Fantasia]],'BASE VENDAS'!#REF!,2,0),0)</f>
        <v>0</v>
      </c>
      <c r="AG538" s="41">
        <f>IFERROR(VLOOKUP(Tabela3[[#This Row],[Fantasia]],'BASE VENDAS'!#REF!,3,0),0)</f>
        <v>0</v>
      </c>
      <c r="AH538" s="42">
        <f t="shared" si="9"/>
        <v>2.8611970184302681E-2</v>
      </c>
    </row>
    <row r="539" spans="1:34" x14ac:dyDescent="0.2">
      <c r="A539" s="9" t="str">
        <f>IFERROR(Tabela3[[#This Row],[direita]],"formula")</f>
        <v>1899 - 71)</v>
      </c>
      <c r="B539" s="9" t="s">
        <v>1133</v>
      </c>
      <c r="C539" t="s">
        <v>1140</v>
      </c>
      <c r="D539" t="s">
        <v>921</v>
      </c>
      <c r="E539" t="s">
        <v>1284</v>
      </c>
      <c r="F539" t="s">
        <v>681</v>
      </c>
      <c r="G539" t="s">
        <v>1288</v>
      </c>
      <c r="H539" s="48">
        <v>45702</v>
      </c>
      <c r="I539" t="s">
        <v>430</v>
      </c>
      <c r="J539" t="s">
        <v>303</v>
      </c>
      <c r="K539" t="s">
        <v>93</v>
      </c>
      <c r="L539" t="s">
        <v>94</v>
      </c>
      <c r="M539" t="s">
        <v>94</v>
      </c>
      <c r="N539" t="s">
        <v>333</v>
      </c>
      <c r="O539" t="s">
        <v>299</v>
      </c>
      <c r="P539" t="s">
        <v>2172</v>
      </c>
      <c r="Q539" t="s">
        <v>308</v>
      </c>
      <c r="R539" t="s">
        <v>95</v>
      </c>
      <c r="S539" t="s">
        <v>96</v>
      </c>
      <c r="T539" s="49">
        <v>6.6699999999999995E-2</v>
      </c>
      <c r="U539" s="49">
        <v>2.0076699999999999E-2</v>
      </c>
      <c r="V539" s="49">
        <v>7.8</v>
      </c>
      <c r="W539" t="s">
        <v>315</v>
      </c>
      <c r="X539" t="s">
        <v>302</v>
      </c>
      <c r="Y539" t="s">
        <v>335</v>
      </c>
      <c r="Z539" t="s">
        <v>2173</v>
      </c>
      <c r="AA539" s="2" t="str">
        <f>IFERROR(VLOOKUP(Tabela3[[#This Row],[RetornCodigo]],Tabela7[],4,0),"formula")</f>
        <v xml:space="preserve">Assai Turu   </v>
      </c>
      <c r="AB539" s="9" t="str">
        <f>IFERROR(VLOOKUP(Tabela3[[#This Row],[RetornCodigo]],Tabela7[],3,0),"formula")</f>
        <v>Assai</v>
      </c>
      <c r="AC539" s="40">
        <f>IFERROR(Tabela3[[#This Row],[Vlr Devolução]]/$AK$1,"formula")</f>
        <v>2.4990775840558335E-5</v>
      </c>
      <c r="AD539" s="32">
        <f>IFERROR(Tabela3[[#This Row],[Qtd Devolvida Kg]]/$AL$1,"formula")</f>
        <v>5.8226086483997392E-7</v>
      </c>
      <c r="AE539" s="41" t="str">
        <f>IFERROR(RIGHT(Tabela3[[#This Row],[Cliente]],10),"formula")</f>
        <v>1899 - 71)</v>
      </c>
      <c r="AF539" s="41">
        <f>IFERROR(VLOOKUP(Tabela3[[#This Row],[Fantasia]],'BASE VENDAS'!#REF!,2,0),0)</f>
        <v>0</v>
      </c>
      <c r="AG539" s="41">
        <f>IFERROR(VLOOKUP(Tabela3[[#This Row],[Fantasia]],'BASE VENDAS'!#REF!,3,0),0)</f>
        <v>0</v>
      </c>
      <c r="AH539" s="42">
        <f t="shared" si="9"/>
        <v>2.8611970184302681E-2</v>
      </c>
    </row>
    <row r="540" spans="1:34" x14ac:dyDescent="0.2">
      <c r="A540" s="9" t="str">
        <f>IFERROR(Tabela3[[#This Row],[direita]],"formula")</f>
        <v>1899 - 73)</v>
      </c>
      <c r="B540" s="9" t="s">
        <v>1133</v>
      </c>
      <c r="C540" t="s">
        <v>1140</v>
      </c>
      <c r="D540" t="s">
        <v>921</v>
      </c>
      <c r="E540" t="s">
        <v>1284</v>
      </c>
      <c r="F540" t="s">
        <v>681</v>
      </c>
      <c r="G540" t="s">
        <v>1439</v>
      </c>
      <c r="H540" s="48">
        <v>45703</v>
      </c>
      <c r="I540" t="s">
        <v>430</v>
      </c>
      <c r="J540" t="s">
        <v>303</v>
      </c>
      <c r="K540" t="s">
        <v>45</v>
      </c>
      <c r="L540" t="s">
        <v>417</v>
      </c>
      <c r="M540" t="s">
        <v>46</v>
      </c>
      <c r="N540" t="s">
        <v>311</v>
      </c>
      <c r="O540" t="s">
        <v>299</v>
      </c>
      <c r="P540" t="s">
        <v>2174</v>
      </c>
      <c r="Q540" t="s">
        <v>308</v>
      </c>
      <c r="R540" t="s">
        <v>47</v>
      </c>
      <c r="S540" t="s">
        <v>20</v>
      </c>
      <c r="T540" s="49">
        <v>2.8332999999999999</v>
      </c>
      <c r="U540" s="49">
        <v>42.499499999999998</v>
      </c>
      <c r="V540" s="49">
        <v>148.75</v>
      </c>
      <c r="W540" t="s">
        <v>301</v>
      </c>
      <c r="X540" t="s">
        <v>370</v>
      </c>
      <c r="Y540" t="s">
        <v>371</v>
      </c>
      <c r="Z540" t="s">
        <v>2175</v>
      </c>
      <c r="AA540" s="2" t="str">
        <f>IFERROR(VLOOKUP(Tabela3[[#This Row],[RetornCodigo]],Tabela7[],4,0),"formula")</f>
        <v xml:space="preserve">Assai Sao Bernardo   </v>
      </c>
      <c r="AB540" s="9" t="str">
        <f>IFERROR(VLOOKUP(Tabela3[[#This Row],[RetornCodigo]],Tabela7[],3,0),"formula")</f>
        <v>Assai</v>
      </c>
      <c r="AC540" s="40">
        <f>IFERROR(Tabela3[[#This Row],[Vlr Devolução]]/$AK$1,"formula")</f>
        <v>4.7658691106192976E-4</v>
      </c>
      <c r="AD540" s="32">
        <f>IFERROR(Tabela3[[#This Row],[Qtd Devolvida Kg]]/$AL$1,"formula")</f>
        <v>1.232562902532113E-3</v>
      </c>
      <c r="AE540" s="41" t="str">
        <f>IFERROR(RIGHT(Tabela3[[#This Row],[Cliente]],10),"formula")</f>
        <v>1899 - 73)</v>
      </c>
      <c r="AF540" s="41">
        <f>IFERROR(VLOOKUP(Tabela3[[#This Row],[Fantasia]],'BASE VENDAS'!#REF!,2,0),0)</f>
        <v>0</v>
      </c>
      <c r="AG540" s="41">
        <f>IFERROR(VLOOKUP(Tabela3[[#This Row],[Fantasia]],'BASE VENDAS'!#REF!,3,0),0)</f>
        <v>0</v>
      </c>
      <c r="AH540" s="42">
        <f t="shared" si="9"/>
        <v>2.8611970184302681E-2</v>
      </c>
    </row>
    <row r="541" spans="1:34" x14ac:dyDescent="0.2">
      <c r="A541" s="9" t="str">
        <f>IFERROR(Tabela3[[#This Row],[direita]],"formula")</f>
        <v>1899 - 73)</v>
      </c>
      <c r="B541" s="9" t="s">
        <v>1133</v>
      </c>
      <c r="C541" t="s">
        <v>1140</v>
      </c>
      <c r="D541" t="s">
        <v>921</v>
      </c>
      <c r="E541" t="s">
        <v>1284</v>
      </c>
      <c r="F541" t="s">
        <v>681</v>
      </c>
      <c r="G541" t="s">
        <v>1439</v>
      </c>
      <c r="H541" s="48">
        <v>45712</v>
      </c>
      <c r="I541" t="s">
        <v>2485</v>
      </c>
      <c r="J541" t="s">
        <v>303</v>
      </c>
      <c r="K541" t="s">
        <v>45</v>
      </c>
      <c r="L541" t="s">
        <v>417</v>
      </c>
      <c r="M541" t="s">
        <v>46</v>
      </c>
      <c r="N541" t="s">
        <v>311</v>
      </c>
      <c r="O541" t="s">
        <v>299</v>
      </c>
      <c r="P541" t="s">
        <v>2803</v>
      </c>
      <c r="Q541" t="s">
        <v>300</v>
      </c>
      <c r="R541" t="s">
        <v>47</v>
      </c>
      <c r="S541" t="s">
        <v>20</v>
      </c>
      <c r="T541" s="49">
        <v>0.1333</v>
      </c>
      <c r="U541" s="49">
        <v>1.9995000000000001</v>
      </c>
      <c r="V541" s="49">
        <v>7</v>
      </c>
      <c r="W541" t="s">
        <v>301</v>
      </c>
      <c r="X541" t="s">
        <v>370</v>
      </c>
      <c r="Y541" t="s">
        <v>371</v>
      </c>
      <c r="Z541" t="s">
        <v>2175</v>
      </c>
      <c r="AA541" s="2" t="str">
        <f>IFERROR(VLOOKUP(Tabela3[[#This Row],[RetornCodigo]],Tabela7[],4,0),"formula")</f>
        <v xml:space="preserve">Assai Sao Bernardo   </v>
      </c>
      <c r="AB541" s="9" t="str">
        <f>IFERROR(VLOOKUP(Tabela3[[#This Row],[RetornCodigo]],Tabela7[],3,0),"formula")</f>
        <v>Assai</v>
      </c>
      <c r="AC541" s="40">
        <f>IFERROR(Tabela3[[#This Row],[Vlr Devolução]]/$AK$1,"formula")</f>
        <v>2.2427619344090815E-5</v>
      </c>
      <c r="AD541" s="32">
        <f>IFERROR(Tabela3[[#This Row],[Qtd Devolvida Kg]]/$AL$1,"formula")</f>
        <v>5.7989141604323817E-5</v>
      </c>
      <c r="AE541" s="41" t="str">
        <f>IFERROR(RIGHT(Tabela3[[#This Row],[Cliente]],10),"formula")</f>
        <v>1899 - 73)</v>
      </c>
      <c r="AF541" s="41">
        <f>IFERROR(VLOOKUP(Tabela3[[#This Row],[Fantasia]],'BASE VENDAS'!#REF!,2,0),0)</f>
        <v>0</v>
      </c>
      <c r="AG541" s="41">
        <f>IFERROR(VLOOKUP(Tabela3[[#This Row],[Fantasia]],'BASE VENDAS'!#REF!,3,0),0)</f>
        <v>0</v>
      </c>
      <c r="AH541" s="42">
        <f t="shared" si="9"/>
        <v>2.8611970184302681E-2</v>
      </c>
    </row>
    <row r="542" spans="1:34" x14ac:dyDescent="0.2">
      <c r="A542" s="9" t="str">
        <f>IFERROR(Tabela3[[#This Row],[direita]],"formula")</f>
        <v>1899 - 73)</v>
      </c>
      <c r="B542" s="9" t="s">
        <v>1133</v>
      </c>
      <c r="C542" t="s">
        <v>1140</v>
      </c>
      <c r="D542" t="s">
        <v>921</v>
      </c>
      <c r="E542" t="s">
        <v>1284</v>
      </c>
      <c r="F542" t="s">
        <v>681</v>
      </c>
      <c r="G542" t="s">
        <v>1439</v>
      </c>
      <c r="H542" s="48">
        <v>45701</v>
      </c>
      <c r="I542" t="s">
        <v>430</v>
      </c>
      <c r="J542" t="s">
        <v>297</v>
      </c>
      <c r="K542" t="s">
        <v>62</v>
      </c>
      <c r="L542" t="s">
        <v>63</v>
      </c>
      <c r="M542" t="s">
        <v>63</v>
      </c>
      <c r="N542" t="s">
        <v>298</v>
      </c>
      <c r="O542" t="s">
        <v>299</v>
      </c>
      <c r="P542" t="s">
        <v>2176</v>
      </c>
      <c r="Q542" t="s">
        <v>300</v>
      </c>
      <c r="R542" t="s">
        <v>64</v>
      </c>
      <c r="S542" t="s">
        <v>20</v>
      </c>
      <c r="T542" s="49">
        <v>0.4</v>
      </c>
      <c r="U542" s="49">
        <v>6</v>
      </c>
      <c r="V542" s="49">
        <v>60</v>
      </c>
      <c r="W542" t="s">
        <v>305</v>
      </c>
      <c r="X542" t="s">
        <v>368</v>
      </c>
      <c r="Y542" t="s">
        <v>369</v>
      </c>
      <c r="Z542" t="s">
        <v>2177</v>
      </c>
      <c r="AA542" s="2" t="str">
        <f>IFERROR(VLOOKUP(Tabela3[[#This Row],[RetornCodigo]],Tabela7[],4,0),"formula")</f>
        <v xml:space="preserve">Assai Sao Bernardo   </v>
      </c>
      <c r="AB542" s="9" t="str">
        <f>IFERROR(VLOOKUP(Tabela3[[#This Row],[RetornCodigo]],Tabela7[],3,0),"formula")</f>
        <v>Assai</v>
      </c>
      <c r="AC542" s="40">
        <f>IFERROR(Tabela3[[#This Row],[Vlr Devolução]]/$AK$1,"formula")</f>
        <v>1.9223673723506413E-4</v>
      </c>
      <c r="AD542" s="32">
        <f>IFERROR(Tabela3[[#This Row],[Qtd Devolvida Kg]]/$AL$1,"formula")</f>
        <v>1.7401092754485768E-4</v>
      </c>
      <c r="AE542" s="41" t="str">
        <f>IFERROR(RIGHT(Tabela3[[#This Row],[Cliente]],10),"formula")</f>
        <v>1899 - 73)</v>
      </c>
      <c r="AF542" s="41">
        <f>IFERROR(VLOOKUP(Tabela3[[#This Row],[Fantasia]],'BASE VENDAS'!#REF!,2,0),0)</f>
        <v>0</v>
      </c>
      <c r="AG542" s="41">
        <f>IFERROR(VLOOKUP(Tabela3[[#This Row],[Fantasia]],'BASE VENDAS'!#REF!,3,0),0)</f>
        <v>0</v>
      </c>
      <c r="AH542" s="42">
        <f t="shared" si="9"/>
        <v>2.8611970184302681E-2</v>
      </c>
    </row>
    <row r="543" spans="1:34" x14ac:dyDescent="0.2">
      <c r="A543" s="9" t="str">
        <f>IFERROR(Tabela3[[#This Row],[direita]],"formula")</f>
        <v>1899 - 73)</v>
      </c>
      <c r="B543" s="9" t="s">
        <v>1133</v>
      </c>
      <c r="C543" t="s">
        <v>1140</v>
      </c>
      <c r="D543" t="s">
        <v>921</v>
      </c>
      <c r="E543" t="s">
        <v>1284</v>
      </c>
      <c r="F543" t="s">
        <v>681</v>
      </c>
      <c r="G543" t="s">
        <v>1439</v>
      </c>
      <c r="H543" s="48">
        <v>45701</v>
      </c>
      <c r="I543" t="s">
        <v>430</v>
      </c>
      <c r="J543" t="s">
        <v>297</v>
      </c>
      <c r="K543" t="s">
        <v>53</v>
      </c>
      <c r="L543" t="s">
        <v>54</v>
      </c>
      <c r="M543" t="s">
        <v>55</v>
      </c>
      <c r="N543" t="s">
        <v>298</v>
      </c>
      <c r="O543" t="s">
        <v>299</v>
      </c>
      <c r="P543" t="s">
        <v>2176</v>
      </c>
      <c r="Q543" t="s">
        <v>308</v>
      </c>
      <c r="R543" t="s">
        <v>56</v>
      </c>
      <c r="S543" t="s">
        <v>20</v>
      </c>
      <c r="T543" s="49">
        <v>0.1333</v>
      </c>
      <c r="U543" s="49">
        <v>1.9995000000000001</v>
      </c>
      <c r="V543" s="49">
        <v>25.6</v>
      </c>
      <c r="W543" t="s">
        <v>305</v>
      </c>
      <c r="X543" t="s">
        <v>368</v>
      </c>
      <c r="Y543" t="s">
        <v>369</v>
      </c>
      <c r="Z543" t="s">
        <v>2177</v>
      </c>
      <c r="AA543" s="2" t="str">
        <f>IFERROR(VLOOKUP(Tabela3[[#This Row],[RetornCodigo]],Tabela7[],4,0),"formula")</f>
        <v xml:space="preserve">Assai Sao Bernardo   </v>
      </c>
      <c r="AB543" s="9" t="str">
        <f>IFERROR(VLOOKUP(Tabela3[[#This Row],[RetornCodigo]],Tabela7[],3,0),"formula")</f>
        <v>Assai</v>
      </c>
      <c r="AC543" s="40">
        <f>IFERROR(Tabela3[[#This Row],[Vlr Devolução]]/$AK$1,"formula")</f>
        <v>8.202100788696069E-5</v>
      </c>
      <c r="AD543" s="32">
        <f>IFERROR(Tabela3[[#This Row],[Qtd Devolvida Kg]]/$AL$1,"formula")</f>
        <v>5.7989141604323817E-5</v>
      </c>
      <c r="AE543" s="41" t="str">
        <f>IFERROR(RIGHT(Tabela3[[#This Row],[Cliente]],10),"formula")</f>
        <v>1899 - 73)</v>
      </c>
      <c r="AF543" s="41">
        <f>IFERROR(VLOOKUP(Tabela3[[#This Row],[Fantasia]],'BASE VENDAS'!#REF!,2,0),0)</f>
        <v>0</v>
      </c>
      <c r="AG543" s="41">
        <f>IFERROR(VLOOKUP(Tabela3[[#This Row],[Fantasia]],'BASE VENDAS'!#REF!,3,0),0)</f>
        <v>0</v>
      </c>
      <c r="AH543" s="42">
        <f t="shared" si="9"/>
        <v>2.8611970184302681E-2</v>
      </c>
    </row>
    <row r="544" spans="1:34" x14ac:dyDescent="0.2">
      <c r="A544" s="9" t="str">
        <f>IFERROR(Tabela3[[#This Row],[direita]],"formula")</f>
        <v>1899 - 73)</v>
      </c>
      <c r="B544" s="9" t="s">
        <v>1133</v>
      </c>
      <c r="C544" t="s">
        <v>1140</v>
      </c>
      <c r="D544" t="s">
        <v>921</v>
      </c>
      <c r="E544" t="s">
        <v>1284</v>
      </c>
      <c r="F544" t="s">
        <v>681</v>
      </c>
      <c r="G544" t="s">
        <v>1439</v>
      </c>
      <c r="H544" s="48">
        <v>45701</v>
      </c>
      <c r="I544" t="s">
        <v>430</v>
      </c>
      <c r="J544" t="s">
        <v>297</v>
      </c>
      <c r="K544" t="s">
        <v>27</v>
      </c>
      <c r="L544" t="s">
        <v>320</v>
      </c>
      <c r="M544" t="s">
        <v>28</v>
      </c>
      <c r="N544" t="s">
        <v>298</v>
      </c>
      <c r="O544" t="s">
        <v>299</v>
      </c>
      <c r="P544" t="s">
        <v>2176</v>
      </c>
      <c r="Q544" t="s">
        <v>309</v>
      </c>
      <c r="R544" t="s">
        <v>29</v>
      </c>
      <c r="S544" t="s">
        <v>20</v>
      </c>
      <c r="T544" s="49">
        <v>5.5599999999999997E-2</v>
      </c>
      <c r="U544" s="49">
        <v>1.0007999999999999</v>
      </c>
      <c r="V544" s="49">
        <v>14.8</v>
      </c>
      <c r="W544" t="s">
        <v>305</v>
      </c>
      <c r="X544" t="s">
        <v>368</v>
      </c>
      <c r="Y544" t="s">
        <v>369</v>
      </c>
      <c r="Z544" t="s">
        <v>2177</v>
      </c>
      <c r="AA544" s="2" t="str">
        <f>IFERROR(VLOOKUP(Tabela3[[#This Row],[RetornCodigo]],Tabela7[],4,0),"formula")</f>
        <v xml:space="preserve">Assai Sao Bernardo   </v>
      </c>
      <c r="AB544" s="9" t="str">
        <f>IFERROR(VLOOKUP(Tabela3[[#This Row],[RetornCodigo]],Tabela7[],3,0),"formula")</f>
        <v>Assai</v>
      </c>
      <c r="AC544" s="40">
        <f>IFERROR(Tabela3[[#This Row],[Vlr Devolução]]/$AK$1,"formula")</f>
        <v>4.741839518464915E-5</v>
      </c>
      <c r="AD544" s="32">
        <f>IFERROR(Tabela3[[#This Row],[Qtd Devolvida Kg]]/$AL$1,"formula")</f>
        <v>2.9025022714482256E-5</v>
      </c>
      <c r="AE544" s="41" t="str">
        <f>IFERROR(RIGHT(Tabela3[[#This Row],[Cliente]],10),"formula")</f>
        <v>1899 - 73)</v>
      </c>
      <c r="AF544" s="41">
        <f>IFERROR(VLOOKUP(Tabela3[[#This Row],[Fantasia]],'BASE VENDAS'!#REF!,2,0),0)</f>
        <v>0</v>
      </c>
      <c r="AG544" s="41">
        <f>IFERROR(VLOOKUP(Tabela3[[#This Row],[Fantasia]],'BASE VENDAS'!#REF!,3,0),0)</f>
        <v>0</v>
      </c>
      <c r="AH544" s="42">
        <f t="shared" si="9"/>
        <v>2.8611970184302681E-2</v>
      </c>
    </row>
    <row r="545" spans="1:34" x14ac:dyDescent="0.2">
      <c r="A545" s="9" t="str">
        <f>IFERROR(Tabela3[[#This Row],[direita]],"formula")</f>
        <v>1899 - 73)</v>
      </c>
      <c r="B545" s="9" t="s">
        <v>1133</v>
      </c>
      <c r="C545" t="s">
        <v>1140</v>
      </c>
      <c r="D545" t="s">
        <v>921</v>
      </c>
      <c r="E545" t="s">
        <v>1284</v>
      </c>
      <c r="F545" t="s">
        <v>681</v>
      </c>
      <c r="G545" t="s">
        <v>1439</v>
      </c>
      <c r="H545" s="48">
        <v>45701</v>
      </c>
      <c r="I545" t="s">
        <v>430</v>
      </c>
      <c r="J545" t="s">
        <v>297</v>
      </c>
      <c r="K545" t="s">
        <v>65</v>
      </c>
      <c r="L545" t="s">
        <v>312</v>
      </c>
      <c r="M545" t="s">
        <v>66</v>
      </c>
      <c r="N545" t="s">
        <v>298</v>
      </c>
      <c r="O545" t="s">
        <v>299</v>
      </c>
      <c r="P545" t="s">
        <v>2176</v>
      </c>
      <c r="Q545" t="s">
        <v>327</v>
      </c>
      <c r="R545" t="s">
        <v>1186</v>
      </c>
      <c r="S545" t="s">
        <v>20</v>
      </c>
      <c r="T545" s="49">
        <v>5.5599999999999997E-2</v>
      </c>
      <c r="U545" s="49">
        <v>1.0007999999999999</v>
      </c>
      <c r="V545" s="49">
        <v>8.5</v>
      </c>
      <c r="W545" t="s">
        <v>305</v>
      </c>
      <c r="X545" t="s">
        <v>368</v>
      </c>
      <c r="Y545" t="s">
        <v>369</v>
      </c>
      <c r="Z545" t="s">
        <v>2177</v>
      </c>
      <c r="AA545" s="2" t="str">
        <f>IFERROR(VLOOKUP(Tabela3[[#This Row],[RetornCodigo]],Tabela7[],4,0),"formula")</f>
        <v xml:space="preserve">Assai Sao Bernardo   </v>
      </c>
      <c r="AB545" s="9" t="str">
        <f>IFERROR(VLOOKUP(Tabela3[[#This Row],[RetornCodigo]],Tabela7[],3,0),"formula")</f>
        <v>Assai</v>
      </c>
      <c r="AC545" s="40">
        <f>IFERROR(Tabela3[[#This Row],[Vlr Devolução]]/$AK$1,"formula")</f>
        <v>2.7233537774967415E-5</v>
      </c>
      <c r="AD545" s="32">
        <f>IFERROR(Tabela3[[#This Row],[Qtd Devolvida Kg]]/$AL$1,"formula")</f>
        <v>2.9025022714482256E-5</v>
      </c>
      <c r="AE545" s="41" t="str">
        <f>IFERROR(RIGHT(Tabela3[[#This Row],[Cliente]],10),"formula")</f>
        <v>1899 - 73)</v>
      </c>
      <c r="AF545" s="41">
        <f>IFERROR(VLOOKUP(Tabela3[[#This Row],[Fantasia]],'BASE VENDAS'!#REF!,2,0),0)</f>
        <v>0</v>
      </c>
      <c r="AG545" s="41">
        <f>IFERROR(VLOOKUP(Tabela3[[#This Row],[Fantasia]],'BASE VENDAS'!#REF!,3,0),0)</f>
        <v>0</v>
      </c>
      <c r="AH545" s="42">
        <f t="shared" si="9"/>
        <v>2.8611970184302681E-2</v>
      </c>
    </row>
    <row r="546" spans="1:34" x14ac:dyDescent="0.2">
      <c r="A546" s="9" t="str">
        <f>IFERROR(Tabela3[[#This Row],[direita]],"formula")</f>
        <v>1899 - 73)</v>
      </c>
      <c r="B546" s="9" t="s">
        <v>1133</v>
      </c>
      <c r="C546" t="s">
        <v>1140</v>
      </c>
      <c r="D546" t="s">
        <v>921</v>
      </c>
      <c r="E546" t="s">
        <v>1284</v>
      </c>
      <c r="F546" t="s">
        <v>681</v>
      </c>
      <c r="G546" t="s">
        <v>1439</v>
      </c>
      <c r="H546" s="48">
        <v>45707</v>
      </c>
      <c r="I546" t="s">
        <v>1982</v>
      </c>
      <c r="J546" t="s">
        <v>303</v>
      </c>
      <c r="K546" t="s">
        <v>45</v>
      </c>
      <c r="L546" t="s">
        <v>417</v>
      </c>
      <c r="M546" t="s">
        <v>46</v>
      </c>
      <c r="N546" t="s">
        <v>311</v>
      </c>
      <c r="O546" t="s">
        <v>299</v>
      </c>
      <c r="P546" t="s">
        <v>2804</v>
      </c>
      <c r="Q546" t="s">
        <v>308</v>
      </c>
      <c r="R546" t="s">
        <v>47</v>
      </c>
      <c r="S546" t="s">
        <v>20</v>
      </c>
      <c r="T546" s="49">
        <v>0.63329999999999997</v>
      </c>
      <c r="U546" s="49">
        <v>9.4994999999999994</v>
      </c>
      <c r="V546" s="49">
        <v>33.25</v>
      </c>
      <c r="W546" t="s">
        <v>305</v>
      </c>
      <c r="X546" t="s">
        <v>368</v>
      </c>
      <c r="Y546" t="s">
        <v>369</v>
      </c>
      <c r="Z546" t="s">
        <v>2177</v>
      </c>
      <c r="AA546" s="2" t="str">
        <f>IFERROR(VLOOKUP(Tabela3[[#This Row],[RetornCodigo]],Tabela7[],4,0),"formula")</f>
        <v xml:space="preserve">Assai Sao Bernardo   </v>
      </c>
      <c r="AB546" s="9" t="str">
        <f>IFERROR(VLOOKUP(Tabela3[[#This Row],[RetornCodigo]],Tabela7[],3,0),"formula")</f>
        <v>Assai</v>
      </c>
      <c r="AC546" s="40">
        <f>IFERROR(Tabela3[[#This Row],[Vlr Devolução]]/$AK$1,"formula")</f>
        <v>1.0653119188443136E-4</v>
      </c>
      <c r="AD546" s="32">
        <f>IFERROR(Tabela3[[#This Row],[Qtd Devolvida Kg]]/$AL$1,"formula")</f>
        <v>2.755028010353959E-4</v>
      </c>
      <c r="AE546" s="41" t="str">
        <f>IFERROR(RIGHT(Tabela3[[#This Row],[Cliente]],10),"formula")</f>
        <v>1899 - 73)</v>
      </c>
      <c r="AF546" s="41">
        <f>IFERROR(VLOOKUP(Tabela3[[#This Row],[Fantasia]],'BASE VENDAS'!#REF!,2,0),0)</f>
        <v>0</v>
      </c>
      <c r="AG546" s="41">
        <f>IFERROR(VLOOKUP(Tabela3[[#This Row],[Fantasia]],'BASE VENDAS'!#REF!,3,0),0)</f>
        <v>0</v>
      </c>
      <c r="AH546" s="42">
        <f t="shared" si="9"/>
        <v>2.8611970184302681E-2</v>
      </c>
    </row>
    <row r="547" spans="1:34" x14ac:dyDescent="0.2">
      <c r="A547" s="9" t="str">
        <f>IFERROR(Tabela3[[#This Row],[direita]],"formula")</f>
        <v>1899 - 64)</v>
      </c>
      <c r="B547" s="9" t="s">
        <v>1133</v>
      </c>
      <c r="C547" t="s">
        <v>1134</v>
      </c>
      <c r="D547" t="s">
        <v>917</v>
      </c>
      <c r="E547" t="s">
        <v>1135</v>
      </c>
      <c r="F547" t="s">
        <v>676</v>
      </c>
      <c r="G547" t="s">
        <v>1155</v>
      </c>
      <c r="H547" s="48">
        <v>45698</v>
      </c>
      <c r="I547" t="s">
        <v>430</v>
      </c>
      <c r="J547" t="s">
        <v>303</v>
      </c>
      <c r="K547" t="s">
        <v>89</v>
      </c>
      <c r="L547" t="s">
        <v>117</v>
      </c>
      <c r="M547" t="s">
        <v>117</v>
      </c>
      <c r="N547" t="s">
        <v>298</v>
      </c>
      <c r="O547" t="s">
        <v>299</v>
      </c>
      <c r="P547" t="s">
        <v>1156</v>
      </c>
      <c r="Q547" t="s">
        <v>300</v>
      </c>
      <c r="R547" t="s">
        <v>118</v>
      </c>
      <c r="S547" t="s">
        <v>92</v>
      </c>
      <c r="T547" s="49">
        <v>0.25</v>
      </c>
      <c r="U547" s="49">
        <v>5</v>
      </c>
      <c r="V547" s="49">
        <v>22.5</v>
      </c>
      <c r="W547" t="s">
        <v>315</v>
      </c>
      <c r="X547" t="s">
        <v>302</v>
      </c>
      <c r="Y547" t="s">
        <v>21</v>
      </c>
      <c r="Z547" t="s">
        <v>1157</v>
      </c>
      <c r="AA547" s="2" t="str">
        <f>IFERROR(VLOOKUP(Tabela3[[#This Row],[RetornCodigo]],Tabela7[],4,0),"formula")</f>
        <v xml:space="preserve">Assai Padre Andrade   </v>
      </c>
      <c r="AB547" s="9" t="str">
        <f>IFERROR(VLOOKUP(Tabela3[[#This Row],[RetornCodigo]],Tabela7[],3,0),"formula")</f>
        <v>Assai</v>
      </c>
      <c r="AC547" s="40">
        <f>IFERROR(Tabela3[[#This Row],[Vlr Devolução]]/$AK$1,"formula")</f>
        <v>7.2088776463149045E-5</v>
      </c>
      <c r="AD547" s="32">
        <f>IFERROR(Tabela3[[#This Row],[Qtd Devolvida Kg]]/$AL$1,"formula")</f>
        <v>1.4500910628738138E-4</v>
      </c>
      <c r="AE547" s="41" t="str">
        <f>IFERROR(RIGHT(Tabela3[[#This Row],[Cliente]],10),"formula")</f>
        <v>1899 - 64)</v>
      </c>
      <c r="AF547" s="41">
        <f>IFERROR(VLOOKUP(Tabela3[[#This Row],[Fantasia]],'BASE VENDAS'!#REF!,2,0),0)</f>
        <v>0</v>
      </c>
      <c r="AG547" s="41">
        <f>IFERROR(VLOOKUP(Tabela3[[#This Row],[Fantasia]],'BASE VENDAS'!#REF!,3,0),0)</f>
        <v>0</v>
      </c>
      <c r="AH547" s="42">
        <f t="shared" si="9"/>
        <v>2.8611970184302681E-2</v>
      </c>
    </row>
    <row r="548" spans="1:34" x14ac:dyDescent="0.2">
      <c r="A548" s="9" t="str">
        <f>IFERROR(Tabela3[[#This Row],[direita]],"formula")</f>
        <v>2459 - 54)</v>
      </c>
      <c r="B548" s="9" t="s">
        <v>1133</v>
      </c>
      <c r="C548" t="s">
        <v>1134</v>
      </c>
      <c r="D548" t="s">
        <v>917</v>
      </c>
      <c r="E548" t="s">
        <v>1135</v>
      </c>
      <c r="F548" t="s">
        <v>680</v>
      </c>
      <c r="G548" t="s">
        <v>1158</v>
      </c>
      <c r="H548" s="48">
        <v>45698</v>
      </c>
      <c r="I548" t="s">
        <v>430</v>
      </c>
      <c r="J548" t="s">
        <v>303</v>
      </c>
      <c r="K548" t="s">
        <v>147</v>
      </c>
      <c r="L548" t="s">
        <v>415</v>
      </c>
      <c r="M548" t="s">
        <v>1159</v>
      </c>
      <c r="N548" t="s">
        <v>298</v>
      </c>
      <c r="O548" t="s">
        <v>299</v>
      </c>
      <c r="P548" t="s">
        <v>1160</v>
      </c>
      <c r="Q548" t="s">
        <v>300</v>
      </c>
      <c r="R548" t="s">
        <v>1161</v>
      </c>
      <c r="S548" t="s">
        <v>20</v>
      </c>
      <c r="T548" s="49">
        <v>17</v>
      </c>
      <c r="U548" s="49">
        <v>306</v>
      </c>
      <c r="V548" s="49">
        <v>979.2</v>
      </c>
      <c r="W548" t="s">
        <v>315</v>
      </c>
      <c r="X548" t="s">
        <v>370</v>
      </c>
      <c r="Y548" t="s">
        <v>379</v>
      </c>
      <c r="Z548" t="s">
        <v>1162</v>
      </c>
      <c r="AA548" s="2" t="str">
        <f>IFERROR(VLOOKUP(Tabela3[[#This Row],[RetornCodigo]],Tabela7[],4,0),"formula")</f>
        <v xml:space="preserve">Mateus Maracanau   </v>
      </c>
      <c r="AB548" s="9" t="str">
        <f>IFERROR(VLOOKUP(Tabela3[[#This Row],[RetornCodigo]],Tabela7[],3,0),"formula")</f>
        <v>Mateus</v>
      </c>
      <c r="AC548" s="40">
        <f>IFERROR(Tabela3[[#This Row],[Vlr Devolução]]/$AK$1,"formula")</f>
        <v>3.1373035516762465E-3</v>
      </c>
      <c r="AD548" s="32">
        <f>IFERROR(Tabela3[[#This Row],[Qtd Devolvida Kg]]/$AL$1,"formula")</f>
        <v>8.8745573047877401E-3</v>
      </c>
      <c r="AE548" s="41" t="str">
        <f>IFERROR(RIGHT(Tabela3[[#This Row],[Cliente]],10),"formula")</f>
        <v>2459 - 54)</v>
      </c>
      <c r="AF548" s="41">
        <f>IFERROR(VLOOKUP(Tabela3[[#This Row],[Fantasia]],'BASE VENDAS'!#REF!,2,0),0)</f>
        <v>0</v>
      </c>
      <c r="AG548" s="41">
        <f>IFERROR(VLOOKUP(Tabela3[[#This Row],[Fantasia]],'BASE VENDAS'!#REF!,3,0),0)</f>
        <v>0</v>
      </c>
      <c r="AH548" s="42">
        <f t="shared" si="9"/>
        <v>2.8611970184302681E-2</v>
      </c>
    </row>
    <row r="549" spans="1:34" x14ac:dyDescent="0.2">
      <c r="A549" s="9" t="str">
        <f>IFERROR(Tabela3[[#This Row],[direita]],"formula")</f>
        <v>2459 - 54)</v>
      </c>
      <c r="B549" s="9" t="s">
        <v>1133</v>
      </c>
      <c r="C549" t="s">
        <v>1134</v>
      </c>
      <c r="D549" t="s">
        <v>917</v>
      </c>
      <c r="E549" t="s">
        <v>1135</v>
      </c>
      <c r="F549" t="s">
        <v>680</v>
      </c>
      <c r="G549" t="s">
        <v>1158</v>
      </c>
      <c r="H549" s="48">
        <v>45698</v>
      </c>
      <c r="I549" t="s">
        <v>430</v>
      </c>
      <c r="J549" t="s">
        <v>303</v>
      </c>
      <c r="K549" t="s">
        <v>38</v>
      </c>
      <c r="L549" t="s">
        <v>39</v>
      </c>
      <c r="M549" t="s">
        <v>39</v>
      </c>
      <c r="N549" t="s">
        <v>298</v>
      </c>
      <c r="O549" t="s">
        <v>299</v>
      </c>
      <c r="P549" t="s">
        <v>1160</v>
      </c>
      <c r="Q549" t="s">
        <v>308</v>
      </c>
      <c r="R549" t="s">
        <v>40</v>
      </c>
      <c r="S549" t="s">
        <v>20</v>
      </c>
      <c r="T549" s="49">
        <v>7.1400000000000005E-2</v>
      </c>
      <c r="U549" s="49">
        <v>0.99960000000000004</v>
      </c>
      <c r="V549" s="49">
        <v>17.899999999999999</v>
      </c>
      <c r="W549" t="s">
        <v>315</v>
      </c>
      <c r="X549" t="s">
        <v>302</v>
      </c>
      <c r="Y549" t="s">
        <v>21</v>
      </c>
      <c r="Z549" t="s">
        <v>1162</v>
      </c>
      <c r="AA549" s="2" t="str">
        <f>IFERROR(VLOOKUP(Tabela3[[#This Row],[RetornCodigo]],Tabela7[],4,0),"formula")</f>
        <v xml:space="preserve">Mateus Maracanau   </v>
      </c>
      <c r="AB549" s="9" t="str">
        <f>IFERROR(VLOOKUP(Tabela3[[#This Row],[RetornCodigo]],Tabela7[],3,0),"formula")</f>
        <v>Mateus</v>
      </c>
      <c r="AC549" s="40">
        <f>IFERROR(Tabela3[[#This Row],[Vlr Devolução]]/$AK$1,"formula")</f>
        <v>5.7350626608460789E-5</v>
      </c>
      <c r="AD549" s="32">
        <f>IFERROR(Tabela3[[#This Row],[Qtd Devolvida Kg]]/$AL$1,"formula")</f>
        <v>2.8990220528973289E-5</v>
      </c>
      <c r="AE549" s="41" t="str">
        <f>IFERROR(RIGHT(Tabela3[[#This Row],[Cliente]],10),"formula")</f>
        <v>2459 - 54)</v>
      </c>
      <c r="AF549" s="41">
        <f>IFERROR(VLOOKUP(Tabela3[[#This Row],[Fantasia]],'BASE VENDAS'!#REF!,2,0),0)</f>
        <v>0</v>
      </c>
      <c r="AG549" s="41">
        <f>IFERROR(VLOOKUP(Tabela3[[#This Row],[Fantasia]],'BASE VENDAS'!#REF!,3,0),0)</f>
        <v>0</v>
      </c>
      <c r="AH549" s="42">
        <f t="shared" si="9"/>
        <v>2.8611970184302681E-2</v>
      </c>
    </row>
    <row r="550" spans="1:34" x14ac:dyDescent="0.2">
      <c r="A550" s="9" t="str">
        <f>IFERROR(Tabela3[[#This Row],[direita]],"formula")</f>
        <v>1899 - 18)</v>
      </c>
      <c r="B550" s="9" t="s">
        <v>1133</v>
      </c>
      <c r="C550" t="s">
        <v>1134</v>
      </c>
      <c r="D550" t="s">
        <v>917</v>
      </c>
      <c r="E550" t="s">
        <v>1135</v>
      </c>
      <c r="F550" t="s">
        <v>680</v>
      </c>
      <c r="G550" t="s">
        <v>1163</v>
      </c>
      <c r="H550" s="48">
        <v>45699</v>
      </c>
      <c r="I550" t="s">
        <v>430</v>
      </c>
      <c r="J550" t="s">
        <v>303</v>
      </c>
      <c r="K550" t="s">
        <v>147</v>
      </c>
      <c r="L550" t="s">
        <v>415</v>
      </c>
      <c r="M550" t="s">
        <v>1159</v>
      </c>
      <c r="N550" t="s">
        <v>298</v>
      </c>
      <c r="O550" t="s">
        <v>299</v>
      </c>
      <c r="P550" t="s">
        <v>1164</v>
      </c>
      <c r="Q550" t="s">
        <v>308</v>
      </c>
      <c r="R550" t="s">
        <v>1161</v>
      </c>
      <c r="S550" t="s">
        <v>20</v>
      </c>
      <c r="T550" s="49">
        <v>2.7799999999999998E-2</v>
      </c>
      <c r="U550" s="49">
        <v>0.50039999999999996</v>
      </c>
      <c r="V550" s="49">
        <v>1.45</v>
      </c>
      <c r="W550" t="s">
        <v>315</v>
      </c>
      <c r="X550" t="s">
        <v>302</v>
      </c>
      <c r="Y550" t="s">
        <v>21</v>
      </c>
      <c r="Z550" t="s">
        <v>1165</v>
      </c>
      <c r="AA550" s="2" t="str">
        <f>IFERROR(VLOOKUP(Tabela3[[#This Row],[RetornCodigo]],Tabela7[],4,0),"formula")</f>
        <v xml:space="preserve">Assai Maracanau   </v>
      </c>
      <c r="AB550" s="9" t="str">
        <f>IFERROR(VLOOKUP(Tabela3[[#This Row],[RetornCodigo]],Tabela7[],3,0),"formula")</f>
        <v>Assai</v>
      </c>
      <c r="AC550" s="40">
        <f>IFERROR(Tabela3[[#This Row],[Vlr Devolução]]/$AK$1,"formula")</f>
        <v>4.6457211498473826E-6</v>
      </c>
      <c r="AD550" s="32">
        <f>IFERROR(Tabela3[[#This Row],[Qtd Devolvida Kg]]/$AL$1,"formula")</f>
        <v>1.4512511357241128E-5</v>
      </c>
      <c r="AE550" s="41" t="str">
        <f>IFERROR(RIGHT(Tabela3[[#This Row],[Cliente]],10),"formula")</f>
        <v>1899 - 18)</v>
      </c>
      <c r="AF550" s="41">
        <f>IFERROR(VLOOKUP(Tabela3[[#This Row],[Fantasia]],'BASE VENDAS'!#REF!,2,0),0)</f>
        <v>0</v>
      </c>
      <c r="AG550" s="41">
        <f>IFERROR(VLOOKUP(Tabela3[[#This Row],[Fantasia]],'BASE VENDAS'!#REF!,3,0),0)</f>
        <v>0</v>
      </c>
      <c r="AH550" s="42">
        <f t="shared" si="9"/>
        <v>2.8611970184302681E-2</v>
      </c>
    </row>
    <row r="551" spans="1:34" x14ac:dyDescent="0.2">
      <c r="A551" s="9" t="str">
        <f>IFERROR(Tabela3[[#This Row],[direita]],"formula")</f>
        <v>1899 - 18)</v>
      </c>
      <c r="B551" s="9" t="s">
        <v>1133</v>
      </c>
      <c r="C551" t="s">
        <v>1134</v>
      </c>
      <c r="D551" t="s">
        <v>917</v>
      </c>
      <c r="E551" t="s">
        <v>1135</v>
      </c>
      <c r="F551" t="s">
        <v>680</v>
      </c>
      <c r="G551" t="s">
        <v>1163</v>
      </c>
      <c r="H551" s="48">
        <v>45699</v>
      </c>
      <c r="I551" t="s">
        <v>430</v>
      </c>
      <c r="J551" t="s">
        <v>303</v>
      </c>
      <c r="K551" t="s">
        <v>89</v>
      </c>
      <c r="L551" t="s">
        <v>117</v>
      </c>
      <c r="M551" t="s">
        <v>117</v>
      </c>
      <c r="N551" t="s">
        <v>298</v>
      </c>
      <c r="O551" t="s">
        <v>299</v>
      </c>
      <c r="P551" t="s">
        <v>1164</v>
      </c>
      <c r="Q551" t="s">
        <v>300</v>
      </c>
      <c r="R551" t="s">
        <v>118</v>
      </c>
      <c r="S551" t="s">
        <v>92</v>
      </c>
      <c r="T551" s="49">
        <v>7.4999999999999997E-2</v>
      </c>
      <c r="U551" s="49">
        <v>1.5</v>
      </c>
      <c r="V551" s="49">
        <v>6.75</v>
      </c>
      <c r="W551" t="s">
        <v>315</v>
      </c>
      <c r="X551" t="s">
        <v>302</v>
      </c>
      <c r="Y551" t="s">
        <v>21</v>
      </c>
      <c r="Z551" t="s">
        <v>1165</v>
      </c>
      <c r="AA551" s="2" t="str">
        <f>IFERROR(VLOOKUP(Tabela3[[#This Row],[RetornCodigo]],Tabela7[],4,0),"formula")</f>
        <v xml:space="preserve">Assai Maracanau   </v>
      </c>
      <c r="AB551" s="9" t="str">
        <f>IFERROR(VLOOKUP(Tabela3[[#This Row],[RetornCodigo]],Tabela7[],3,0),"formula")</f>
        <v>Assai</v>
      </c>
      <c r="AC551" s="40">
        <f>IFERROR(Tabela3[[#This Row],[Vlr Devolução]]/$AK$1,"formula")</f>
        <v>2.1626632938944714E-5</v>
      </c>
      <c r="AD551" s="32">
        <f>IFERROR(Tabela3[[#This Row],[Qtd Devolvida Kg]]/$AL$1,"formula")</f>
        <v>4.3502731886214419E-5</v>
      </c>
      <c r="AE551" s="41" t="str">
        <f>IFERROR(RIGHT(Tabela3[[#This Row],[Cliente]],10),"formula")</f>
        <v>1899 - 18)</v>
      </c>
      <c r="AF551" s="41">
        <f>IFERROR(VLOOKUP(Tabela3[[#This Row],[Fantasia]],'BASE VENDAS'!#REF!,2,0),0)</f>
        <v>0</v>
      </c>
      <c r="AG551" s="41">
        <f>IFERROR(VLOOKUP(Tabela3[[#This Row],[Fantasia]],'BASE VENDAS'!#REF!,3,0),0)</f>
        <v>0</v>
      </c>
      <c r="AH551" s="42">
        <f t="shared" si="9"/>
        <v>2.8611970184302681E-2</v>
      </c>
    </row>
    <row r="552" spans="1:34" x14ac:dyDescent="0.2">
      <c r="A552" s="9" t="str">
        <f>IFERROR(Tabela3[[#This Row],[direita]],"formula")</f>
        <v>1899 - 18)</v>
      </c>
      <c r="B552" s="9" t="s">
        <v>1133</v>
      </c>
      <c r="C552" t="s">
        <v>1134</v>
      </c>
      <c r="D552" t="s">
        <v>917</v>
      </c>
      <c r="E552" t="s">
        <v>1135</v>
      </c>
      <c r="F552" t="s">
        <v>680</v>
      </c>
      <c r="G552" t="s">
        <v>1163</v>
      </c>
      <c r="H552" s="48">
        <v>45700</v>
      </c>
      <c r="I552" t="s">
        <v>430</v>
      </c>
      <c r="J552" t="s">
        <v>303</v>
      </c>
      <c r="K552" t="s">
        <v>313</v>
      </c>
      <c r="L552" t="s">
        <v>365</v>
      </c>
      <c r="M552" t="s">
        <v>365</v>
      </c>
      <c r="N552" t="s">
        <v>325</v>
      </c>
      <c r="O552" t="s">
        <v>299</v>
      </c>
      <c r="P552" t="s">
        <v>2178</v>
      </c>
      <c r="Q552" t="s">
        <v>300</v>
      </c>
      <c r="R552" t="s">
        <v>1418</v>
      </c>
      <c r="S552" t="s">
        <v>20</v>
      </c>
      <c r="T552" s="49">
        <v>2.5</v>
      </c>
      <c r="U552" s="49">
        <v>14</v>
      </c>
      <c r="V552" s="49">
        <v>247.5</v>
      </c>
      <c r="W552" t="s">
        <v>301</v>
      </c>
      <c r="X552" t="s">
        <v>370</v>
      </c>
      <c r="Y552" t="s">
        <v>371</v>
      </c>
      <c r="Z552" t="s">
        <v>1165</v>
      </c>
      <c r="AA552" s="2" t="str">
        <f>IFERROR(VLOOKUP(Tabela3[[#This Row],[RetornCodigo]],Tabela7[],4,0),"formula")</f>
        <v xml:space="preserve">Assai Maracanau   </v>
      </c>
      <c r="AB552" s="9" t="str">
        <f>IFERROR(VLOOKUP(Tabela3[[#This Row],[RetornCodigo]],Tabela7[],3,0),"formula")</f>
        <v>Assai</v>
      </c>
      <c r="AC552" s="40">
        <f>IFERROR(Tabela3[[#This Row],[Vlr Devolução]]/$AK$1,"formula")</f>
        <v>7.929765410946395E-4</v>
      </c>
      <c r="AD552" s="32">
        <f>IFERROR(Tabela3[[#This Row],[Qtd Devolvida Kg]]/$AL$1,"formula")</f>
        <v>4.0602549760466788E-4</v>
      </c>
      <c r="AE552" s="41" t="str">
        <f>IFERROR(RIGHT(Tabela3[[#This Row],[Cliente]],10),"formula")</f>
        <v>1899 - 18)</v>
      </c>
      <c r="AF552" s="41">
        <f>IFERROR(VLOOKUP(Tabela3[[#This Row],[Fantasia]],'BASE VENDAS'!#REF!,2,0),0)</f>
        <v>0</v>
      </c>
      <c r="AG552" s="41">
        <f>IFERROR(VLOOKUP(Tabela3[[#This Row],[Fantasia]],'BASE VENDAS'!#REF!,3,0),0)</f>
        <v>0</v>
      </c>
      <c r="AH552" s="42">
        <f t="shared" si="9"/>
        <v>2.8611970184302681E-2</v>
      </c>
    </row>
    <row r="553" spans="1:34" x14ac:dyDescent="0.2">
      <c r="A553" s="9" t="str">
        <f>IFERROR(Tabela3[[#This Row],[direita]],"formula")</f>
        <v>0153 - 03)</v>
      </c>
      <c r="B553" s="9" t="s">
        <v>1133</v>
      </c>
      <c r="C553" t="s">
        <v>1146</v>
      </c>
      <c r="D553" t="s">
        <v>922</v>
      </c>
      <c r="E553" t="s">
        <v>1135</v>
      </c>
      <c r="F553" t="s">
        <v>676</v>
      </c>
      <c r="G553" t="s">
        <v>1166</v>
      </c>
      <c r="H553" s="48">
        <v>45698</v>
      </c>
      <c r="I553" t="s">
        <v>430</v>
      </c>
      <c r="J553" t="s">
        <v>303</v>
      </c>
      <c r="K553" t="s">
        <v>432</v>
      </c>
      <c r="L553" t="s">
        <v>433</v>
      </c>
      <c r="M553" t="s">
        <v>433</v>
      </c>
      <c r="N553" t="s">
        <v>298</v>
      </c>
      <c r="O553" t="s">
        <v>299</v>
      </c>
      <c r="P553" t="s">
        <v>1167</v>
      </c>
      <c r="Q553" t="s">
        <v>300</v>
      </c>
      <c r="R553" t="s">
        <v>1168</v>
      </c>
      <c r="S553" t="s">
        <v>20</v>
      </c>
      <c r="T553" s="49">
        <v>1</v>
      </c>
      <c r="U553" s="49">
        <v>11.85</v>
      </c>
      <c r="V553" s="49">
        <v>258</v>
      </c>
      <c r="W553" t="s">
        <v>315</v>
      </c>
      <c r="X553" t="s">
        <v>372</v>
      </c>
      <c r="Y553" t="s">
        <v>373</v>
      </c>
      <c r="Z553" t="s">
        <v>1169</v>
      </c>
      <c r="AA553" s="2" t="str">
        <f>IFERROR(VLOOKUP(Tabela3[[#This Row],[RetornCodigo]],Tabela7[],4,0),"formula")</f>
        <v xml:space="preserve">S. Do Povo Serrinha   </v>
      </c>
      <c r="AB553" s="9" t="str">
        <f>IFERROR(VLOOKUP(Tabela3[[#This Row],[RetornCodigo]],Tabela7[],3,0),"formula")</f>
        <v>Supermercado Do Povo</v>
      </c>
      <c r="AC553" s="40">
        <f>IFERROR(Tabela3[[#This Row],[Vlr Devolução]]/$AK$1,"formula")</f>
        <v>8.2661797011077565E-4</v>
      </c>
      <c r="AD553" s="32">
        <f>IFERROR(Tabela3[[#This Row],[Qtd Devolvida Kg]]/$AL$1,"formula")</f>
        <v>3.4367158190109386E-4</v>
      </c>
      <c r="AE553" s="41" t="str">
        <f>IFERROR(RIGHT(Tabela3[[#This Row],[Cliente]],10),"formula")</f>
        <v>0153 - 03)</v>
      </c>
      <c r="AF553" s="41">
        <f>IFERROR(VLOOKUP(Tabela3[[#This Row],[Fantasia]],'BASE VENDAS'!#REF!,2,0),0)</f>
        <v>0</v>
      </c>
      <c r="AG553" s="41">
        <f>IFERROR(VLOOKUP(Tabela3[[#This Row],[Fantasia]],'BASE VENDAS'!#REF!,3,0),0)</f>
        <v>0</v>
      </c>
      <c r="AH553" s="42">
        <f t="shared" si="9"/>
        <v>2.8611970184302681E-2</v>
      </c>
    </row>
    <row r="554" spans="1:34" x14ac:dyDescent="0.2">
      <c r="A554" s="9" t="str">
        <f>IFERROR(Tabela3[[#This Row],[direita]],"formula")</f>
        <v>1541 - 05)</v>
      </c>
      <c r="B554" s="9" t="s">
        <v>1133</v>
      </c>
      <c r="C554" t="s">
        <v>1134</v>
      </c>
      <c r="D554" t="s">
        <v>920</v>
      </c>
      <c r="E554" t="s">
        <v>1135</v>
      </c>
      <c r="F554" t="s">
        <v>676</v>
      </c>
      <c r="G554" t="s">
        <v>2179</v>
      </c>
      <c r="H554" s="48">
        <v>45699</v>
      </c>
      <c r="I554" t="s">
        <v>430</v>
      </c>
      <c r="J554" t="s">
        <v>303</v>
      </c>
      <c r="K554" t="s">
        <v>93</v>
      </c>
      <c r="L554" t="s">
        <v>94</v>
      </c>
      <c r="M554" t="s">
        <v>94</v>
      </c>
      <c r="N554" t="s">
        <v>333</v>
      </c>
      <c r="O554" t="s">
        <v>299</v>
      </c>
      <c r="P554" t="s">
        <v>2180</v>
      </c>
      <c r="Q554" t="s">
        <v>300</v>
      </c>
      <c r="R554" t="s">
        <v>95</v>
      </c>
      <c r="S554" t="s">
        <v>96</v>
      </c>
      <c r="T554" s="49">
        <v>15</v>
      </c>
      <c r="U554" s="49">
        <v>4.5149999999999997</v>
      </c>
      <c r="V554" s="49">
        <v>157.5</v>
      </c>
      <c r="W554" t="s">
        <v>315</v>
      </c>
      <c r="X554" t="s">
        <v>302</v>
      </c>
      <c r="Y554" t="s">
        <v>335</v>
      </c>
      <c r="Z554" t="s">
        <v>2181</v>
      </c>
      <c r="AA554" s="2" t="str">
        <f>IFERROR(VLOOKUP(Tabela3[[#This Row],[RetornCodigo]],Tabela7[],4,0),"formula")</f>
        <v xml:space="preserve">Telefrango Passare   </v>
      </c>
      <c r="AB554" s="9" t="str">
        <f>IFERROR(VLOOKUP(Tabela3[[#This Row],[RetornCodigo]],Tabela7[],3,0),"formula")</f>
        <v>Telefrango</v>
      </c>
      <c r="AC554" s="40">
        <f>IFERROR(Tabela3[[#This Row],[Vlr Devolução]]/$AK$1,"formula")</f>
        <v>5.0462143524204327E-4</v>
      </c>
      <c r="AD554" s="32">
        <f>IFERROR(Tabela3[[#This Row],[Qtd Devolvida Kg]]/$AL$1,"formula")</f>
        <v>1.3094322297750539E-4</v>
      </c>
      <c r="AE554" s="41" t="str">
        <f>IFERROR(RIGHT(Tabela3[[#This Row],[Cliente]],10),"formula")</f>
        <v>1541 - 05)</v>
      </c>
      <c r="AF554" s="41">
        <f>IFERROR(VLOOKUP(Tabela3[[#This Row],[Fantasia]],'BASE VENDAS'!#REF!,2,0),0)</f>
        <v>0</v>
      </c>
      <c r="AG554" s="41">
        <f>IFERROR(VLOOKUP(Tabela3[[#This Row],[Fantasia]],'BASE VENDAS'!#REF!,3,0),0)</f>
        <v>0</v>
      </c>
      <c r="AH554" s="42">
        <f t="shared" si="9"/>
        <v>2.8611970184302681E-2</v>
      </c>
    </row>
    <row r="555" spans="1:34" x14ac:dyDescent="0.2">
      <c r="A555" s="9" t="str">
        <f>IFERROR(Tabela3[[#This Row],[direita]],"formula")</f>
        <v>1899 - 46)</v>
      </c>
      <c r="B555" s="9" t="s">
        <v>1133</v>
      </c>
      <c r="C555" t="s">
        <v>1134</v>
      </c>
      <c r="D555" t="s">
        <v>917</v>
      </c>
      <c r="E555" t="s">
        <v>1135</v>
      </c>
      <c r="F555" t="s">
        <v>676</v>
      </c>
      <c r="G555" t="s">
        <v>1170</v>
      </c>
      <c r="H555" s="48">
        <v>45698</v>
      </c>
      <c r="I555" t="s">
        <v>430</v>
      </c>
      <c r="J555" t="s">
        <v>297</v>
      </c>
      <c r="K555" t="s">
        <v>27</v>
      </c>
      <c r="L555" t="s">
        <v>84</v>
      </c>
      <c r="M555" t="s">
        <v>102</v>
      </c>
      <c r="N555" t="s">
        <v>298</v>
      </c>
      <c r="O555" t="s">
        <v>299</v>
      </c>
      <c r="P555" t="s">
        <v>1171</v>
      </c>
      <c r="Q555" t="s">
        <v>300</v>
      </c>
      <c r="R555" t="s">
        <v>103</v>
      </c>
      <c r="S555" t="s">
        <v>20</v>
      </c>
      <c r="T555" s="49">
        <v>0.18179999999999999</v>
      </c>
      <c r="U555" s="49">
        <v>3.5814599999999999</v>
      </c>
      <c r="V555" s="49">
        <v>42</v>
      </c>
      <c r="W555" t="s">
        <v>315</v>
      </c>
      <c r="X555" t="s">
        <v>370</v>
      </c>
      <c r="Y555" t="s">
        <v>379</v>
      </c>
      <c r="Z555" t="s">
        <v>1172</v>
      </c>
      <c r="AA555" s="2" t="str">
        <f>IFERROR(VLOOKUP(Tabela3[[#This Row],[RetornCodigo]],Tabela7[],4,0),"formula")</f>
        <v xml:space="preserve">Assai Coacu   </v>
      </c>
      <c r="AB555" s="9" t="str">
        <f>IFERROR(VLOOKUP(Tabela3[[#This Row],[RetornCodigo]],Tabela7[],3,0),"formula")</f>
        <v>Assai</v>
      </c>
      <c r="AC555" s="40">
        <f>IFERROR(Tabela3[[#This Row],[Vlr Devolução]]/$AK$1,"formula")</f>
        <v>1.3456571606454488E-4</v>
      </c>
      <c r="AD555" s="32">
        <f>IFERROR(Tabela3[[#This Row],[Qtd Devolvida Kg]]/$AL$1,"formula")</f>
        <v>1.0386886276080098E-4</v>
      </c>
      <c r="AE555" s="41" t="str">
        <f>IFERROR(RIGHT(Tabela3[[#This Row],[Cliente]],10),"formula")</f>
        <v>1899 - 46)</v>
      </c>
      <c r="AF555" s="41">
        <f>IFERROR(VLOOKUP(Tabela3[[#This Row],[Fantasia]],'BASE VENDAS'!#REF!,2,0),0)</f>
        <v>0</v>
      </c>
      <c r="AG555" s="41">
        <f>IFERROR(VLOOKUP(Tabela3[[#This Row],[Fantasia]],'BASE VENDAS'!#REF!,3,0),0)</f>
        <v>0</v>
      </c>
      <c r="AH555" s="42">
        <f t="shared" si="9"/>
        <v>2.8611970184302681E-2</v>
      </c>
    </row>
    <row r="556" spans="1:34" x14ac:dyDescent="0.2">
      <c r="A556" s="9" t="str">
        <f>IFERROR(Tabela3[[#This Row],[direita]],"formula")</f>
        <v>1899 - 61)</v>
      </c>
      <c r="B556" s="9" t="s">
        <v>1133</v>
      </c>
      <c r="C556" t="s">
        <v>1134</v>
      </c>
      <c r="D556" t="s">
        <v>917</v>
      </c>
      <c r="E556" t="s">
        <v>1135</v>
      </c>
      <c r="F556" t="s">
        <v>676</v>
      </c>
      <c r="G556" t="s">
        <v>1173</v>
      </c>
      <c r="H556" s="48">
        <v>45698</v>
      </c>
      <c r="I556" t="s">
        <v>430</v>
      </c>
      <c r="J556" t="s">
        <v>297</v>
      </c>
      <c r="K556" t="s">
        <v>27</v>
      </c>
      <c r="L556" t="s">
        <v>84</v>
      </c>
      <c r="M556" t="s">
        <v>102</v>
      </c>
      <c r="N556" t="s">
        <v>298</v>
      </c>
      <c r="O556" t="s">
        <v>299</v>
      </c>
      <c r="P556" t="s">
        <v>1174</v>
      </c>
      <c r="Q556" t="s">
        <v>300</v>
      </c>
      <c r="R556" t="s">
        <v>103</v>
      </c>
      <c r="S556" t="s">
        <v>20</v>
      </c>
      <c r="T556" s="49">
        <v>5</v>
      </c>
      <c r="U556" s="49">
        <v>98.5</v>
      </c>
      <c r="V556" s="49">
        <v>1155</v>
      </c>
      <c r="W556" t="s">
        <v>315</v>
      </c>
      <c r="X556" t="s">
        <v>370</v>
      </c>
      <c r="Y556" t="s">
        <v>379</v>
      </c>
      <c r="Z556" t="s">
        <v>1175</v>
      </c>
      <c r="AA556" s="2" t="str">
        <f>IFERROR(VLOOKUP(Tabela3[[#This Row],[RetornCodigo]],Tabela7[],4,0),"formula")</f>
        <v xml:space="preserve">Assai Joquei Clube   </v>
      </c>
      <c r="AB556" s="9" t="str">
        <f>IFERROR(VLOOKUP(Tabela3[[#This Row],[RetornCodigo]],Tabela7[],3,0),"formula")</f>
        <v>Assai</v>
      </c>
      <c r="AC556" s="40">
        <f>IFERROR(Tabela3[[#This Row],[Vlr Devolução]]/$AK$1,"formula")</f>
        <v>3.7005571917749841E-3</v>
      </c>
      <c r="AD556" s="32">
        <f>IFERROR(Tabela3[[#This Row],[Qtd Devolvida Kg]]/$AL$1,"formula")</f>
        <v>2.8566793938614131E-3</v>
      </c>
      <c r="AE556" s="41" t="str">
        <f>IFERROR(RIGHT(Tabela3[[#This Row],[Cliente]],10),"formula")</f>
        <v>1899 - 61)</v>
      </c>
      <c r="AF556" s="41">
        <f>IFERROR(VLOOKUP(Tabela3[[#This Row],[Fantasia]],'BASE VENDAS'!#REF!,2,0),0)</f>
        <v>0</v>
      </c>
      <c r="AG556" s="41">
        <f>IFERROR(VLOOKUP(Tabela3[[#This Row],[Fantasia]],'BASE VENDAS'!#REF!,3,0),0)</f>
        <v>0</v>
      </c>
      <c r="AH556" s="42">
        <f t="shared" si="9"/>
        <v>2.8611970184302681E-2</v>
      </c>
    </row>
    <row r="557" spans="1:34" x14ac:dyDescent="0.2">
      <c r="A557" s="9" t="str">
        <f>IFERROR(Tabela3[[#This Row],[direita]],"formula")</f>
        <v>0082 - 13)</v>
      </c>
      <c r="B557" s="9" t="s">
        <v>1133</v>
      </c>
      <c r="C557" t="s">
        <v>1146</v>
      </c>
      <c r="D557" t="s">
        <v>916</v>
      </c>
      <c r="E557" t="s">
        <v>1135</v>
      </c>
      <c r="F557" t="s">
        <v>676</v>
      </c>
      <c r="G557" t="s">
        <v>1176</v>
      </c>
      <c r="H557" s="48">
        <v>45699</v>
      </c>
      <c r="I557" t="s">
        <v>430</v>
      </c>
      <c r="J557" t="s">
        <v>297</v>
      </c>
      <c r="K557" t="s">
        <v>27</v>
      </c>
      <c r="L557" t="s">
        <v>84</v>
      </c>
      <c r="M557" t="s">
        <v>84</v>
      </c>
      <c r="N557" t="s">
        <v>298</v>
      </c>
      <c r="O557" t="s">
        <v>299</v>
      </c>
      <c r="P557" t="s">
        <v>1177</v>
      </c>
      <c r="Q557" t="s">
        <v>300</v>
      </c>
      <c r="R557" t="s">
        <v>85</v>
      </c>
      <c r="S557" t="s">
        <v>20</v>
      </c>
      <c r="T557" s="49">
        <v>0.2417</v>
      </c>
      <c r="U557" s="49">
        <v>4.3506</v>
      </c>
      <c r="V557" s="49">
        <v>46.12</v>
      </c>
      <c r="W557" t="s">
        <v>315</v>
      </c>
      <c r="X557" t="s">
        <v>368</v>
      </c>
      <c r="Y557" t="s">
        <v>369</v>
      </c>
      <c r="Z557" t="s">
        <v>1178</v>
      </c>
      <c r="AA557" s="2" t="str">
        <f>IFERROR(VLOOKUP(Tabela3[[#This Row],[RetornCodigo]],Tabela7[],4,0),"formula")</f>
        <v xml:space="preserve">G Barbosa Parangaba   </v>
      </c>
      <c r="AB557" s="9" t="str">
        <f>IFERROR(VLOOKUP(Tabela3[[#This Row],[RetornCodigo]],Tabela7[],3,0),"formula")</f>
        <v>G Barbosa</v>
      </c>
      <c r="AC557" s="40">
        <f>IFERROR(Tabela3[[#This Row],[Vlr Devolução]]/$AK$1,"formula")</f>
        <v>1.477659720213526E-4</v>
      </c>
      <c r="AD557" s="32">
        <f>IFERROR(Tabela3[[#This Row],[Qtd Devolvida Kg]]/$AL$1,"formula")</f>
        <v>1.2617532356277628E-4</v>
      </c>
      <c r="AE557" s="41" t="str">
        <f>IFERROR(RIGHT(Tabela3[[#This Row],[Cliente]],10),"formula")</f>
        <v>0082 - 13)</v>
      </c>
      <c r="AF557" s="41">
        <f>IFERROR(VLOOKUP(Tabela3[[#This Row],[Fantasia]],'BASE VENDAS'!#REF!,2,0),0)</f>
        <v>0</v>
      </c>
      <c r="AG557" s="41">
        <f>IFERROR(VLOOKUP(Tabela3[[#This Row],[Fantasia]],'BASE VENDAS'!#REF!,3,0),0)</f>
        <v>0</v>
      </c>
      <c r="AH557" s="42">
        <f t="shared" si="9"/>
        <v>2.8611970184302681E-2</v>
      </c>
    </row>
    <row r="558" spans="1:34" x14ac:dyDescent="0.2">
      <c r="A558" s="9" t="str">
        <f>IFERROR(Tabela3[[#This Row],[direita]],"formula")</f>
        <v>0082 - 13)</v>
      </c>
      <c r="B558" s="9" t="s">
        <v>1133</v>
      </c>
      <c r="C558" t="s">
        <v>1146</v>
      </c>
      <c r="D558" t="s">
        <v>916</v>
      </c>
      <c r="E558" t="s">
        <v>1135</v>
      </c>
      <c r="F558" t="s">
        <v>676</v>
      </c>
      <c r="G558" t="s">
        <v>1176</v>
      </c>
      <c r="H558" s="48">
        <v>45699</v>
      </c>
      <c r="I558" t="s">
        <v>430</v>
      </c>
      <c r="J558" t="s">
        <v>297</v>
      </c>
      <c r="K558" t="s">
        <v>27</v>
      </c>
      <c r="L558" t="s">
        <v>84</v>
      </c>
      <c r="M558" t="s">
        <v>84</v>
      </c>
      <c r="N558" t="s">
        <v>298</v>
      </c>
      <c r="O558" t="s">
        <v>299</v>
      </c>
      <c r="P558" t="s">
        <v>1177</v>
      </c>
      <c r="Q558" t="s">
        <v>308</v>
      </c>
      <c r="R558" t="s">
        <v>85</v>
      </c>
      <c r="S558" t="s">
        <v>20</v>
      </c>
      <c r="T558" s="49">
        <v>0.2417</v>
      </c>
      <c r="U558" s="49">
        <v>4.3506</v>
      </c>
      <c r="V558" s="49">
        <v>46.1</v>
      </c>
      <c r="W558" t="s">
        <v>315</v>
      </c>
      <c r="X558" t="s">
        <v>370</v>
      </c>
      <c r="Y558" t="s">
        <v>379</v>
      </c>
      <c r="Z558" t="s">
        <v>1178</v>
      </c>
      <c r="AA558" s="2" t="str">
        <f>IFERROR(VLOOKUP(Tabela3[[#This Row],[RetornCodigo]],Tabela7[],4,0),"formula")</f>
        <v xml:space="preserve">G Barbosa Parangaba   </v>
      </c>
      <c r="AB558" s="9" t="str">
        <f>IFERROR(VLOOKUP(Tabela3[[#This Row],[RetornCodigo]],Tabela7[],3,0),"formula")</f>
        <v>G Barbosa</v>
      </c>
      <c r="AC558" s="40">
        <f>IFERROR(Tabela3[[#This Row],[Vlr Devolução]]/$AK$1,"formula")</f>
        <v>1.4770189310894094E-4</v>
      </c>
      <c r="AD558" s="32">
        <f>IFERROR(Tabela3[[#This Row],[Qtd Devolvida Kg]]/$AL$1,"formula")</f>
        <v>1.2617532356277628E-4</v>
      </c>
      <c r="AE558" s="41" t="str">
        <f>IFERROR(RIGHT(Tabela3[[#This Row],[Cliente]],10),"formula")</f>
        <v>0082 - 13)</v>
      </c>
      <c r="AF558" s="41">
        <f>IFERROR(VLOOKUP(Tabela3[[#This Row],[Fantasia]],'BASE VENDAS'!#REF!,2,0),0)</f>
        <v>0</v>
      </c>
      <c r="AG558" s="41">
        <f>IFERROR(VLOOKUP(Tabela3[[#This Row],[Fantasia]],'BASE VENDAS'!#REF!,3,0),0)</f>
        <v>0</v>
      </c>
      <c r="AH558" s="42">
        <f t="shared" si="9"/>
        <v>2.8611970184302681E-2</v>
      </c>
    </row>
    <row r="559" spans="1:34" x14ac:dyDescent="0.2">
      <c r="A559" s="9" t="str">
        <f>IFERROR(Tabela3[[#This Row],[direita]],"formula")</f>
        <v>2459 - 80)</v>
      </c>
      <c r="B559" s="9" t="s">
        <v>1133</v>
      </c>
      <c r="C559" t="s">
        <v>1134</v>
      </c>
      <c r="D559" t="s">
        <v>917</v>
      </c>
      <c r="E559" t="s">
        <v>1135</v>
      </c>
      <c r="F559" t="s">
        <v>683</v>
      </c>
      <c r="G559" t="s">
        <v>1513</v>
      </c>
      <c r="H559" s="48">
        <v>45700</v>
      </c>
      <c r="I559" t="s">
        <v>430</v>
      </c>
      <c r="J559" t="s">
        <v>297</v>
      </c>
      <c r="K559" t="s">
        <v>27</v>
      </c>
      <c r="L559" t="s">
        <v>84</v>
      </c>
      <c r="M559" t="s">
        <v>102</v>
      </c>
      <c r="N559" t="s">
        <v>298</v>
      </c>
      <c r="O559" t="s">
        <v>299</v>
      </c>
      <c r="P559" t="s">
        <v>2182</v>
      </c>
      <c r="Q559" t="s">
        <v>300</v>
      </c>
      <c r="R559" t="s">
        <v>103</v>
      </c>
      <c r="S559" t="s">
        <v>20</v>
      </c>
      <c r="T559" s="49">
        <v>0.13639999999999999</v>
      </c>
      <c r="U559" s="49">
        <v>2.6870799999999999</v>
      </c>
      <c r="V559" s="49">
        <v>31.5</v>
      </c>
      <c r="W559" t="s">
        <v>315</v>
      </c>
      <c r="X559" t="s">
        <v>368</v>
      </c>
      <c r="Y559" t="s">
        <v>369</v>
      </c>
      <c r="Z559" t="s">
        <v>2183</v>
      </c>
      <c r="AA559" s="2" t="str">
        <f>IFERROR(VLOOKUP(Tabela3[[#This Row],[RetornCodigo]],Tabela7[],4,0),"formula")</f>
        <v xml:space="preserve">Mix Mateus Guadalajara   </v>
      </c>
      <c r="AB559" s="9" t="str">
        <f>IFERROR(VLOOKUP(Tabela3[[#This Row],[RetornCodigo]],Tabela7[],3,0),"formula")</f>
        <v>Mateus</v>
      </c>
      <c r="AC559" s="40">
        <f>IFERROR(Tabela3[[#This Row],[Vlr Devolução]]/$AK$1,"formula")</f>
        <v>1.0092428704840865E-4</v>
      </c>
      <c r="AD559" s="32">
        <f>IFERROR(Tabela3[[#This Row],[Qtd Devolvida Kg]]/$AL$1,"formula")</f>
        <v>7.7930213864539353E-5</v>
      </c>
      <c r="AE559" s="41" t="str">
        <f>IFERROR(RIGHT(Tabela3[[#This Row],[Cliente]],10),"formula")</f>
        <v>2459 - 80)</v>
      </c>
      <c r="AF559" s="41">
        <f>IFERROR(VLOOKUP(Tabela3[[#This Row],[Fantasia]],'BASE VENDAS'!#REF!,2,0),0)</f>
        <v>0</v>
      </c>
      <c r="AG559" s="41">
        <f>IFERROR(VLOOKUP(Tabela3[[#This Row],[Fantasia]],'BASE VENDAS'!#REF!,3,0),0)</f>
        <v>0</v>
      </c>
      <c r="AH559" s="42">
        <f t="shared" si="9"/>
        <v>2.8611970184302681E-2</v>
      </c>
    </row>
    <row r="560" spans="1:34" x14ac:dyDescent="0.2">
      <c r="A560" s="9" t="str">
        <f>IFERROR(Tabela3[[#This Row],[direita]],"formula")</f>
        <v>2459 - 80)</v>
      </c>
      <c r="B560" s="9" t="s">
        <v>1133</v>
      </c>
      <c r="C560" t="s">
        <v>1134</v>
      </c>
      <c r="D560" t="s">
        <v>917</v>
      </c>
      <c r="E560" t="s">
        <v>1135</v>
      </c>
      <c r="F560" t="s">
        <v>683</v>
      </c>
      <c r="G560" t="s">
        <v>1513</v>
      </c>
      <c r="H560" s="48">
        <v>45700</v>
      </c>
      <c r="I560" t="s">
        <v>430</v>
      </c>
      <c r="J560" t="s">
        <v>303</v>
      </c>
      <c r="K560" t="s">
        <v>147</v>
      </c>
      <c r="L560" t="s">
        <v>415</v>
      </c>
      <c r="M560" t="s">
        <v>1159</v>
      </c>
      <c r="N560" t="s">
        <v>298</v>
      </c>
      <c r="O560" t="s">
        <v>299</v>
      </c>
      <c r="P560" t="s">
        <v>2182</v>
      </c>
      <c r="Q560" t="s">
        <v>308</v>
      </c>
      <c r="R560" t="s">
        <v>1161</v>
      </c>
      <c r="S560" t="s">
        <v>20</v>
      </c>
      <c r="T560" s="49">
        <v>0.33329999999999999</v>
      </c>
      <c r="U560" s="49">
        <v>5.9993999999999996</v>
      </c>
      <c r="V560" s="49">
        <v>19.2</v>
      </c>
      <c r="W560" t="s">
        <v>315</v>
      </c>
      <c r="X560" t="s">
        <v>370</v>
      </c>
      <c r="Y560" t="s">
        <v>379</v>
      </c>
      <c r="Z560" t="s">
        <v>2183</v>
      </c>
      <c r="AA560" s="2" t="str">
        <f>IFERROR(VLOOKUP(Tabela3[[#This Row],[RetornCodigo]],Tabela7[],4,0),"formula")</f>
        <v xml:space="preserve">Mix Mateus Guadalajara   </v>
      </c>
      <c r="AB560" s="9" t="str">
        <f>IFERROR(VLOOKUP(Tabela3[[#This Row],[RetornCodigo]],Tabela7[],3,0),"formula")</f>
        <v>Mateus</v>
      </c>
      <c r="AC560" s="40">
        <f>IFERROR(Tabela3[[#This Row],[Vlr Devolução]]/$AK$1,"formula")</f>
        <v>6.1515755915220511E-5</v>
      </c>
      <c r="AD560" s="32">
        <f>IFERROR(Tabela3[[#This Row],[Qtd Devolvida Kg]]/$AL$1,"formula")</f>
        <v>1.7399352645210316E-4</v>
      </c>
      <c r="AE560" s="41" t="str">
        <f>IFERROR(RIGHT(Tabela3[[#This Row],[Cliente]],10),"formula")</f>
        <v>2459 - 80)</v>
      </c>
      <c r="AF560" s="41">
        <f>IFERROR(VLOOKUP(Tabela3[[#This Row],[Fantasia]],'BASE VENDAS'!#REF!,2,0),0)</f>
        <v>0</v>
      </c>
      <c r="AG560" s="41">
        <f>IFERROR(VLOOKUP(Tabela3[[#This Row],[Fantasia]],'BASE VENDAS'!#REF!,3,0),0)</f>
        <v>0</v>
      </c>
      <c r="AH560" s="42">
        <f t="shared" si="9"/>
        <v>2.8611970184302681E-2</v>
      </c>
    </row>
    <row r="561" spans="1:34" x14ac:dyDescent="0.2">
      <c r="A561" s="9" t="str">
        <f>IFERROR(Tabela3[[#This Row],[direita]],"formula")</f>
        <v>0129 - 01)</v>
      </c>
      <c r="B561" s="9" t="s">
        <v>1133</v>
      </c>
      <c r="C561" t="s">
        <v>1134</v>
      </c>
      <c r="D561" t="s">
        <v>917</v>
      </c>
      <c r="E561" t="s">
        <v>1135</v>
      </c>
      <c r="F561" t="s">
        <v>676</v>
      </c>
      <c r="G561" t="s">
        <v>1200</v>
      </c>
      <c r="H561" s="48">
        <v>45700</v>
      </c>
      <c r="I561" t="s">
        <v>430</v>
      </c>
      <c r="J561" t="s">
        <v>297</v>
      </c>
      <c r="K561" t="s">
        <v>41</v>
      </c>
      <c r="L561" t="s">
        <v>310</v>
      </c>
      <c r="M561" t="s">
        <v>42</v>
      </c>
      <c r="N561" t="s">
        <v>298</v>
      </c>
      <c r="O561" t="s">
        <v>299</v>
      </c>
      <c r="P561" t="s">
        <v>2184</v>
      </c>
      <c r="Q561" t="s">
        <v>300</v>
      </c>
      <c r="R561" t="s">
        <v>1202</v>
      </c>
      <c r="S561" t="s">
        <v>20</v>
      </c>
      <c r="T561" s="49">
        <v>8</v>
      </c>
      <c r="U561" s="49">
        <v>72</v>
      </c>
      <c r="V561" s="49">
        <v>1648.8</v>
      </c>
      <c r="W561" t="s">
        <v>315</v>
      </c>
      <c r="X561" t="s">
        <v>302</v>
      </c>
      <c r="Y561" t="s">
        <v>1980</v>
      </c>
      <c r="Z561" t="s">
        <v>2185</v>
      </c>
      <c r="AA561" s="2" t="str">
        <f>IFERROR(VLOOKUP(Tabela3[[#This Row],[RetornCodigo]],Tabela7[],4,0),"formula")</f>
        <v xml:space="preserve">Sup Sao Luiz Paupina   </v>
      </c>
      <c r="AB561" s="9" t="str">
        <f>IFERROR(VLOOKUP(Tabela3[[#This Row],[RetornCodigo]],Tabela7[],3,0),"formula")</f>
        <v>Sao Luiz</v>
      </c>
      <c r="AC561" s="40">
        <f>IFERROR(Tabela3[[#This Row],[Vlr Devolução]]/$AK$1,"formula")</f>
        <v>5.282665539219562E-3</v>
      </c>
      <c r="AD561" s="32">
        <f>IFERROR(Tabela3[[#This Row],[Qtd Devolvida Kg]]/$AL$1,"formula")</f>
        <v>2.088131130538292E-3</v>
      </c>
      <c r="AE561" s="41" t="str">
        <f>IFERROR(RIGHT(Tabela3[[#This Row],[Cliente]],10),"formula")</f>
        <v>0129 - 01)</v>
      </c>
      <c r="AF561" s="41">
        <f>IFERROR(VLOOKUP(Tabela3[[#This Row],[Fantasia]],'BASE VENDAS'!#REF!,2,0),0)</f>
        <v>0</v>
      </c>
      <c r="AG561" s="41">
        <f>IFERROR(VLOOKUP(Tabela3[[#This Row],[Fantasia]],'BASE VENDAS'!#REF!,3,0),0)</f>
        <v>0</v>
      </c>
      <c r="AH561" s="42">
        <f t="shared" si="9"/>
        <v>2.8611970184302681E-2</v>
      </c>
    </row>
    <row r="562" spans="1:34" x14ac:dyDescent="0.2">
      <c r="A562" s="9" t="str">
        <f>IFERROR(Tabela3[[#This Row],[direita]],"formula")</f>
        <v>0176 - 01)</v>
      </c>
      <c r="B562" s="9" t="s">
        <v>1133</v>
      </c>
      <c r="C562" t="s">
        <v>1146</v>
      </c>
      <c r="D562" t="s">
        <v>922</v>
      </c>
      <c r="E562" t="s">
        <v>1135</v>
      </c>
      <c r="F562" t="s">
        <v>676</v>
      </c>
      <c r="G562" t="s">
        <v>1204</v>
      </c>
      <c r="H562" s="48">
        <v>45700</v>
      </c>
      <c r="I562" t="s">
        <v>430</v>
      </c>
      <c r="J562" t="s">
        <v>297</v>
      </c>
      <c r="K562" t="s">
        <v>34</v>
      </c>
      <c r="L562" t="s">
        <v>35</v>
      </c>
      <c r="M562" t="s">
        <v>35</v>
      </c>
      <c r="N562" t="s">
        <v>298</v>
      </c>
      <c r="O562" t="s">
        <v>299</v>
      </c>
      <c r="P562" t="s">
        <v>2186</v>
      </c>
      <c r="Q562" t="s">
        <v>300</v>
      </c>
      <c r="R562" t="s">
        <v>2126</v>
      </c>
      <c r="S562" t="s">
        <v>20</v>
      </c>
      <c r="T562" s="49">
        <v>18</v>
      </c>
      <c r="U562" s="49">
        <v>171</v>
      </c>
      <c r="V562" s="49">
        <v>2650.5</v>
      </c>
      <c r="W562" t="s">
        <v>315</v>
      </c>
      <c r="X562" t="s">
        <v>368</v>
      </c>
      <c r="Y562" t="s">
        <v>406</v>
      </c>
      <c r="Z562" t="s">
        <v>2187</v>
      </c>
      <c r="AA562" s="2" t="str">
        <f>IFERROR(VLOOKUP(Tabela3[[#This Row],[RetornCodigo]],Tabela7[],4,0),"formula")</f>
        <v xml:space="preserve">Lagoa Cd   </v>
      </c>
      <c r="AB562" s="9" t="str">
        <f>IFERROR(VLOOKUP(Tabela3[[#This Row],[RetornCodigo]],Tabela7[],3,0),"formula")</f>
        <v>Lagoa</v>
      </c>
      <c r="AC562" s="40">
        <f>IFERROR(Tabela3[[#This Row],[Vlr Devolução]]/$AK$1,"formula")</f>
        <v>8.492057867358958E-3</v>
      </c>
      <c r="AD562" s="32">
        <f>IFERROR(Tabela3[[#This Row],[Qtd Devolvida Kg]]/$AL$1,"formula")</f>
        <v>4.9593114350284431E-3</v>
      </c>
      <c r="AE562" s="41" t="str">
        <f>IFERROR(RIGHT(Tabela3[[#This Row],[Cliente]],10),"formula")</f>
        <v>0176 - 01)</v>
      </c>
      <c r="AF562" s="41">
        <f>IFERROR(VLOOKUP(Tabela3[[#This Row],[Fantasia]],'BASE VENDAS'!#REF!,2,0),0)</f>
        <v>0</v>
      </c>
      <c r="AG562" s="41">
        <f>IFERROR(VLOOKUP(Tabela3[[#This Row],[Fantasia]],'BASE VENDAS'!#REF!,3,0),0)</f>
        <v>0</v>
      </c>
      <c r="AH562" s="42">
        <f t="shared" si="9"/>
        <v>2.8611970184302681E-2</v>
      </c>
    </row>
    <row r="563" spans="1:34" x14ac:dyDescent="0.2">
      <c r="A563" s="9" t="str">
        <f>IFERROR(Tabela3[[#This Row],[direita]],"formula")</f>
        <v>0176 - 01)</v>
      </c>
      <c r="B563" s="9" t="s">
        <v>1133</v>
      </c>
      <c r="C563" t="s">
        <v>1146</v>
      </c>
      <c r="D563" t="s">
        <v>922</v>
      </c>
      <c r="E563" t="s">
        <v>1135</v>
      </c>
      <c r="F563" t="s">
        <v>676</v>
      </c>
      <c r="G563" t="s">
        <v>1204</v>
      </c>
      <c r="H563" s="48">
        <v>45700</v>
      </c>
      <c r="I563" t="s">
        <v>430</v>
      </c>
      <c r="J563" t="s">
        <v>297</v>
      </c>
      <c r="K563" t="s">
        <v>62</v>
      </c>
      <c r="L563" t="s">
        <v>63</v>
      </c>
      <c r="M563" t="s">
        <v>63</v>
      </c>
      <c r="N563" t="s">
        <v>298</v>
      </c>
      <c r="O563" t="s">
        <v>299</v>
      </c>
      <c r="P563" t="s">
        <v>2188</v>
      </c>
      <c r="Q563" t="s">
        <v>300</v>
      </c>
      <c r="R563" t="s">
        <v>64</v>
      </c>
      <c r="S563" t="s">
        <v>20</v>
      </c>
      <c r="T563" s="49">
        <v>1</v>
      </c>
      <c r="U563" s="49">
        <v>15</v>
      </c>
      <c r="V563" s="49">
        <v>148.5</v>
      </c>
      <c r="W563" t="s">
        <v>315</v>
      </c>
      <c r="X563" t="s">
        <v>368</v>
      </c>
      <c r="Y563" t="s">
        <v>369</v>
      </c>
      <c r="Z563" t="s">
        <v>2189</v>
      </c>
      <c r="AA563" s="2" t="str">
        <f>IFERROR(VLOOKUP(Tabela3[[#This Row],[RetornCodigo]],Tabela7[],4,0),"formula")</f>
        <v xml:space="preserve">Lagoa Cd   </v>
      </c>
      <c r="AB563" s="9" t="str">
        <f>IFERROR(VLOOKUP(Tabela3[[#This Row],[RetornCodigo]],Tabela7[],3,0),"formula")</f>
        <v>Lagoa</v>
      </c>
      <c r="AC563" s="40">
        <f>IFERROR(Tabela3[[#This Row],[Vlr Devolução]]/$AK$1,"formula")</f>
        <v>4.757859246567837E-4</v>
      </c>
      <c r="AD563" s="32">
        <f>IFERROR(Tabela3[[#This Row],[Qtd Devolvida Kg]]/$AL$1,"formula")</f>
        <v>4.3502731886214415E-4</v>
      </c>
      <c r="AE563" s="41" t="str">
        <f>IFERROR(RIGHT(Tabela3[[#This Row],[Cliente]],10),"formula")</f>
        <v>0176 - 01)</v>
      </c>
      <c r="AF563" s="41">
        <f>IFERROR(VLOOKUP(Tabela3[[#This Row],[Fantasia]],'BASE VENDAS'!#REF!,2,0),0)</f>
        <v>0</v>
      </c>
      <c r="AG563" s="41">
        <f>IFERROR(VLOOKUP(Tabela3[[#This Row],[Fantasia]],'BASE VENDAS'!#REF!,3,0),0)</f>
        <v>0</v>
      </c>
      <c r="AH563" s="42">
        <f t="shared" si="9"/>
        <v>2.8611970184302681E-2</v>
      </c>
    </row>
    <row r="564" spans="1:34" x14ac:dyDescent="0.2">
      <c r="A564" s="9" t="str">
        <f>IFERROR(Tabela3[[#This Row],[direita]],"formula")</f>
        <v>0176 - 01)</v>
      </c>
      <c r="B564" s="9" t="s">
        <v>1133</v>
      </c>
      <c r="C564" t="s">
        <v>1146</v>
      </c>
      <c r="D564" t="s">
        <v>922</v>
      </c>
      <c r="E564" t="s">
        <v>1135</v>
      </c>
      <c r="F564" t="s">
        <v>676</v>
      </c>
      <c r="G564" t="s">
        <v>1204</v>
      </c>
      <c r="H564" s="48">
        <v>45700</v>
      </c>
      <c r="I564" t="s">
        <v>430</v>
      </c>
      <c r="J564" t="s">
        <v>297</v>
      </c>
      <c r="K564" t="s">
        <v>53</v>
      </c>
      <c r="L564" t="s">
        <v>54</v>
      </c>
      <c r="M564" t="s">
        <v>55</v>
      </c>
      <c r="N564" t="s">
        <v>298</v>
      </c>
      <c r="O564" t="s">
        <v>299</v>
      </c>
      <c r="P564" t="s">
        <v>2188</v>
      </c>
      <c r="Q564" t="s">
        <v>308</v>
      </c>
      <c r="R564" t="s">
        <v>56</v>
      </c>
      <c r="S564" t="s">
        <v>20</v>
      </c>
      <c r="T564" s="49">
        <v>6.6699999999999995E-2</v>
      </c>
      <c r="U564" s="49">
        <v>1.0004999999999999</v>
      </c>
      <c r="V564" s="49">
        <v>193.5</v>
      </c>
      <c r="W564" t="s">
        <v>315</v>
      </c>
      <c r="X564" t="s">
        <v>368</v>
      </c>
      <c r="Y564" t="s">
        <v>369</v>
      </c>
      <c r="Z564" t="s">
        <v>2189</v>
      </c>
      <c r="AA564" s="2" t="str">
        <f>IFERROR(VLOOKUP(Tabela3[[#This Row],[RetornCodigo]],Tabela7[],4,0),"formula")</f>
        <v xml:space="preserve">Lagoa Cd   </v>
      </c>
      <c r="AB564" s="9" t="str">
        <f>IFERROR(VLOOKUP(Tabela3[[#This Row],[RetornCodigo]],Tabela7[],3,0),"formula")</f>
        <v>Lagoa</v>
      </c>
      <c r="AC564" s="40">
        <f>IFERROR(Tabela3[[#This Row],[Vlr Devolução]]/$AK$1,"formula")</f>
        <v>6.1996347758308176E-4</v>
      </c>
      <c r="AD564" s="32">
        <f>IFERROR(Tabela3[[#This Row],[Qtd Devolvida Kg]]/$AL$1,"formula")</f>
        <v>2.9016322168105014E-5</v>
      </c>
      <c r="AE564" s="41" t="str">
        <f>IFERROR(RIGHT(Tabela3[[#This Row],[Cliente]],10),"formula")</f>
        <v>0176 - 01)</v>
      </c>
      <c r="AF564" s="41">
        <f>IFERROR(VLOOKUP(Tabela3[[#This Row],[Fantasia]],'BASE VENDAS'!#REF!,2,0),0)</f>
        <v>0</v>
      </c>
      <c r="AG564" s="41">
        <f>IFERROR(VLOOKUP(Tabela3[[#This Row],[Fantasia]],'BASE VENDAS'!#REF!,3,0),0)</f>
        <v>0</v>
      </c>
      <c r="AH564" s="42">
        <f t="shared" si="9"/>
        <v>2.8611970184302681E-2</v>
      </c>
    </row>
    <row r="565" spans="1:34" x14ac:dyDescent="0.2">
      <c r="A565" s="9" t="str">
        <f>IFERROR(Tabela3[[#This Row],[direita]],"formula")</f>
        <v>0176 - 01)</v>
      </c>
      <c r="B565" s="9" t="s">
        <v>1133</v>
      </c>
      <c r="C565" t="s">
        <v>1146</v>
      </c>
      <c r="D565" t="s">
        <v>922</v>
      </c>
      <c r="E565" t="s">
        <v>1135</v>
      </c>
      <c r="F565" t="s">
        <v>676</v>
      </c>
      <c r="G565" t="s">
        <v>1204</v>
      </c>
      <c r="H565" s="48">
        <v>45700</v>
      </c>
      <c r="I565" t="s">
        <v>430</v>
      </c>
      <c r="J565" t="s">
        <v>297</v>
      </c>
      <c r="K565" t="s">
        <v>27</v>
      </c>
      <c r="L565" t="s">
        <v>318</v>
      </c>
      <c r="M565" t="s">
        <v>72</v>
      </c>
      <c r="N565" t="s">
        <v>298</v>
      </c>
      <c r="O565" t="s">
        <v>299</v>
      </c>
      <c r="P565" t="s">
        <v>2188</v>
      </c>
      <c r="Q565" t="s">
        <v>309</v>
      </c>
      <c r="R565" t="s">
        <v>132</v>
      </c>
      <c r="S565" t="s">
        <v>20</v>
      </c>
      <c r="T565" s="49">
        <v>1</v>
      </c>
      <c r="U565" s="49">
        <v>18</v>
      </c>
      <c r="V565" s="49">
        <v>297</v>
      </c>
      <c r="W565" t="s">
        <v>315</v>
      </c>
      <c r="X565" t="s">
        <v>368</v>
      </c>
      <c r="Y565" t="s">
        <v>369</v>
      </c>
      <c r="Z565" t="s">
        <v>2189</v>
      </c>
      <c r="AA565" s="2" t="str">
        <f>IFERROR(VLOOKUP(Tabela3[[#This Row],[RetornCodigo]],Tabela7[],4,0),"formula")</f>
        <v xml:space="preserve">Lagoa Cd   </v>
      </c>
      <c r="AB565" s="9" t="str">
        <f>IFERROR(VLOOKUP(Tabela3[[#This Row],[RetornCodigo]],Tabela7[],3,0),"formula")</f>
        <v>Lagoa</v>
      </c>
      <c r="AC565" s="40">
        <f>IFERROR(Tabela3[[#This Row],[Vlr Devolução]]/$AK$1,"formula")</f>
        <v>9.5157184931356741E-4</v>
      </c>
      <c r="AD565" s="32">
        <f>IFERROR(Tabela3[[#This Row],[Qtd Devolvida Kg]]/$AL$1,"formula")</f>
        <v>5.22032782634573E-4</v>
      </c>
      <c r="AE565" s="41" t="str">
        <f>IFERROR(RIGHT(Tabela3[[#This Row],[Cliente]],10),"formula")</f>
        <v>0176 - 01)</v>
      </c>
      <c r="AF565" s="41">
        <f>IFERROR(VLOOKUP(Tabela3[[#This Row],[Fantasia]],'BASE VENDAS'!#REF!,2,0),0)</f>
        <v>0</v>
      </c>
      <c r="AG565" s="41">
        <f>IFERROR(VLOOKUP(Tabela3[[#This Row],[Fantasia]],'BASE VENDAS'!#REF!,3,0),0)</f>
        <v>0</v>
      </c>
      <c r="AH565" s="42">
        <f t="shared" si="9"/>
        <v>2.8611970184302681E-2</v>
      </c>
    </row>
    <row r="566" spans="1:34" x14ac:dyDescent="0.2">
      <c r="A566" s="9" t="str">
        <f>IFERROR(Tabela3[[#This Row],[direita]],"formula")</f>
        <v>1899 - 69)</v>
      </c>
      <c r="B566" s="9" t="s">
        <v>1133</v>
      </c>
      <c r="C566" t="s">
        <v>1134</v>
      </c>
      <c r="D566" t="s">
        <v>917</v>
      </c>
      <c r="E566" t="s">
        <v>1135</v>
      </c>
      <c r="F566" t="s">
        <v>676</v>
      </c>
      <c r="G566" t="s">
        <v>1179</v>
      </c>
      <c r="H566" s="48">
        <v>45698</v>
      </c>
      <c r="I566" t="s">
        <v>430</v>
      </c>
      <c r="J566" t="s">
        <v>303</v>
      </c>
      <c r="K566" t="s">
        <v>45</v>
      </c>
      <c r="L566" t="s">
        <v>417</v>
      </c>
      <c r="M566" t="s">
        <v>46</v>
      </c>
      <c r="N566" t="s">
        <v>311</v>
      </c>
      <c r="O566" t="s">
        <v>299</v>
      </c>
      <c r="P566" t="s">
        <v>1180</v>
      </c>
      <c r="Q566" t="s">
        <v>300</v>
      </c>
      <c r="R566" t="s">
        <v>1181</v>
      </c>
      <c r="S566" t="s">
        <v>20</v>
      </c>
      <c r="T566" s="49">
        <v>0.125</v>
      </c>
      <c r="U566" s="49">
        <v>2</v>
      </c>
      <c r="V566" s="49">
        <v>5</v>
      </c>
      <c r="W566" t="s">
        <v>315</v>
      </c>
      <c r="X566" t="s">
        <v>302</v>
      </c>
      <c r="Y566" t="s">
        <v>21</v>
      </c>
      <c r="Z566" t="s">
        <v>1182</v>
      </c>
      <c r="AA566" s="2" t="str">
        <f>IFERROR(VLOOKUP(Tabela3[[#This Row],[RetornCodigo]],Tabela7[],4,0),"formula")</f>
        <v xml:space="preserve">Assai Cais Do Porto   </v>
      </c>
      <c r="AB566" s="9" t="str">
        <f>IFERROR(VLOOKUP(Tabela3[[#This Row],[RetornCodigo]],Tabela7[],3,0),"formula")</f>
        <v>Assai</v>
      </c>
      <c r="AC566" s="40">
        <f>IFERROR(Tabela3[[#This Row],[Vlr Devolução]]/$AK$1,"formula")</f>
        <v>1.601972810292201E-5</v>
      </c>
      <c r="AD566" s="32">
        <f>IFERROR(Tabela3[[#This Row],[Qtd Devolvida Kg]]/$AL$1,"formula")</f>
        <v>5.8003642514952552E-5</v>
      </c>
      <c r="AE566" s="41" t="str">
        <f>IFERROR(RIGHT(Tabela3[[#This Row],[Cliente]],10),"formula")</f>
        <v>1899 - 69)</v>
      </c>
      <c r="AF566" s="41">
        <f>IFERROR(VLOOKUP(Tabela3[[#This Row],[Fantasia]],'BASE VENDAS'!#REF!,2,0),0)</f>
        <v>0</v>
      </c>
      <c r="AG566" s="41">
        <f>IFERROR(VLOOKUP(Tabela3[[#This Row],[Fantasia]],'BASE VENDAS'!#REF!,3,0),0)</f>
        <v>0</v>
      </c>
      <c r="AH566" s="42">
        <f t="shared" si="9"/>
        <v>2.8611970184302681E-2</v>
      </c>
    </row>
    <row r="567" spans="1:34" x14ac:dyDescent="0.2">
      <c r="A567" s="9" t="str">
        <f>IFERROR(Tabela3[[#This Row],[direita]],"formula")</f>
        <v>1899 - 40)</v>
      </c>
      <c r="B567" s="9" t="s">
        <v>1133</v>
      </c>
      <c r="C567" t="s">
        <v>1140</v>
      </c>
      <c r="D567" t="s">
        <v>919</v>
      </c>
      <c r="E567" t="s">
        <v>1141</v>
      </c>
      <c r="F567" t="s">
        <v>677</v>
      </c>
      <c r="G567" t="s">
        <v>1142</v>
      </c>
      <c r="H567" s="48">
        <v>45698</v>
      </c>
      <c r="I567" t="s">
        <v>430</v>
      </c>
      <c r="J567" t="s">
        <v>303</v>
      </c>
      <c r="K567" t="s">
        <v>17</v>
      </c>
      <c r="L567" t="s">
        <v>18</v>
      </c>
      <c r="M567" t="s">
        <v>18</v>
      </c>
      <c r="N567" t="s">
        <v>311</v>
      </c>
      <c r="O567" t="s">
        <v>299</v>
      </c>
      <c r="P567" t="s">
        <v>1183</v>
      </c>
      <c r="Q567" t="s">
        <v>308</v>
      </c>
      <c r="R567" t="s">
        <v>19</v>
      </c>
      <c r="S567" t="s">
        <v>20</v>
      </c>
      <c r="T567" s="49">
        <v>1.1967000000000001</v>
      </c>
      <c r="U567" s="49">
        <v>21.540600000000001</v>
      </c>
      <c r="V567" s="49">
        <v>79.7</v>
      </c>
      <c r="W567" t="s">
        <v>315</v>
      </c>
      <c r="X567" t="s">
        <v>302</v>
      </c>
      <c r="Y567" t="s">
        <v>21</v>
      </c>
      <c r="Z567" t="s">
        <v>1184</v>
      </c>
      <c r="AA567" s="2" t="str">
        <f>IFERROR(VLOOKUP(Tabela3[[#This Row],[RetornCodigo]],Tabela7[],4,0),"formula")</f>
        <v xml:space="preserve">Assai Ininga   </v>
      </c>
      <c r="AB567" s="9" t="str">
        <f>IFERROR(VLOOKUP(Tabela3[[#This Row],[RetornCodigo]],Tabela7[],3,0),"formula")</f>
        <v>Assai</v>
      </c>
      <c r="AC567" s="40">
        <f>IFERROR(Tabela3[[#This Row],[Vlr Devolução]]/$AK$1,"formula")</f>
        <v>2.5535446596057683E-4</v>
      </c>
      <c r="AD567" s="32">
        <f>IFERROR(Tabela3[[#This Row],[Qtd Devolvida Kg]]/$AL$1,"formula")</f>
        <v>6.2471663097879351E-4</v>
      </c>
      <c r="AE567" s="41" t="str">
        <f>IFERROR(RIGHT(Tabela3[[#This Row],[Cliente]],10),"formula")</f>
        <v>1899 - 40)</v>
      </c>
      <c r="AF567" s="41">
        <f>IFERROR(VLOOKUP(Tabela3[[#This Row],[Fantasia]],'BASE VENDAS'!#REF!,2,0),0)</f>
        <v>0</v>
      </c>
      <c r="AG567" s="41">
        <f>IFERROR(VLOOKUP(Tabela3[[#This Row],[Fantasia]],'BASE VENDAS'!#REF!,3,0),0)</f>
        <v>0</v>
      </c>
      <c r="AH567" s="42">
        <f t="shared" si="9"/>
        <v>2.8611970184302681E-2</v>
      </c>
    </row>
    <row r="568" spans="1:34" x14ac:dyDescent="0.2">
      <c r="A568" s="9" t="str">
        <f>IFERROR(Tabela3[[#This Row],[direita]],"formula")</f>
        <v>1899 - 40)</v>
      </c>
      <c r="B568" s="9" t="s">
        <v>1133</v>
      </c>
      <c r="C568" t="s">
        <v>1140</v>
      </c>
      <c r="D568" t="s">
        <v>919</v>
      </c>
      <c r="E568" t="s">
        <v>1141</v>
      </c>
      <c r="F568" t="s">
        <v>677</v>
      </c>
      <c r="G568" t="s">
        <v>1142</v>
      </c>
      <c r="H568" s="48">
        <v>45709</v>
      </c>
      <c r="I568" t="s">
        <v>1982</v>
      </c>
      <c r="J568" t="s">
        <v>303</v>
      </c>
      <c r="K568" t="s">
        <v>17</v>
      </c>
      <c r="L568" t="s">
        <v>18</v>
      </c>
      <c r="M568" t="s">
        <v>18</v>
      </c>
      <c r="N568" t="s">
        <v>311</v>
      </c>
      <c r="O568" t="s">
        <v>299</v>
      </c>
      <c r="P568" t="s">
        <v>2805</v>
      </c>
      <c r="Q568" t="s">
        <v>300</v>
      </c>
      <c r="R568" t="s">
        <v>19</v>
      </c>
      <c r="S568" t="s">
        <v>20</v>
      </c>
      <c r="T568" s="49">
        <v>1.1111</v>
      </c>
      <c r="U568" s="49">
        <v>19.9998</v>
      </c>
      <c r="V568" s="49">
        <v>74</v>
      </c>
      <c r="W568" t="s">
        <v>301</v>
      </c>
      <c r="X568" t="s">
        <v>370</v>
      </c>
      <c r="Y568" t="s">
        <v>371</v>
      </c>
      <c r="Z568" t="s">
        <v>1184</v>
      </c>
      <c r="AA568" s="2" t="str">
        <f>IFERROR(VLOOKUP(Tabela3[[#This Row],[RetornCodigo]],Tabela7[],4,0),"formula")</f>
        <v xml:space="preserve">Assai Ininga   </v>
      </c>
      <c r="AB568" s="9" t="str">
        <f>IFERROR(VLOOKUP(Tabela3[[#This Row],[RetornCodigo]],Tabela7[],3,0),"formula")</f>
        <v>Assai</v>
      </c>
      <c r="AC568" s="40">
        <f>IFERROR(Tabela3[[#This Row],[Vlr Devolução]]/$AK$1,"formula")</f>
        <v>2.3709197592324574E-4</v>
      </c>
      <c r="AD568" s="32">
        <f>IFERROR(Tabela3[[#This Row],[Qtd Devolvida Kg]]/$AL$1,"formula")</f>
        <v>5.8003062478527401E-4</v>
      </c>
      <c r="AE568" s="41" t="str">
        <f>IFERROR(RIGHT(Tabela3[[#This Row],[Cliente]],10),"formula")</f>
        <v>1899 - 40)</v>
      </c>
      <c r="AF568" s="41">
        <f>IFERROR(VLOOKUP(Tabela3[[#This Row],[Fantasia]],'BASE VENDAS'!#REF!,2,0),0)</f>
        <v>0</v>
      </c>
      <c r="AG568" s="41">
        <f>IFERROR(VLOOKUP(Tabela3[[#This Row],[Fantasia]],'BASE VENDAS'!#REF!,3,0),0)</f>
        <v>0</v>
      </c>
      <c r="AH568" s="42">
        <f t="shared" si="9"/>
        <v>2.8611970184302681E-2</v>
      </c>
    </row>
    <row r="569" spans="1:34" x14ac:dyDescent="0.2">
      <c r="A569" s="9" t="str">
        <f>IFERROR(Tabela3[[#This Row],[direita]],"formula")</f>
        <v>1899 - 40)</v>
      </c>
      <c r="B569" s="9" t="s">
        <v>1133</v>
      </c>
      <c r="C569" t="s">
        <v>1140</v>
      </c>
      <c r="D569" t="s">
        <v>919</v>
      </c>
      <c r="E569" t="s">
        <v>1141</v>
      </c>
      <c r="F569" t="s">
        <v>677</v>
      </c>
      <c r="G569" t="s">
        <v>1142</v>
      </c>
      <c r="H569" s="48">
        <v>45698</v>
      </c>
      <c r="I569" t="s">
        <v>430</v>
      </c>
      <c r="J569" t="s">
        <v>297</v>
      </c>
      <c r="K569" t="s">
        <v>65</v>
      </c>
      <c r="L569" t="s">
        <v>312</v>
      </c>
      <c r="M569" t="s">
        <v>66</v>
      </c>
      <c r="N569" t="s">
        <v>298</v>
      </c>
      <c r="O569" t="s">
        <v>299</v>
      </c>
      <c r="P569" t="s">
        <v>1185</v>
      </c>
      <c r="Q569" t="s">
        <v>308</v>
      </c>
      <c r="R569" t="s">
        <v>1186</v>
      </c>
      <c r="S569" t="s">
        <v>20</v>
      </c>
      <c r="T569" s="49">
        <v>1.1444000000000001</v>
      </c>
      <c r="U569" s="49">
        <v>20.5992</v>
      </c>
      <c r="V569" s="49">
        <v>170.98</v>
      </c>
      <c r="W569" t="s">
        <v>315</v>
      </c>
      <c r="X569" t="s">
        <v>302</v>
      </c>
      <c r="Y569" t="s">
        <v>21</v>
      </c>
      <c r="Z569" t="s">
        <v>1187</v>
      </c>
      <c r="AA569" s="2" t="str">
        <f>IFERROR(VLOOKUP(Tabela3[[#This Row],[RetornCodigo]],Tabela7[],4,0),"formula")</f>
        <v xml:space="preserve">Assai Ininga   </v>
      </c>
      <c r="AB569" s="9" t="str">
        <f>IFERROR(VLOOKUP(Tabela3[[#This Row],[RetornCodigo]],Tabela7[],3,0),"formula")</f>
        <v>Assai</v>
      </c>
      <c r="AC569" s="40">
        <f>IFERROR(Tabela3[[#This Row],[Vlr Devolução]]/$AK$1,"formula")</f>
        <v>5.4781062220752099E-4</v>
      </c>
      <c r="AD569" s="32">
        <f>IFERROR(Tabela3[[#This Row],[Qtd Devolvida Kg]]/$AL$1,"formula")</f>
        <v>5.9741431644700531E-4</v>
      </c>
      <c r="AE569" s="41" t="str">
        <f>IFERROR(RIGHT(Tabela3[[#This Row],[Cliente]],10),"formula")</f>
        <v>1899 - 40)</v>
      </c>
      <c r="AF569" s="41">
        <f>IFERROR(VLOOKUP(Tabela3[[#This Row],[Fantasia]],'BASE VENDAS'!#REF!,2,0),0)</f>
        <v>0</v>
      </c>
      <c r="AG569" s="41">
        <f>IFERROR(VLOOKUP(Tabela3[[#This Row],[Fantasia]],'BASE VENDAS'!#REF!,3,0),0)</f>
        <v>0</v>
      </c>
      <c r="AH569" s="42">
        <f t="shared" si="9"/>
        <v>2.8611970184302681E-2</v>
      </c>
    </row>
    <row r="570" spans="1:34" x14ac:dyDescent="0.2">
      <c r="A570" s="9" t="str">
        <f>IFERROR(Tabela3[[#This Row],[direita]],"formula")</f>
        <v>1899 - 40)</v>
      </c>
      <c r="B570" s="9" t="s">
        <v>1133</v>
      </c>
      <c r="C570" t="s">
        <v>1140</v>
      </c>
      <c r="D570" t="s">
        <v>919</v>
      </c>
      <c r="E570" t="s">
        <v>1141</v>
      </c>
      <c r="F570" t="s">
        <v>677</v>
      </c>
      <c r="G570" t="s">
        <v>1142</v>
      </c>
      <c r="H570" s="48">
        <v>45698</v>
      </c>
      <c r="I570" t="s">
        <v>430</v>
      </c>
      <c r="J570" t="s">
        <v>303</v>
      </c>
      <c r="K570" t="s">
        <v>31</v>
      </c>
      <c r="L570" t="s">
        <v>1188</v>
      </c>
      <c r="M570" t="s">
        <v>31</v>
      </c>
      <c r="N570" t="s">
        <v>311</v>
      </c>
      <c r="O570" t="s">
        <v>299</v>
      </c>
      <c r="P570" t="s">
        <v>1185</v>
      </c>
      <c r="Q570" t="s">
        <v>309</v>
      </c>
      <c r="R570" t="s">
        <v>32</v>
      </c>
      <c r="S570" t="s">
        <v>20</v>
      </c>
      <c r="T570" s="49">
        <v>0.28499999999999998</v>
      </c>
      <c r="U570" s="49">
        <v>1.1399999999999999</v>
      </c>
      <c r="V570" s="49">
        <v>21.09</v>
      </c>
      <c r="W570" t="s">
        <v>315</v>
      </c>
      <c r="X570" t="s">
        <v>302</v>
      </c>
      <c r="Y570" t="s">
        <v>21</v>
      </c>
      <c r="Z570" t="s">
        <v>1187</v>
      </c>
      <c r="AA570" s="2" t="str">
        <f>IFERROR(VLOOKUP(Tabela3[[#This Row],[RetornCodigo]],Tabela7[],4,0),"formula")</f>
        <v xml:space="preserve">Assai Ininga   </v>
      </c>
      <c r="AB570" s="9" t="str">
        <f>IFERROR(VLOOKUP(Tabela3[[#This Row],[RetornCodigo]],Tabela7[],3,0),"formula")</f>
        <v>Assai</v>
      </c>
      <c r="AC570" s="40">
        <f>IFERROR(Tabela3[[#This Row],[Vlr Devolução]]/$AK$1,"formula")</f>
        <v>6.7571213138125036E-5</v>
      </c>
      <c r="AD570" s="32">
        <f>IFERROR(Tabela3[[#This Row],[Qtd Devolvida Kg]]/$AL$1,"formula")</f>
        <v>3.3062076233522956E-5</v>
      </c>
      <c r="AE570" s="41" t="str">
        <f>IFERROR(RIGHT(Tabela3[[#This Row],[Cliente]],10),"formula")</f>
        <v>1899 - 40)</v>
      </c>
      <c r="AF570" s="41">
        <f>IFERROR(VLOOKUP(Tabela3[[#This Row],[Fantasia]],'BASE VENDAS'!#REF!,2,0),0)</f>
        <v>0</v>
      </c>
      <c r="AG570" s="41">
        <f>IFERROR(VLOOKUP(Tabela3[[#This Row],[Fantasia]],'BASE VENDAS'!#REF!,3,0),0)</f>
        <v>0</v>
      </c>
      <c r="AH570" s="42">
        <f t="shared" si="9"/>
        <v>2.8611970184302681E-2</v>
      </c>
    </row>
    <row r="571" spans="1:34" x14ac:dyDescent="0.2">
      <c r="A571" s="9" t="str">
        <f>IFERROR(Tabela3[[#This Row],[direita]],"formula")</f>
        <v>1899 - 24)</v>
      </c>
      <c r="B571" s="9" t="s">
        <v>1133</v>
      </c>
      <c r="C571" t="s">
        <v>1140</v>
      </c>
      <c r="D571" t="s">
        <v>919</v>
      </c>
      <c r="E571" t="s">
        <v>1141</v>
      </c>
      <c r="F571" t="s">
        <v>677</v>
      </c>
      <c r="G571" t="s">
        <v>1275</v>
      </c>
      <c r="H571" s="48">
        <v>45700</v>
      </c>
      <c r="I571" t="s">
        <v>430</v>
      </c>
      <c r="J571" t="s">
        <v>303</v>
      </c>
      <c r="K571" t="s">
        <v>17</v>
      </c>
      <c r="L571" t="s">
        <v>18</v>
      </c>
      <c r="M571" t="s">
        <v>18</v>
      </c>
      <c r="N571" t="s">
        <v>311</v>
      </c>
      <c r="O571" t="s">
        <v>299</v>
      </c>
      <c r="P571" t="s">
        <v>2190</v>
      </c>
      <c r="Q571" t="s">
        <v>308</v>
      </c>
      <c r="R571" t="s">
        <v>19</v>
      </c>
      <c r="S571" t="s">
        <v>20</v>
      </c>
      <c r="T571" s="49">
        <v>1.2322</v>
      </c>
      <c r="U571" s="49">
        <v>22.179600000000001</v>
      </c>
      <c r="V571" s="49">
        <v>82.07</v>
      </c>
      <c r="W571" t="s">
        <v>315</v>
      </c>
      <c r="X571" t="s">
        <v>302</v>
      </c>
      <c r="Y571" t="s">
        <v>21</v>
      </c>
      <c r="Z571" t="s">
        <v>2191</v>
      </c>
      <c r="AA571" s="2" t="str">
        <f>IFERROR(VLOOKUP(Tabela3[[#This Row],[RetornCodigo]],Tabela7[],4,0),"formula")</f>
        <v xml:space="preserve">Assai Sao Raimundo   </v>
      </c>
      <c r="AB571" s="9" t="str">
        <f>IFERROR(VLOOKUP(Tabela3[[#This Row],[RetornCodigo]],Tabela7[],3,0),"formula")</f>
        <v>Assai</v>
      </c>
      <c r="AC571" s="40">
        <f>IFERROR(Tabela3[[#This Row],[Vlr Devolução]]/$AK$1,"formula")</f>
        <v>2.6294781708136185E-4</v>
      </c>
      <c r="AD571" s="32">
        <f>IFERROR(Tabela3[[#This Row],[Qtd Devolvida Kg]]/$AL$1,"formula")</f>
        <v>6.4324879476232086E-4</v>
      </c>
      <c r="AE571" s="41" t="str">
        <f>IFERROR(RIGHT(Tabela3[[#This Row],[Cliente]],10),"formula")</f>
        <v>1899 - 24)</v>
      </c>
      <c r="AF571" s="41">
        <f>IFERROR(VLOOKUP(Tabela3[[#This Row],[Fantasia]],'BASE VENDAS'!#REF!,2,0),0)</f>
        <v>0</v>
      </c>
      <c r="AG571" s="41">
        <f>IFERROR(VLOOKUP(Tabela3[[#This Row],[Fantasia]],'BASE VENDAS'!#REF!,3,0),0)</f>
        <v>0</v>
      </c>
      <c r="AH571" s="42">
        <f t="shared" si="9"/>
        <v>2.8611970184302681E-2</v>
      </c>
    </row>
    <row r="572" spans="1:34" x14ac:dyDescent="0.2">
      <c r="A572" s="9" t="str">
        <f>IFERROR(Tabela3[[#This Row],[direita]],"formula")</f>
        <v>1899 - 24)</v>
      </c>
      <c r="B572" s="9" t="s">
        <v>1133</v>
      </c>
      <c r="C572" t="s">
        <v>1140</v>
      </c>
      <c r="D572" t="s">
        <v>919</v>
      </c>
      <c r="E572" t="s">
        <v>1141</v>
      </c>
      <c r="F572" t="s">
        <v>677</v>
      </c>
      <c r="G572" t="s">
        <v>1275</v>
      </c>
      <c r="H572" s="48">
        <v>45700</v>
      </c>
      <c r="I572" t="s">
        <v>430</v>
      </c>
      <c r="J572" t="s">
        <v>297</v>
      </c>
      <c r="K572" t="s">
        <v>53</v>
      </c>
      <c r="L572" t="s">
        <v>54</v>
      </c>
      <c r="M572" t="s">
        <v>55</v>
      </c>
      <c r="N572" t="s">
        <v>298</v>
      </c>
      <c r="O572" t="s">
        <v>299</v>
      </c>
      <c r="P572" t="s">
        <v>2192</v>
      </c>
      <c r="Q572" t="s">
        <v>300</v>
      </c>
      <c r="R572" t="s">
        <v>56</v>
      </c>
      <c r="S572" t="s">
        <v>20</v>
      </c>
      <c r="T572" s="49">
        <v>2.3300000000000001E-2</v>
      </c>
      <c r="U572" s="49">
        <v>0.34949999999999998</v>
      </c>
      <c r="V572" s="49">
        <v>4.5199999999999996</v>
      </c>
      <c r="W572" t="s">
        <v>315</v>
      </c>
      <c r="X572" t="s">
        <v>302</v>
      </c>
      <c r="Y572" t="s">
        <v>21</v>
      </c>
      <c r="Z572" t="s">
        <v>2193</v>
      </c>
      <c r="AA572" s="2" t="str">
        <f>IFERROR(VLOOKUP(Tabela3[[#This Row],[RetornCodigo]],Tabela7[],4,0),"formula")</f>
        <v xml:space="preserve">Assai Sao Raimundo   </v>
      </c>
      <c r="AB572" s="9" t="str">
        <f>IFERROR(VLOOKUP(Tabela3[[#This Row],[RetornCodigo]],Tabela7[],3,0),"formula")</f>
        <v>Assai</v>
      </c>
      <c r="AC572" s="40">
        <f>IFERROR(Tabela3[[#This Row],[Vlr Devolução]]/$AK$1,"formula")</f>
        <v>1.4481834205041495E-5</v>
      </c>
      <c r="AD572" s="32">
        <f>IFERROR(Tabela3[[#This Row],[Qtd Devolvida Kg]]/$AL$1,"formula")</f>
        <v>1.0136136529487959E-5</v>
      </c>
      <c r="AE572" s="41" t="str">
        <f>IFERROR(RIGHT(Tabela3[[#This Row],[Cliente]],10),"formula")</f>
        <v>1899 - 24)</v>
      </c>
      <c r="AF572" s="41">
        <f>IFERROR(VLOOKUP(Tabela3[[#This Row],[Fantasia]],'BASE VENDAS'!#REF!,2,0),0)</f>
        <v>0</v>
      </c>
      <c r="AG572" s="41">
        <f>IFERROR(VLOOKUP(Tabela3[[#This Row],[Fantasia]],'BASE VENDAS'!#REF!,3,0),0)</f>
        <v>0</v>
      </c>
      <c r="AH572" s="42">
        <f t="shared" si="9"/>
        <v>2.8611970184302681E-2</v>
      </c>
    </row>
    <row r="573" spans="1:34" x14ac:dyDescent="0.2">
      <c r="A573" s="9" t="str">
        <f>IFERROR(Tabela3[[#This Row],[direita]],"formula")</f>
        <v>1899 - 24)</v>
      </c>
      <c r="B573" s="9" t="s">
        <v>1133</v>
      </c>
      <c r="C573" t="s">
        <v>1140</v>
      </c>
      <c r="D573" t="s">
        <v>919</v>
      </c>
      <c r="E573" t="s">
        <v>1141</v>
      </c>
      <c r="F573" t="s">
        <v>677</v>
      </c>
      <c r="G573" t="s">
        <v>1275</v>
      </c>
      <c r="H573" s="48">
        <v>45700</v>
      </c>
      <c r="I573" t="s">
        <v>430</v>
      </c>
      <c r="J573" t="s">
        <v>303</v>
      </c>
      <c r="K573" t="s">
        <v>31</v>
      </c>
      <c r="L573" t="s">
        <v>1188</v>
      </c>
      <c r="M573" t="s">
        <v>31</v>
      </c>
      <c r="N573" t="s">
        <v>311</v>
      </c>
      <c r="O573" t="s">
        <v>299</v>
      </c>
      <c r="P573" t="s">
        <v>2192</v>
      </c>
      <c r="Q573" t="s">
        <v>309</v>
      </c>
      <c r="R573" t="s">
        <v>32</v>
      </c>
      <c r="S573" t="s">
        <v>20</v>
      </c>
      <c r="T573" s="49">
        <v>0.24</v>
      </c>
      <c r="U573" s="49">
        <v>0.96</v>
      </c>
      <c r="V573" s="49">
        <v>17.760000000000002</v>
      </c>
      <c r="W573" t="s">
        <v>315</v>
      </c>
      <c r="X573" t="s">
        <v>302</v>
      </c>
      <c r="Y573" t="s">
        <v>21</v>
      </c>
      <c r="Z573" t="s">
        <v>2193</v>
      </c>
      <c r="AA573" s="2" t="str">
        <f>IFERROR(VLOOKUP(Tabela3[[#This Row],[RetornCodigo]],Tabela7[],4,0),"formula")</f>
        <v xml:space="preserve">Assai Sao Raimundo   </v>
      </c>
      <c r="AB573" s="9" t="str">
        <f>IFERROR(VLOOKUP(Tabela3[[#This Row],[RetornCodigo]],Tabela7[],3,0),"formula")</f>
        <v>Assai</v>
      </c>
      <c r="AC573" s="40">
        <f>IFERROR(Tabela3[[#This Row],[Vlr Devolução]]/$AK$1,"formula")</f>
        <v>5.6902074221578982E-5</v>
      </c>
      <c r="AD573" s="32">
        <f>IFERROR(Tabela3[[#This Row],[Qtd Devolvida Kg]]/$AL$1,"formula")</f>
        <v>2.7841748407177224E-5</v>
      </c>
      <c r="AE573" s="41" t="str">
        <f>IFERROR(RIGHT(Tabela3[[#This Row],[Cliente]],10),"formula")</f>
        <v>1899 - 24)</v>
      </c>
      <c r="AF573" s="41">
        <f>IFERROR(VLOOKUP(Tabela3[[#This Row],[Fantasia]],'BASE VENDAS'!#REF!,2,0),0)</f>
        <v>0</v>
      </c>
      <c r="AG573" s="41">
        <f>IFERROR(VLOOKUP(Tabela3[[#This Row],[Fantasia]],'BASE VENDAS'!#REF!,3,0),0)</f>
        <v>0</v>
      </c>
      <c r="AH573" s="42">
        <f t="shared" si="9"/>
        <v>2.8611970184302681E-2</v>
      </c>
    </row>
    <row r="574" spans="1:34" x14ac:dyDescent="0.2">
      <c r="A574" s="9" t="str">
        <f>IFERROR(Tabela3[[#This Row],[direita]],"formula")</f>
        <v>1899 - 24)</v>
      </c>
      <c r="B574" s="9" t="s">
        <v>1133</v>
      </c>
      <c r="C574" t="s">
        <v>1140</v>
      </c>
      <c r="D574" t="s">
        <v>919</v>
      </c>
      <c r="E574" t="s">
        <v>1141</v>
      </c>
      <c r="F574" t="s">
        <v>677</v>
      </c>
      <c r="G574" t="s">
        <v>1275</v>
      </c>
      <c r="H574" s="48">
        <v>45703</v>
      </c>
      <c r="I574" t="s">
        <v>430</v>
      </c>
      <c r="J574" t="s">
        <v>303</v>
      </c>
      <c r="K574" t="s">
        <v>313</v>
      </c>
      <c r="L574" t="s">
        <v>414</v>
      </c>
      <c r="M574" t="s">
        <v>414</v>
      </c>
      <c r="N574" t="s">
        <v>325</v>
      </c>
      <c r="O574" t="s">
        <v>299</v>
      </c>
      <c r="P574" t="s">
        <v>2194</v>
      </c>
      <c r="Q574" t="s">
        <v>300</v>
      </c>
      <c r="R574" t="s">
        <v>1585</v>
      </c>
      <c r="S574" t="s">
        <v>20</v>
      </c>
      <c r="T574" s="49">
        <v>2.5</v>
      </c>
      <c r="U574" s="49">
        <v>14</v>
      </c>
      <c r="V574" s="49">
        <v>297.5</v>
      </c>
      <c r="W574" t="s">
        <v>301</v>
      </c>
      <c r="X574" t="s">
        <v>370</v>
      </c>
      <c r="Y574" t="s">
        <v>371</v>
      </c>
      <c r="Z574" t="s">
        <v>2193</v>
      </c>
      <c r="AA574" s="2" t="str">
        <f>IFERROR(VLOOKUP(Tabela3[[#This Row],[RetornCodigo]],Tabela7[],4,0),"formula")</f>
        <v xml:space="preserve">Assai Sao Raimundo   </v>
      </c>
      <c r="AB574" s="9" t="str">
        <f>IFERROR(VLOOKUP(Tabela3[[#This Row],[RetornCodigo]],Tabela7[],3,0),"formula")</f>
        <v>Assai</v>
      </c>
      <c r="AC574" s="40">
        <f>IFERROR(Tabela3[[#This Row],[Vlr Devolução]]/$AK$1,"formula")</f>
        <v>9.5317382212385953E-4</v>
      </c>
      <c r="AD574" s="32">
        <f>IFERROR(Tabela3[[#This Row],[Qtd Devolvida Kg]]/$AL$1,"formula")</f>
        <v>4.0602549760466788E-4</v>
      </c>
      <c r="AE574" s="41" t="str">
        <f>IFERROR(RIGHT(Tabela3[[#This Row],[Cliente]],10),"formula")</f>
        <v>1899 - 24)</v>
      </c>
      <c r="AF574" s="41">
        <f>IFERROR(VLOOKUP(Tabela3[[#This Row],[Fantasia]],'BASE VENDAS'!#REF!,2,0),0)</f>
        <v>0</v>
      </c>
      <c r="AG574" s="41">
        <f>IFERROR(VLOOKUP(Tabela3[[#This Row],[Fantasia]],'BASE VENDAS'!#REF!,3,0),0)</f>
        <v>0</v>
      </c>
      <c r="AH574" s="42">
        <f t="shared" si="9"/>
        <v>2.8611970184302681E-2</v>
      </c>
    </row>
    <row r="575" spans="1:34" x14ac:dyDescent="0.2">
      <c r="A575" s="9" t="str">
        <f>IFERROR(Tabela3[[#This Row],[direita]],"formula")</f>
        <v>1899 - 60)</v>
      </c>
      <c r="B575" s="9" t="s">
        <v>1133</v>
      </c>
      <c r="C575" t="s">
        <v>1140</v>
      </c>
      <c r="D575" t="s">
        <v>919</v>
      </c>
      <c r="E575" t="s">
        <v>1141</v>
      </c>
      <c r="F575" t="s">
        <v>677</v>
      </c>
      <c r="G575" t="s">
        <v>1189</v>
      </c>
      <c r="H575" s="48">
        <v>45698</v>
      </c>
      <c r="I575" t="s">
        <v>430</v>
      </c>
      <c r="J575" t="s">
        <v>297</v>
      </c>
      <c r="K575" t="s">
        <v>53</v>
      </c>
      <c r="L575" t="s">
        <v>54</v>
      </c>
      <c r="M575" t="s">
        <v>55</v>
      </c>
      <c r="N575" t="s">
        <v>298</v>
      </c>
      <c r="O575" t="s">
        <v>299</v>
      </c>
      <c r="P575" t="s">
        <v>1190</v>
      </c>
      <c r="Q575" t="s">
        <v>300</v>
      </c>
      <c r="R575" t="s">
        <v>56</v>
      </c>
      <c r="S575" t="s">
        <v>20</v>
      </c>
      <c r="T575" s="49">
        <v>3.2099999999999997E-2</v>
      </c>
      <c r="U575" s="49">
        <v>0.48149999999999998</v>
      </c>
      <c r="V575" s="49">
        <v>6.22</v>
      </c>
      <c r="W575" t="s">
        <v>315</v>
      </c>
      <c r="X575" t="s">
        <v>302</v>
      </c>
      <c r="Y575" t="s">
        <v>21</v>
      </c>
      <c r="Z575" t="s">
        <v>1191</v>
      </c>
      <c r="AA575" s="2" t="str">
        <f>IFERROR(VLOOKUP(Tabela3[[#This Row],[RetornCodigo]],Tabela7[],4,0),"formula")</f>
        <v xml:space="preserve">Assai Sao Cristovao   </v>
      </c>
      <c r="AB575" s="9" t="str">
        <f>IFERROR(VLOOKUP(Tabela3[[#This Row],[RetornCodigo]],Tabela7[],3,0),"formula")</f>
        <v>Assai</v>
      </c>
      <c r="AC575" s="40">
        <f>IFERROR(Tabela3[[#This Row],[Vlr Devolução]]/$AK$1,"formula")</f>
        <v>1.9928541760034979E-5</v>
      </c>
      <c r="AD575" s="32">
        <f>IFERROR(Tabela3[[#This Row],[Qtd Devolvida Kg]]/$AL$1,"formula")</f>
        <v>1.3964376935474828E-5</v>
      </c>
      <c r="AE575" s="41" t="str">
        <f>IFERROR(RIGHT(Tabela3[[#This Row],[Cliente]],10),"formula")</f>
        <v>1899 - 60)</v>
      </c>
      <c r="AF575" s="41">
        <f>IFERROR(VLOOKUP(Tabela3[[#This Row],[Fantasia]],'BASE VENDAS'!#REF!,2,0),0)</f>
        <v>0</v>
      </c>
      <c r="AG575" s="41">
        <f>IFERROR(VLOOKUP(Tabela3[[#This Row],[Fantasia]],'BASE VENDAS'!#REF!,3,0),0)</f>
        <v>0</v>
      </c>
      <c r="AH575" s="42">
        <f t="shared" si="9"/>
        <v>2.8611970184302681E-2</v>
      </c>
    </row>
    <row r="576" spans="1:34" x14ac:dyDescent="0.2">
      <c r="A576" s="9" t="str">
        <f>IFERROR(Tabela3[[#This Row],[direita]],"formula")</f>
        <v>1899 - 60)</v>
      </c>
      <c r="B576" s="9" t="s">
        <v>1133</v>
      </c>
      <c r="C576" t="s">
        <v>1140</v>
      </c>
      <c r="D576" t="s">
        <v>919</v>
      </c>
      <c r="E576" t="s">
        <v>1141</v>
      </c>
      <c r="F576" t="s">
        <v>677</v>
      </c>
      <c r="G576" t="s">
        <v>1189</v>
      </c>
      <c r="H576" s="48">
        <v>45698</v>
      </c>
      <c r="I576" t="s">
        <v>430</v>
      </c>
      <c r="J576" t="s">
        <v>297</v>
      </c>
      <c r="K576" t="s">
        <v>27</v>
      </c>
      <c r="L576" t="s">
        <v>318</v>
      </c>
      <c r="M576" t="s">
        <v>72</v>
      </c>
      <c r="N576" t="s">
        <v>298</v>
      </c>
      <c r="O576" t="s">
        <v>299</v>
      </c>
      <c r="P576" t="s">
        <v>1190</v>
      </c>
      <c r="Q576" t="s">
        <v>308</v>
      </c>
      <c r="R576" t="s">
        <v>132</v>
      </c>
      <c r="S576" t="s">
        <v>20</v>
      </c>
      <c r="T576" s="49">
        <v>1.38E-2</v>
      </c>
      <c r="U576" s="49">
        <v>0.24840000000000001</v>
      </c>
      <c r="V576" s="49">
        <v>3.94</v>
      </c>
      <c r="W576" t="s">
        <v>315</v>
      </c>
      <c r="X576" t="s">
        <v>302</v>
      </c>
      <c r="Y576" t="s">
        <v>21</v>
      </c>
      <c r="Z576" t="s">
        <v>1191</v>
      </c>
      <c r="AA576" s="2" t="str">
        <f>IFERROR(VLOOKUP(Tabela3[[#This Row],[RetornCodigo]],Tabela7[],4,0),"formula")</f>
        <v xml:space="preserve">Assai Sao Cristovao   </v>
      </c>
      <c r="AB576" s="9" t="str">
        <f>IFERROR(VLOOKUP(Tabela3[[#This Row],[RetornCodigo]],Tabela7[],3,0),"formula")</f>
        <v>Assai</v>
      </c>
      <c r="AC576" s="40">
        <f>IFERROR(Tabela3[[#This Row],[Vlr Devolução]]/$AK$1,"formula")</f>
        <v>1.2623545745102544E-5</v>
      </c>
      <c r="AD576" s="32">
        <f>IFERROR(Tabela3[[#This Row],[Qtd Devolvida Kg]]/$AL$1,"formula")</f>
        <v>7.2040524003571077E-6</v>
      </c>
      <c r="AE576" s="41" t="str">
        <f>IFERROR(RIGHT(Tabela3[[#This Row],[Cliente]],10),"formula")</f>
        <v>1899 - 60)</v>
      </c>
      <c r="AF576" s="41">
        <f>IFERROR(VLOOKUP(Tabela3[[#This Row],[Fantasia]],'BASE VENDAS'!#REF!,2,0),0)</f>
        <v>0</v>
      </c>
      <c r="AG576" s="41">
        <f>IFERROR(VLOOKUP(Tabela3[[#This Row],[Fantasia]],'BASE VENDAS'!#REF!,3,0),0)</f>
        <v>0</v>
      </c>
      <c r="AH576" s="42">
        <f t="shared" si="9"/>
        <v>2.8611970184302681E-2</v>
      </c>
    </row>
    <row r="577" spans="1:34" x14ac:dyDescent="0.2">
      <c r="A577" s="9" t="str">
        <f>IFERROR(Tabela3[[#This Row],[direita]],"formula")</f>
        <v>1899 - 18)</v>
      </c>
      <c r="B577" s="9" t="s">
        <v>1133</v>
      </c>
      <c r="C577" t="s">
        <v>1134</v>
      </c>
      <c r="D577" t="s">
        <v>917</v>
      </c>
      <c r="E577" t="s">
        <v>1135</v>
      </c>
      <c r="F577" t="s">
        <v>680</v>
      </c>
      <c r="G577" t="s">
        <v>1163</v>
      </c>
      <c r="H577" s="48">
        <v>45698</v>
      </c>
      <c r="I577" t="s">
        <v>430</v>
      </c>
      <c r="J577" t="s">
        <v>297</v>
      </c>
      <c r="K577" t="s">
        <v>41</v>
      </c>
      <c r="L577" t="s">
        <v>310</v>
      </c>
      <c r="M577" t="s">
        <v>366</v>
      </c>
      <c r="N577" t="s">
        <v>342</v>
      </c>
      <c r="O577" t="s">
        <v>299</v>
      </c>
      <c r="P577" t="s">
        <v>1192</v>
      </c>
      <c r="Q577" t="s">
        <v>308</v>
      </c>
      <c r="R577" t="s">
        <v>386</v>
      </c>
      <c r="S577" t="s">
        <v>20</v>
      </c>
      <c r="T577" s="49">
        <v>0.2</v>
      </c>
      <c r="U577" s="49">
        <v>1.3</v>
      </c>
      <c r="V577" s="49">
        <v>31</v>
      </c>
      <c r="W577" t="s">
        <v>315</v>
      </c>
      <c r="X577" t="s">
        <v>368</v>
      </c>
      <c r="Y577" t="s">
        <v>406</v>
      </c>
      <c r="Z577" t="s">
        <v>1193</v>
      </c>
      <c r="AA577" s="2" t="str">
        <f>IFERROR(VLOOKUP(Tabela3[[#This Row],[RetornCodigo]],Tabela7[],4,0),"formula")</f>
        <v xml:space="preserve">Assai Maracanau   </v>
      </c>
      <c r="AB577" s="9" t="str">
        <f>IFERROR(VLOOKUP(Tabela3[[#This Row],[RetornCodigo]],Tabela7[],3,0),"formula")</f>
        <v>Assai</v>
      </c>
      <c r="AC577" s="40">
        <f>IFERROR(Tabela3[[#This Row],[Vlr Devolução]]/$AK$1,"formula")</f>
        <v>9.9322314238116453E-5</v>
      </c>
      <c r="AD577" s="32">
        <f>IFERROR(Tabela3[[#This Row],[Qtd Devolvida Kg]]/$AL$1,"formula")</f>
        <v>3.7702367634719162E-5</v>
      </c>
      <c r="AE577" s="41" t="str">
        <f>IFERROR(RIGHT(Tabela3[[#This Row],[Cliente]],10),"formula")</f>
        <v>1899 - 18)</v>
      </c>
      <c r="AF577" s="41">
        <f>IFERROR(VLOOKUP(Tabela3[[#This Row],[Fantasia]],'BASE VENDAS'!#REF!,2,0),0)</f>
        <v>0</v>
      </c>
      <c r="AG577" s="41">
        <f>IFERROR(VLOOKUP(Tabela3[[#This Row],[Fantasia]],'BASE VENDAS'!#REF!,3,0),0)</f>
        <v>0</v>
      </c>
      <c r="AH577" s="42">
        <f t="shared" si="9"/>
        <v>2.8611970184302681E-2</v>
      </c>
    </row>
    <row r="578" spans="1:34" x14ac:dyDescent="0.2">
      <c r="A578" s="9" t="str">
        <f>IFERROR(Tabela3[[#This Row],[direita]],"formula")</f>
        <v>1899 - 18)</v>
      </c>
      <c r="B578" s="9" t="s">
        <v>1133</v>
      </c>
      <c r="C578" t="s">
        <v>1134</v>
      </c>
      <c r="D578" t="s">
        <v>917</v>
      </c>
      <c r="E578" t="s">
        <v>1135</v>
      </c>
      <c r="F578" t="s">
        <v>680</v>
      </c>
      <c r="G578" t="s">
        <v>1163</v>
      </c>
      <c r="H578" s="48">
        <v>45698</v>
      </c>
      <c r="I578" t="s">
        <v>430</v>
      </c>
      <c r="J578" t="s">
        <v>297</v>
      </c>
      <c r="K578" t="s">
        <v>62</v>
      </c>
      <c r="L578" t="s">
        <v>63</v>
      </c>
      <c r="M578" t="s">
        <v>63</v>
      </c>
      <c r="N578" t="s">
        <v>298</v>
      </c>
      <c r="O578" t="s">
        <v>299</v>
      </c>
      <c r="P578" t="s">
        <v>1192</v>
      </c>
      <c r="Q578" t="s">
        <v>309</v>
      </c>
      <c r="R578" t="s">
        <v>64</v>
      </c>
      <c r="S578" t="s">
        <v>20</v>
      </c>
      <c r="T578" s="49">
        <v>0.1</v>
      </c>
      <c r="U578" s="49">
        <v>1.5</v>
      </c>
      <c r="V578" s="49">
        <v>24</v>
      </c>
      <c r="W578" t="s">
        <v>315</v>
      </c>
      <c r="X578" t="s">
        <v>302</v>
      </c>
      <c r="Y578" t="s">
        <v>21</v>
      </c>
      <c r="Z578" t="s">
        <v>1193</v>
      </c>
      <c r="AA578" s="2" t="str">
        <f>IFERROR(VLOOKUP(Tabela3[[#This Row],[RetornCodigo]],Tabela7[],4,0),"formula")</f>
        <v xml:space="preserve">Assai Maracanau   </v>
      </c>
      <c r="AB578" s="9" t="str">
        <f>IFERROR(VLOOKUP(Tabela3[[#This Row],[RetornCodigo]],Tabela7[],3,0),"formula")</f>
        <v>Assai</v>
      </c>
      <c r="AC578" s="40">
        <f>IFERROR(Tabela3[[#This Row],[Vlr Devolução]]/$AK$1,"formula")</f>
        <v>7.6894694894025649E-5</v>
      </c>
      <c r="AD578" s="32">
        <f>IFERROR(Tabela3[[#This Row],[Qtd Devolvida Kg]]/$AL$1,"formula")</f>
        <v>4.3502731886214419E-5</v>
      </c>
      <c r="AE578" s="41" t="str">
        <f>IFERROR(RIGHT(Tabela3[[#This Row],[Cliente]],10),"formula")</f>
        <v>1899 - 18)</v>
      </c>
      <c r="AF578" s="41">
        <f>IFERROR(VLOOKUP(Tabela3[[#This Row],[Fantasia]],'BASE VENDAS'!#REF!,2,0),0)</f>
        <v>0</v>
      </c>
      <c r="AG578" s="41">
        <f>IFERROR(VLOOKUP(Tabela3[[#This Row],[Fantasia]],'BASE VENDAS'!#REF!,3,0),0)</f>
        <v>0</v>
      </c>
      <c r="AH578" s="42">
        <f t="shared" si="9"/>
        <v>2.8611970184302681E-2</v>
      </c>
    </row>
    <row r="579" spans="1:34" x14ac:dyDescent="0.2">
      <c r="A579" s="9" t="str">
        <f>IFERROR(Tabela3[[#This Row],[direita]],"formula")</f>
        <v>1899 - 18)</v>
      </c>
      <c r="B579" s="9" t="s">
        <v>1133</v>
      </c>
      <c r="C579" t="s">
        <v>1134</v>
      </c>
      <c r="D579" t="s">
        <v>917</v>
      </c>
      <c r="E579" t="s">
        <v>1135</v>
      </c>
      <c r="F579" t="s">
        <v>680</v>
      </c>
      <c r="G579" t="s">
        <v>1163</v>
      </c>
      <c r="H579" s="48">
        <v>45698</v>
      </c>
      <c r="I579" t="s">
        <v>430</v>
      </c>
      <c r="J579" t="s">
        <v>297</v>
      </c>
      <c r="K579" t="s">
        <v>27</v>
      </c>
      <c r="L579" t="s">
        <v>318</v>
      </c>
      <c r="M579" t="s">
        <v>72</v>
      </c>
      <c r="N579" t="s">
        <v>298</v>
      </c>
      <c r="O579" t="s">
        <v>299</v>
      </c>
      <c r="P579" t="s">
        <v>1192</v>
      </c>
      <c r="Q579" t="s">
        <v>307</v>
      </c>
      <c r="R579" t="s">
        <v>132</v>
      </c>
      <c r="S579" t="s">
        <v>20</v>
      </c>
      <c r="T579" s="49">
        <v>8.3299999999999999E-2</v>
      </c>
      <c r="U579" s="49">
        <v>1.4994000000000001</v>
      </c>
      <c r="V579" s="49">
        <v>23.85</v>
      </c>
      <c r="W579" t="s">
        <v>315</v>
      </c>
      <c r="X579" t="s">
        <v>368</v>
      </c>
      <c r="Y579" t="s">
        <v>369</v>
      </c>
      <c r="Z579" t="s">
        <v>1193</v>
      </c>
      <c r="AA579" s="2" t="str">
        <f>IFERROR(VLOOKUP(Tabela3[[#This Row],[RetornCodigo]],Tabela7[],4,0),"formula")</f>
        <v xml:space="preserve">Assai Maracanau   </v>
      </c>
      <c r="AB579" s="9" t="str">
        <f>IFERROR(VLOOKUP(Tabela3[[#This Row],[RetornCodigo]],Tabela7[],3,0),"formula")</f>
        <v>Assai</v>
      </c>
      <c r="AC579" s="40">
        <f>IFERROR(Tabela3[[#This Row],[Vlr Devolução]]/$AK$1,"formula")</f>
        <v>7.6414103050937985E-5</v>
      </c>
      <c r="AD579" s="32">
        <f>IFERROR(Tabela3[[#This Row],[Qtd Devolvida Kg]]/$AL$1,"formula")</f>
        <v>4.3485330793459933E-5</v>
      </c>
      <c r="AE579" s="41" t="str">
        <f>IFERROR(RIGHT(Tabela3[[#This Row],[Cliente]],10),"formula")</f>
        <v>1899 - 18)</v>
      </c>
      <c r="AF579" s="41">
        <f>IFERROR(VLOOKUP(Tabela3[[#This Row],[Fantasia]],'BASE VENDAS'!#REF!,2,0),0)</f>
        <v>0</v>
      </c>
      <c r="AG579" s="41">
        <f>IFERROR(VLOOKUP(Tabela3[[#This Row],[Fantasia]],'BASE VENDAS'!#REF!,3,0),0)</f>
        <v>0</v>
      </c>
      <c r="AH579" s="42">
        <f t="shared" si="9"/>
        <v>2.8611970184302681E-2</v>
      </c>
    </row>
    <row r="580" spans="1:34" x14ac:dyDescent="0.2">
      <c r="A580" s="9" t="str">
        <f>IFERROR(Tabela3[[#This Row],[direita]],"formula")</f>
        <v>1899 - 47)</v>
      </c>
      <c r="B580" s="9" t="s">
        <v>1133</v>
      </c>
      <c r="C580" t="s">
        <v>1134</v>
      </c>
      <c r="D580" t="s">
        <v>917</v>
      </c>
      <c r="E580" t="s">
        <v>1135</v>
      </c>
      <c r="F580" t="s">
        <v>676</v>
      </c>
      <c r="G580" t="s">
        <v>1194</v>
      </c>
      <c r="H580" s="48">
        <v>45698</v>
      </c>
      <c r="I580" t="s">
        <v>430</v>
      </c>
      <c r="J580" t="s">
        <v>297</v>
      </c>
      <c r="K580" t="s">
        <v>53</v>
      </c>
      <c r="L580" t="s">
        <v>54</v>
      </c>
      <c r="M580" t="s">
        <v>55</v>
      </c>
      <c r="N580" t="s">
        <v>298</v>
      </c>
      <c r="O580" t="s">
        <v>299</v>
      </c>
      <c r="P580" t="s">
        <v>1195</v>
      </c>
      <c r="Q580" t="s">
        <v>300</v>
      </c>
      <c r="R580" t="s">
        <v>56</v>
      </c>
      <c r="S580" t="s">
        <v>20</v>
      </c>
      <c r="T580" s="49">
        <v>3.3300000000000003E-2</v>
      </c>
      <c r="U580" s="49">
        <v>0.4995</v>
      </c>
      <c r="V580" s="49">
        <v>6.45</v>
      </c>
      <c r="W580" t="s">
        <v>315</v>
      </c>
      <c r="X580" t="s">
        <v>302</v>
      </c>
      <c r="Y580" t="s">
        <v>21</v>
      </c>
      <c r="Z580" t="s">
        <v>1196</v>
      </c>
      <c r="AA580" s="2" t="str">
        <f>IFERROR(VLOOKUP(Tabela3[[#This Row],[RetornCodigo]],Tabela7[],4,0),"formula")</f>
        <v xml:space="preserve">Assai Presidente Kennedy   </v>
      </c>
      <c r="AB580" s="9" t="str">
        <f>IFERROR(VLOOKUP(Tabela3[[#This Row],[RetornCodigo]],Tabela7[],3,0),"formula")</f>
        <v>Assai</v>
      </c>
      <c r="AC580" s="40">
        <f>IFERROR(Tabela3[[#This Row],[Vlr Devolução]]/$AK$1,"formula")</f>
        <v>2.0665449252769391E-5</v>
      </c>
      <c r="AD580" s="32">
        <f>IFERROR(Tabela3[[#This Row],[Qtd Devolvida Kg]]/$AL$1,"formula")</f>
        <v>1.44864097181094E-5</v>
      </c>
      <c r="AE580" s="41" t="str">
        <f>IFERROR(RIGHT(Tabela3[[#This Row],[Cliente]],10),"formula")</f>
        <v>1899 - 47)</v>
      </c>
      <c r="AF580" s="41">
        <f>IFERROR(VLOOKUP(Tabela3[[#This Row],[Fantasia]],'BASE VENDAS'!#REF!,2,0),0)</f>
        <v>0</v>
      </c>
      <c r="AG580" s="41">
        <f>IFERROR(VLOOKUP(Tabela3[[#This Row],[Fantasia]],'BASE VENDAS'!#REF!,3,0),0)</f>
        <v>0</v>
      </c>
      <c r="AH580" s="42">
        <f t="shared" si="9"/>
        <v>2.8611970184302681E-2</v>
      </c>
    </row>
    <row r="581" spans="1:34" x14ac:dyDescent="0.2">
      <c r="A581" s="9" t="str">
        <f>IFERROR(Tabela3[[#This Row],[direita]],"formula")</f>
        <v>0002 - 60)</v>
      </c>
      <c r="B581" s="9" t="s">
        <v>1133</v>
      </c>
      <c r="C581" t="s">
        <v>1134</v>
      </c>
      <c r="D581" t="s">
        <v>920</v>
      </c>
      <c r="E581" t="s">
        <v>1135</v>
      </c>
      <c r="F581" t="s">
        <v>676</v>
      </c>
      <c r="G581" t="s">
        <v>1136</v>
      </c>
      <c r="H581" s="48">
        <v>45707</v>
      </c>
      <c r="I581" t="s">
        <v>1982</v>
      </c>
      <c r="J581" t="s">
        <v>297</v>
      </c>
      <c r="K581" t="s">
        <v>27</v>
      </c>
      <c r="L581" t="s">
        <v>84</v>
      </c>
      <c r="M581" t="s">
        <v>102</v>
      </c>
      <c r="N581" t="s">
        <v>298</v>
      </c>
      <c r="O581" t="s">
        <v>299</v>
      </c>
      <c r="P581" t="s">
        <v>2806</v>
      </c>
      <c r="Q581" t="s">
        <v>300</v>
      </c>
      <c r="R581" t="s">
        <v>103</v>
      </c>
      <c r="S581" t="s">
        <v>20</v>
      </c>
      <c r="T581" s="49">
        <v>4.5499999999999999E-2</v>
      </c>
      <c r="U581" s="49">
        <v>0.89634999999999998</v>
      </c>
      <c r="V581" s="49">
        <v>10.9</v>
      </c>
      <c r="W581" t="s">
        <v>301</v>
      </c>
      <c r="X581" t="s">
        <v>370</v>
      </c>
      <c r="Y581" t="s">
        <v>371</v>
      </c>
      <c r="Z581" t="s">
        <v>2807</v>
      </c>
      <c r="AA581" s="2" t="str">
        <f>IFERROR(VLOOKUP(Tabela3[[#This Row],[RetornCodigo]],Tabela7[],4,0),"formula")</f>
        <v xml:space="preserve">Atac Carlito Pamplona   </v>
      </c>
      <c r="AB581" s="9" t="str">
        <f>IFERROR(VLOOKUP(Tabela3[[#This Row],[RetornCodigo]],Tabela7[],3,0),"formula")</f>
        <v>Atacadao</v>
      </c>
      <c r="AC581" s="40">
        <f>IFERROR(Tabela3[[#This Row],[Vlr Devolução]]/$AK$1,"formula")</f>
        <v>3.4923007264369984E-5</v>
      </c>
      <c r="AD581" s="32">
        <f>IFERROR(Tabela3[[#This Row],[Qtd Devolvida Kg]]/$AL$1,"formula")</f>
        <v>2.5995782484138859E-5</v>
      </c>
      <c r="AE581" s="41" t="str">
        <f>IFERROR(RIGHT(Tabela3[[#This Row],[Cliente]],10),"formula")</f>
        <v>0002 - 60)</v>
      </c>
      <c r="AF581" s="41">
        <f>IFERROR(VLOOKUP(Tabela3[[#This Row],[Fantasia]],'BASE VENDAS'!#REF!,2,0),0)</f>
        <v>0</v>
      </c>
      <c r="AG581" s="41">
        <f>IFERROR(VLOOKUP(Tabela3[[#This Row],[Fantasia]],'BASE VENDAS'!#REF!,3,0),0)</f>
        <v>0</v>
      </c>
      <c r="AH581" s="42">
        <f t="shared" si="9"/>
        <v>2.8611970184302681E-2</v>
      </c>
    </row>
    <row r="582" spans="1:34" x14ac:dyDescent="0.2">
      <c r="A582" s="9" t="str">
        <f>IFERROR(Tabela3[[#This Row],[direita]],"formula")</f>
        <v>0082 - 02)</v>
      </c>
      <c r="B582" s="9" t="s">
        <v>1133</v>
      </c>
      <c r="C582" t="s">
        <v>1146</v>
      </c>
      <c r="D582" t="s">
        <v>916</v>
      </c>
      <c r="E582" t="s">
        <v>1135</v>
      </c>
      <c r="F582" t="s">
        <v>676</v>
      </c>
      <c r="G582" t="s">
        <v>1482</v>
      </c>
      <c r="H582" s="48">
        <v>45699</v>
      </c>
      <c r="I582" t="s">
        <v>430</v>
      </c>
      <c r="J582" t="s">
        <v>297</v>
      </c>
      <c r="K582" t="s">
        <v>65</v>
      </c>
      <c r="L582" t="s">
        <v>312</v>
      </c>
      <c r="M582" t="s">
        <v>66</v>
      </c>
      <c r="N582" t="s">
        <v>298</v>
      </c>
      <c r="O582" t="s">
        <v>299</v>
      </c>
      <c r="P582" t="s">
        <v>2195</v>
      </c>
      <c r="Q582" t="s">
        <v>300</v>
      </c>
      <c r="R582" t="s">
        <v>67</v>
      </c>
      <c r="S582" t="s">
        <v>20</v>
      </c>
      <c r="T582" s="49">
        <v>0.97219999999999995</v>
      </c>
      <c r="U582" s="49">
        <v>17.499600000000001</v>
      </c>
      <c r="V582" s="49">
        <v>155.75</v>
      </c>
      <c r="W582" t="s">
        <v>315</v>
      </c>
      <c r="X582" t="s">
        <v>368</v>
      </c>
      <c r="Y582" t="s">
        <v>369</v>
      </c>
      <c r="Z582" t="s">
        <v>2196</v>
      </c>
      <c r="AA582" s="2" t="str">
        <f>IFERROR(VLOOKUP(Tabela3[[#This Row],[RetornCodigo]],Tabela7[],4,0),"formula")</f>
        <v xml:space="preserve">G B Pres Kennedy   </v>
      </c>
      <c r="AB582" s="9" t="str">
        <f>IFERROR(VLOOKUP(Tabela3[[#This Row],[RetornCodigo]],Tabela7[],3,0),"formula")</f>
        <v>G Barbosa</v>
      </c>
      <c r="AC582" s="40">
        <f>IFERROR(Tabela3[[#This Row],[Vlr Devolução]]/$AK$1,"formula")</f>
        <v>4.9901453040602064E-4</v>
      </c>
      <c r="AD582" s="32">
        <f>IFERROR(Tabela3[[#This Row],[Qtd Devolvida Kg]]/$AL$1,"formula")</f>
        <v>5.0752027127733189E-4</v>
      </c>
      <c r="AE582" s="41" t="str">
        <f>IFERROR(RIGHT(Tabela3[[#This Row],[Cliente]],10),"formula")</f>
        <v>0082 - 02)</v>
      </c>
      <c r="AF582" s="41">
        <f>IFERROR(VLOOKUP(Tabela3[[#This Row],[Fantasia]],'BASE VENDAS'!#REF!,2,0),0)</f>
        <v>0</v>
      </c>
      <c r="AG582" s="41">
        <f>IFERROR(VLOOKUP(Tabela3[[#This Row],[Fantasia]],'BASE VENDAS'!#REF!,3,0),0)</f>
        <v>0</v>
      </c>
      <c r="AH582" s="42">
        <f t="shared" si="9"/>
        <v>2.8611970184302681E-2</v>
      </c>
    </row>
    <row r="583" spans="1:34" x14ac:dyDescent="0.2">
      <c r="A583" s="9" t="str">
        <f>IFERROR(Tabela3[[#This Row],[direita]],"formula")</f>
        <v>0048 - 18)</v>
      </c>
      <c r="B583" s="9" t="s">
        <v>1133</v>
      </c>
      <c r="C583" t="s">
        <v>1134</v>
      </c>
      <c r="D583" t="s">
        <v>920</v>
      </c>
      <c r="E583" t="s">
        <v>1135</v>
      </c>
      <c r="F583" t="s">
        <v>676</v>
      </c>
      <c r="G583" t="s">
        <v>1197</v>
      </c>
      <c r="H583" s="48">
        <v>45699</v>
      </c>
      <c r="I583" t="s">
        <v>430</v>
      </c>
      <c r="J583" t="s">
        <v>297</v>
      </c>
      <c r="K583" t="s">
        <v>27</v>
      </c>
      <c r="L583" t="s">
        <v>84</v>
      </c>
      <c r="M583" t="s">
        <v>102</v>
      </c>
      <c r="N583" t="s">
        <v>298</v>
      </c>
      <c r="O583" t="s">
        <v>299</v>
      </c>
      <c r="P583" t="s">
        <v>1198</v>
      </c>
      <c r="Q583" t="s">
        <v>300</v>
      </c>
      <c r="R583" t="s">
        <v>103</v>
      </c>
      <c r="S583" t="s">
        <v>20</v>
      </c>
      <c r="T583" s="49">
        <v>4.5499999999999999E-2</v>
      </c>
      <c r="U583" s="49">
        <v>0.89634999999999998</v>
      </c>
      <c r="V583" s="49">
        <v>10.9</v>
      </c>
      <c r="W583" t="s">
        <v>315</v>
      </c>
      <c r="X583" t="s">
        <v>302</v>
      </c>
      <c r="Y583" t="s">
        <v>335</v>
      </c>
      <c r="Z583" t="s">
        <v>1199</v>
      </c>
      <c r="AA583" s="2" t="str">
        <f>IFERROR(VLOOKUP(Tabela3[[#This Row],[RetornCodigo]],Tabela7[],4,0),"formula")</f>
        <v xml:space="preserve">Atac Papicu   </v>
      </c>
      <c r="AB583" s="9" t="str">
        <f>IFERROR(VLOOKUP(Tabela3[[#This Row],[RetornCodigo]],Tabela7[],3,0),"formula")</f>
        <v>Atacadao</v>
      </c>
      <c r="AC583" s="40">
        <f>IFERROR(Tabela3[[#This Row],[Vlr Devolução]]/$AK$1,"formula")</f>
        <v>3.4923007264369984E-5</v>
      </c>
      <c r="AD583" s="32">
        <f>IFERROR(Tabela3[[#This Row],[Qtd Devolvida Kg]]/$AL$1,"formula")</f>
        <v>2.5995782484138859E-5</v>
      </c>
      <c r="AE583" s="41" t="str">
        <f>IFERROR(RIGHT(Tabela3[[#This Row],[Cliente]],10),"formula")</f>
        <v>0048 - 18)</v>
      </c>
      <c r="AF583" s="41">
        <f>IFERROR(VLOOKUP(Tabela3[[#This Row],[Fantasia]],'BASE VENDAS'!#REF!,2,0),0)</f>
        <v>0</v>
      </c>
      <c r="AG583" s="41">
        <f>IFERROR(VLOOKUP(Tabela3[[#This Row],[Fantasia]],'BASE VENDAS'!#REF!,3,0),0)</f>
        <v>0</v>
      </c>
      <c r="AH583" s="42">
        <f t="shared" si="9"/>
        <v>2.8611970184302681E-2</v>
      </c>
    </row>
    <row r="584" spans="1:34" x14ac:dyDescent="0.2">
      <c r="A584" s="9" t="str">
        <f>IFERROR(Tabela3[[#This Row],[direita]],"formula")</f>
        <v>0129 - 01)</v>
      </c>
      <c r="B584" s="9" t="s">
        <v>1133</v>
      </c>
      <c r="C584" t="s">
        <v>1134</v>
      </c>
      <c r="D584" t="s">
        <v>917</v>
      </c>
      <c r="E584" t="s">
        <v>1135</v>
      </c>
      <c r="F584" t="s">
        <v>676</v>
      </c>
      <c r="G584" t="s">
        <v>1200</v>
      </c>
      <c r="H584" s="48">
        <v>45698</v>
      </c>
      <c r="I584" t="s">
        <v>430</v>
      </c>
      <c r="J584" t="s">
        <v>297</v>
      </c>
      <c r="K584" t="s">
        <v>41</v>
      </c>
      <c r="L584" t="s">
        <v>310</v>
      </c>
      <c r="M584" t="s">
        <v>42</v>
      </c>
      <c r="N584" t="s">
        <v>298</v>
      </c>
      <c r="O584" t="s">
        <v>299</v>
      </c>
      <c r="P584" t="s">
        <v>1201</v>
      </c>
      <c r="Q584" t="s">
        <v>300</v>
      </c>
      <c r="R584" t="s">
        <v>1202</v>
      </c>
      <c r="S584" t="s">
        <v>20</v>
      </c>
      <c r="T584" s="49">
        <v>2</v>
      </c>
      <c r="U584" s="49">
        <v>18</v>
      </c>
      <c r="V584" s="49">
        <v>412.2</v>
      </c>
      <c r="W584" t="s">
        <v>315</v>
      </c>
      <c r="X584" t="s">
        <v>368</v>
      </c>
      <c r="Y584" t="s">
        <v>406</v>
      </c>
      <c r="Z584" t="s">
        <v>1203</v>
      </c>
      <c r="AA584" s="2" t="str">
        <f>IFERROR(VLOOKUP(Tabela3[[#This Row],[RetornCodigo]],Tabela7[],4,0),"formula")</f>
        <v xml:space="preserve">Sup Sao Luiz Paupina   </v>
      </c>
      <c r="AB584" s="9" t="str">
        <f>IFERROR(VLOOKUP(Tabela3[[#This Row],[RetornCodigo]],Tabela7[],3,0),"formula")</f>
        <v>Sao Luiz</v>
      </c>
      <c r="AC584" s="40">
        <f>IFERROR(Tabela3[[#This Row],[Vlr Devolução]]/$AK$1,"formula")</f>
        <v>1.3206663848048905E-3</v>
      </c>
      <c r="AD584" s="32">
        <f>IFERROR(Tabela3[[#This Row],[Qtd Devolvida Kg]]/$AL$1,"formula")</f>
        <v>5.22032782634573E-4</v>
      </c>
      <c r="AE584" s="41" t="str">
        <f>IFERROR(RIGHT(Tabela3[[#This Row],[Cliente]],10),"formula")</f>
        <v>0129 - 01)</v>
      </c>
      <c r="AF584" s="41">
        <f>IFERROR(VLOOKUP(Tabela3[[#This Row],[Fantasia]],'BASE VENDAS'!#REF!,2,0),0)</f>
        <v>0</v>
      </c>
      <c r="AG584" s="41">
        <f>IFERROR(VLOOKUP(Tabela3[[#This Row],[Fantasia]],'BASE VENDAS'!#REF!,3,0),0)</f>
        <v>0</v>
      </c>
      <c r="AH584" s="42">
        <f t="shared" si="9"/>
        <v>2.8611970184302681E-2</v>
      </c>
    </row>
    <row r="585" spans="1:34" x14ac:dyDescent="0.2">
      <c r="A585" s="9" t="str">
        <f>IFERROR(Tabela3[[#This Row],[direita]],"formula")</f>
        <v>0176 - 01)</v>
      </c>
      <c r="B585" s="9" t="s">
        <v>1133</v>
      </c>
      <c r="C585" t="s">
        <v>1146</v>
      </c>
      <c r="D585" t="s">
        <v>922</v>
      </c>
      <c r="E585" t="s">
        <v>1135</v>
      </c>
      <c r="F585" t="s">
        <v>676</v>
      </c>
      <c r="G585" t="s">
        <v>1204</v>
      </c>
      <c r="H585" s="48">
        <v>45698</v>
      </c>
      <c r="I585" t="s">
        <v>430</v>
      </c>
      <c r="J585" t="s">
        <v>303</v>
      </c>
      <c r="K585" t="s">
        <v>313</v>
      </c>
      <c r="L585" t="s">
        <v>321</v>
      </c>
      <c r="M585" t="s">
        <v>321</v>
      </c>
      <c r="N585" t="s">
        <v>322</v>
      </c>
      <c r="O585" t="s">
        <v>299</v>
      </c>
      <c r="P585" t="s">
        <v>1205</v>
      </c>
      <c r="Q585" t="s">
        <v>309</v>
      </c>
      <c r="R585" t="s">
        <v>323</v>
      </c>
      <c r="S585" t="s">
        <v>20</v>
      </c>
      <c r="T585" s="49">
        <v>1</v>
      </c>
      <c r="U585" s="49">
        <v>5.5</v>
      </c>
      <c r="V585" s="49">
        <v>116</v>
      </c>
      <c r="W585" t="s">
        <v>315</v>
      </c>
      <c r="X585" t="s">
        <v>368</v>
      </c>
      <c r="Y585" t="s">
        <v>369</v>
      </c>
      <c r="Z585" t="s">
        <v>1206</v>
      </c>
      <c r="AA585" s="2" t="str">
        <f>IFERROR(VLOOKUP(Tabela3[[#This Row],[RetornCodigo]],Tabela7[],4,0),"formula")</f>
        <v xml:space="preserve">Lagoa Cd   </v>
      </c>
      <c r="AB585" s="9" t="str">
        <f>IFERROR(VLOOKUP(Tabela3[[#This Row],[RetornCodigo]],Tabela7[],3,0),"formula")</f>
        <v>Lagoa</v>
      </c>
      <c r="AC585" s="40">
        <f>IFERROR(Tabela3[[#This Row],[Vlr Devolução]]/$AK$1,"formula")</f>
        <v>3.7165769198779065E-4</v>
      </c>
      <c r="AD585" s="32">
        <f>IFERROR(Tabela3[[#This Row],[Qtd Devolvida Kg]]/$AL$1,"formula")</f>
        <v>1.5951001691611952E-4</v>
      </c>
      <c r="AE585" s="41" t="str">
        <f>IFERROR(RIGHT(Tabela3[[#This Row],[Cliente]],10),"formula")</f>
        <v>0176 - 01)</v>
      </c>
      <c r="AF585" s="41">
        <f>IFERROR(VLOOKUP(Tabela3[[#This Row],[Fantasia]],'BASE VENDAS'!#REF!,2,0),0)</f>
        <v>0</v>
      </c>
      <c r="AG585" s="41">
        <f>IFERROR(VLOOKUP(Tabela3[[#This Row],[Fantasia]],'BASE VENDAS'!#REF!,3,0),0)</f>
        <v>0</v>
      </c>
      <c r="AH585" s="42">
        <f t="shared" si="9"/>
        <v>2.8611970184302681E-2</v>
      </c>
    </row>
    <row r="586" spans="1:34" x14ac:dyDescent="0.2">
      <c r="A586" s="9" t="str">
        <f>IFERROR(Tabela3[[#This Row],[direita]],"formula")</f>
        <v>1899 - 11)</v>
      </c>
      <c r="B586" s="9" t="s">
        <v>1133</v>
      </c>
      <c r="C586" t="s">
        <v>1134</v>
      </c>
      <c r="D586" t="s">
        <v>917</v>
      </c>
      <c r="E586" t="s">
        <v>1135</v>
      </c>
      <c r="F586" t="s">
        <v>676</v>
      </c>
      <c r="G586" t="s">
        <v>1207</v>
      </c>
      <c r="H586" s="48">
        <v>45699</v>
      </c>
      <c r="I586" t="s">
        <v>430</v>
      </c>
      <c r="J586" t="s">
        <v>297</v>
      </c>
      <c r="K586" t="s">
        <v>62</v>
      </c>
      <c r="L586" t="s">
        <v>63</v>
      </c>
      <c r="M586" t="s">
        <v>63</v>
      </c>
      <c r="N586" t="s">
        <v>298</v>
      </c>
      <c r="O586" t="s">
        <v>299</v>
      </c>
      <c r="P586" t="s">
        <v>1208</v>
      </c>
      <c r="Q586" t="s">
        <v>308</v>
      </c>
      <c r="R586" t="s">
        <v>64</v>
      </c>
      <c r="S586" t="s">
        <v>20</v>
      </c>
      <c r="T586" s="49">
        <v>6.6699999999999995E-2</v>
      </c>
      <c r="U586" s="49">
        <v>1.0004999999999999</v>
      </c>
      <c r="V586" s="49">
        <v>16</v>
      </c>
      <c r="W586" t="s">
        <v>315</v>
      </c>
      <c r="X586" t="s">
        <v>302</v>
      </c>
      <c r="Y586" t="s">
        <v>21</v>
      </c>
      <c r="Z586" t="s">
        <v>1209</v>
      </c>
      <c r="AA586" s="2" t="str">
        <f>IFERROR(VLOOKUP(Tabela3[[#This Row],[RetornCodigo]],Tabela7[],4,0),"formula")</f>
        <v xml:space="preserve">Assai Edson Queiroz   </v>
      </c>
      <c r="AB586" s="9" t="str">
        <f>IFERROR(VLOOKUP(Tabela3[[#This Row],[RetornCodigo]],Tabela7[],3,0),"formula")</f>
        <v>Assai</v>
      </c>
      <c r="AC586" s="40">
        <f>IFERROR(Tabela3[[#This Row],[Vlr Devolução]]/$AK$1,"formula")</f>
        <v>5.1263129929350428E-5</v>
      </c>
      <c r="AD586" s="32">
        <f>IFERROR(Tabela3[[#This Row],[Qtd Devolvida Kg]]/$AL$1,"formula")</f>
        <v>2.9016322168105014E-5</v>
      </c>
      <c r="AE586" s="41" t="str">
        <f>IFERROR(RIGHT(Tabela3[[#This Row],[Cliente]],10),"formula")</f>
        <v>1899 - 11)</v>
      </c>
      <c r="AF586" s="41">
        <f>IFERROR(VLOOKUP(Tabela3[[#This Row],[Fantasia]],'BASE VENDAS'!#REF!,2,0),0)</f>
        <v>0</v>
      </c>
      <c r="AG586" s="41">
        <f>IFERROR(VLOOKUP(Tabela3[[#This Row],[Fantasia]],'BASE VENDAS'!#REF!,3,0),0)</f>
        <v>0</v>
      </c>
      <c r="AH586" s="42">
        <f t="shared" si="9"/>
        <v>2.8611970184302681E-2</v>
      </c>
    </row>
    <row r="587" spans="1:34" x14ac:dyDescent="0.2">
      <c r="A587" s="9" t="str">
        <f>IFERROR(Tabela3[[#This Row],[direita]],"formula")</f>
        <v>0179 - 13)</v>
      </c>
      <c r="B587" s="9" t="s">
        <v>1133</v>
      </c>
      <c r="C587" t="s">
        <v>1146</v>
      </c>
      <c r="D587" t="s">
        <v>922</v>
      </c>
      <c r="E587" t="s">
        <v>1135</v>
      </c>
      <c r="F587" t="s">
        <v>676</v>
      </c>
      <c r="G587" t="s">
        <v>1357</v>
      </c>
      <c r="H587" s="48">
        <v>45699</v>
      </c>
      <c r="I587" t="s">
        <v>430</v>
      </c>
      <c r="J587" t="s">
        <v>297</v>
      </c>
      <c r="K587" t="s">
        <v>62</v>
      </c>
      <c r="L587" t="s">
        <v>63</v>
      </c>
      <c r="M587" t="s">
        <v>63</v>
      </c>
      <c r="N587" t="s">
        <v>298</v>
      </c>
      <c r="O587" t="s">
        <v>299</v>
      </c>
      <c r="P587" t="s">
        <v>2197</v>
      </c>
      <c r="Q587" t="s">
        <v>300</v>
      </c>
      <c r="R587" t="s">
        <v>64</v>
      </c>
      <c r="S587" t="s">
        <v>20</v>
      </c>
      <c r="T587" s="49">
        <v>6.6699999999999995E-2</v>
      </c>
      <c r="U587" s="49">
        <v>1.0004999999999999</v>
      </c>
      <c r="V587" s="49">
        <v>9.9</v>
      </c>
      <c r="W587" t="s">
        <v>315</v>
      </c>
      <c r="X587" t="s">
        <v>302</v>
      </c>
      <c r="Y587" t="s">
        <v>21</v>
      </c>
      <c r="Z587" t="s">
        <v>2198</v>
      </c>
      <c r="AA587" s="2" t="str">
        <f>IFERROR(VLOOKUP(Tabela3[[#This Row],[RetornCodigo]],Tabela7[],4,0),"formula")</f>
        <v xml:space="preserve">B. Vizinh Paupina Cd   </v>
      </c>
      <c r="AB587" s="9" t="str">
        <f>IFERROR(VLOOKUP(Tabela3[[#This Row],[RetornCodigo]],Tabela7[],3,0),"formula")</f>
        <v>Bom Vizinho</v>
      </c>
      <c r="AC587" s="40">
        <f>IFERROR(Tabela3[[#This Row],[Vlr Devolução]]/$AK$1,"formula")</f>
        <v>3.1719061643785582E-5</v>
      </c>
      <c r="AD587" s="32">
        <f>IFERROR(Tabela3[[#This Row],[Qtd Devolvida Kg]]/$AL$1,"formula")</f>
        <v>2.9016322168105014E-5</v>
      </c>
      <c r="AE587" s="41" t="str">
        <f>IFERROR(RIGHT(Tabela3[[#This Row],[Cliente]],10),"formula")</f>
        <v>0179 - 13)</v>
      </c>
      <c r="AF587" s="41">
        <f>IFERROR(VLOOKUP(Tabela3[[#This Row],[Fantasia]],'BASE VENDAS'!#REF!,2,0),0)</f>
        <v>0</v>
      </c>
      <c r="AG587" s="41">
        <f>IFERROR(VLOOKUP(Tabela3[[#This Row],[Fantasia]],'BASE VENDAS'!#REF!,3,0),0)</f>
        <v>0</v>
      </c>
      <c r="AH587" s="42">
        <f t="shared" si="9"/>
        <v>2.8611970184302681E-2</v>
      </c>
    </row>
    <row r="588" spans="1:34" x14ac:dyDescent="0.2">
      <c r="A588" s="9" t="str">
        <f>IFERROR(Tabela3[[#This Row],[direita]],"formula")</f>
        <v>1899 - 08)</v>
      </c>
      <c r="B588" s="9" t="s">
        <v>1133</v>
      </c>
      <c r="C588" t="s">
        <v>1134</v>
      </c>
      <c r="D588" t="s">
        <v>917</v>
      </c>
      <c r="E588" t="s">
        <v>1135</v>
      </c>
      <c r="F588" t="s">
        <v>683</v>
      </c>
      <c r="G588" t="s">
        <v>1210</v>
      </c>
      <c r="H588" s="48">
        <v>45698</v>
      </c>
      <c r="I588" t="s">
        <v>430</v>
      </c>
      <c r="J588" t="s">
        <v>303</v>
      </c>
      <c r="K588" t="s">
        <v>89</v>
      </c>
      <c r="L588" t="s">
        <v>117</v>
      </c>
      <c r="M588" t="s">
        <v>117</v>
      </c>
      <c r="N588" t="s">
        <v>298</v>
      </c>
      <c r="O588" t="s">
        <v>299</v>
      </c>
      <c r="P588" t="s">
        <v>1211</v>
      </c>
      <c r="Q588" t="s">
        <v>300</v>
      </c>
      <c r="R588" t="s">
        <v>118</v>
      </c>
      <c r="S588" t="s">
        <v>92</v>
      </c>
      <c r="T588" s="49">
        <v>0.05</v>
      </c>
      <c r="U588" s="49">
        <v>1</v>
      </c>
      <c r="V588" s="49">
        <v>4.5</v>
      </c>
      <c r="W588" t="s">
        <v>315</v>
      </c>
      <c r="X588" t="s">
        <v>302</v>
      </c>
      <c r="Y588" t="s">
        <v>21</v>
      </c>
      <c r="Z588" t="s">
        <v>1212</v>
      </c>
      <c r="AA588" s="2" t="str">
        <f>IFERROR(VLOOKUP(Tabela3[[#This Row],[RetornCodigo]],Tabela7[],4,0),"formula")</f>
        <v xml:space="preserve">Assai Caucaia   </v>
      </c>
      <c r="AB588" s="9" t="str">
        <f>IFERROR(VLOOKUP(Tabela3[[#This Row],[RetornCodigo]],Tabela7[],3,0),"formula")</f>
        <v>Assai</v>
      </c>
      <c r="AC588" s="40">
        <f>IFERROR(Tabela3[[#This Row],[Vlr Devolução]]/$AK$1,"formula")</f>
        <v>1.4417755292629808E-5</v>
      </c>
      <c r="AD588" s="32">
        <f>IFERROR(Tabela3[[#This Row],[Qtd Devolvida Kg]]/$AL$1,"formula")</f>
        <v>2.9001821257476276E-5</v>
      </c>
      <c r="AE588" s="41" t="str">
        <f>IFERROR(RIGHT(Tabela3[[#This Row],[Cliente]],10),"formula")</f>
        <v>1899 - 08)</v>
      </c>
      <c r="AF588" s="41">
        <f>IFERROR(VLOOKUP(Tabela3[[#This Row],[Fantasia]],'BASE VENDAS'!#REF!,2,0),0)</f>
        <v>0</v>
      </c>
      <c r="AG588" s="41">
        <f>IFERROR(VLOOKUP(Tabela3[[#This Row],[Fantasia]],'BASE VENDAS'!#REF!,3,0),0)</f>
        <v>0</v>
      </c>
      <c r="AH588" s="42">
        <f t="shared" si="9"/>
        <v>2.8611970184302681E-2</v>
      </c>
    </row>
    <row r="589" spans="1:34" x14ac:dyDescent="0.2">
      <c r="A589" s="9" t="str">
        <f>IFERROR(Tabela3[[#This Row],[direita]],"formula")</f>
        <v>0048 - 14)</v>
      </c>
      <c r="B589" s="9" t="s">
        <v>1133</v>
      </c>
      <c r="C589" t="s">
        <v>1134</v>
      </c>
      <c r="D589" t="s">
        <v>920</v>
      </c>
      <c r="E589" t="s">
        <v>1135</v>
      </c>
      <c r="F589" t="s">
        <v>676</v>
      </c>
      <c r="G589" t="s">
        <v>1213</v>
      </c>
      <c r="H589" s="48">
        <v>45695</v>
      </c>
      <c r="I589" t="s">
        <v>357</v>
      </c>
      <c r="J589" t="s">
        <v>297</v>
      </c>
      <c r="K589" t="s">
        <v>27</v>
      </c>
      <c r="L589" t="s">
        <v>320</v>
      </c>
      <c r="M589" t="s">
        <v>28</v>
      </c>
      <c r="N589" t="s">
        <v>298</v>
      </c>
      <c r="O589" t="s">
        <v>299</v>
      </c>
      <c r="P589" t="s">
        <v>1214</v>
      </c>
      <c r="Q589" t="s">
        <v>300</v>
      </c>
      <c r="R589" t="s">
        <v>29</v>
      </c>
      <c r="S589" t="s">
        <v>20</v>
      </c>
      <c r="T589" s="49">
        <v>0.16669999999999999</v>
      </c>
      <c r="U589" s="49">
        <v>3.0005999999999999</v>
      </c>
      <c r="V589" s="49">
        <v>41.7</v>
      </c>
      <c r="W589" t="s">
        <v>315</v>
      </c>
      <c r="X589" t="s">
        <v>368</v>
      </c>
      <c r="Y589" t="s">
        <v>369</v>
      </c>
      <c r="Z589" t="s">
        <v>1215</v>
      </c>
      <c r="AA589" s="2" t="str">
        <f>IFERROR(VLOOKUP(Tabela3[[#This Row],[RetornCodigo]],Tabela7[],4,0),"formula")</f>
        <v xml:space="preserve">Atac Vila Peri   </v>
      </c>
      <c r="AB589" s="9" t="str">
        <f>IFERROR(VLOOKUP(Tabela3[[#This Row],[RetornCodigo]],Tabela7[],3,0),"formula")</f>
        <v>Atacadao</v>
      </c>
      <c r="AC589" s="40">
        <f>IFERROR(Tabela3[[#This Row],[Vlr Devolução]]/$AK$1,"formula")</f>
        <v>1.3360453237836956E-4</v>
      </c>
      <c r="AD589" s="32">
        <f>IFERROR(Tabela3[[#This Row],[Qtd Devolvida Kg]]/$AL$1,"formula")</f>
        <v>8.7022864865183316E-5</v>
      </c>
      <c r="AE589" s="41" t="str">
        <f>IFERROR(RIGHT(Tabela3[[#This Row],[Cliente]],10),"formula")</f>
        <v>0048 - 14)</v>
      </c>
      <c r="AF589" s="41">
        <f>IFERROR(VLOOKUP(Tabela3[[#This Row],[Fantasia]],'BASE VENDAS'!#REF!,2,0),0)</f>
        <v>0</v>
      </c>
      <c r="AG589" s="41">
        <f>IFERROR(VLOOKUP(Tabela3[[#This Row],[Fantasia]],'BASE VENDAS'!#REF!,3,0),0)</f>
        <v>0</v>
      </c>
      <c r="AH589" s="42">
        <f t="shared" si="9"/>
        <v>2.8611970184302681E-2</v>
      </c>
    </row>
    <row r="590" spans="1:34" x14ac:dyDescent="0.2">
      <c r="A590" s="9" t="str">
        <f>IFERROR(Tabela3[[#This Row],[direita]],"formula")</f>
        <v>0048 - 14)</v>
      </c>
      <c r="B590" s="9" t="s">
        <v>1133</v>
      </c>
      <c r="C590" t="s">
        <v>1134</v>
      </c>
      <c r="D590" t="s">
        <v>920</v>
      </c>
      <c r="E590" t="s">
        <v>1135</v>
      </c>
      <c r="F590" t="s">
        <v>676</v>
      </c>
      <c r="G590" t="s">
        <v>1213</v>
      </c>
      <c r="H590" s="48">
        <v>45695</v>
      </c>
      <c r="I590" t="s">
        <v>357</v>
      </c>
      <c r="J590" t="s">
        <v>303</v>
      </c>
      <c r="K590" t="s">
        <v>45</v>
      </c>
      <c r="L590" t="s">
        <v>417</v>
      </c>
      <c r="M590" t="s">
        <v>46</v>
      </c>
      <c r="N590" t="s">
        <v>311</v>
      </c>
      <c r="O590" t="s">
        <v>299</v>
      </c>
      <c r="P590" t="s">
        <v>1214</v>
      </c>
      <c r="Q590" t="s">
        <v>308</v>
      </c>
      <c r="R590" t="s">
        <v>1181</v>
      </c>
      <c r="S590" t="s">
        <v>20</v>
      </c>
      <c r="T590" s="49">
        <v>0.1875</v>
      </c>
      <c r="U590" s="49">
        <v>3</v>
      </c>
      <c r="V590" s="49">
        <v>6.3</v>
      </c>
      <c r="W590" t="s">
        <v>315</v>
      </c>
      <c r="X590" t="s">
        <v>368</v>
      </c>
      <c r="Y590" t="s">
        <v>369</v>
      </c>
      <c r="Z590" t="s">
        <v>1215</v>
      </c>
      <c r="AA590" s="2" t="str">
        <f>IFERROR(VLOOKUP(Tabela3[[#This Row],[RetornCodigo]],Tabela7[],4,0),"formula")</f>
        <v xml:space="preserve">Atac Vila Peri   </v>
      </c>
      <c r="AB590" s="9" t="str">
        <f>IFERROR(VLOOKUP(Tabela3[[#This Row],[RetornCodigo]],Tabela7[],3,0),"formula")</f>
        <v>Atacadao</v>
      </c>
      <c r="AC590" s="40">
        <f>IFERROR(Tabela3[[#This Row],[Vlr Devolução]]/$AK$1,"formula")</f>
        <v>2.0184857409681732E-5</v>
      </c>
      <c r="AD590" s="32">
        <f>IFERROR(Tabela3[[#This Row],[Qtd Devolvida Kg]]/$AL$1,"formula")</f>
        <v>8.7005463772428838E-5</v>
      </c>
      <c r="AE590" s="41" t="str">
        <f>IFERROR(RIGHT(Tabela3[[#This Row],[Cliente]],10),"formula")</f>
        <v>0048 - 14)</v>
      </c>
      <c r="AF590" s="41">
        <f>IFERROR(VLOOKUP(Tabela3[[#This Row],[Fantasia]],'BASE VENDAS'!#REF!,2,0),0)</f>
        <v>0</v>
      </c>
      <c r="AG590" s="41">
        <f>IFERROR(VLOOKUP(Tabela3[[#This Row],[Fantasia]],'BASE VENDAS'!#REF!,3,0),0)</f>
        <v>0</v>
      </c>
      <c r="AH590" s="42">
        <f t="shared" si="9"/>
        <v>2.8611970184302681E-2</v>
      </c>
    </row>
    <row r="591" spans="1:34" x14ac:dyDescent="0.2">
      <c r="A591" s="9" t="str">
        <f>IFERROR(Tabela3[[#This Row],[direita]],"formula")</f>
        <v>0002 - 42)</v>
      </c>
      <c r="B591" s="9" t="s">
        <v>1133</v>
      </c>
      <c r="C591" t="s">
        <v>1134</v>
      </c>
      <c r="D591" t="s">
        <v>920</v>
      </c>
      <c r="E591" t="s">
        <v>1135</v>
      </c>
      <c r="F591" t="s">
        <v>676</v>
      </c>
      <c r="G591" t="s">
        <v>1216</v>
      </c>
      <c r="H591" s="48">
        <v>45695</v>
      </c>
      <c r="I591" t="s">
        <v>357</v>
      </c>
      <c r="J591" t="s">
        <v>303</v>
      </c>
      <c r="K591" t="s">
        <v>38</v>
      </c>
      <c r="L591" t="s">
        <v>39</v>
      </c>
      <c r="M591" t="s">
        <v>39</v>
      </c>
      <c r="N591" t="s">
        <v>298</v>
      </c>
      <c r="O591" t="s">
        <v>299</v>
      </c>
      <c r="P591" t="s">
        <v>1217</v>
      </c>
      <c r="Q591" t="s">
        <v>300</v>
      </c>
      <c r="R591" t="s">
        <v>40</v>
      </c>
      <c r="S591" t="s">
        <v>20</v>
      </c>
      <c r="T591" s="49">
        <v>7.1400000000000005E-2</v>
      </c>
      <c r="U591" s="49">
        <v>0.99960000000000004</v>
      </c>
      <c r="V591" s="49">
        <v>17.899999999999999</v>
      </c>
      <c r="W591" t="s">
        <v>315</v>
      </c>
      <c r="X591" t="s">
        <v>302</v>
      </c>
      <c r="Y591" t="s">
        <v>21</v>
      </c>
      <c r="Z591" t="s">
        <v>1218</v>
      </c>
      <c r="AA591" s="2" t="str">
        <f>IFERROR(VLOOKUP(Tabela3[[#This Row],[RetornCodigo]],Tabela7[],4,0),"formula")</f>
        <v xml:space="preserve">Atac Canindezinho   </v>
      </c>
      <c r="AB591" s="9" t="str">
        <f>IFERROR(VLOOKUP(Tabela3[[#This Row],[RetornCodigo]],Tabela7[],3,0),"formula")</f>
        <v>Atacadao</v>
      </c>
      <c r="AC591" s="40">
        <f>IFERROR(Tabela3[[#This Row],[Vlr Devolução]]/$AK$1,"formula")</f>
        <v>5.7350626608460789E-5</v>
      </c>
      <c r="AD591" s="32">
        <f>IFERROR(Tabela3[[#This Row],[Qtd Devolvida Kg]]/$AL$1,"formula")</f>
        <v>2.8990220528973289E-5</v>
      </c>
      <c r="AE591" s="41" t="str">
        <f>IFERROR(RIGHT(Tabela3[[#This Row],[Cliente]],10),"formula")</f>
        <v>0002 - 42)</v>
      </c>
      <c r="AF591" s="41">
        <f>IFERROR(VLOOKUP(Tabela3[[#This Row],[Fantasia]],'BASE VENDAS'!#REF!,2,0),0)</f>
        <v>0</v>
      </c>
      <c r="AG591" s="41">
        <f>IFERROR(VLOOKUP(Tabela3[[#This Row],[Fantasia]],'BASE VENDAS'!#REF!,3,0),0)</f>
        <v>0</v>
      </c>
      <c r="AH591" s="42">
        <f t="shared" si="9"/>
        <v>2.8611970184302681E-2</v>
      </c>
    </row>
    <row r="592" spans="1:34" x14ac:dyDescent="0.2">
      <c r="A592" s="9" t="str">
        <f>IFERROR(Tabela3[[#This Row],[direita]],"formula")</f>
        <v>0002 - 42)</v>
      </c>
      <c r="B592" s="9" t="s">
        <v>1133</v>
      </c>
      <c r="C592" t="s">
        <v>1134</v>
      </c>
      <c r="D592" t="s">
        <v>920</v>
      </c>
      <c r="E592" t="s">
        <v>1135</v>
      </c>
      <c r="F592" t="s">
        <v>676</v>
      </c>
      <c r="G592" t="s">
        <v>1216</v>
      </c>
      <c r="H592" s="48">
        <v>45707</v>
      </c>
      <c r="I592" t="s">
        <v>1982</v>
      </c>
      <c r="J592" t="s">
        <v>297</v>
      </c>
      <c r="K592" t="s">
        <v>27</v>
      </c>
      <c r="L592" t="s">
        <v>84</v>
      </c>
      <c r="M592" t="s">
        <v>102</v>
      </c>
      <c r="N592" t="s">
        <v>298</v>
      </c>
      <c r="O592" t="s">
        <v>299</v>
      </c>
      <c r="P592" t="s">
        <v>2808</v>
      </c>
      <c r="Q592" t="s">
        <v>300</v>
      </c>
      <c r="R592" t="s">
        <v>103</v>
      </c>
      <c r="S592" t="s">
        <v>20</v>
      </c>
      <c r="T592" s="49">
        <v>2.1818</v>
      </c>
      <c r="U592" s="49">
        <v>42.981459999999998</v>
      </c>
      <c r="V592" s="49">
        <v>523.20000000000005</v>
      </c>
      <c r="W592" t="s">
        <v>301</v>
      </c>
      <c r="X592" t="s">
        <v>370</v>
      </c>
      <c r="Y592" t="s">
        <v>371</v>
      </c>
      <c r="Z592" t="s">
        <v>2809</v>
      </c>
      <c r="AA592" s="2" t="str">
        <f>IFERROR(VLOOKUP(Tabela3[[#This Row],[RetornCodigo]],Tabela7[],4,0),"formula")</f>
        <v xml:space="preserve">Atac Canindezinho   </v>
      </c>
      <c r="AB592" s="9" t="str">
        <f>IFERROR(VLOOKUP(Tabela3[[#This Row],[RetornCodigo]],Tabela7[],3,0),"formula")</f>
        <v>Atacadao</v>
      </c>
      <c r="AC592" s="40">
        <f>IFERROR(Tabela3[[#This Row],[Vlr Devolução]]/$AK$1,"formula")</f>
        <v>1.6763043486897591E-3</v>
      </c>
      <c r="AD592" s="32">
        <f>IFERROR(Tabela3[[#This Row],[Qtd Devolvida Kg]]/$AL$1,"formula")</f>
        <v>1.2465406203053663E-3</v>
      </c>
      <c r="AE592" s="41" t="str">
        <f>IFERROR(RIGHT(Tabela3[[#This Row],[Cliente]],10),"formula")</f>
        <v>0002 - 42)</v>
      </c>
      <c r="AF592" s="41">
        <f>IFERROR(VLOOKUP(Tabela3[[#This Row],[Fantasia]],'BASE VENDAS'!#REF!,2,0),0)</f>
        <v>0</v>
      </c>
      <c r="AG592" s="41">
        <f>IFERROR(VLOOKUP(Tabela3[[#This Row],[Fantasia]],'BASE VENDAS'!#REF!,3,0),0)</f>
        <v>0</v>
      </c>
      <c r="AH592" s="42">
        <f t="shared" si="9"/>
        <v>2.8611970184302681E-2</v>
      </c>
    </row>
    <row r="593" spans="1:34" x14ac:dyDescent="0.2">
      <c r="A593" s="9" t="str">
        <f>IFERROR(Tabela3[[#This Row],[direita]],"formula")</f>
        <v>1899 - 26)</v>
      </c>
      <c r="B593" s="9" t="s">
        <v>1133</v>
      </c>
      <c r="C593" t="s">
        <v>1134</v>
      </c>
      <c r="D593" t="s">
        <v>917</v>
      </c>
      <c r="E593" t="s">
        <v>1135</v>
      </c>
      <c r="F593" t="s">
        <v>676</v>
      </c>
      <c r="G593" t="s">
        <v>1219</v>
      </c>
      <c r="H593" s="48">
        <v>45698</v>
      </c>
      <c r="I593" t="s">
        <v>430</v>
      </c>
      <c r="J593" t="s">
        <v>303</v>
      </c>
      <c r="K593" t="s">
        <v>159</v>
      </c>
      <c r="L593" t="s">
        <v>340</v>
      </c>
      <c r="M593" t="s">
        <v>1220</v>
      </c>
      <c r="N593" t="s">
        <v>311</v>
      </c>
      <c r="O593" t="s">
        <v>299</v>
      </c>
      <c r="P593" t="s">
        <v>1221</v>
      </c>
      <c r="Q593" t="s">
        <v>300</v>
      </c>
      <c r="R593" t="s">
        <v>1222</v>
      </c>
      <c r="S593" t="s">
        <v>20</v>
      </c>
      <c r="T593" s="49">
        <v>0.85709999999999997</v>
      </c>
      <c r="U593" s="49">
        <v>11.9994</v>
      </c>
      <c r="V593" s="49">
        <v>30</v>
      </c>
      <c r="W593" t="s">
        <v>315</v>
      </c>
      <c r="X593" t="s">
        <v>302</v>
      </c>
      <c r="Y593" t="s">
        <v>21</v>
      </c>
      <c r="Z593" t="s">
        <v>1223</v>
      </c>
      <c r="AA593" s="2" t="str">
        <f>IFERROR(VLOOKUP(Tabela3[[#This Row],[RetornCodigo]],Tabela7[],4,0),"formula")</f>
        <v xml:space="preserve">Assai Messejena   </v>
      </c>
      <c r="AB593" s="9" t="str">
        <f>IFERROR(VLOOKUP(Tabela3[[#This Row],[RetornCodigo]],Tabela7[],3,0),"formula")</f>
        <v>Assai</v>
      </c>
      <c r="AC593" s="40">
        <f>IFERROR(Tabela3[[#This Row],[Vlr Devolução]]/$AK$1,"formula")</f>
        <v>9.6118368617532064E-5</v>
      </c>
      <c r="AD593" s="32">
        <f>IFERROR(Tabela3[[#This Row],[Qtd Devolvida Kg]]/$AL$1,"formula")</f>
        <v>3.480044539969608E-4</v>
      </c>
      <c r="AE593" s="41" t="str">
        <f>IFERROR(RIGHT(Tabela3[[#This Row],[Cliente]],10),"formula")</f>
        <v>1899 - 26)</v>
      </c>
      <c r="AF593" s="41">
        <f>IFERROR(VLOOKUP(Tabela3[[#This Row],[Fantasia]],'BASE VENDAS'!#REF!,2,0),0)</f>
        <v>0</v>
      </c>
      <c r="AG593" s="41">
        <f>IFERROR(VLOOKUP(Tabela3[[#This Row],[Fantasia]],'BASE VENDAS'!#REF!,3,0),0)</f>
        <v>0</v>
      </c>
      <c r="AH593" s="42">
        <f t="shared" ref="AH593:AH656" si="10">$AJ$1</f>
        <v>2.8611970184302681E-2</v>
      </c>
    </row>
    <row r="594" spans="1:34" x14ac:dyDescent="0.2">
      <c r="A594" s="9" t="str">
        <f>IFERROR(Tabela3[[#This Row],[direita]],"formula")</f>
        <v>0002 - 57)</v>
      </c>
      <c r="B594" s="9" t="s">
        <v>1133</v>
      </c>
      <c r="C594" t="s">
        <v>1134</v>
      </c>
      <c r="D594" t="s">
        <v>920</v>
      </c>
      <c r="E594" t="s">
        <v>1135</v>
      </c>
      <c r="F594" t="s">
        <v>676</v>
      </c>
      <c r="G594" t="s">
        <v>1224</v>
      </c>
      <c r="H594" s="48">
        <v>45698</v>
      </c>
      <c r="I594" t="s">
        <v>430</v>
      </c>
      <c r="J594" t="s">
        <v>303</v>
      </c>
      <c r="K594" t="s">
        <v>38</v>
      </c>
      <c r="L594" t="s">
        <v>39</v>
      </c>
      <c r="M594" t="s">
        <v>39</v>
      </c>
      <c r="N594" t="s">
        <v>298</v>
      </c>
      <c r="O594" t="s">
        <v>299</v>
      </c>
      <c r="P594" t="s">
        <v>1225</v>
      </c>
      <c r="Q594" t="s">
        <v>300</v>
      </c>
      <c r="R594" t="s">
        <v>40</v>
      </c>
      <c r="S594" t="s">
        <v>20</v>
      </c>
      <c r="T594" s="49">
        <v>0.1429</v>
      </c>
      <c r="U594" s="49">
        <v>2.0005999999999999</v>
      </c>
      <c r="V594" s="49">
        <v>35.799999999999997</v>
      </c>
      <c r="W594" t="s">
        <v>315</v>
      </c>
      <c r="X594" t="s">
        <v>302</v>
      </c>
      <c r="Y594" t="s">
        <v>21</v>
      </c>
      <c r="Z594" t="s">
        <v>1226</v>
      </c>
      <c r="AA594" s="2" t="str">
        <f>IFERROR(VLOOKUP(Tabela3[[#This Row],[RetornCodigo]],Tabela7[],4,0),"formula")</f>
        <v xml:space="preserve">Atac Dias Macedo   </v>
      </c>
      <c r="AB594" s="9" t="str">
        <f>IFERROR(VLOOKUP(Tabela3[[#This Row],[RetornCodigo]],Tabela7[],3,0),"formula")</f>
        <v>Atacadao</v>
      </c>
      <c r="AC594" s="40">
        <f>IFERROR(Tabela3[[#This Row],[Vlr Devolução]]/$AK$1,"formula")</f>
        <v>1.1470125321692158E-4</v>
      </c>
      <c r="AD594" s="32">
        <f>IFERROR(Tabela3[[#This Row],[Qtd Devolvida Kg]]/$AL$1,"formula")</f>
        <v>5.8021043607707037E-5</v>
      </c>
      <c r="AE594" s="41" t="str">
        <f>IFERROR(RIGHT(Tabela3[[#This Row],[Cliente]],10),"formula")</f>
        <v>0002 - 57)</v>
      </c>
      <c r="AF594" s="41">
        <f>IFERROR(VLOOKUP(Tabela3[[#This Row],[Fantasia]],'BASE VENDAS'!#REF!,2,0),0)</f>
        <v>0</v>
      </c>
      <c r="AG594" s="41">
        <f>IFERROR(VLOOKUP(Tabela3[[#This Row],[Fantasia]],'BASE VENDAS'!#REF!,3,0),0)</f>
        <v>0</v>
      </c>
      <c r="AH594" s="42">
        <f t="shared" si="10"/>
        <v>2.8611970184302681E-2</v>
      </c>
    </row>
    <row r="595" spans="1:34" x14ac:dyDescent="0.2">
      <c r="A595" s="9" t="str">
        <f>IFERROR(Tabela3[[#This Row],[direita]],"formula")</f>
        <v>0082 - 03)</v>
      </c>
      <c r="B595" s="9" t="s">
        <v>1133</v>
      </c>
      <c r="C595" t="s">
        <v>1146</v>
      </c>
      <c r="D595" t="s">
        <v>916</v>
      </c>
      <c r="E595" t="s">
        <v>1135</v>
      </c>
      <c r="F595" t="s">
        <v>676</v>
      </c>
      <c r="G595" t="s">
        <v>1147</v>
      </c>
      <c r="H595" s="48">
        <v>45698</v>
      </c>
      <c r="I595" t="s">
        <v>430</v>
      </c>
      <c r="J595" t="s">
        <v>297</v>
      </c>
      <c r="K595" t="s">
        <v>27</v>
      </c>
      <c r="L595" t="s">
        <v>84</v>
      </c>
      <c r="M595" t="s">
        <v>84</v>
      </c>
      <c r="N595" t="s">
        <v>298</v>
      </c>
      <c r="O595" t="s">
        <v>299</v>
      </c>
      <c r="P595" t="s">
        <v>1227</v>
      </c>
      <c r="Q595" t="s">
        <v>300</v>
      </c>
      <c r="R595" t="s">
        <v>85</v>
      </c>
      <c r="S595" t="s">
        <v>20</v>
      </c>
      <c r="T595" s="49">
        <v>0.22220000000000001</v>
      </c>
      <c r="U595" s="49">
        <v>3.9996</v>
      </c>
      <c r="V595" s="49">
        <v>42.4</v>
      </c>
      <c r="W595" t="s">
        <v>315</v>
      </c>
      <c r="X595" t="s">
        <v>368</v>
      </c>
      <c r="Y595" t="s">
        <v>369</v>
      </c>
      <c r="Z595" t="s">
        <v>1228</v>
      </c>
      <c r="AA595" s="2" t="str">
        <f>IFERROR(VLOOKUP(Tabela3[[#This Row],[RetornCodigo]],Tabela7[],4,0),"formula")</f>
        <v xml:space="preserve">G B Parreao   </v>
      </c>
      <c r="AB595" s="9" t="str">
        <f>IFERROR(VLOOKUP(Tabela3[[#This Row],[RetornCodigo]],Tabela7[],3,0),"formula")</f>
        <v>G Barbosa</v>
      </c>
      <c r="AC595" s="40">
        <f>IFERROR(Tabela3[[#This Row],[Vlr Devolução]]/$AK$1,"formula")</f>
        <v>1.3584729431277863E-4</v>
      </c>
      <c r="AD595" s="32">
        <f>IFERROR(Tabela3[[#This Row],[Qtd Devolvida Kg]]/$AL$1,"formula")</f>
        <v>1.1599568430140211E-4</v>
      </c>
      <c r="AE595" s="41" t="str">
        <f>IFERROR(RIGHT(Tabela3[[#This Row],[Cliente]],10),"formula")</f>
        <v>0082 - 03)</v>
      </c>
      <c r="AF595" s="41">
        <f>IFERROR(VLOOKUP(Tabela3[[#This Row],[Fantasia]],'BASE VENDAS'!#REF!,2,0),0)</f>
        <v>0</v>
      </c>
      <c r="AG595" s="41">
        <f>IFERROR(VLOOKUP(Tabela3[[#This Row],[Fantasia]],'BASE VENDAS'!#REF!,3,0),0)</f>
        <v>0</v>
      </c>
      <c r="AH595" s="42">
        <f t="shared" si="10"/>
        <v>2.8611970184302681E-2</v>
      </c>
    </row>
    <row r="596" spans="1:34" x14ac:dyDescent="0.2">
      <c r="A596" s="9" t="str">
        <f>IFERROR(Tabela3[[#This Row],[direita]],"formula")</f>
        <v>1899 - 17)</v>
      </c>
      <c r="B596" s="9" t="s">
        <v>1133</v>
      </c>
      <c r="C596" t="s">
        <v>1134</v>
      </c>
      <c r="D596" t="s">
        <v>924</v>
      </c>
      <c r="E596" t="s">
        <v>1135</v>
      </c>
      <c r="F596" t="s">
        <v>689</v>
      </c>
      <c r="G596" t="s">
        <v>1229</v>
      </c>
      <c r="H596" s="48">
        <v>45699</v>
      </c>
      <c r="I596" t="s">
        <v>430</v>
      </c>
      <c r="J596" t="s">
        <v>297</v>
      </c>
      <c r="K596" t="s">
        <v>27</v>
      </c>
      <c r="L596" t="s">
        <v>84</v>
      </c>
      <c r="M596" t="s">
        <v>84</v>
      </c>
      <c r="N596" t="s">
        <v>298</v>
      </c>
      <c r="O596" t="s">
        <v>299</v>
      </c>
      <c r="P596" t="s">
        <v>1230</v>
      </c>
      <c r="Q596" t="s">
        <v>300</v>
      </c>
      <c r="R596" t="s">
        <v>85</v>
      </c>
      <c r="S596" t="s">
        <v>20</v>
      </c>
      <c r="T596" s="49">
        <v>0.38890000000000002</v>
      </c>
      <c r="U596" s="49">
        <v>7.0002000000000004</v>
      </c>
      <c r="V596" s="49">
        <v>67.900000000000006</v>
      </c>
      <c r="W596" t="s">
        <v>315</v>
      </c>
      <c r="X596" t="s">
        <v>302</v>
      </c>
      <c r="Y596" t="s">
        <v>21</v>
      </c>
      <c r="Z596" t="s">
        <v>1231</v>
      </c>
      <c r="AA596" s="2" t="str">
        <f>IFERROR(VLOOKUP(Tabela3[[#This Row],[RetornCodigo]],Tabela7[],4,0),"formula")</f>
        <v xml:space="preserve">Assai Juazeiro Do Norte   </v>
      </c>
      <c r="AB596" s="9" t="str">
        <f>IFERROR(VLOOKUP(Tabela3[[#This Row],[RetornCodigo]],Tabela7[],3,0),"formula")</f>
        <v>Assai</v>
      </c>
      <c r="AC596" s="40">
        <f>IFERROR(Tabela3[[#This Row],[Vlr Devolução]]/$AK$1,"formula")</f>
        <v>2.175479076376809E-4</v>
      </c>
      <c r="AD596" s="32">
        <f>IFERROR(Tabela3[[#This Row],[Qtd Devolvida Kg]]/$AL$1,"formula")</f>
        <v>2.0301854916658546E-4</v>
      </c>
      <c r="AE596" s="41" t="str">
        <f>IFERROR(RIGHT(Tabela3[[#This Row],[Cliente]],10),"formula")</f>
        <v>1899 - 17)</v>
      </c>
      <c r="AF596" s="41">
        <f>IFERROR(VLOOKUP(Tabela3[[#This Row],[Fantasia]],'BASE VENDAS'!#REF!,2,0),0)</f>
        <v>0</v>
      </c>
      <c r="AG596" s="41">
        <f>IFERROR(VLOOKUP(Tabela3[[#This Row],[Fantasia]],'BASE VENDAS'!#REF!,3,0),0)</f>
        <v>0</v>
      </c>
      <c r="AH596" s="42">
        <f t="shared" si="10"/>
        <v>2.8611970184302681E-2</v>
      </c>
    </row>
    <row r="597" spans="1:34" x14ac:dyDescent="0.2">
      <c r="A597" s="9" t="str">
        <f>IFERROR(Tabela3[[#This Row],[direita]],"formula")</f>
        <v>1899 - 33)</v>
      </c>
      <c r="B597" s="9" t="s">
        <v>1133</v>
      </c>
      <c r="C597" t="s">
        <v>1134</v>
      </c>
      <c r="D597" t="s">
        <v>924</v>
      </c>
      <c r="E597" t="s">
        <v>1135</v>
      </c>
      <c r="F597" t="s">
        <v>688</v>
      </c>
      <c r="G597" t="s">
        <v>1232</v>
      </c>
      <c r="H597" s="48">
        <v>45699</v>
      </c>
      <c r="I597" t="s">
        <v>430</v>
      </c>
      <c r="J597" t="s">
        <v>297</v>
      </c>
      <c r="K597" t="s">
        <v>27</v>
      </c>
      <c r="L597" t="s">
        <v>84</v>
      </c>
      <c r="M597" t="s">
        <v>84</v>
      </c>
      <c r="N597" t="s">
        <v>298</v>
      </c>
      <c r="O597" t="s">
        <v>299</v>
      </c>
      <c r="P597" t="s">
        <v>1233</v>
      </c>
      <c r="Q597" t="s">
        <v>300</v>
      </c>
      <c r="R597" t="s">
        <v>85</v>
      </c>
      <c r="S597" t="s">
        <v>20</v>
      </c>
      <c r="T597" s="49">
        <v>0.38829999999999998</v>
      </c>
      <c r="U597" s="49">
        <v>6.9893999999999998</v>
      </c>
      <c r="V597" s="49">
        <v>67.8</v>
      </c>
      <c r="W597" t="s">
        <v>315</v>
      </c>
      <c r="X597" t="s">
        <v>302</v>
      </c>
      <c r="Y597" t="s">
        <v>21</v>
      </c>
      <c r="Z597" t="s">
        <v>1234</v>
      </c>
      <c r="AA597" s="2" t="str">
        <f>IFERROR(VLOOKUP(Tabela3[[#This Row],[RetornCodigo]],Tabela7[],4,0),"formula")</f>
        <v xml:space="preserve">Assai Iguatu   </v>
      </c>
      <c r="AB597" s="9" t="str">
        <f>IFERROR(VLOOKUP(Tabela3[[#This Row],[RetornCodigo]],Tabela7[],3,0),"formula")</f>
        <v>Assai</v>
      </c>
      <c r="AC597" s="40">
        <f>IFERROR(Tabela3[[#This Row],[Vlr Devolução]]/$AK$1,"formula")</f>
        <v>2.1722751307562245E-4</v>
      </c>
      <c r="AD597" s="32">
        <f>IFERROR(Tabela3[[#This Row],[Qtd Devolvida Kg]]/$AL$1,"formula")</f>
        <v>2.0270532949700468E-4</v>
      </c>
      <c r="AE597" s="41" t="str">
        <f>IFERROR(RIGHT(Tabela3[[#This Row],[Cliente]],10),"formula")</f>
        <v>1899 - 33)</v>
      </c>
      <c r="AF597" s="41">
        <f>IFERROR(VLOOKUP(Tabela3[[#This Row],[Fantasia]],'BASE VENDAS'!#REF!,2,0),0)</f>
        <v>0</v>
      </c>
      <c r="AG597" s="41">
        <f>IFERROR(VLOOKUP(Tabela3[[#This Row],[Fantasia]],'BASE VENDAS'!#REF!,3,0),0)</f>
        <v>0</v>
      </c>
      <c r="AH597" s="42">
        <f t="shared" si="10"/>
        <v>2.8611970184302681E-2</v>
      </c>
    </row>
    <row r="598" spans="1:34" x14ac:dyDescent="0.2">
      <c r="A598" s="9" t="str">
        <f>IFERROR(Tabela3[[#This Row],[direita]],"formula")</f>
        <v>1899 - 33)</v>
      </c>
      <c r="B598" s="9" t="s">
        <v>1133</v>
      </c>
      <c r="C598" t="s">
        <v>1134</v>
      </c>
      <c r="D598" t="s">
        <v>924</v>
      </c>
      <c r="E598" t="s">
        <v>1135</v>
      </c>
      <c r="F598" t="s">
        <v>688</v>
      </c>
      <c r="G598" t="s">
        <v>1232</v>
      </c>
      <c r="H598" s="48">
        <v>45699</v>
      </c>
      <c r="I598" t="s">
        <v>430</v>
      </c>
      <c r="J598" t="s">
        <v>297</v>
      </c>
      <c r="K598" t="s">
        <v>27</v>
      </c>
      <c r="L598" t="s">
        <v>84</v>
      </c>
      <c r="M598" t="s">
        <v>102</v>
      </c>
      <c r="N598" t="s">
        <v>298</v>
      </c>
      <c r="O598" t="s">
        <v>299</v>
      </c>
      <c r="P598" t="s">
        <v>2199</v>
      </c>
      <c r="Q598" t="s">
        <v>300</v>
      </c>
      <c r="R598" t="s">
        <v>103</v>
      </c>
      <c r="S598" t="s">
        <v>20</v>
      </c>
      <c r="T598" s="49">
        <v>0.18179999999999999</v>
      </c>
      <c r="U598" s="49">
        <v>3.5814599999999999</v>
      </c>
      <c r="V598" s="49">
        <v>47.6</v>
      </c>
      <c r="W598" t="s">
        <v>315</v>
      </c>
      <c r="X598" t="s">
        <v>368</v>
      </c>
      <c r="Y598" t="s">
        <v>369</v>
      </c>
      <c r="Z598" t="s">
        <v>2200</v>
      </c>
      <c r="AA598" s="2" t="str">
        <f>IFERROR(VLOOKUP(Tabela3[[#This Row],[RetornCodigo]],Tabela7[],4,0),"formula")</f>
        <v xml:space="preserve">Assai Iguatu   </v>
      </c>
      <c r="AB598" s="9" t="str">
        <f>IFERROR(VLOOKUP(Tabela3[[#This Row],[RetornCodigo]],Tabela7[],3,0),"formula")</f>
        <v>Assai</v>
      </c>
      <c r="AC598" s="40">
        <f>IFERROR(Tabela3[[#This Row],[Vlr Devolução]]/$AK$1,"formula")</f>
        <v>1.5250781153981755E-4</v>
      </c>
      <c r="AD598" s="32">
        <f>IFERROR(Tabela3[[#This Row],[Qtd Devolvida Kg]]/$AL$1,"formula")</f>
        <v>1.0386886276080098E-4</v>
      </c>
      <c r="AE598" s="41" t="str">
        <f>IFERROR(RIGHT(Tabela3[[#This Row],[Cliente]],10),"formula")</f>
        <v>1899 - 33)</v>
      </c>
      <c r="AF598" s="41">
        <f>IFERROR(VLOOKUP(Tabela3[[#This Row],[Fantasia]],'BASE VENDAS'!#REF!,2,0),0)</f>
        <v>0</v>
      </c>
      <c r="AG598" s="41">
        <f>IFERROR(VLOOKUP(Tabela3[[#This Row],[Fantasia]],'BASE VENDAS'!#REF!,3,0),0)</f>
        <v>0</v>
      </c>
      <c r="AH598" s="42">
        <f t="shared" si="10"/>
        <v>2.8611970184302681E-2</v>
      </c>
    </row>
    <row r="599" spans="1:34" x14ac:dyDescent="0.2">
      <c r="A599" s="9" t="str">
        <f>IFERROR(Tabela3[[#This Row],[direita]],"formula")</f>
        <v>2459 - 59)</v>
      </c>
      <c r="B599" s="9" t="s">
        <v>1133</v>
      </c>
      <c r="C599" t="s">
        <v>1134</v>
      </c>
      <c r="D599" t="s">
        <v>924</v>
      </c>
      <c r="E599" t="s">
        <v>1135</v>
      </c>
      <c r="F599" t="s">
        <v>689</v>
      </c>
      <c r="G599" t="s">
        <v>1371</v>
      </c>
      <c r="H599" s="48">
        <v>45699</v>
      </c>
      <c r="I599" t="s">
        <v>430</v>
      </c>
      <c r="J599" t="s">
        <v>297</v>
      </c>
      <c r="K599" t="s">
        <v>27</v>
      </c>
      <c r="L599" t="s">
        <v>84</v>
      </c>
      <c r="M599" t="s">
        <v>84</v>
      </c>
      <c r="N599" t="s">
        <v>298</v>
      </c>
      <c r="O599" t="s">
        <v>299</v>
      </c>
      <c r="P599" t="s">
        <v>2201</v>
      </c>
      <c r="Q599" t="s">
        <v>300</v>
      </c>
      <c r="R599" t="s">
        <v>85</v>
      </c>
      <c r="S599" t="s">
        <v>20</v>
      </c>
      <c r="T599" s="49">
        <v>1.8332999999999999</v>
      </c>
      <c r="U599" s="49">
        <v>32.999400000000001</v>
      </c>
      <c r="V599" s="49">
        <v>336.6</v>
      </c>
      <c r="W599" t="s">
        <v>315</v>
      </c>
      <c r="X599" t="s">
        <v>302</v>
      </c>
      <c r="Y599" t="s">
        <v>21</v>
      </c>
      <c r="Z599" t="s">
        <v>2202</v>
      </c>
      <c r="AA599" s="2" t="str">
        <f>IFERROR(VLOOKUP(Tabela3[[#This Row],[RetornCodigo]],Tabela7[],4,0),"formula")</f>
        <v xml:space="preserve">Mateus Juazeiro Do Norte   </v>
      </c>
      <c r="AB599" s="9" t="str">
        <f>IFERROR(VLOOKUP(Tabela3[[#This Row],[RetornCodigo]],Tabela7[],3,0),"formula")</f>
        <v>Mateus</v>
      </c>
      <c r="AC599" s="40">
        <f>IFERROR(Tabela3[[#This Row],[Vlr Devolução]]/$AK$1,"formula")</f>
        <v>1.0784480958887098E-3</v>
      </c>
      <c r="AD599" s="32">
        <f>IFERROR(Tabela3[[#This Row],[Qtd Devolvida Kg]]/$AL$1,"formula")</f>
        <v>9.5704270040396265E-4</v>
      </c>
      <c r="AE599" s="41" t="str">
        <f>IFERROR(RIGHT(Tabela3[[#This Row],[Cliente]],10),"formula")</f>
        <v>2459 - 59)</v>
      </c>
      <c r="AF599" s="41">
        <f>IFERROR(VLOOKUP(Tabela3[[#This Row],[Fantasia]],'BASE VENDAS'!#REF!,2,0),0)</f>
        <v>0</v>
      </c>
      <c r="AG599" s="41">
        <f>IFERROR(VLOOKUP(Tabela3[[#This Row],[Fantasia]],'BASE VENDAS'!#REF!,3,0),0)</f>
        <v>0</v>
      </c>
      <c r="AH599" s="42">
        <f t="shared" si="10"/>
        <v>2.8611970184302681E-2</v>
      </c>
    </row>
    <row r="600" spans="1:34" x14ac:dyDescent="0.2">
      <c r="A600" s="9" t="str">
        <f>IFERROR(Tabela3[[#This Row],[direita]],"formula")</f>
        <v>2459 - 59)</v>
      </c>
      <c r="B600" s="9" t="s">
        <v>1133</v>
      </c>
      <c r="C600" t="s">
        <v>1134</v>
      </c>
      <c r="D600" t="s">
        <v>924</v>
      </c>
      <c r="E600" t="s">
        <v>1135</v>
      </c>
      <c r="F600" t="s">
        <v>689</v>
      </c>
      <c r="G600" t="s">
        <v>1371</v>
      </c>
      <c r="H600" s="48">
        <v>45699</v>
      </c>
      <c r="I600" t="s">
        <v>430</v>
      </c>
      <c r="J600" t="s">
        <v>303</v>
      </c>
      <c r="K600" t="s">
        <v>147</v>
      </c>
      <c r="L600" t="s">
        <v>415</v>
      </c>
      <c r="M600" t="s">
        <v>1159</v>
      </c>
      <c r="N600" t="s">
        <v>298</v>
      </c>
      <c r="O600" t="s">
        <v>299</v>
      </c>
      <c r="P600" t="s">
        <v>2201</v>
      </c>
      <c r="Q600" t="s">
        <v>308</v>
      </c>
      <c r="R600" t="s">
        <v>1161</v>
      </c>
      <c r="S600" t="s">
        <v>20</v>
      </c>
      <c r="T600" s="49">
        <v>0.44440000000000002</v>
      </c>
      <c r="U600" s="49">
        <v>7.9992000000000001</v>
      </c>
      <c r="V600" s="49">
        <v>27.2</v>
      </c>
      <c r="W600" t="s">
        <v>315</v>
      </c>
      <c r="X600" t="s">
        <v>302</v>
      </c>
      <c r="Y600" t="s">
        <v>21</v>
      </c>
      <c r="Z600" t="s">
        <v>2202</v>
      </c>
      <c r="AA600" s="2" t="str">
        <f>IFERROR(VLOOKUP(Tabela3[[#This Row],[RetornCodigo]],Tabela7[],4,0),"formula")</f>
        <v xml:space="preserve">Mateus Juazeiro Do Norte   </v>
      </c>
      <c r="AB600" s="9" t="str">
        <f>IFERROR(VLOOKUP(Tabela3[[#This Row],[RetornCodigo]],Tabela7[],3,0),"formula")</f>
        <v>Mateus</v>
      </c>
      <c r="AC600" s="40">
        <f>IFERROR(Tabela3[[#This Row],[Vlr Devolução]]/$AK$1,"formula")</f>
        <v>8.7147320879895731E-5</v>
      </c>
      <c r="AD600" s="32">
        <f>IFERROR(Tabela3[[#This Row],[Qtd Devolvida Kg]]/$AL$1,"formula")</f>
        <v>2.3199136860280423E-4</v>
      </c>
      <c r="AE600" s="41" t="str">
        <f>IFERROR(RIGHT(Tabela3[[#This Row],[Cliente]],10),"formula")</f>
        <v>2459 - 59)</v>
      </c>
      <c r="AF600" s="41">
        <f>IFERROR(VLOOKUP(Tabela3[[#This Row],[Fantasia]],'BASE VENDAS'!#REF!,2,0),0)</f>
        <v>0</v>
      </c>
      <c r="AG600" s="41">
        <f>IFERROR(VLOOKUP(Tabela3[[#This Row],[Fantasia]],'BASE VENDAS'!#REF!,3,0),0)</f>
        <v>0</v>
      </c>
      <c r="AH600" s="42">
        <f t="shared" si="10"/>
        <v>2.8611970184302681E-2</v>
      </c>
    </row>
    <row r="601" spans="1:34" x14ac:dyDescent="0.2">
      <c r="A601" s="9" t="str">
        <f>IFERROR(Tabela3[[#This Row],[direita]],"formula")</f>
        <v>2459 - 59)</v>
      </c>
      <c r="B601" s="9" t="s">
        <v>1133</v>
      </c>
      <c r="C601" t="s">
        <v>1134</v>
      </c>
      <c r="D601" t="s">
        <v>924</v>
      </c>
      <c r="E601" t="s">
        <v>1135</v>
      </c>
      <c r="F601" t="s">
        <v>689</v>
      </c>
      <c r="G601" t="s">
        <v>1371</v>
      </c>
      <c r="H601" s="48">
        <v>45699</v>
      </c>
      <c r="I601" t="s">
        <v>430</v>
      </c>
      <c r="J601" t="s">
        <v>297</v>
      </c>
      <c r="K601" t="s">
        <v>65</v>
      </c>
      <c r="L601" t="s">
        <v>312</v>
      </c>
      <c r="M601" t="s">
        <v>66</v>
      </c>
      <c r="N601" t="s">
        <v>298</v>
      </c>
      <c r="O601" t="s">
        <v>299</v>
      </c>
      <c r="P601" t="s">
        <v>2201</v>
      </c>
      <c r="Q601" t="s">
        <v>309</v>
      </c>
      <c r="R601" t="s">
        <v>67</v>
      </c>
      <c r="S601" t="s">
        <v>20</v>
      </c>
      <c r="T601" s="49">
        <v>5.5599999999999997E-2</v>
      </c>
      <c r="U601" s="49">
        <v>1.0007999999999999</v>
      </c>
      <c r="V601" s="49">
        <v>8.5</v>
      </c>
      <c r="W601" t="s">
        <v>315</v>
      </c>
      <c r="X601" t="s">
        <v>302</v>
      </c>
      <c r="Y601" t="s">
        <v>21</v>
      </c>
      <c r="Z601" t="s">
        <v>2202</v>
      </c>
      <c r="AA601" s="2" t="str">
        <f>IFERROR(VLOOKUP(Tabela3[[#This Row],[RetornCodigo]],Tabela7[],4,0),"formula")</f>
        <v xml:space="preserve">Mateus Juazeiro Do Norte   </v>
      </c>
      <c r="AB601" s="9" t="str">
        <f>IFERROR(VLOOKUP(Tabela3[[#This Row],[RetornCodigo]],Tabela7[],3,0),"formula")</f>
        <v>Mateus</v>
      </c>
      <c r="AC601" s="40">
        <f>IFERROR(Tabela3[[#This Row],[Vlr Devolução]]/$AK$1,"formula")</f>
        <v>2.7233537774967415E-5</v>
      </c>
      <c r="AD601" s="32">
        <f>IFERROR(Tabela3[[#This Row],[Qtd Devolvida Kg]]/$AL$1,"formula")</f>
        <v>2.9025022714482256E-5</v>
      </c>
      <c r="AE601" s="41" t="str">
        <f>IFERROR(RIGHT(Tabela3[[#This Row],[Cliente]],10),"formula")</f>
        <v>2459 - 59)</v>
      </c>
      <c r="AF601" s="41">
        <f>IFERROR(VLOOKUP(Tabela3[[#This Row],[Fantasia]],'BASE VENDAS'!#REF!,2,0),0)</f>
        <v>0</v>
      </c>
      <c r="AG601" s="41">
        <f>IFERROR(VLOOKUP(Tabela3[[#This Row],[Fantasia]],'BASE VENDAS'!#REF!,3,0),0)</f>
        <v>0</v>
      </c>
      <c r="AH601" s="42">
        <f t="shared" si="10"/>
        <v>2.8611970184302681E-2</v>
      </c>
    </row>
    <row r="602" spans="1:34" x14ac:dyDescent="0.2">
      <c r="A602" s="9" t="str">
        <f>IFERROR(Tabela3[[#This Row],[direita]],"formula")</f>
        <v>2459 - 59)</v>
      </c>
      <c r="B602" s="9" t="s">
        <v>1133</v>
      </c>
      <c r="C602" t="s">
        <v>1134</v>
      </c>
      <c r="D602" t="s">
        <v>924</v>
      </c>
      <c r="E602" t="s">
        <v>1135</v>
      </c>
      <c r="F602" t="s">
        <v>689</v>
      </c>
      <c r="G602" t="s">
        <v>1371</v>
      </c>
      <c r="H602" s="48">
        <v>45699</v>
      </c>
      <c r="I602" t="s">
        <v>430</v>
      </c>
      <c r="J602" t="s">
        <v>303</v>
      </c>
      <c r="K602" t="s">
        <v>89</v>
      </c>
      <c r="L602" t="s">
        <v>123</v>
      </c>
      <c r="M602" t="s">
        <v>123</v>
      </c>
      <c r="N602" t="s">
        <v>304</v>
      </c>
      <c r="O602" t="s">
        <v>299</v>
      </c>
      <c r="P602" t="s">
        <v>2201</v>
      </c>
      <c r="Q602" t="s">
        <v>307</v>
      </c>
      <c r="R602" t="s">
        <v>124</v>
      </c>
      <c r="S602" t="s">
        <v>20</v>
      </c>
      <c r="T602" s="49">
        <v>9.0899999999999995E-2</v>
      </c>
      <c r="U602" s="49">
        <v>0.99990000000000001</v>
      </c>
      <c r="V602" s="49">
        <v>5</v>
      </c>
      <c r="W602" t="s">
        <v>315</v>
      </c>
      <c r="X602" t="s">
        <v>302</v>
      </c>
      <c r="Y602" t="s">
        <v>21</v>
      </c>
      <c r="Z602" t="s">
        <v>2202</v>
      </c>
      <c r="AA602" s="2" t="str">
        <f>IFERROR(VLOOKUP(Tabela3[[#This Row],[RetornCodigo]],Tabela7[],4,0),"formula")</f>
        <v xml:space="preserve">Mateus Juazeiro Do Norte   </v>
      </c>
      <c r="AB602" s="9" t="str">
        <f>IFERROR(VLOOKUP(Tabela3[[#This Row],[RetornCodigo]],Tabela7[],3,0),"formula")</f>
        <v>Mateus</v>
      </c>
      <c r="AC602" s="40">
        <f>IFERROR(Tabela3[[#This Row],[Vlr Devolução]]/$AK$1,"formula")</f>
        <v>1.601972810292201E-5</v>
      </c>
      <c r="AD602" s="32">
        <f>IFERROR(Tabela3[[#This Row],[Qtd Devolvida Kg]]/$AL$1,"formula")</f>
        <v>2.8998921075350528E-5</v>
      </c>
      <c r="AE602" s="41" t="str">
        <f>IFERROR(RIGHT(Tabela3[[#This Row],[Cliente]],10),"formula")</f>
        <v>2459 - 59)</v>
      </c>
      <c r="AF602" s="41">
        <f>IFERROR(VLOOKUP(Tabela3[[#This Row],[Fantasia]],'BASE VENDAS'!#REF!,2,0),0)</f>
        <v>0</v>
      </c>
      <c r="AG602" s="41">
        <f>IFERROR(VLOOKUP(Tabela3[[#This Row],[Fantasia]],'BASE VENDAS'!#REF!,3,0),0)</f>
        <v>0</v>
      </c>
      <c r="AH602" s="42">
        <f t="shared" si="10"/>
        <v>2.8611970184302681E-2</v>
      </c>
    </row>
    <row r="603" spans="1:34" x14ac:dyDescent="0.2">
      <c r="A603" s="9" t="str">
        <f>IFERROR(Tabela3[[#This Row],[direita]],"formula")</f>
        <v>2459 - 59)</v>
      </c>
      <c r="B603" s="9" t="s">
        <v>1133</v>
      </c>
      <c r="C603" t="s">
        <v>1134</v>
      </c>
      <c r="D603" t="s">
        <v>924</v>
      </c>
      <c r="E603" t="s">
        <v>1135</v>
      </c>
      <c r="F603" t="s">
        <v>689</v>
      </c>
      <c r="G603" t="s">
        <v>1371</v>
      </c>
      <c r="H603" s="48">
        <v>45699</v>
      </c>
      <c r="I603" t="s">
        <v>430</v>
      </c>
      <c r="J603" t="s">
        <v>303</v>
      </c>
      <c r="K603" t="s">
        <v>89</v>
      </c>
      <c r="L603" t="s">
        <v>117</v>
      </c>
      <c r="M603" t="s">
        <v>117</v>
      </c>
      <c r="N603" t="s">
        <v>298</v>
      </c>
      <c r="O603" t="s">
        <v>299</v>
      </c>
      <c r="P603" t="s">
        <v>2201</v>
      </c>
      <c r="Q603" t="s">
        <v>319</v>
      </c>
      <c r="R603" t="s">
        <v>118</v>
      </c>
      <c r="S603" t="s">
        <v>92</v>
      </c>
      <c r="T603" s="49">
        <v>7.4999999999999997E-2</v>
      </c>
      <c r="U603" s="49">
        <v>1.5</v>
      </c>
      <c r="V603" s="49">
        <v>6.75</v>
      </c>
      <c r="W603" t="s">
        <v>315</v>
      </c>
      <c r="X603" t="s">
        <v>302</v>
      </c>
      <c r="Y603" t="s">
        <v>21</v>
      </c>
      <c r="Z603" t="s">
        <v>2202</v>
      </c>
      <c r="AA603" s="2" t="str">
        <f>IFERROR(VLOOKUP(Tabela3[[#This Row],[RetornCodigo]],Tabela7[],4,0),"formula")</f>
        <v xml:space="preserve">Mateus Juazeiro Do Norte   </v>
      </c>
      <c r="AB603" s="9" t="str">
        <f>IFERROR(VLOOKUP(Tabela3[[#This Row],[RetornCodigo]],Tabela7[],3,0),"formula")</f>
        <v>Mateus</v>
      </c>
      <c r="AC603" s="40">
        <f>IFERROR(Tabela3[[#This Row],[Vlr Devolução]]/$AK$1,"formula")</f>
        <v>2.1626632938944714E-5</v>
      </c>
      <c r="AD603" s="32">
        <f>IFERROR(Tabela3[[#This Row],[Qtd Devolvida Kg]]/$AL$1,"formula")</f>
        <v>4.3502731886214419E-5</v>
      </c>
      <c r="AE603" s="41" t="str">
        <f>IFERROR(RIGHT(Tabela3[[#This Row],[Cliente]],10),"formula")</f>
        <v>2459 - 59)</v>
      </c>
      <c r="AF603" s="41">
        <f>IFERROR(VLOOKUP(Tabela3[[#This Row],[Fantasia]],'BASE VENDAS'!#REF!,2,0),0)</f>
        <v>0</v>
      </c>
      <c r="AG603" s="41">
        <f>IFERROR(VLOOKUP(Tabela3[[#This Row],[Fantasia]],'BASE VENDAS'!#REF!,3,0),0)</f>
        <v>0</v>
      </c>
      <c r="AH603" s="42">
        <f t="shared" si="10"/>
        <v>2.8611970184302681E-2</v>
      </c>
    </row>
    <row r="604" spans="1:34" x14ac:dyDescent="0.2">
      <c r="A604" s="9" t="str">
        <f>IFERROR(Tabela3[[#This Row],[direita]],"formula")</f>
        <v>1899 - 69)</v>
      </c>
      <c r="B604" s="9" t="s">
        <v>1133</v>
      </c>
      <c r="C604" t="s">
        <v>1134</v>
      </c>
      <c r="D604" t="s">
        <v>917</v>
      </c>
      <c r="E604" t="s">
        <v>1135</v>
      </c>
      <c r="F604" t="s">
        <v>676</v>
      </c>
      <c r="G604" t="s">
        <v>1179</v>
      </c>
      <c r="H604" s="48">
        <v>45699</v>
      </c>
      <c r="I604" t="s">
        <v>430</v>
      </c>
      <c r="J604" t="s">
        <v>303</v>
      </c>
      <c r="K604" t="s">
        <v>313</v>
      </c>
      <c r="L604" t="s">
        <v>365</v>
      </c>
      <c r="M604" t="s">
        <v>365</v>
      </c>
      <c r="N604" t="s">
        <v>325</v>
      </c>
      <c r="O604" t="s">
        <v>299</v>
      </c>
      <c r="P604" t="s">
        <v>2203</v>
      </c>
      <c r="Q604" t="s">
        <v>300</v>
      </c>
      <c r="R604" t="s">
        <v>1418</v>
      </c>
      <c r="S604" t="s">
        <v>20</v>
      </c>
      <c r="T604" s="49">
        <v>3</v>
      </c>
      <c r="U604" s="49">
        <v>16.8</v>
      </c>
      <c r="V604" s="49">
        <v>297</v>
      </c>
      <c r="W604" t="s">
        <v>301</v>
      </c>
      <c r="X604" t="s">
        <v>370</v>
      </c>
      <c r="Y604" t="s">
        <v>371</v>
      </c>
      <c r="Z604" t="s">
        <v>2204</v>
      </c>
      <c r="AA604" s="2" t="str">
        <f>IFERROR(VLOOKUP(Tabela3[[#This Row],[RetornCodigo]],Tabela7[],4,0),"formula")</f>
        <v xml:space="preserve">Assai Cais Do Porto   </v>
      </c>
      <c r="AB604" s="9" t="str">
        <f>IFERROR(VLOOKUP(Tabela3[[#This Row],[RetornCodigo]],Tabela7[],3,0),"formula")</f>
        <v>Assai</v>
      </c>
      <c r="AC604" s="40">
        <f>IFERROR(Tabela3[[#This Row],[Vlr Devolução]]/$AK$1,"formula")</f>
        <v>9.5157184931356741E-4</v>
      </c>
      <c r="AD604" s="32">
        <f>IFERROR(Tabela3[[#This Row],[Qtd Devolvida Kg]]/$AL$1,"formula")</f>
        <v>4.8723059712560147E-4</v>
      </c>
      <c r="AE604" s="41" t="str">
        <f>IFERROR(RIGHT(Tabela3[[#This Row],[Cliente]],10),"formula")</f>
        <v>1899 - 69)</v>
      </c>
      <c r="AF604" s="41">
        <f>IFERROR(VLOOKUP(Tabela3[[#This Row],[Fantasia]],'BASE VENDAS'!#REF!,2,0),0)</f>
        <v>0</v>
      </c>
      <c r="AG604" s="41">
        <f>IFERROR(VLOOKUP(Tabela3[[#This Row],[Fantasia]],'BASE VENDAS'!#REF!,3,0),0)</f>
        <v>0</v>
      </c>
      <c r="AH604" s="42">
        <f t="shared" si="10"/>
        <v>2.8611970184302681E-2</v>
      </c>
    </row>
    <row r="605" spans="1:34" x14ac:dyDescent="0.2">
      <c r="A605" s="9" t="str">
        <f>IFERROR(Tabela3[[#This Row],[direita]],"formula")</f>
        <v>1899 - 18)</v>
      </c>
      <c r="B605" s="9" t="s">
        <v>1133</v>
      </c>
      <c r="C605" t="s">
        <v>1134</v>
      </c>
      <c r="D605" t="s">
        <v>917</v>
      </c>
      <c r="E605" t="s">
        <v>1135</v>
      </c>
      <c r="F605" t="s">
        <v>680</v>
      </c>
      <c r="G605" t="s">
        <v>1163</v>
      </c>
      <c r="H605" s="48">
        <v>45695</v>
      </c>
      <c r="I605" t="s">
        <v>357</v>
      </c>
      <c r="J605" t="s">
        <v>303</v>
      </c>
      <c r="K605" t="s">
        <v>57</v>
      </c>
      <c r="L605" t="s">
        <v>334</v>
      </c>
      <c r="M605" t="s">
        <v>367</v>
      </c>
      <c r="N605" t="s">
        <v>342</v>
      </c>
      <c r="O605" t="s">
        <v>299</v>
      </c>
      <c r="P605" t="s">
        <v>1235</v>
      </c>
      <c r="Q605" t="s">
        <v>308</v>
      </c>
      <c r="R605" t="s">
        <v>387</v>
      </c>
      <c r="S605" t="s">
        <v>20</v>
      </c>
      <c r="T605" s="49">
        <v>1.3</v>
      </c>
      <c r="U605" s="49">
        <v>7.28</v>
      </c>
      <c r="V605" s="49">
        <v>119.6</v>
      </c>
      <c r="W605" t="s">
        <v>315</v>
      </c>
      <c r="X605" t="s">
        <v>368</v>
      </c>
      <c r="Y605" t="s">
        <v>406</v>
      </c>
      <c r="Z605" t="s">
        <v>1236</v>
      </c>
      <c r="AA605" s="2" t="str">
        <f>IFERROR(VLOOKUP(Tabela3[[#This Row],[RetornCodigo]],Tabela7[],4,0),"formula")</f>
        <v xml:space="preserve">Assai Maracanau   </v>
      </c>
      <c r="AB605" s="9" t="str">
        <f>IFERROR(VLOOKUP(Tabela3[[#This Row],[RetornCodigo]],Tabela7[],3,0),"formula")</f>
        <v>Assai</v>
      </c>
      <c r="AC605" s="40">
        <f>IFERROR(Tabela3[[#This Row],[Vlr Devolução]]/$AK$1,"formula")</f>
        <v>3.8319189622189445E-4</v>
      </c>
      <c r="AD605" s="32">
        <f>IFERROR(Tabela3[[#This Row],[Qtd Devolvida Kg]]/$AL$1,"formula")</f>
        <v>2.1113325875442729E-4</v>
      </c>
      <c r="AE605" s="41" t="str">
        <f>IFERROR(RIGHT(Tabela3[[#This Row],[Cliente]],10),"formula")</f>
        <v>1899 - 18)</v>
      </c>
      <c r="AF605" s="41">
        <f>IFERROR(VLOOKUP(Tabela3[[#This Row],[Fantasia]],'BASE VENDAS'!#REF!,2,0),0)</f>
        <v>0</v>
      </c>
      <c r="AG605" s="41">
        <f>IFERROR(VLOOKUP(Tabela3[[#This Row],[Fantasia]],'BASE VENDAS'!#REF!,3,0),0)</f>
        <v>0</v>
      </c>
      <c r="AH605" s="42">
        <f t="shared" si="10"/>
        <v>2.8611970184302681E-2</v>
      </c>
    </row>
    <row r="606" spans="1:34" x14ac:dyDescent="0.2">
      <c r="A606" s="9" t="str">
        <f>IFERROR(Tabela3[[#This Row],[direita]],"formula")</f>
        <v>1899 - 18)</v>
      </c>
      <c r="B606" s="9" t="s">
        <v>1133</v>
      </c>
      <c r="C606" t="s">
        <v>1134</v>
      </c>
      <c r="D606" t="s">
        <v>917</v>
      </c>
      <c r="E606" t="s">
        <v>1135</v>
      </c>
      <c r="F606" t="s">
        <v>680</v>
      </c>
      <c r="G606" t="s">
        <v>1163</v>
      </c>
      <c r="H606" s="48">
        <v>45695</v>
      </c>
      <c r="I606" t="s">
        <v>357</v>
      </c>
      <c r="J606" t="s">
        <v>297</v>
      </c>
      <c r="K606" t="s">
        <v>41</v>
      </c>
      <c r="L606" t="s">
        <v>310</v>
      </c>
      <c r="M606" t="s">
        <v>366</v>
      </c>
      <c r="N606" t="s">
        <v>342</v>
      </c>
      <c r="O606" t="s">
        <v>299</v>
      </c>
      <c r="P606" t="s">
        <v>1235</v>
      </c>
      <c r="Q606" t="s">
        <v>309</v>
      </c>
      <c r="R606" t="s">
        <v>386</v>
      </c>
      <c r="S606" t="s">
        <v>20</v>
      </c>
      <c r="T606" s="49">
        <v>0.1</v>
      </c>
      <c r="U606" s="49">
        <v>0.65</v>
      </c>
      <c r="V606" s="49">
        <v>15.5</v>
      </c>
      <c r="W606" t="s">
        <v>315</v>
      </c>
      <c r="X606" t="s">
        <v>368</v>
      </c>
      <c r="Y606" t="s">
        <v>406</v>
      </c>
      <c r="Z606" t="s">
        <v>1236</v>
      </c>
      <c r="AA606" s="2" t="str">
        <f>IFERROR(VLOOKUP(Tabela3[[#This Row],[RetornCodigo]],Tabela7[],4,0),"formula")</f>
        <v xml:space="preserve">Assai Maracanau   </v>
      </c>
      <c r="AB606" s="9" t="str">
        <f>IFERROR(VLOOKUP(Tabela3[[#This Row],[RetornCodigo]],Tabela7[],3,0),"formula")</f>
        <v>Assai</v>
      </c>
      <c r="AC606" s="40">
        <f>IFERROR(Tabela3[[#This Row],[Vlr Devolução]]/$AK$1,"formula")</f>
        <v>4.9661157119058227E-5</v>
      </c>
      <c r="AD606" s="32">
        <f>IFERROR(Tabela3[[#This Row],[Qtd Devolvida Kg]]/$AL$1,"formula")</f>
        <v>1.8851183817359581E-5</v>
      </c>
      <c r="AE606" s="41" t="str">
        <f>IFERROR(RIGHT(Tabela3[[#This Row],[Cliente]],10),"formula")</f>
        <v>1899 - 18)</v>
      </c>
      <c r="AF606" s="41">
        <f>IFERROR(VLOOKUP(Tabela3[[#This Row],[Fantasia]],'BASE VENDAS'!#REF!,2,0),0)</f>
        <v>0</v>
      </c>
      <c r="AG606" s="41">
        <f>IFERROR(VLOOKUP(Tabela3[[#This Row],[Fantasia]],'BASE VENDAS'!#REF!,3,0),0)</f>
        <v>0</v>
      </c>
      <c r="AH606" s="42">
        <f t="shared" si="10"/>
        <v>2.8611970184302681E-2</v>
      </c>
    </row>
    <row r="607" spans="1:34" x14ac:dyDescent="0.2">
      <c r="A607" s="9" t="str">
        <f>IFERROR(Tabela3[[#This Row],[direita]],"formula")</f>
        <v>0002 - 22)</v>
      </c>
      <c r="B607" s="9" t="s">
        <v>1133</v>
      </c>
      <c r="C607" t="s">
        <v>1134</v>
      </c>
      <c r="D607" t="s">
        <v>920</v>
      </c>
      <c r="E607" t="s">
        <v>1135</v>
      </c>
      <c r="F607" t="s">
        <v>683</v>
      </c>
      <c r="G607" t="s">
        <v>1548</v>
      </c>
      <c r="H607" s="48">
        <v>45701</v>
      </c>
      <c r="I607" t="s">
        <v>430</v>
      </c>
      <c r="J607" t="s">
        <v>297</v>
      </c>
      <c r="K607" t="s">
        <v>41</v>
      </c>
      <c r="L607" t="s">
        <v>310</v>
      </c>
      <c r="M607" t="s">
        <v>42</v>
      </c>
      <c r="N607" t="s">
        <v>298</v>
      </c>
      <c r="O607" t="s">
        <v>299</v>
      </c>
      <c r="P607" t="s">
        <v>2205</v>
      </c>
      <c r="Q607" t="s">
        <v>300</v>
      </c>
      <c r="R607" t="s">
        <v>86</v>
      </c>
      <c r="S607" t="s">
        <v>20</v>
      </c>
      <c r="T607" s="49">
        <v>2.4443999999999999</v>
      </c>
      <c r="U607" s="49">
        <v>21.999600000000001</v>
      </c>
      <c r="V607" s="49">
        <v>462</v>
      </c>
      <c r="W607" t="s">
        <v>301</v>
      </c>
      <c r="X607" t="s">
        <v>370</v>
      </c>
      <c r="Y607" t="s">
        <v>371</v>
      </c>
      <c r="Z607" t="s">
        <v>2206</v>
      </c>
      <c r="AA607" s="2" t="str">
        <f>IFERROR(VLOOKUP(Tabela3[[#This Row],[RetornCodigo]],Tabela7[],4,0),"formula")</f>
        <v xml:space="preserve">Atac Itambe   </v>
      </c>
      <c r="AB607" s="9" t="str">
        <f>IFERROR(VLOOKUP(Tabela3[[#This Row],[RetornCodigo]],Tabela7[],3,0),"formula")</f>
        <v>Atacadao</v>
      </c>
      <c r="AC607" s="40">
        <f>IFERROR(Tabela3[[#This Row],[Vlr Devolução]]/$AK$1,"formula")</f>
        <v>1.4802228767099937E-3</v>
      </c>
      <c r="AD607" s="32">
        <f>IFERROR(Tabela3[[#This Row],[Qtd Devolvida Kg]]/$AL$1,"formula")</f>
        <v>6.3802846693597514E-4</v>
      </c>
      <c r="AE607" s="41" t="str">
        <f>IFERROR(RIGHT(Tabela3[[#This Row],[Cliente]],10),"formula")</f>
        <v>0002 - 22)</v>
      </c>
      <c r="AF607" s="41">
        <f>IFERROR(VLOOKUP(Tabela3[[#This Row],[Fantasia]],'BASE VENDAS'!#REF!,2,0),0)</f>
        <v>0</v>
      </c>
      <c r="AG607" s="41">
        <f>IFERROR(VLOOKUP(Tabela3[[#This Row],[Fantasia]],'BASE VENDAS'!#REF!,3,0),0)</f>
        <v>0</v>
      </c>
      <c r="AH607" s="42">
        <f t="shared" si="10"/>
        <v>2.8611970184302681E-2</v>
      </c>
    </row>
    <row r="608" spans="1:34" x14ac:dyDescent="0.2">
      <c r="A608" s="9" t="str">
        <f>IFERROR(Tabela3[[#This Row],[direita]],"formula")</f>
        <v>0002 - 22)</v>
      </c>
      <c r="B608" s="9" t="s">
        <v>1133</v>
      </c>
      <c r="C608" t="s">
        <v>1134</v>
      </c>
      <c r="D608" t="s">
        <v>920</v>
      </c>
      <c r="E608" t="s">
        <v>1135</v>
      </c>
      <c r="F608" t="s">
        <v>683</v>
      </c>
      <c r="G608" t="s">
        <v>1548</v>
      </c>
      <c r="H608" s="48">
        <v>45701</v>
      </c>
      <c r="I608" t="s">
        <v>430</v>
      </c>
      <c r="J608" t="s">
        <v>303</v>
      </c>
      <c r="K608" t="s">
        <v>45</v>
      </c>
      <c r="L608" t="s">
        <v>417</v>
      </c>
      <c r="M608" t="s">
        <v>46</v>
      </c>
      <c r="N608" t="s">
        <v>298</v>
      </c>
      <c r="O608" t="s">
        <v>299</v>
      </c>
      <c r="P608" t="s">
        <v>2205</v>
      </c>
      <c r="Q608" t="s">
        <v>308</v>
      </c>
      <c r="R608" t="s">
        <v>1246</v>
      </c>
      <c r="S608" t="s">
        <v>1247</v>
      </c>
      <c r="T608" s="49">
        <v>32</v>
      </c>
      <c r="U608" s="49">
        <v>32</v>
      </c>
      <c r="V608" s="49">
        <v>67.2</v>
      </c>
      <c r="W608" t="s">
        <v>301</v>
      </c>
      <c r="X608" t="s">
        <v>370</v>
      </c>
      <c r="Y608" t="s">
        <v>371</v>
      </c>
      <c r="Z608" t="s">
        <v>2206</v>
      </c>
      <c r="AA608" s="2" t="str">
        <f>IFERROR(VLOOKUP(Tabela3[[#This Row],[RetornCodigo]],Tabela7[],4,0),"formula")</f>
        <v xml:space="preserve">Atac Itambe   </v>
      </c>
      <c r="AB608" s="9" t="str">
        <f>IFERROR(VLOOKUP(Tabela3[[#This Row],[RetornCodigo]],Tabela7[],3,0),"formula")</f>
        <v>Atacadao</v>
      </c>
      <c r="AC608" s="40">
        <f>IFERROR(Tabela3[[#This Row],[Vlr Devolução]]/$AK$1,"formula")</f>
        <v>2.1530514570327182E-4</v>
      </c>
      <c r="AD608" s="32">
        <f>IFERROR(Tabela3[[#This Row],[Qtd Devolvida Kg]]/$AL$1,"formula")</f>
        <v>9.2805828023924083E-4</v>
      </c>
      <c r="AE608" s="41" t="str">
        <f>IFERROR(RIGHT(Tabela3[[#This Row],[Cliente]],10),"formula")</f>
        <v>0002 - 22)</v>
      </c>
      <c r="AF608" s="41">
        <f>IFERROR(VLOOKUP(Tabela3[[#This Row],[Fantasia]],'BASE VENDAS'!#REF!,2,0),0)</f>
        <v>0</v>
      </c>
      <c r="AG608" s="41">
        <f>IFERROR(VLOOKUP(Tabela3[[#This Row],[Fantasia]],'BASE VENDAS'!#REF!,3,0),0)</f>
        <v>0</v>
      </c>
      <c r="AH608" s="42">
        <f t="shared" si="10"/>
        <v>2.8611970184302681E-2</v>
      </c>
    </row>
    <row r="609" spans="1:34" x14ac:dyDescent="0.2">
      <c r="A609" s="9" t="str">
        <f>IFERROR(Tabela3[[#This Row],[direita]],"formula")</f>
        <v>0002 - 37)</v>
      </c>
      <c r="B609" s="9" t="s">
        <v>1133</v>
      </c>
      <c r="C609" t="s">
        <v>1134</v>
      </c>
      <c r="D609" t="s">
        <v>920</v>
      </c>
      <c r="E609" t="s">
        <v>1135</v>
      </c>
      <c r="F609" t="s">
        <v>687</v>
      </c>
      <c r="G609" t="s">
        <v>1522</v>
      </c>
      <c r="H609" s="48">
        <v>45702</v>
      </c>
      <c r="I609" t="s">
        <v>430</v>
      </c>
      <c r="J609" t="s">
        <v>303</v>
      </c>
      <c r="K609" t="s">
        <v>57</v>
      </c>
      <c r="L609" t="s">
        <v>429</v>
      </c>
      <c r="M609" t="s">
        <v>57</v>
      </c>
      <c r="N609" t="s">
        <v>298</v>
      </c>
      <c r="O609" t="s">
        <v>299</v>
      </c>
      <c r="P609" t="s">
        <v>2207</v>
      </c>
      <c r="Q609" t="s">
        <v>300</v>
      </c>
      <c r="R609" t="s">
        <v>58</v>
      </c>
      <c r="S609" t="s">
        <v>20</v>
      </c>
      <c r="T609" s="49">
        <v>2</v>
      </c>
      <c r="U609" s="49">
        <v>12</v>
      </c>
      <c r="V609" s="49">
        <v>152.4</v>
      </c>
      <c r="W609" t="s">
        <v>301</v>
      </c>
      <c r="X609" t="s">
        <v>370</v>
      </c>
      <c r="Y609" t="s">
        <v>371</v>
      </c>
      <c r="Z609" t="s">
        <v>2208</v>
      </c>
      <c r="AA609" s="2" t="str">
        <f>IFERROR(VLOOKUP(Tabela3[[#This Row],[RetornCodigo]],Tabela7[],4,0),"formula")</f>
        <v xml:space="preserve">Atac Eusebio   </v>
      </c>
      <c r="AB609" s="9" t="str">
        <f>IFERROR(VLOOKUP(Tabela3[[#This Row],[RetornCodigo]],Tabela7[],3,0),"formula")</f>
        <v>Atacadao</v>
      </c>
      <c r="AC609" s="40">
        <f>IFERROR(Tabela3[[#This Row],[Vlr Devolução]]/$AK$1,"formula")</f>
        <v>4.8828131257706289E-4</v>
      </c>
      <c r="AD609" s="32">
        <f>IFERROR(Tabela3[[#This Row],[Qtd Devolvida Kg]]/$AL$1,"formula")</f>
        <v>3.4802185508971535E-4</v>
      </c>
      <c r="AE609" s="41" t="str">
        <f>IFERROR(RIGHT(Tabela3[[#This Row],[Cliente]],10),"formula")</f>
        <v>0002 - 37)</v>
      </c>
      <c r="AF609" s="41">
        <f>IFERROR(VLOOKUP(Tabela3[[#This Row],[Fantasia]],'BASE VENDAS'!#REF!,2,0),0)</f>
        <v>0</v>
      </c>
      <c r="AG609" s="41">
        <f>IFERROR(VLOOKUP(Tabela3[[#This Row],[Fantasia]],'BASE VENDAS'!#REF!,3,0),0)</f>
        <v>0</v>
      </c>
      <c r="AH609" s="42">
        <f t="shared" si="10"/>
        <v>2.8611970184302681E-2</v>
      </c>
    </row>
    <row r="610" spans="1:34" x14ac:dyDescent="0.2">
      <c r="A610" s="9" t="str">
        <f>IFERROR(Tabela3[[#This Row],[direita]],"formula")</f>
        <v>0002 - 37)</v>
      </c>
      <c r="B610" s="9" t="s">
        <v>1133</v>
      </c>
      <c r="C610" t="s">
        <v>1134</v>
      </c>
      <c r="D610" t="s">
        <v>920</v>
      </c>
      <c r="E610" t="s">
        <v>1135</v>
      </c>
      <c r="F610" t="s">
        <v>687</v>
      </c>
      <c r="G610" t="s">
        <v>1522</v>
      </c>
      <c r="H610" s="48">
        <v>45702</v>
      </c>
      <c r="I610" t="s">
        <v>430</v>
      </c>
      <c r="J610" t="s">
        <v>303</v>
      </c>
      <c r="K610" t="s">
        <v>57</v>
      </c>
      <c r="L610" t="s">
        <v>429</v>
      </c>
      <c r="M610" t="s">
        <v>57</v>
      </c>
      <c r="N610" t="s">
        <v>298</v>
      </c>
      <c r="O610" t="s">
        <v>299</v>
      </c>
      <c r="P610" t="s">
        <v>2209</v>
      </c>
      <c r="Q610" t="s">
        <v>300</v>
      </c>
      <c r="R610" t="s">
        <v>58</v>
      </c>
      <c r="S610" t="s">
        <v>20</v>
      </c>
      <c r="T610" s="49">
        <v>0.33329999999999999</v>
      </c>
      <c r="U610" s="49">
        <v>1.9998</v>
      </c>
      <c r="V610" s="49">
        <v>25.4</v>
      </c>
      <c r="W610" t="s">
        <v>301</v>
      </c>
      <c r="X610" t="s">
        <v>370</v>
      </c>
      <c r="Y610" t="s">
        <v>371</v>
      </c>
      <c r="Z610" t="s">
        <v>2208</v>
      </c>
      <c r="AA610" s="2" t="str">
        <f>IFERROR(VLOOKUP(Tabela3[[#This Row],[RetornCodigo]],Tabela7[],4,0),"formula")</f>
        <v xml:space="preserve">Atac Eusebio   </v>
      </c>
      <c r="AB610" s="9" t="str">
        <f>IFERROR(VLOOKUP(Tabela3[[#This Row],[RetornCodigo]],Tabela7[],3,0),"formula")</f>
        <v>Atacadao</v>
      </c>
      <c r="AC610" s="40">
        <f>IFERROR(Tabela3[[#This Row],[Vlr Devolução]]/$AK$1,"formula")</f>
        <v>8.1380218762843801E-5</v>
      </c>
      <c r="AD610" s="32">
        <f>IFERROR(Tabela3[[#This Row],[Qtd Devolvida Kg]]/$AL$1,"formula")</f>
        <v>5.7997842150701057E-5</v>
      </c>
      <c r="AE610" s="41" t="str">
        <f>IFERROR(RIGHT(Tabela3[[#This Row],[Cliente]],10),"formula")</f>
        <v>0002 - 37)</v>
      </c>
      <c r="AF610" s="41">
        <f>IFERROR(VLOOKUP(Tabela3[[#This Row],[Fantasia]],'BASE VENDAS'!#REF!,2,0),0)</f>
        <v>0</v>
      </c>
      <c r="AG610" s="41">
        <f>IFERROR(VLOOKUP(Tabela3[[#This Row],[Fantasia]],'BASE VENDAS'!#REF!,3,0),0)</f>
        <v>0</v>
      </c>
      <c r="AH610" s="42">
        <f t="shared" si="10"/>
        <v>2.8611970184302681E-2</v>
      </c>
    </row>
    <row r="611" spans="1:34" x14ac:dyDescent="0.2">
      <c r="A611" s="9" t="str">
        <f>IFERROR(Tabela3[[#This Row],[direita]],"formula")</f>
        <v>0002 - 37)</v>
      </c>
      <c r="B611" s="9" t="s">
        <v>1133</v>
      </c>
      <c r="C611" t="s">
        <v>1134</v>
      </c>
      <c r="D611" t="s">
        <v>920</v>
      </c>
      <c r="E611" t="s">
        <v>1135</v>
      </c>
      <c r="F611" t="s">
        <v>687</v>
      </c>
      <c r="G611" t="s">
        <v>1522</v>
      </c>
      <c r="H611" s="48">
        <v>45707</v>
      </c>
      <c r="I611" t="s">
        <v>1982</v>
      </c>
      <c r="J611" t="s">
        <v>303</v>
      </c>
      <c r="K611" t="s">
        <v>57</v>
      </c>
      <c r="L611" t="s">
        <v>429</v>
      </c>
      <c r="M611" t="s">
        <v>57</v>
      </c>
      <c r="N611" t="s">
        <v>298</v>
      </c>
      <c r="O611" t="s">
        <v>299</v>
      </c>
      <c r="P611" t="s">
        <v>2810</v>
      </c>
      <c r="Q611" t="s">
        <v>300</v>
      </c>
      <c r="R611" t="s">
        <v>58</v>
      </c>
      <c r="S611" t="s">
        <v>20</v>
      </c>
      <c r="T611" s="49">
        <v>5.6666999999999996</v>
      </c>
      <c r="U611" s="49">
        <v>34.0002</v>
      </c>
      <c r="V611" s="49">
        <v>431.8</v>
      </c>
      <c r="W611" t="s">
        <v>301</v>
      </c>
      <c r="X611" t="s">
        <v>370</v>
      </c>
      <c r="Y611" t="s">
        <v>371</v>
      </c>
      <c r="Z611" t="s">
        <v>2208</v>
      </c>
      <c r="AA611" s="2" t="str">
        <f>IFERROR(VLOOKUP(Tabela3[[#This Row],[RetornCodigo]],Tabela7[],4,0),"formula")</f>
        <v xml:space="preserve">Atac Eusebio   </v>
      </c>
      <c r="AB611" s="9" t="str">
        <f>IFERROR(VLOOKUP(Tabela3[[#This Row],[RetornCodigo]],Tabela7[],3,0),"formula")</f>
        <v>Atacadao</v>
      </c>
      <c r="AC611" s="40">
        <f>IFERROR(Tabela3[[#This Row],[Vlr Devolução]]/$AK$1,"formula")</f>
        <v>1.3834637189683449E-3</v>
      </c>
      <c r="AD611" s="32">
        <f>IFERROR(Tabela3[[#This Row],[Qtd Devolvida Kg]]/$AL$1,"formula")</f>
        <v>9.8606772311844487E-4</v>
      </c>
      <c r="AE611" s="41" t="str">
        <f>IFERROR(RIGHT(Tabela3[[#This Row],[Cliente]],10),"formula")</f>
        <v>0002 - 37)</v>
      </c>
      <c r="AF611" s="41">
        <f>IFERROR(VLOOKUP(Tabela3[[#This Row],[Fantasia]],'BASE VENDAS'!#REF!,2,0),0)</f>
        <v>0</v>
      </c>
      <c r="AG611" s="41">
        <f>IFERROR(VLOOKUP(Tabela3[[#This Row],[Fantasia]],'BASE VENDAS'!#REF!,3,0),0)</f>
        <v>0</v>
      </c>
      <c r="AH611" s="42">
        <f t="shared" si="10"/>
        <v>2.8611970184302681E-2</v>
      </c>
    </row>
    <row r="612" spans="1:34" x14ac:dyDescent="0.2">
      <c r="A612" s="9" t="str">
        <f>IFERROR(Tabela3[[#This Row],[direita]],"formula")</f>
        <v>0002 - 37)</v>
      </c>
      <c r="B612" s="9" t="s">
        <v>1133</v>
      </c>
      <c r="C612" t="s">
        <v>1134</v>
      </c>
      <c r="D612" t="s">
        <v>920</v>
      </c>
      <c r="E612" t="s">
        <v>1135</v>
      </c>
      <c r="F612" t="s">
        <v>687</v>
      </c>
      <c r="G612" t="s">
        <v>1522</v>
      </c>
      <c r="H612" s="48">
        <v>45707</v>
      </c>
      <c r="I612" t="s">
        <v>1982</v>
      </c>
      <c r="J612" t="s">
        <v>303</v>
      </c>
      <c r="K612" t="s">
        <v>57</v>
      </c>
      <c r="L612" t="s">
        <v>429</v>
      </c>
      <c r="M612" t="s">
        <v>57</v>
      </c>
      <c r="N612" t="s">
        <v>298</v>
      </c>
      <c r="O612" t="s">
        <v>299</v>
      </c>
      <c r="P612" t="s">
        <v>2811</v>
      </c>
      <c r="Q612" t="s">
        <v>300</v>
      </c>
      <c r="R612" t="s">
        <v>58</v>
      </c>
      <c r="S612" t="s">
        <v>20</v>
      </c>
      <c r="T612" s="49">
        <v>25.964200000000002</v>
      </c>
      <c r="U612" s="49">
        <v>155.7852</v>
      </c>
      <c r="V612" s="49">
        <v>1978.46</v>
      </c>
      <c r="W612" t="s">
        <v>301</v>
      </c>
      <c r="X612" t="s">
        <v>370</v>
      </c>
      <c r="Y612" t="s">
        <v>371</v>
      </c>
      <c r="Z612" t="s">
        <v>2208</v>
      </c>
      <c r="AA612" s="2" t="str">
        <f>IFERROR(VLOOKUP(Tabela3[[#This Row],[RetornCodigo]],Tabela7[],4,0),"formula")</f>
        <v xml:space="preserve">Atac Eusebio   </v>
      </c>
      <c r="AB612" s="9" t="str">
        <f>IFERROR(VLOOKUP(Tabela3[[#This Row],[RetornCodigo]],Tabela7[],3,0),"formula")</f>
        <v>Atacadao</v>
      </c>
      <c r="AC612" s="40">
        <f>IFERROR(Tabela3[[#This Row],[Vlr Devolução]]/$AK$1,"formula")</f>
        <v>6.3388782525014157E-3</v>
      </c>
      <c r="AD612" s="32">
        <f>IFERROR(Tabela3[[#This Row],[Qtd Devolvida Kg]]/$AL$1,"formula")</f>
        <v>4.518054524960193E-3</v>
      </c>
      <c r="AE612" s="41" t="str">
        <f>IFERROR(RIGHT(Tabela3[[#This Row],[Cliente]],10),"formula")</f>
        <v>0002 - 37)</v>
      </c>
      <c r="AF612" s="41">
        <f>IFERROR(VLOOKUP(Tabela3[[#This Row],[Fantasia]],'BASE VENDAS'!#REF!,2,0),0)</f>
        <v>0</v>
      </c>
      <c r="AG612" s="41">
        <f>IFERROR(VLOOKUP(Tabela3[[#This Row],[Fantasia]],'BASE VENDAS'!#REF!,3,0),0)</f>
        <v>0</v>
      </c>
      <c r="AH612" s="42">
        <f t="shared" si="10"/>
        <v>2.8611970184302681E-2</v>
      </c>
    </row>
    <row r="613" spans="1:34" x14ac:dyDescent="0.2">
      <c r="A613" s="9" t="str">
        <f>IFERROR(Tabela3[[#This Row],[direita]],"formula")</f>
        <v>0165 - 03)</v>
      </c>
      <c r="B613" s="9" t="s">
        <v>1133</v>
      </c>
      <c r="C613" t="s">
        <v>1146</v>
      </c>
      <c r="D613" t="s">
        <v>922</v>
      </c>
      <c r="E613" t="s">
        <v>1135</v>
      </c>
      <c r="F613" t="s">
        <v>687</v>
      </c>
      <c r="G613" t="s">
        <v>1237</v>
      </c>
      <c r="H613" s="48">
        <v>45698</v>
      </c>
      <c r="I613" t="s">
        <v>430</v>
      </c>
      <c r="J613" t="s">
        <v>303</v>
      </c>
      <c r="K613" t="s">
        <v>57</v>
      </c>
      <c r="L613" t="s">
        <v>334</v>
      </c>
      <c r="M613" t="s">
        <v>367</v>
      </c>
      <c r="N613" t="s">
        <v>342</v>
      </c>
      <c r="O613" t="s">
        <v>299</v>
      </c>
      <c r="P613" t="s">
        <v>1238</v>
      </c>
      <c r="Q613" t="s">
        <v>300</v>
      </c>
      <c r="R613" t="s">
        <v>387</v>
      </c>
      <c r="S613" t="s">
        <v>20</v>
      </c>
      <c r="T613" s="49">
        <v>1</v>
      </c>
      <c r="U613" s="49">
        <v>5.6</v>
      </c>
      <c r="V613" s="49">
        <v>105</v>
      </c>
      <c r="W613" t="s">
        <v>315</v>
      </c>
      <c r="X613" t="s">
        <v>368</v>
      </c>
      <c r="Y613" t="s">
        <v>406</v>
      </c>
      <c r="Z613" t="s">
        <v>1239</v>
      </c>
      <c r="AA613" s="2" t="str">
        <f>IFERROR(VLOOKUP(Tabela3[[#This Row],[RetornCodigo]],Tabela7[],4,0),"formula")</f>
        <v xml:space="preserve">Fazendinha Coite   </v>
      </c>
      <c r="AB613" s="9" t="str">
        <f>IFERROR(VLOOKUP(Tabela3[[#This Row],[RetornCodigo]],Tabela7[],3,0),"formula")</f>
        <v>Fazendinha</v>
      </c>
      <c r="AC613" s="40">
        <f>IFERROR(Tabela3[[#This Row],[Vlr Devolução]]/$AK$1,"formula")</f>
        <v>3.3641429016136222E-4</v>
      </c>
      <c r="AD613" s="32">
        <f>IFERROR(Tabela3[[#This Row],[Qtd Devolvida Kg]]/$AL$1,"formula")</f>
        <v>1.6241019904186715E-4</v>
      </c>
      <c r="AE613" s="41" t="str">
        <f>IFERROR(RIGHT(Tabela3[[#This Row],[Cliente]],10),"formula")</f>
        <v>0165 - 03)</v>
      </c>
      <c r="AF613" s="41">
        <f>IFERROR(VLOOKUP(Tabela3[[#This Row],[Fantasia]],'BASE VENDAS'!#REF!,2,0),0)</f>
        <v>0</v>
      </c>
      <c r="AG613" s="41">
        <f>IFERROR(VLOOKUP(Tabela3[[#This Row],[Fantasia]],'BASE VENDAS'!#REF!,3,0),0)</f>
        <v>0</v>
      </c>
      <c r="AH613" s="42">
        <f t="shared" si="10"/>
        <v>2.8611970184302681E-2</v>
      </c>
    </row>
    <row r="614" spans="1:34" x14ac:dyDescent="0.2">
      <c r="A614" s="9" t="str">
        <f>IFERROR(Tabela3[[#This Row],[direita]],"formula")</f>
        <v>1899 - 46)</v>
      </c>
      <c r="B614" s="9" t="s">
        <v>1133</v>
      </c>
      <c r="C614" t="s">
        <v>1134</v>
      </c>
      <c r="D614" t="s">
        <v>917</v>
      </c>
      <c r="E614" t="s">
        <v>1135</v>
      </c>
      <c r="F614" t="s">
        <v>676</v>
      </c>
      <c r="G614" t="s">
        <v>1170</v>
      </c>
      <c r="H614" s="48">
        <v>45699</v>
      </c>
      <c r="I614" t="s">
        <v>430</v>
      </c>
      <c r="J614" t="s">
        <v>303</v>
      </c>
      <c r="K614" t="s">
        <v>57</v>
      </c>
      <c r="L614" t="s">
        <v>334</v>
      </c>
      <c r="M614" t="s">
        <v>367</v>
      </c>
      <c r="N614" t="s">
        <v>342</v>
      </c>
      <c r="O614" t="s">
        <v>299</v>
      </c>
      <c r="P614" t="s">
        <v>2210</v>
      </c>
      <c r="Q614" t="s">
        <v>300</v>
      </c>
      <c r="R614" t="s">
        <v>387</v>
      </c>
      <c r="S614" t="s">
        <v>20</v>
      </c>
      <c r="T614" s="49">
        <v>3</v>
      </c>
      <c r="U614" s="49">
        <v>16.8</v>
      </c>
      <c r="V614" s="49">
        <v>276</v>
      </c>
      <c r="W614" t="s">
        <v>315</v>
      </c>
      <c r="X614" t="s">
        <v>368</v>
      </c>
      <c r="Y614" t="s">
        <v>369</v>
      </c>
      <c r="Z614" t="s">
        <v>2211</v>
      </c>
      <c r="AA614" s="2" t="str">
        <f>IFERROR(VLOOKUP(Tabela3[[#This Row],[RetornCodigo]],Tabela7[],4,0),"formula")</f>
        <v xml:space="preserve">Assai Coacu   </v>
      </c>
      <c r="AB614" s="9" t="str">
        <f>IFERROR(VLOOKUP(Tabela3[[#This Row],[RetornCodigo]],Tabela7[],3,0),"formula")</f>
        <v>Assai</v>
      </c>
      <c r="AC614" s="40">
        <f>IFERROR(Tabela3[[#This Row],[Vlr Devolução]]/$AK$1,"formula")</f>
        <v>8.842889912812949E-4</v>
      </c>
      <c r="AD614" s="32">
        <f>IFERROR(Tabela3[[#This Row],[Qtd Devolvida Kg]]/$AL$1,"formula")</f>
        <v>4.8723059712560147E-4</v>
      </c>
      <c r="AE614" s="41" t="str">
        <f>IFERROR(RIGHT(Tabela3[[#This Row],[Cliente]],10),"formula")</f>
        <v>1899 - 46)</v>
      </c>
      <c r="AF614" s="41">
        <f>IFERROR(VLOOKUP(Tabela3[[#This Row],[Fantasia]],'BASE VENDAS'!#REF!,2,0),0)</f>
        <v>0</v>
      </c>
      <c r="AG614" s="41">
        <f>IFERROR(VLOOKUP(Tabela3[[#This Row],[Fantasia]],'BASE VENDAS'!#REF!,3,0),0)</f>
        <v>0</v>
      </c>
      <c r="AH614" s="42">
        <f t="shared" si="10"/>
        <v>2.8611970184302681E-2</v>
      </c>
    </row>
    <row r="615" spans="1:34" x14ac:dyDescent="0.2">
      <c r="A615" s="9" t="str">
        <f>IFERROR(Tabela3[[#This Row],[direita]],"formula")</f>
        <v>1899 - 46)</v>
      </c>
      <c r="B615" s="9" t="s">
        <v>1133</v>
      </c>
      <c r="C615" t="s">
        <v>1134</v>
      </c>
      <c r="D615" t="s">
        <v>917</v>
      </c>
      <c r="E615" t="s">
        <v>1135</v>
      </c>
      <c r="F615" t="s">
        <v>676</v>
      </c>
      <c r="G615" t="s">
        <v>1170</v>
      </c>
      <c r="H615" s="48">
        <v>45699</v>
      </c>
      <c r="I615" t="s">
        <v>430</v>
      </c>
      <c r="J615" t="s">
        <v>297</v>
      </c>
      <c r="K615" t="s">
        <v>41</v>
      </c>
      <c r="L615" t="s">
        <v>310</v>
      </c>
      <c r="M615" t="s">
        <v>366</v>
      </c>
      <c r="N615" t="s">
        <v>342</v>
      </c>
      <c r="O615" t="s">
        <v>299</v>
      </c>
      <c r="P615" t="s">
        <v>2210</v>
      </c>
      <c r="Q615" t="s">
        <v>308</v>
      </c>
      <c r="R615" t="s">
        <v>386</v>
      </c>
      <c r="S615" t="s">
        <v>20</v>
      </c>
      <c r="T615" s="49">
        <v>4</v>
      </c>
      <c r="U615" s="49">
        <v>26</v>
      </c>
      <c r="V615" s="49">
        <v>620</v>
      </c>
      <c r="W615" t="s">
        <v>315</v>
      </c>
      <c r="X615" t="s">
        <v>368</v>
      </c>
      <c r="Y615" t="s">
        <v>369</v>
      </c>
      <c r="Z615" t="s">
        <v>2211</v>
      </c>
      <c r="AA615" s="2" t="str">
        <f>IFERROR(VLOOKUP(Tabela3[[#This Row],[RetornCodigo]],Tabela7[],4,0),"formula")</f>
        <v xml:space="preserve">Assai Coacu   </v>
      </c>
      <c r="AB615" s="9" t="str">
        <f>IFERROR(VLOOKUP(Tabela3[[#This Row],[RetornCodigo]],Tabela7[],3,0),"formula")</f>
        <v>Assai</v>
      </c>
      <c r="AC615" s="40">
        <f>IFERROR(Tabela3[[#This Row],[Vlr Devolução]]/$AK$1,"formula")</f>
        <v>1.9864462847623294E-3</v>
      </c>
      <c r="AD615" s="32">
        <f>IFERROR(Tabela3[[#This Row],[Qtd Devolvida Kg]]/$AL$1,"formula")</f>
        <v>7.5404735269438323E-4</v>
      </c>
      <c r="AE615" s="41" t="str">
        <f>IFERROR(RIGHT(Tabela3[[#This Row],[Cliente]],10),"formula")</f>
        <v>1899 - 46)</v>
      </c>
      <c r="AF615" s="41">
        <f>IFERROR(VLOOKUP(Tabela3[[#This Row],[Fantasia]],'BASE VENDAS'!#REF!,2,0),0)</f>
        <v>0</v>
      </c>
      <c r="AG615" s="41">
        <f>IFERROR(VLOOKUP(Tabela3[[#This Row],[Fantasia]],'BASE VENDAS'!#REF!,3,0),0)</f>
        <v>0</v>
      </c>
      <c r="AH615" s="42">
        <f t="shared" si="10"/>
        <v>2.8611970184302681E-2</v>
      </c>
    </row>
    <row r="616" spans="1:34" x14ac:dyDescent="0.2">
      <c r="A616" s="9" t="str">
        <f>IFERROR(Tabela3[[#This Row],[direita]],"formula")</f>
        <v>1899 - 46)</v>
      </c>
      <c r="B616" s="9" t="s">
        <v>1133</v>
      </c>
      <c r="C616" t="s">
        <v>1134</v>
      </c>
      <c r="D616" t="s">
        <v>917</v>
      </c>
      <c r="E616" t="s">
        <v>1135</v>
      </c>
      <c r="F616" t="s">
        <v>676</v>
      </c>
      <c r="G616" t="s">
        <v>1170</v>
      </c>
      <c r="H616" s="48">
        <v>45699</v>
      </c>
      <c r="I616" t="s">
        <v>430</v>
      </c>
      <c r="J616" t="s">
        <v>303</v>
      </c>
      <c r="K616" t="s">
        <v>313</v>
      </c>
      <c r="L616" t="s">
        <v>412</v>
      </c>
      <c r="M616" t="s">
        <v>412</v>
      </c>
      <c r="N616" t="s">
        <v>333</v>
      </c>
      <c r="O616" t="s">
        <v>299</v>
      </c>
      <c r="P616" t="s">
        <v>2210</v>
      </c>
      <c r="Q616" t="s">
        <v>309</v>
      </c>
      <c r="R616" t="s">
        <v>413</v>
      </c>
      <c r="S616" t="s">
        <v>20</v>
      </c>
      <c r="T616" s="49">
        <v>2</v>
      </c>
      <c r="U616" s="49">
        <v>11</v>
      </c>
      <c r="V616" s="49">
        <v>218</v>
      </c>
      <c r="W616" t="s">
        <v>315</v>
      </c>
      <c r="X616" t="s">
        <v>368</v>
      </c>
      <c r="Y616" t="s">
        <v>369</v>
      </c>
      <c r="Z616" t="s">
        <v>2211</v>
      </c>
      <c r="AA616" s="2" t="str">
        <f>IFERROR(VLOOKUP(Tabela3[[#This Row],[RetornCodigo]],Tabela7[],4,0),"formula")</f>
        <v xml:space="preserve">Assai Coacu   </v>
      </c>
      <c r="AB616" s="9" t="str">
        <f>IFERROR(VLOOKUP(Tabela3[[#This Row],[RetornCodigo]],Tabela7[],3,0),"formula")</f>
        <v>Assai</v>
      </c>
      <c r="AC616" s="40">
        <f>IFERROR(Tabela3[[#This Row],[Vlr Devolução]]/$AK$1,"formula")</f>
        <v>6.9846014528739966E-4</v>
      </c>
      <c r="AD616" s="32">
        <f>IFERROR(Tabela3[[#This Row],[Qtd Devolvida Kg]]/$AL$1,"formula")</f>
        <v>3.1902003383223903E-4</v>
      </c>
      <c r="AE616" s="41" t="str">
        <f>IFERROR(RIGHT(Tabela3[[#This Row],[Cliente]],10),"formula")</f>
        <v>1899 - 46)</v>
      </c>
      <c r="AF616" s="41">
        <f>IFERROR(VLOOKUP(Tabela3[[#This Row],[Fantasia]],'BASE VENDAS'!#REF!,2,0),0)</f>
        <v>0</v>
      </c>
      <c r="AG616" s="41">
        <f>IFERROR(VLOOKUP(Tabela3[[#This Row],[Fantasia]],'BASE VENDAS'!#REF!,3,0),0)</f>
        <v>0</v>
      </c>
      <c r="AH616" s="42">
        <f t="shared" si="10"/>
        <v>2.8611970184302681E-2</v>
      </c>
    </row>
    <row r="617" spans="1:34" x14ac:dyDescent="0.2">
      <c r="A617" s="9" t="str">
        <f>IFERROR(Tabela3[[#This Row],[direita]],"formula")</f>
        <v>1899 - 46)</v>
      </c>
      <c r="B617" s="9" t="s">
        <v>1133</v>
      </c>
      <c r="C617" t="s">
        <v>1134</v>
      </c>
      <c r="D617" t="s">
        <v>917</v>
      </c>
      <c r="E617" t="s">
        <v>1135</v>
      </c>
      <c r="F617" t="s">
        <v>676</v>
      </c>
      <c r="G617" t="s">
        <v>1170</v>
      </c>
      <c r="H617" s="48">
        <v>45699</v>
      </c>
      <c r="I617" t="s">
        <v>430</v>
      </c>
      <c r="J617" t="s">
        <v>297</v>
      </c>
      <c r="K617" t="s">
        <v>27</v>
      </c>
      <c r="L617" t="s">
        <v>84</v>
      </c>
      <c r="M617" t="s">
        <v>102</v>
      </c>
      <c r="N617" t="s">
        <v>298</v>
      </c>
      <c r="O617" t="s">
        <v>299</v>
      </c>
      <c r="P617" t="s">
        <v>2212</v>
      </c>
      <c r="Q617" t="s">
        <v>300</v>
      </c>
      <c r="R617" t="s">
        <v>103</v>
      </c>
      <c r="S617" t="s">
        <v>20</v>
      </c>
      <c r="T617" s="49">
        <v>0.31819999999999998</v>
      </c>
      <c r="U617" s="49">
        <v>6.2685399999999998</v>
      </c>
      <c r="V617" s="49">
        <v>80.5</v>
      </c>
      <c r="W617" t="s">
        <v>301</v>
      </c>
      <c r="X617" t="s">
        <v>370</v>
      </c>
      <c r="Y617" t="s">
        <v>371</v>
      </c>
      <c r="Z617" t="s">
        <v>2211</v>
      </c>
      <c r="AA617" s="2" t="str">
        <f>IFERROR(VLOOKUP(Tabela3[[#This Row],[RetornCodigo]],Tabela7[],4,0),"formula")</f>
        <v xml:space="preserve">Assai Coacu   </v>
      </c>
      <c r="AB617" s="9" t="str">
        <f>IFERROR(VLOOKUP(Tabela3[[#This Row],[RetornCodigo]],Tabela7[],3,0),"formula")</f>
        <v>Assai</v>
      </c>
      <c r="AC617" s="40">
        <f>IFERROR(Tabela3[[#This Row],[Vlr Devolução]]/$AK$1,"formula")</f>
        <v>2.5791762245704433E-4</v>
      </c>
      <c r="AD617" s="32">
        <f>IFERROR(Tabela3[[#This Row],[Qtd Devolvida Kg]]/$AL$1,"formula")</f>
        <v>1.8179907662534034E-4</v>
      </c>
      <c r="AE617" s="41" t="str">
        <f>IFERROR(RIGHT(Tabela3[[#This Row],[Cliente]],10),"formula")</f>
        <v>1899 - 46)</v>
      </c>
      <c r="AF617" s="41">
        <f>IFERROR(VLOOKUP(Tabela3[[#This Row],[Fantasia]],'BASE VENDAS'!#REF!,2,0),0)</f>
        <v>0</v>
      </c>
      <c r="AG617" s="41">
        <f>IFERROR(VLOOKUP(Tabela3[[#This Row],[Fantasia]],'BASE VENDAS'!#REF!,3,0),0)</f>
        <v>0</v>
      </c>
      <c r="AH617" s="42">
        <f t="shared" si="10"/>
        <v>2.8611970184302681E-2</v>
      </c>
    </row>
    <row r="618" spans="1:34" x14ac:dyDescent="0.2">
      <c r="A618" s="9" t="str">
        <f>IFERROR(Tabela3[[#This Row],[direita]],"formula")</f>
        <v>1899 - 46)</v>
      </c>
      <c r="B618" s="9" t="s">
        <v>1133</v>
      </c>
      <c r="C618" t="s">
        <v>1134</v>
      </c>
      <c r="D618" t="s">
        <v>917</v>
      </c>
      <c r="E618" t="s">
        <v>1135</v>
      </c>
      <c r="F618" t="s">
        <v>676</v>
      </c>
      <c r="G618" t="s">
        <v>1170</v>
      </c>
      <c r="H618" s="48">
        <v>45699</v>
      </c>
      <c r="I618" t="s">
        <v>430</v>
      </c>
      <c r="J618" t="s">
        <v>303</v>
      </c>
      <c r="K618" t="s">
        <v>313</v>
      </c>
      <c r="L618" t="s">
        <v>365</v>
      </c>
      <c r="M618" t="s">
        <v>365</v>
      </c>
      <c r="N618" t="s">
        <v>325</v>
      </c>
      <c r="O618" t="s">
        <v>299</v>
      </c>
      <c r="P618" t="s">
        <v>2212</v>
      </c>
      <c r="Q618" t="s">
        <v>308</v>
      </c>
      <c r="R618" t="s">
        <v>1418</v>
      </c>
      <c r="S618" t="s">
        <v>20</v>
      </c>
      <c r="T618" s="49">
        <v>0.1</v>
      </c>
      <c r="U618" s="49">
        <v>0.56000000000000005</v>
      </c>
      <c r="V618" s="49">
        <v>9.9</v>
      </c>
      <c r="W618" t="s">
        <v>301</v>
      </c>
      <c r="X618" t="s">
        <v>370</v>
      </c>
      <c r="Y618" t="s">
        <v>371</v>
      </c>
      <c r="Z618" t="s">
        <v>2211</v>
      </c>
      <c r="AA618" s="2" t="str">
        <f>IFERROR(VLOOKUP(Tabela3[[#This Row],[RetornCodigo]],Tabela7[],4,0),"formula")</f>
        <v xml:space="preserve">Assai Coacu   </v>
      </c>
      <c r="AB618" s="9" t="str">
        <f>IFERROR(VLOOKUP(Tabela3[[#This Row],[RetornCodigo]],Tabela7[],3,0),"formula")</f>
        <v>Assai</v>
      </c>
      <c r="AC618" s="40">
        <f>IFERROR(Tabela3[[#This Row],[Vlr Devolução]]/$AK$1,"formula")</f>
        <v>3.1719061643785582E-5</v>
      </c>
      <c r="AD618" s="32">
        <f>IFERROR(Tabela3[[#This Row],[Qtd Devolvida Kg]]/$AL$1,"formula")</f>
        <v>1.6241019904186717E-5</v>
      </c>
      <c r="AE618" s="41" t="str">
        <f>IFERROR(RIGHT(Tabela3[[#This Row],[Cliente]],10),"formula")</f>
        <v>1899 - 46)</v>
      </c>
      <c r="AF618" s="41">
        <f>IFERROR(VLOOKUP(Tabela3[[#This Row],[Fantasia]],'BASE VENDAS'!#REF!,2,0),0)</f>
        <v>0</v>
      </c>
      <c r="AG618" s="41">
        <f>IFERROR(VLOOKUP(Tabela3[[#This Row],[Fantasia]],'BASE VENDAS'!#REF!,3,0),0)</f>
        <v>0</v>
      </c>
      <c r="AH618" s="42">
        <f t="shared" si="10"/>
        <v>2.8611970184302681E-2</v>
      </c>
    </row>
    <row r="619" spans="1:34" x14ac:dyDescent="0.2">
      <c r="A619" s="9" t="str">
        <f>IFERROR(Tabela3[[#This Row],[direita]],"formula")</f>
        <v>0129 - 01)</v>
      </c>
      <c r="B619" s="9" t="s">
        <v>1133</v>
      </c>
      <c r="C619" t="s">
        <v>1134</v>
      </c>
      <c r="D619" t="s">
        <v>917</v>
      </c>
      <c r="E619" t="s">
        <v>1135</v>
      </c>
      <c r="F619" t="s">
        <v>676</v>
      </c>
      <c r="G619" t="s">
        <v>1200</v>
      </c>
      <c r="H619" s="48">
        <v>45698</v>
      </c>
      <c r="I619" t="s">
        <v>430</v>
      </c>
      <c r="J619" t="s">
        <v>297</v>
      </c>
      <c r="K619" t="s">
        <v>27</v>
      </c>
      <c r="L619" t="s">
        <v>318</v>
      </c>
      <c r="M619" t="s">
        <v>72</v>
      </c>
      <c r="N619" t="s">
        <v>298</v>
      </c>
      <c r="O619" t="s">
        <v>299</v>
      </c>
      <c r="P619" t="s">
        <v>1240</v>
      </c>
      <c r="Q619" t="s">
        <v>308</v>
      </c>
      <c r="R619" t="s">
        <v>132</v>
      </c>
      <c r="S619" t="s">
        <v>20</v>
      </c>
      <c r="T619" s="49">
        <v>3.5</v>
      </c>
      <c r="U619" s="49">
        <v>63</v>
      </c>
      <c r="V619" s="49">
        <v>875.7</v>
      </c>
      <c r="W619" t="s">
        <v>315</v>
      </c>
      <c r="X619" t="s">
        <v>370</v>
      </c>
      <c r="Y619" t="s">
        <v>379</v>
      </c>
      <c r="Z619" t="s">
        <v>1241</v>
      </c>
      <c r="AA619" s="2" t="str">
        <f>IFERROR(VLOOKUP(Tabela3[[#This Row],[RetornCodigo]],Tabela7[],4,0),"formula")</f>
        <v xml:space="preserve">Sup Sao Luiz Paupina   </v>
      </c>
      <c r="AB619" s="9" t="str">
        <f>IFERROR(VLOOKUP(Tabela3[[#This Row],[RetornCodigo]],Tabela7[],3,0),"formula")</f>
        <v>Sao Luiz</v>
      </c>
      <c r="AC619" s="40">
        <f>IFERROR(Tabela3[[#This Row],[Vlr Devolução]]/$AK$1,"formula")</f>
        <v>2.805695179945761E-3</v>
      </c>
      <c r="AD619" s="32">
        <f>IFERROR(Tabela3[[#This Row],[Qtd Devolvida Kg]]/$AL$1,"formula")</f>
        <v>1.8271147392210055E-3</v>
      </c>
      <c r="AE619" s="41" t="str">
        <f>IFERROR(RIGHT(Tabela3[[#This Row],[Cliente]],10),"formula")</f>
        <v>0129 - 01)</v>
      </c>
      <c r="AF619" s="41">
        <f>IFERROR(VLOOKUP(Tabela3[[#This Row],[Fantasia]],'BASE VENDAS'!#REF!,2,0),0)</f>
        <v>0</v>
      </c>
      <c r="AG619" s="41">
        <f>IFERROR(VLOOKUP(Tabela3[[#This Row],[Fantasia]],'BASE VENDAS'!#REF!,3,0),0)</f>
        <v>0</v>
      </c>
      <c r="AH619" s="42">
        <f t="shared" si="10"/>
        <v>2.8611970184302681E-2</v>
      </c>
    </row>
    <row r="620" spans="1:34" x14ac:dyDescent="0.2">
      <c r="A620" s="9" t="str">
        <f>IFERROR(Tabela3[[#This Row],[direita]],"formula")</f>
        <v>0129 - 01)</v>
      </c>
      <c r="B620" s="9" t="s">
        <v>1133</v>
      </c>
      <c r="C620" t="s">
        <v>1134</v>
      </c>
      <c r="D620" t="s">
        <v>917</v>
      </c>
      <c r="E620" t="s">
        <v>1135</v>
      </c>
      <c r="F620" t="s">
        <v>676</v>
      </c>
      <c r="G620" t="s">
        <v>1200</v>
      </c>
      <c r="H620" s="48">
        <v>45698</v>
      </c>
      <c r="I620" t="s">
        <v>430</v>
      </c>
      <c r="J620" t="s">
        <v>297</v>
      </c>
      <c r="K620" t="s">
        <v>27</v>
      </c>
      <c r="L620" t="s">
        <v>318</v>
      </c>
      <c r="M620" t="s">
        <v>72</v>
      </c>
      <c r="N620" t="s">
        <v>298</v>
      </c>
      <c r="O620" t="s">
        <v>299</v>
      </c>
      <c r="P620" t="s">
        <v>1240</v>
      </c>
      <c r="Q620" t="s">
        <v>309</v>
      </c>
      <c r="R620" t="s">
        <v>132</v>
      </c>
      <c r="S620" t="s">
        <v>20</v>
      </c>
      <c r="T620" s="49">
        <v>3.5</v>
      </c>
      <c r="U620" s="49">
        <v>63</v>
      </c>
      <c r="V620" s="49">
        <v>875.7</v>
      </c>
      <c r="W620" t="s">
        <v>315</v>
      </c>
      <c r="X620" t="s">
        <v>368</v>
      </c>
      <c r="Y620" t="s">
        <v>369</v>
      </c>
      <c r="Z620" t="s">
        <v>1241</v>
      </c>
      <c r="AA620" s="2" t="str">
        <f>IFERROR(VLOOKUP(Tabela3[[#This Row],[RetornCodigo]],Tabela7[],4,0),"formula")</f>
        <v xml:space="preserve">Sup Sao Luiz Paupina   </v>
      </c>
      <c r="AB620" s="9" t="str">
        <f>IFERROR(VLOOKUP(Tabela3[[#This Row],[RetornCodigo]],Tabela7[],3,0),"formula")</f>
        <v>Sao Luiz</v>
      </c>
      <c r="AC620" s="40">
        <f>IFERROR(Tabela3[[#This Row],[Vlr Devolução]]/$AK$1,"formula")</f>
        <v>2.805695179945761E-3</v>
      </c>
      <c r="AD620" s="32">
        <f>IFERROR(Tabela3[[#This Row],[Qtd Devolvida Kg]]/$AL$1,"formula")</f>
        <v>1.8271147392210055E-3</v>
      </c>
      <c r="AE620" s="41" t="str">
        <f>IFERROR(RIGHT(Tabela3[[#This Row],[Cliente]],10),"formula")</f>
        <v>0129 - 01)</v>
      </c>
      <c r="AF620" s="41">
        <f>IFERROR(VLOOKUP(Tabela3[[#This Row],[Fantasia]],'BASE VENDAS'!#REF!,2,0),0)</f>
        <v>0</v>
      </c>
      <c r="AG620" s="41">
        <f>IFERROR(VLOOKUP(Tabela3[[#This Row],[Fantasia]],'BASE VENDAS'!#REF!,3,0),0)</f>
        <v>0</v>
      </c>
      <c r="AH620" s="42">
        <f t="shared" si="10"/>
        <v>2.8611970184302681E-2</v>
      </c>
    </row>
    <row r="621" spans="1:34" x14ac:dyDescent="0.2">
      <c r="A621" s="9" t="str">
        <f>IFERROR(Tabela3[[#This Row],[direita]],"formula")</f>
        <v>0176 - 01)</v>
      </c>
      <c r="B621" s="9" t="s">
        <v>1133</v>
      </c>
      <c r="C621" t="s">
        <v>1146</v>
      </c>
      <c r="D621" t="s">
        <v>922</v>
      </c>
      <c r="E621" t="s">
        <v>1135</v>
      </c>
      <c r="F621" t="s">
        <v>676</v>
      </c>
      <c r="G621" t="s">
        <v>1204</v>
      </c>
      <c r="H621" s="48">
        <v>45694</v>
      </c>
      <c r="I621" t="s">
        <v>357</v>
      </c>
      <c r="J621" t="s">
        <v>297</v>
      </c>
      <c r="K621" t="s">
        <v>27</v>
      </c>
      <c r="L621" t="s">
        <v>318</v>
      </c>
      <c r="M621" t="s">
        <v>72</v>
      </c>
      <c r="N621" t="s">
        <v>298</v>
      </c>
      <c r="O621" t="s">
        <v>299</v>
      </c>
      <c r="P621" t="s">
        <v>1242</v>
      </c>
      <c r="Q621" t="s">
        <v>300</v>
      </c>
      <c r="R621" t="s">
        <v>132</v>
      </c>
      <c r="S621" t="s">
        <v>20</v>
      </c>
      <c r="T621" s="49">
        <v>2</v>
      </c>
      <c r="U621" s="49">
        <v>36</v>
      </c>
      <c r="V621" s="49">
        <v>594</v>
      </c>
      <c r="W621" t="s">
        <v>315</v>
      </c>
      <c r="X621" t="s">
        <v>370</v>
      </c>
      <c r="Y621" t="s">
        <v>379</v>
      </c>
      <c r="Z621" t="s">
        <v>1243</v>
      </c>
      <c r="AA621" s="2" t="str">
        <f>IFERROR(VLOOKUP(Tabela3[[#This Row],[RetornCodigo]],Tabela7[],4,0),"formula")</f>
        <v xml:space="preserve">Lagoa Cd   </v>
      </c>
      <c r="AB621" s="9" t="str">
        <f>IFERROR(VLOOKUP(Tabela3[[#This Row],[RetornCodigo]],Tabela7[],3,0),"formula")</f>
        <v>Lagoa</v>
      </c>
      <c r="AC621" s="40">
        <f>IFERROR(Tabela3[[#This Row],[Vlr Devolução]]/$AK$1,"formula")</f>
        <v>1.9031436986271348E-3</v>
      </c>
      <c r="AD621" s="32">
        <f>IFERROR(Tabela3[[#This Row],[Qtd Devolvida Kg]]/$AL$1,"formula")</f>
        <v>1.044065565269146E-3</v>
      </c>
      <c r="AE621" s="41" t="str">
        <f>IFERROR(RIGHT(Tabela3[[#This Row],[Cliente]],10),"formula")</f>
        <v>0176 - 01)</v>
      </c>
      <c r="AF621" s="41">
        <f>IFERROR(VLOOKUP(Tabela3[[#This Row],[Fantasia]],'BASE VENDAS'!#REF!,2,0),0)</f>
        <v>0</v>
      </c>
      <c r="AG621" s="41">
        <f>IFERROR(VLOOKUP(Tabela3[[#This Row],[Fantasia]],'BASE VENDAS'!#REF!,3,0),0)</f>
        <v>0</v>
      </c>
      <c r="AH621" s="42">
        <f t="shared" si="10"/>
        <v>2.8611970184302681E-2</v>
      </c>
    </row>
    <row r="622" spans="1:34" x14ac:dyDescent="0.2">
      <c r="A622" s="9" t="str">
        <f>IFERROR(Tabela3[[#This Row],[direita]],"formula")</f>
        <v>0048 - 14)</v>
      </c>
      <c r="B622" s="9" t="s">
        <v>1133</v>
      </c>
      <c r="C622" t="s">
        <v>1134</v>
      </c>
      <c r="D622" t="s">
        <v>920</v>
      </c>
      <c r="E622" t="s">
        <v>1135</v>
      </c>
      <c r="F622" t="s">
        <v>676</v>
      </c>
      <c r="G622" t="s">
        <v>1213</v>
      </c>
      <c r="H622" s="48">
        <v>45695</v>
      </c>
      <c r="I622" t="s">
        <v>357</v>
      </c>
      <c r="J622" t="s">
        <v>303</v>
      </c>
      <c r="K622" t="s">
        <v>159</v>
      </c>
      <c r="L622" t="s">
        <v>340</v>
      </c>
      <c r="M622" t="s">
        <v>1220</v>
      </c>
      <c r="N622" t="s">
        <v>311</v>
      </c>
      <c r="O622" t="s">
        <v>299</v>
      </c>
      <c r="P622" t="s">
        <v>1244</v>
      </c>
      <c r="Q622" t="s">
        <v>300</v>
      </c>
      <c r="R622" t="s">
        <v>1222</v>
      </c>
      <c r="S622" t="s">
        <v>20</v>
      </c>
      <c r="T622" s="49">
        <v>0.64290000000000003</v>
      </c>
      <c r="U622" s="49">
        <v>9.0006000000000004</v>
      </c>
      <c r="V622" s="49">
        <v>23.4</v>
      </c>
      <c r="W622" t="s">
        <v>315</v>
      </c>
      <c r="X622" t="s">
        <v>368</v>
      </c>
      <c r="Y622" t="s">
        <v>369</v>
      </c>
      <c r="Z622" t="s">
        <v>1245</v>
      </c>
      <c r="AA622" s="2" t="str">
        <f>IFERROR(VLOOKUP(Tabela3[[#This Row],[RetornCodigo]],Tabela7[],4,0),"formula")</f>
        <v xml:space="preserve">Atac Vila Peri   </v>
      </c>
      <c r="AB622" s="9" t="str">
        <f>IFERROR(VLOOKUP(Tabela3[[#This Row],[RetornCodigo]],Tabela7[],3,0),"formula")</f>
        <v>Atacadao</v>
      </c>
      <c r="AC622" s="40">
        <f>IFERROR(Tabela3[[#This Row],[Vlr Devolução]]/$AK$1,"formula")</f>
        <v>7.4972327521674996E-5</v>
      </c>
      <c r="AD622" s="32">
        <f>IFERROR(Tabela3[[#This Row],[Qtd Devolvida Kg]]/$AL$1,"formula")</f>
        <v>2.6103379241004099E-4</v>
      </c>
      <c r="AE622" s="41" t="str">
        <f>IFERROR(RIGHT(Tabela3[[#This Row],[Cliente]],10),"formula")</f>
        <v>0048 - 14)</v>
      </c>
      <c r="AF622" s="41">
        <f>IFERROR(VLOOKUP(Tabela3[[#This Row],[Fantasia]],'BASE VENDAS'!#REF!,2,0),0)</f>
        <v>0</v>
      </c>
      <c r="AG622" s="41">
        <f>IFERROR(VLOOKUP(Tabela3[[#This Row],[Fantasia]],'BASE VENDAS'!#REF!,3,0),0)</f>
        <v>0</v>
      </c>
      <c r="AH622" s="42">
        <f t="shared" si="10"/>
        <v>2.8611970184302681E-2</v>
      </c>
    </row>
    <row r="623" spans="1:34" x14ac:dyDescent="0.2">
      <c r="A623" s="9" t="str">
        <f>IFERROR(Tabela3[[#This Row],[direita]],"formula")</f>
        <v>0048 - 14)</v>
      </c>
      <c r="B623" s="9" t="s">
        <v>1133</v>
      </c>
      <c r="C623" t="s">
        <v>1134</v>
      </c>
      <c r="D623" t="s">
        <v>920</v>
      </c>
      <c r="E623" t="s">
        <v>1135</v>
      </c>
      <c r="F623" t="s">
        <v>676</v>
      </c>
      <c r="G623" t="s">
        <v>1213</v>
      </c>
      <c r="H623" s="48">
        <v>45695</v>
      </c>
      <c r="I623" t="s">
        <v>357</v>
      </c>
      <c r="J623" t="s">
        <v>303</v>
      </c>
      <c r="K623" t="s">
        <v>45</v>
      </c>
      <c r="L623" t="s">
        <v>417</v>
      </c>
      <c r="M623" t="s">
        <v>46</v>
      </c>
      <c r="N623" t="s">
        <v>298</v>
      </c>
      <c r="O623" t="s">
        <v>299</v>
      </c>
      <c r="P623" t="s">
        <v>1244</v>
      </c>
      <c r="Q623" t="s">
        <v>308</v>
      </c>
      <c r="R623" t="s">
        <v>1246</v>
      </c>
      <c r="S623" t="s">
        <v>1247</v>
      </c>
      <c r="T623" s="49">
        <v>1.6</v>
      </c>
      <c r="U623" s="49">
        <v>1.6</v>
      </c>
      <c r="V623" s="49">
        <v>50.4</v>
      </c>
      <c r="W623" t="s">
        <v>315</v>
      </c>
      <c r="X623" t="s">
        <v>372</v>
      </c>
      <c r="Y623" t="s">
        <v>373</v>
      </c>
      <c r="Z623" t="s">
        <v>1245</v>
      </c>
      <c r="AA623" s="2" t="str">
        <f>IFERROR(VLOOKUP(Tabela3[[#This Row],[RetornCodigo]],Tabela7[],4,0),"formula")</f>
        <v xml:space="preserve">Atac Vila Peri   </v>
      </c>
      <c r="AB623" s="9" t="str">
        <f>IFERROR(VLOOKUP(Tabela3[[#This Row],[RetornCodigo]],Tabela7[],3,0),"formula")</f>
        <v>Atacadao</v>
      </c>
      <c r="AC623" s="40">
        <f>IFERROR(Tabela3[[#This Row],[Vlr Devolução]]/$AK$1,"formula")</f>
        <v>1.6147885927745385E-4</v>
      </c>
      <c r="AD623" s="32">
        <f>IFERROR(Tabela3[[#This Row],[Qtd Devolvida Kg]]/$AL$1,"formula")</f>
        <v>4.6402914011962044E-5</v>
      </c>
      <c r="AE623" s="41" t="str">
        <f>IFERROR(RIGHT(Tabela3[[#This Row],[Cliente]],10),"formula")</f>
        <v>0048 - 14)</v>
      </c>
      <c r="AF623" s="41">
        <f>IFERROR(VLOOKUP(Tabela3[[#This Row],[Fantasia]],'BASE VENDAS'!#REF!,2,0),0)</f>
        <v>0</v>
      </c>
      <c r="AG623" s="41">
        <f>IFERROR(VLOOKUP(Tabela3[[#This Row],[Fantasia]],'BASE VENDAS'!#REF!,3,0),0)</f>
        <v>0</v>
      </c>
      <c r="AH623" s="42">
        <f t="shared" si="10"/>
        <v>2.8611970184302681E-2</v>
      </c>
    </row>
    <row r="624" spans="1:34" x14ac:dyDescent="0.2">
      <c r="A624" s="9" t="str">
        <f>IFERROR(Tabela3[[#This Row],[direita]],"formula")</f>
        <v>0048 - 14)</v>
      </c>
      <c r="B624" s="9" t="s">
        <v>1133</v>
      </c>
      <c r="C624" t="s">
        <v>1134</v>
      </c>
      <c r="D624" t="s">
        <v>920</v>
      </c>
      <c r="E624" t="s">
        <v>1135</v>
      </c>
      <c r="F624" t="s">
        <v>676</v>
      </c>
      <c r="G624" t="s">
        <v>1213</v>
      </c>
      <c r="H624" s="48">
        <v>45701</v>
      </c>
      <c r="I624" t="s">
        <v>430</v>
      </c>
      <c r="J624" t="s">
        <v>303</v>
      </c>
      <c r="K624" t="s">
        <v>57</v>
      </c>
      <c r="L624" t="s">
        <v>429</v>
      </c>
      <c r="M624" t="s">
        <v>57</v>
      </c>
      <c r="N624" t="s">
        <v>298</v>
      </c>
      <c r="O624" t="s">
        <v>299</v>
      </c>
      <c r="P624" t="s">
        <v>2213</v>
      </c>
      <c r="Q624" t="s">
        <v>300</v>
      </c>
      <c r="R624" t="s">
        <v>58</v>
      </c>
      <c r="S624" t="s">
        <v>20</v>
      </c>
      <c r="T624" s="49">
        <v>2.1667000000000001</v>
      </c>
      <c r="U624" s="49">
        <v>13.0002</v>
      </c>
      <c r="V624" s="49">
        <v>165.1</v>
      </c>
      <c r="W624" t="s">
        <v>301</v>
      </c>
      <c r="X624" t="s">
        <v>370</v>
      </c>
      <c r="Y624" t="s">
        <v>371</v>
      </c>
      <c r="Z624" t="s">
        <v>1245</v>
      </c>
      <c r="AA624" s="2" t="str">
        <f>IFERROR(VLOOKUP(Tabela3[[#This Row],[RetornCodigo]],Tabela7[],4,0),"formula")</f>
        <v xml:space="preserve">Atac Vila Peri   </v>
      </c>
      <c r="AB624" s="9" t="str">
        <f>IFERROR(VLOOKUP(Tabela3[[#This Row],[RetornCodigo]],Tabela7[],3,0),"formula")</f>
        <v>Atacadao</v>
      </c>
      <c r="AC624" s="40">
        <f>IFERROR(Tabela3[[#This Row],[Vlr Devolução]]/$AK$1,"formula")</f>
        <v>5.2897142195848469E-4</v>
      </c>
      <c r="AD624" s="32">
        <f>IFERROR(Tabela3[[#This Row],[Qtd Devolvida Kg]]/$AL$1,"formula")</f>
        <v>3.7702947671144308E-4</v>
      </c>
      <c r="AE624" s="41" t="str">
        <f>IFERROR(RIGHT(Tabela3[[#This Row],[Cliente]],10),"formula")</f>
        <v>0048 - 14)</v>
      </c>
      <c r="AF624" s="41">
        <f>IFERROR(VLOOKUP(Tabela3[[#This Row],[Fantasia]],'BASE VENDAS'!#REF!,2,0),0)</f>
        <v>0</v>
      </c>
      <c r="AG624" s="41">
        <f>IFERROR(VLOOKUP(Tabela3[[#This Row],[Fantasia]],'BASE VENDAS'!#REF!,3,0),0)</f>
        <v>0</v>
      </c>
      <c r="AH624" s="42">
        <f t="shared" si="10"/>
        <v>2.8611970184302681E-2</v>
      </c>
    </row>
    <row r="625" spans="1:34" x14ac:dyDescent="0.2">
      <c r="A625" s="9" t="str">
        <f>IFERROR(Tabela3[[#This Row],[direita]],"formula")</f>
        <v>0048 - 14)</v>
      </c>
      <c r="B625" s="9" t="s">
        <v>1133</v>
      </c>
      <c r="C625" t="s">
        <v>1134</v>
      </c>
      <c r="D625" t="s">
        <v>920</v>
      </c>
      <c r="E625" t="s">
        <v>1135</v>
      </c>
      <c r="F625" t="s">
        <v>676</v>
      </c>
      <c r="G625" t="s">
        <v>1213</v>
      </c>
      <c r="H625" s="48">
        <v>45707</v>
      </c>
      <c r="I625" t="s">
        <v>1982</v>
      </c>
      <c r="J625" t="s">
        <v>303</v>
      </c>
      <c r="K625" t="s">
        <v>57</v>
      </c>
      <c r="L625" t="s">
        <v>429</v>
      </c>
      <c r="M625" t="s">
        <v>57</v>
      </c>
      <c r="N625" t="s">
        <v>298</v>
      </c>
      <c r="O625" t="s">
        <v>299</v>
      </c>
      <c r="P625" t="s">
        <v>2812</v>
      </c>
      <c r="Q625" t="s">
        <v>300</v>
      </c>
      <c r="R625" t="s">
        <v>58</v>
      </c>
      <c r="S625" t="s">
        <v>20</v>
      </c>
      <c r="T625" s="49">
        <v>0.75</v>
      </c>
      <c r="U625" s="49">
        <v>4.5</v>
      </c>
      <c r="V625" s="49">
        <v>57.15</v>
      </c>
      <c r="W625" t="s">
        <v>301</v>
      </c>
      <c r="X625" t="s">
        <v>370</v>
      </c>
      <c r="Y625" t="s">
        <v>371</v>
      </c>
      <c r="Z625" t="s">
        <v>1245</v>
      </c>
      <c r="AA625" s="2" t="str">
        <f>IFERROR(VLOOKUP(Tabela3[[#This Row],[RetornCodigo]],Tabela7[],4,0),"formula")</f>
        <v xml:space="preserve">Atac Vila Peri   </v>
      </c>
      <c r="AB625" s="9" t="str">
        <f>IFERROR(VLOOKUP(Tabela3[[#This Row],[RetornCodigo]],Tabela7[],3,0),"formula")</f>
        <v>Atacadao</v>
      </c>
      <c r="AC625" s="40">
        <f>IFERROR(Tabela3[[#This Row],[Vlr Devolução]]/$AK$1,"formula")</f>
        <v>1.8310549221639856E-4</v>
      </c>
      <c r="AD625" s="32">
        <f>IFERROR(Tabela3[[#This Row],[Qtd Devolvida Kg]]/$AL$1,"formula")</f>
        <v>1.3050819565864325E-4</v>
      </c>
      <c r="AE625" s="41" t="str">
        <f>IFERROR(RIGHT(Tabela3[[#This Row],[Cliente]],10),"formula")</f>
        <v>0048 - 14)</v>
      </c>
      <c r="AF625" s="41">
        <f>IFERROR(VLOOKUP(Tabela3[[#This Row],[Fantasia]],'BASE VENDAS'!#REF!,2,0),0)</f>
        <v>0</v>
      </c>
      <c r="AG625" s="41">
        <f>IFERROR(VLOOKUP(Tabela3[[#This Row],[Fantasia]],'BASE VENDAS'!#REF!,3,0),0)</f>
        <v>0</v>
      </c>
      <c r="AH625" s="42">
        <f t="shared" si="10"/>
        <v>2.8611970184302681E-2</v>
      </c>
    </row>
    <row r="626" spans="1:34" x14ac:dyDescent="0.2">
      <c r="A626" s="9" t="str">
        <f>IFERROR(Tabela3[[#This Row],[direita]],"formula")</f>
        <v>0132 - 02)</v>
      </c>
      <c r="B626" s="9" t="s">
        <v>1133</v>
      </c>
      <c r="C626" t="s">
        <v>1146</v>
      </c>
      <c r="D626" t="s">
        <v>916</v>
      </c>
      <c r="E626" t="s">
        <v>1135</v>
      </c>
      <c r="F626" t="s">
        <v>680</v>
      </c>
      <c r="G626" t="s">
        <v>1248</v>
      </c>
      <c r="H626" s="48">
        <v>45695</v>
      </c>
      <c r="I626" t="s">
        <v>357</v>
      </c>
      <c r="J626" t="s">
        <v>297</v>
      </c>
      <c r="K626" t="s">
        <v>41</v>
      </c>
      <c r="L626" t="s">
        <v>310</v>
      </c>
      <c r="M626" t="s">
        <v>366</v>
      </c>
      <c r="N626" t="s">
        <v>342</v>
      </c>
      <c r="O626" t="s">
        <v>299</v>
      </c>
      <c r="P626" t="s">
        <v>1249</v>
      </c>
      <c r="Q626" t="s">
        <v>308</v>
      </c>
      <c r="R626" t="s">
        <v>386</v>
      </c>
      <c r="S626" t="s">
        <v>20</v>
      </c>
      <c r="T626" s="49">
        <v>0.1</v>
      </c>
      <c r="U626" s="49">
        <v>0.65</v>
      </c>
      <c r="V626" s="49">
        <v>17.8</v>
      </c>
      <c r="W626" t="s">
        <v>315</v>
      </c>
      <c r="X626" t="s">
        <v>368</v>
      </c>
      <c r="Y626" t="s">
        <v>369</v>
      </c>
      <c r="Z626" t="s">
        <v>1250</v>
      </c>
      <c r="AA626" s="2" t="str">
        <f>IFERROR(VLOOKUP(Tabela3[[#This Row],[RetornCodigo]],Tabela7[],4,0),"formula")</f>
        <v xml:space="preserve">Gerardos Dist Alto A   </v>
      </c>
      <c r="AB626" s="9" t="str">
        <f>IFERROR(VLOOKUP(Tabela3[[#This Row],[RetornCodigo]],Tabela7[],3,0),"formula")</f>
        <v>Centerbox</v>
      </c>
      <c r="AC626" s="40">
        <f>IFERROR(Tabela3[[#This Row],[Vlr Devolução]]/$AK$1,"formula")</f>
        <v>5.7030232046402358E-5</v>
      </c>
      <c r="AD626" s="32">
        <f>IFERROR(Tabela3[[#This Row],[Qtd Devolvida Kg]]/$AL$1,"formula")</f>
        <v>1.8851183817359581E-5</v>
      </c>
      <c r="AE626" s="41" t="str">
        <f>IFERROR(RIGHT(Tabela3[[#This Row],[Cliente]],10),"formula")</f>
        <v>0132 - 02)</v>
      </c>
      <c r="AF626" s="41">
        <f>IFERROR(VLOOKUP(Tabela3[[#This Row],[Fantasia]],'BASE VENDAS'!#REF!,2,0),0)</f>
        <v>0</v>
      </c>
      <c r="AG626" s="41">
        <f>IFERROR(VLOOKUP(Tabela3[[#This Row],[Fantasia]],'BASE VENDAS'!#REF!,3,0),0)</f>
        <v>0</v>
      </c>
      <c r="AH626" s="42">
        <f t="shared" si="10"/>
        <v>2.8611970184302681E-2</v>
      </c>
    </row>
    <row r="627" spans="1:34" x14ac:dyDescent="0.2">
      <c r="A627" s="9" t="str">
        <f>IFERROR(Tabela3[[#This Row],[direita]],"formula")</f>
        <v>0132 - 02)</v>
      </c>
      <c r="B627" s="9" t="s">
        <v>1133</v>
      </c>
      <c r="C627" t="s">
        <v>1146</v>
      </c>
      <c r="D627" t="s">
        <v>916</v>
      </c>
      <c r="E627" t="s">
        <v>1135</v>
      </c>
      <c r="F627" t="s">
        <v>680</v>
      </c>
      <c r="G627" t="s">
        <v>1248</v>
      </c>
      <c r="H627" s="48">
        <v>45695</v>
      </c>
      <c r="I627" t="s">
        <v>357</v>
      </c>
      <c r="J627" t="s">
        <v>303</v>
      </c>
      <c r="K627" t="s">
        <v>93</v>
      </c>
      <c r="L627" t="s">
        <v>94</v>
      </c>
      <c r="M627" t="s">
        <v>94</v>
      </c>
      <c r="N627" t="s">
        <v>333</v>
      </c>
      <c r="O627" t="s">
        <v>299</v>
      </c>
      <c r="P627" t="s">
        <v>1249</v>
      </c>
      <c r="Q627" t="s">
        <v>300</v>
      </c>
      <c r="R627" t="s">
        <v>95</v>
      </c>
      <c r="S627" t="s">
        <v>96</v>
      </c>
      <c r="T627" s="49">
        <v>2</v>
      </c>
      <c r="U627" s="49">
        <v>0.60199999999999998</v>
      </c>
      <c r="V627" s="49">
        <v>16</v>
      </c>
      <c r="W627" t="s">
        <v>315</v>
      </c>
      <c r="X627" t="s">
        <v>368</v>
      </c>
      <c r="Y627" t="s">
        <v>369</v>
      </c>
      <c r="Z627" t="s">
        <v>1250</v>
      </c>
      <c r="AA627" s="2" t="str">
        <f>IFERROR(VLOOKUP(Tabela3[[#This Row],[RetornCodigo]],Tabela7[],4,0),"formula")</f>
        <v xml:space="preserve">Gerardos Dist Alto A   </v>
      </c>
      <c r="AB627" s="9" t="str">
        <f>IFERROR(VLOOKUP(Tabela3[[#This Row],[RetornCodigo]],Tabela7[],3,0),"formula")</f>
        <v>Centerbox</v>
      </c>
      <c r="AC627" s="40">
        <f>IFERROR(Tabela3[[#This Row],[Vlr Devolução]]/$AK$1,"formula")</f>
        <v>5.1263129929350428E-5</v>
      </c>
      <c r="AD627" s="32">
        <f>IFERROR(Tabela3[[#This Row],[Qtd Devolvida Kg]]/$AL$1,"formula")</f>
        <v>1.745909639700072E-5</v>
      </c>
      <c r="AE627" s="41" t="str">
        <f>IFERROR(RIGHT(Tabela3[[#This Row],[Cliente]],10),"formula")</f>
        <v>0132 - 02)</v>
      </c>
      <c r="AF627" s="41">
        <f>IFERROR(VLOOKUP(Tabela3[[#This Row],[Fantasia]],'BASE VENDAS'!#REF!,2,0),0)</f>
        <v>0</v>
      </c>
      <c r="AG627" s="41">
        <f>IFERROR(VLOOKUP(Tabela3[[#This Row],[Fantasia]],'BASE VENDAS'!#REF!,3,0),0)</f>
        <v>0</v>
      </c>
      <c r="AH627" s="42">
        <f t="shared" si="10"/>
        <v>2.8611970184302681E-2</v>
      </c>
    </row>
    <row r="628" spans="1:34" x14ac:dyDescent="0.2">
      <c r="A628" s="9" t="str">
        <f>IFERROR(Tabela3[[#This Row],[direita]],"formula")</f>
        <v>0002 - 42)</v>
      </c>
      <c r="B628" s="9" t="s">
        <v>1133</v>
      </c>
      <c r="C628" t="s">
        <v>1134</v>
      </c>
      <c r="D628" t="s">
        <v>920</v>
      </c>
      <c r="E628" t="s">
        <v>1135</v>
      </c>
      <c r="F628" t="s">
        <v>676</v>
      </c>
      <c r="G628" t="s">
        <v>1216</v>
      </c>
      <c r="H628" s="48">
        <v>45701</v>
      </c>
      <c r="I628" t="s">
        <v>430</v>
      </c>
      <c r="J628" t="s">
        <v>303</v>
      </c>
      <c r="K628" t="s">
        <v>57</v>
      </c>
      <c r="L628" t="s">
        <v>429</v>
      </c>
      <c r="M628" t="s">
        <v>57</v>
      </c>
      <c r="N628" t="s">
        <v>298</v>
      </c>
      <c r="O628" t="s">
        <v>299</v>
      </c>
      <c r="P628" t="s">
        <v>2214</v>
      </c>
      <c r="Q628" t="s">
        <v>300</v>
      </c>
      <c r="R628" t="s">
        <v>58</v>
      </c>
      <c r="S628" t="s">
        <v>20</v>
      </c>
      <c r="T628" s="49">
        <v>8.6667000000000005</v>
      </c>
      <c r="U628" s="49">
        <v>52.0002</v>
      </c>
      <c r="V628" s="49">
        <v>660.4</v>
      </c>
      <c r="W628" t="s">
        <v>301</v>
      </c>
      <c r="X628" t="s">
        <v>370</v>
      </c>
      <c r="Y628" t="s">
        <v>371</v>
      </c>
      <c r="Z628" t="s">
        <v>2215</v>
      </c>
      <c r="AA628" s="2" t="str">
        <f>IFERROR(VLOOKUP(Tabela3[[#This Row],[RetornCodigo]],Tabela7[],4,0),"formula")</f>
        <v xml:space="preserve">Atac Canindezinho   </v>
      </c>
      <c r="AB628" s="9" t="str">
        <f>IFERROR(VLOOKUP(Tabela3[[#This Row],[RetornCodigo]],Tabela7[],3,0),"formula")</f>
        <v>Atacadao</v>
      </c>
      <c r="AC628" s="40">
        <f>IFERROR(Tabela3[[#This Row],[Vlr Devolução]]/$AK$1,"formula")</f>
        <v>2.1158856878339388E-3</v>
      </c>
      <c r="AD628" s="32">
        <f>IFERROR(Tabela3[[#This Row],[Qtd Devolvida Kg]]/$AL$1,"formula")</f>
        <v>1.5081005057530179E-3</v>
      </c>
      <c r="AE628" s="41" t="str">
        <f>IFERROR(RIGHT(Tabela3[[#This Row],[Cliente]],10),"formula")</f>
        <v>0002 - 42)</v>
      </c>
      <c r="AF628" s="41">
        <f>IFERROR(VLOOKUP(Tabela3[[#This Row],[Fantasia]],'BASE VENDAS'!#REF!,2,0),0)</f>
        <v>0</v>
      </c>
      <c r="AG628" s="41">
        <f>IFERROR(VLOOKUP(Tabela3[[#This Row],[Fantasia]],'BASE VENDAS'!#REF!,3,0),0)</f>
        <v>0</v>
      </c>
      <c r="AH628" s="42">
        <f t="shared" si="10"/>
        <v>2.8611970184302681E-2</v>
      </c>
    </row>
    <row r="629" spans="1:34" x14ac:dyDescent="0.2">
      <c r="A629" s="9" t="str">
        <f>IFERROR(Tabela3[[#This Row],[direita]],"formula")</f>
        <v>1899 - 26)</v>
      </c>
      <c r="B629" s="9" t="s">
        <v>1133</v>
      </c>
      <c r="C629" t="s">
        <v>1134</v>
      </c>
      <c r="D629" t="s">
        <v>917</v>
      </c>
      <c r="E629" t="s">
        <v>1135</v>
      </c>
      <c r="F629" t="s">
        <v>676</v>
      </c>
      <c r="G629" t="s">
        <v>1219</v>
      </c>
      <c r="H629" s="48">
        <v>45695</v>
      </c>
      <c r="I629" t="s">
        <v>357</v>
      </c>
      <c r="J629" t="s">
        <v>297</v>
      </c>
      <c r="K629" t="s">
        <v>62</v>
      </c>
      <c r="L629" t="s">
        <v>63</v>
      </c>
      <c r="M629" t="s">
        <v>63</v>
      </c>
      <c r="N629" t="s">
        <v>298</v>
      </c>
      <c r="O629" t="s">
        <v>299</v>
      </c>
      <c r="P629" t="s">
        <v>1251</v>
      </c>
      <c r="Q629" t="s">
        <v>308</v>
      </c>
      <c r="R629" t="s">
        <v>64</v>
      </c>
      <c r="S629" t="s">
        <v>20</v>
      </c>
      <c r="T629" s="49">
        <v>6.6699999999999995E-2</v>
      </c>
      <c r="U629" s="49">
        <v>1.0004999999999999</v>
      </c>
      <c r="V629" s="49">
        <v>16</v>
      </c>
      <c r="W629" t="s">
        <v>315</v>
      </c>
      <c r="X629" t="s">
        <v>302</v>
      </c>
      <c r="Y629" t="s">
        <v>21</v>
      </c>
      <c r="Z629" t="s">
        <v>1252</v>
      </c>
      <c r="AA629" s="2" t="str">
        <f>IFERROR(VLOOKUP(Tabela3[[#This Row],[RetornCodigo]],Tabela7[],4,0),"formula")</f>
        <v xml:space="preserve">Assai Messejena   </v>
      </c>
      <c r="AB629" s="9" t="str">
        <f>IFERROR(VLOOKUP(Tabela3[[#This Row],[RetornCodigo]],Tabela7[],3,0),"formula")</f>
        <v>Assai</v>
      </c>
      <c r="AC629" s="40">
        <f>IFERROR(Tabela3[[#This Row],[Vlr Devolução]]/$AK$1,"formula")</f>
        <v>5.1263129929350428E-5</v>
      </c>
      <c r="AD629" s="32">
        <f>IFERROR(Tabela3[[#This Row],[Qtd Devolvida Kg]]/$AL$1,"formula")</f>
        <v>2.9016322168105014E-5</v>
      </c>
      <c r="AE629" s="41" t="str">
        <f>IFERROR(RIGHT(Tabela3[[#This Row],[Cliente]],10),"formula")</f>
        <v>1899 - 26)</v>
      </c>
      <c r="AF629" s="41">
        <f>IFERROR(VLOOKUP(Tabela3[[#This Row],[Fantasia]],'BASE VENDAS'!#REF!,2,0),0)</f>
        <v>0</v>
      </c>
      <c r="AG629" s="41">
        <f>IFERROR(VLOOKUP(Tabela3[[#This Row],[Fantasia]],'BASE VENDAS'!#REF!,3,0),0)</f>
        <v>0</v>
      </c>
      <c r="AH629" s="42">
        <f t="shared" si="10"/>
        <v>2.8611970184302681E-2</v>
      </c>
    </row>
    <row r="630" spans="1:34" x14ac:dyDescent="0.2">
      <c r="A630" s="9" t="str">
        <f>IFERROR(Tabela3[[#This Row],[direita]],"formula")</f>
        <v>1899 - 26)</v>
      </c>
      <c r="B630" s="9" t="s">
        <v>1133</v>
      </c>
      <c r="C630" t="s">
        <v>1134</v>
      </c>
      <c r="D630" t="s">
        <v>917</v>
      </c>
      <c r="E630" t="s">
        <v>1135</v>
      </c>
      <c r="F630" t="s">
        <v>676</v>
      </c>
      <c r="G630" t="s">
        <v>1219</v>
      </c>
      <c r="H630" s="48">
        <v>45695</v>
      </c>
      <c r="I630" t="s">
        <v>357</v>
      </c>
      <c r="J630" t="s">
        <v>297</v>
      </c>
      <c r="K630" t="s">
        <v>53</v>
      </c>
      <c r="L630" t="s">
        <v>54</v>
      </c>
      <c r="M630" t="s">
        <v>55</v>
      </c>
      <c r="N630" t="s">
        <v>298</v>
      </c>
      <c r="O630" t="s">
        <v>299</v>
      </c>
      <c r="P630" t="s">
        <v>1251</v>
      </c>
      <c r="Q630" t="s">
        <v>309</v>
      </c>
      <c r="R630" t="s">
        <v>56</v>
      </c>
      <c r="S630" t="s">
        <v>20</v>
      </c>
      <c r="T630" s="49">
        <v>1</v>
      </c>
      <c r="U630" s="49">
        <v>15</v>
      </c>
      <c r="V630" s="49">
        <v>193.5</v>
      </c>
      <c r="W630" t="s">
        <v>315</v>
      </c>
      <c r="X630" t="s">
        <v>368</v>
      </c>
      <c r="Y630" t="s">
        <v>369</v>
      </c>
      <c r="Z630" t="s">
        <v>1252</v>
      </c>
      <c r="AA630" s="2" t="str">
        <f>IFERROR(VLOOKUP(Tabela3[[#This Row],[RetornCodigo]],Tabela7[],4,0),"formula")</f>
        <v xml:space="preserve">Assai Messejena   </v>
      </c>
      <c r="AB630" s="9" t="str">
        <f>IFERROR(VLOOKUP(Tabela3[[#This Row],[RetornCodigo]],Tabela7[],3,0),"formula")</f>
        <v>Assai</v>
      </c>
      <c r="AC630" s="40">
        <f>IFERROR(Tabela3[[#This Row],[Vlr Devolução]]/$AK$1,"formula")</f>
        <v>6.1996347758308176E-4</v>
      </c>
      <c r="AD630" s="32">
        <f>IFERROR(Tabela3[[#This Row],[Qtd Devolvida Kg]]/$AL$1,"formula")</f>
        <v>4.3502731886214415E-4</v>
      </c>
      <c r="AE630" s="41" t="str">
        <f>IFERROR(RIGHT(Tabela3[[#This Row],[Cliente]],10),"formula")</f>
        <v>1899 - 26)</v>
      </c>
      <c r="AF630" s="41">
        <f>IFERROR(VLOOKUP(Tabela3[[#This Row],[Fantasia]],'BASE VENDAS'!#REF!,2,0),0)</f>
        <v>0</v>
      </c>
      <c r="AG630" s="41">
        <f>IFERROR(VLOOKUP(Tabela3[[#This Row],[Fantasia]],'BASE VENDAS'!#REF!,3,0),0)</f>
        <v>0</v>
      </c>
      <c r="AH630" s="42">
        <f t="shared" si="10"/>
        <v>2.8611970184302681E-2</v>
      </c>
    </row>
    <row r="631" spans="1:34" x14ac:dyDescent="0.2">
      <c r="A631" s="9" t="str">
        <f>IFERROR(Tabela3[[#This Row],[direita]],"formula")</f>
        <v>1899 - 26)</v>
      </c>
      <c r="B631" s="9" t="s">
        <v>1133</v>
      </c>
      <c r="C631" t="s">
        <v>1134</v>
      </c>
      <c r="D631" t="s">
        <v>917</v>
      </c>
      <c r="E631" t="s">
        <v>1135</v>
      </c>
      <c r="F631" t="s">
        <v>676</v>
      </c>
      <c r="G631" t="s">
        <v>1219</v>
      </c>
      <c r="H631" s="48">
        <v>45695</v>
      </c>
      <c r="I631" t="s">
        <v>357</v>
      </c>
      <c r="J631" t="s">
        <v>303</v>
      </c>
      <c r="K631" t="s">
        <v>89</v>
      </c>
      <c r="L631" t="s">
        <v>90</v>
      </c>
      <c r="M631" t="s">
        <v>90</v>
      </c>
      <c r="N631" t="s">
        <v>298</v>
      </c>
      <c r="O631" t="s">
        <v>299</v>
      </c>
      <c r="P631" t="s">
        <v>1251</v>
      </c>
      <c r="Q631" t="s">
        <v>300</v>
      </c>
      <c r="R631" t="s">
        <v>91</v>
      </c>
      <c r="S631" t="s">
        <v>92</v>
      </c>
      <c r="T631" s="49">
        <v>1</v>
      </c>
      <c r="U631" s="49">
        <v>20</v>
      </c>
      <c r="V631" s="49">
        <v>70</v>
      </c>
      <c r="W631" t="s">
        <v>315</v>
      </c>
      <c r="X631" t="s">
        <v>302</v>
      </c>
      <c r="Y631" t="s">
        <v>335</v>
      </c>
      <c r="Z631" t="s">
        <v>1252</v>
      </c>
      <c r="AA631" s="2" t="str">
        <f>IFERROR(VLOOKUP(Tabela3[[#This Row],[RetornCodigo]],Tabela7[],4,0),"formula")</f>
        <v xml:space="preserve">Assai Messejena   </v>
      </c>
      <c r="AB631" s="9" t="str">
        <f>IFERROR(VLOOKUP(Tabela3[[#This Row],[RetornCodigo]],Tabela7[],3,0),"formula")</f>
        <v>Assai</v>
      </c>
      <c r="AC631" s="40">
        <f>IFERROR(Tabela3[[#This Row],[Vlr Devolução]]/$AK$1,"formula")</f>
        <v>2.2427619344090813E-4</v>
      </c>
      <c r="AD631" s="32">
        <f>IFERROR(Tabela3[[#This Row],[Qtd Devolvida Kg]]/$AL$1,"formula")</f>
        <v>5.8003642514952553E-4</v>
      </c>
      <c r="AE631" s="41" t="str">
        <f>IFERROR(RIGHT(Tabela3[[#This Row],[Cliente]],10),"formula")</f>
        <v>1899 - 26)</v>
      </c>
      <c r="AF631" s="41">
        <f>IFERROR(VLOOKUP(Tabela3[[#This Row],[Fantasia]],'BASE VENDAS'!#REF!,2,0),0)</f>
        <v>0</v>
      </c>
      <c r="AG631" s="41">
        <f>IFERROR(VLOOKUP(Tabela3[[#This Row],[Fantasia]],'BASE VENDAS'!#REF!,3,0),0)</f>
        <v>0</v>
      </c>
      <c r="AH631" s="42">
        <f t="shared" si="10"/>
        <v>2.8611970184302681E-2</v>
      </c>
    </row>
    <row r="632" spans="1:34" x14ac:dyDescent="0.2">
      <c r="A632" s="9" t="str">
        <f>IFERROR(Tabela3[[#This Row],[direita]],"formula")</f>
        <v>0082 - 04)</v>
      </c>
      <c r="B632" s="9" t="s">
        <v>1133</v>
      </c>
      <c r="C632" t="s">
        <v>1146</v>
      </c>
      <c r="D632" t="s">
        <v>916</v>
      </c>
      <c r="E632" t="s">
        <v>1135</v>
      </c>
      <c r="F632" t="s">
        <v>676</v>
      </c>
      <c r="G632" t="s">
        <v>1253</v>
      </c>
      <c r="H632" s="48">
        <v>45698</v>
      </c>
      <c r="I632" t="s">
        <v>430</v>
      </c>
      <c r="J632" t="s">
        <v>297</v>
      </c>
      <c r="K632" t="s">
        <v>27</v>
      </c>
      <c r="L632" t="s">
        <v>84</v>
      </c>
      <c r="M632" t="s">
        <v>84</v>
      </c>
      <c r="N632" t="s">
        <v>298</v>
      </c>
      <c r="O632" t="s">
        <v>299</v>
      </c>
      <c r="P632" t="s">
        <v>1254</v>
      </c>
      <c r="Q632" t="s">
        <v>300</v>
      </c>
      <c r="R632" t="s">
        <v>85</v>
      </c>
      <c r="S632" t="s">
        <v>20</v>
      </c>
      <c r="T632" s="49">
        <v>0.31109999999999999</v>
      </c>
      <c r="U632" s="49">
        <v>5.5998000000000001</v>
      </c>
      <c r="V632" s="49">
        <v>61.04</v>
      </c>
      <c r="W632" t="s">
        <v>315</v>
      </c>
      <c r="X632" t="s">
        <v>302</v>
      </c>
      <c r="Y632" t="s">
        <v>21</v>
      </c>
      <c r="Z632" t="s">
        <v>1255</v>
      </c>
      <c r="AA632" s="2" t="str">
        <f>IFERROR(VLOOKUP(Tabela3[[#This Row],[RetornCodigo]],Tabela7[],4,0),"formula")</f>
        <v xml:space="preserve">G B Alagadico   </v>
      </c>
      <c r="AB632" s="9" t="str">
        <f>IFERROR(VLOOKUP(Tabela3[[#This Row],[RetornCodigo]],Tabela7[],3,0),"formula")</f>
        <v>G Barbosa</v>
      </c>
      <c r="AC632" s="40">
        <f>IFERROR(Tabela3[[#This Row],[Vlr Devolução]]/$AK$1,"formula")</f>
        <v>1.955688406804719E-4</v>
      </c>
      <c r="AD632" s="32">
        <f>IFERROR(Tabela3[[#This Row],[Qtd Devolvida Kg]]/$AL$1,"formula")</f>
        <v>1.6240439867761566E-4</v>
      </c>
      <c r="AE632" s="41" t="str">
        <f>IFERROR(RIGHT(Tabela3[[#This Row],[Cliente]],10),"formula")</f>
        <v>0082 - 04)</v>
      </c>
      <c r="AF632" s="41">
        <f>IFERROR(VLOOKUP(Tabela3[[#This Row],[Fantasia]],'BASE VENDAS'!#REF!,2,0),0)</f>
        <v>0</v>
      </c>
      <c r="AG632" s="41">
        <f>IFERROR(VLOOKUP(Tabela3[[#This Row],[Fantasia]],'BASE VENDAS'!#REF!,3,0),0)</f>
        <v>0</v>
      </c>
      <c r="AH632" s="42">
        <f t="shared" si="10"/>
        <v>2.8611970184302681E-2</v>
      </c>
    </row>
    <row r="633" spans="1:34" x14ac:dyDescent="0.2">
      <c r="A633" s="9" t="str">
        <f>IFERROR(Tabela3[[#This Row],[direita]],"formula")</f>
        <v>0048 - 18)</v>
      </c>
      <c r="B633" s="9" t="s">
        <v>1133</v>
      </c>
      <c r="C633" t="s">
        <v>1134</v>
      </c>
      <c r="D633" t="s">
        <v>920</v>
      </c>
      <c r="E633" t="s">
        <v>1135</v>
      </c>
      <c r="F633" t="s">
        <v>676</v>
      </c>
      <c r="G633" t="s">
        <v>1197</v>
      </c>
      <c r="H633" s="48">
        <v>45695</v>
      </c>
      <c r="I633" t="s">
        <v>357</v>
      </c>
      <c r="J633" t="s">
        <v>303</v>
      </c>
      <c r="K633" t="s">
        <v>57</v>
      </c>
      <c r="L633" t="s">
        <v>429</v>
      </c>
      <c r="M633" t="s">
        <v>57</v>
      </c>
      <c r="N633" t="s">
        <v>298</v>
      </c>
      <c r="O633" t="s">
        <v>299</v>
      </c>
      <c r="P633" t="s">
        <v>1256</v>
      </c>
      <c r="Q633" t="s">
        <v>300</v>
      </c>
      <c r="R633" t="s">
        <v>58</v>
      </c>
      <c r="S633" t="s">
        <v>20</v>
      </c>
      <c r="T633" s="49">
        <v>1</v>
      </c>
      <c r="U633" s="49">
        <v>6</v>
      </c>
      <c r="V633" s="49">
        <v>76.2</v>
      </c>
      <c r="W633" t="s">
        <v>315</v>
      </c>
      <c r="X633" t="s">
        <v>370</v>
      </c>
      <c r="Y633" t="s">
        <v>379</v>
      </c>
      <c r="Z633" t="s">
        <v>1257</v>
      </c>
      <c r="AA633" s="2" t="str">
        <f>IFERROR(VLOOKUP(Tabela3[[#This Row],[RetornCodigo]],Tabela7[],4,0),"formula")</f>
        <v xml:space="preserve">Atac Papicu   </v>
      </c>
      <c r="AB633" s="9" t="str">
        <f>IFERROR(VLOOKUP(Tabela3[[#This Row],[RetornCodigo]],Tabela7[],3,0),"formula")</f>
        <v>Atacadao</v>
      </c>
      <c r="AC633" s="40">
        <f>IFERROR(Tabela3[[#This Row],[Vlr Devolução]]/$AK$1,"formula")</f>
        <v>2.4414065628853144E-4</v>
      </c>
      <c r="AD633" s="32">
        <f>IFERROR(Tabela3[[#This Row],[Qtd Devolvida Kg]]/$AL$1,"formula")</f>
        <v>1.7401092754485768E-4</v>
      </c>
      <c r="AE633" s="41" t="str">
        <f>IFERROR(RIGHT(Tabela3[[#This Row],[Cliente]],10),"formula")</f>
        <v>0048 - 18)</v>
      </c>
      <c r="AF633" s="41">
        <f>IFERROR(VLOOKUP(Tabela3[[#This Row],[Fantasia]],'BASE VENDAS'!#REF!,2,0),0)</f>
        <v>0</v>
      </c>
      <c r="AG633" s="41">
        <f>IFERROR(VLOOKUP(Tabela3[[#This Row],[Fantasia]],'BASE VENDAS'!#REF!,3,0),0)</f>
        <v>0</v>
      </c>
      <c r="AH633" s="42">
        <f t="shared" si="10"/>
        <v>2.8611970184302681E-2</v>
      </c>
    </row>
    <row r="634" spans="1:34" x14ac:dyDescent="0.2">
      <c r="A634" s="9" t="str">
        <f>IFERROR(Tabela3[[#This Row],[direita]],"formula")</f>
        <v>0048 - 36)</v>
      </c>
      <c r="B634" s="9" t="s">
        <v>1133</v>
      </c>
      <c r="C634" t="s">
        <v>1134</v>
      </c>
      <c r="D634" t="s">
        <v>920</v>
      </c>
      <c r="E634" t="s">
        <v>1135</v>
      </c>
      <c r="F634" t="s">
        <v>676</v>
      </c>
      <c r="G634" t="s">
        <v>1258</v>
      </c>
      <c r="H634" s="48">
        <v>45695</v>
      </c>
      <c r="I634" t="s">
        <v>357</v>
      </c>
      <c r="J634" t="s">
        <v>303</v>
      </c>
      <c r="K634" t="s">
        <v>159</v>
      </c>
      <c r="L634" t="s">
        <v>340</v>
      </c>
      <c r="M634" t="s">
        <v>1220</v>
      </c>
      <c r="N634" t="s">
        <v>311</v>
      </c>
      <c r="O634" t="s">
        <v>299</v>
      </c>
      <c r="P634" t="s">
        <v>1259</v>
      </c>
      <c r="Q634" t="s">
        <v>300</v>
      </c>
      <c r="R634" t="s">
        <v>1222</v>
      </c>
      <c r="S634" t="s">
        <v>20</v>
      </c>
      <c r="T634" s="49">
        <v>0.2571</v>
      </c>
      <c r="U634" s="49">
        <v>3.5994000000000002</v>
      </c>
      <c r="V634" s="49">
        <v>9.36</v>
      </c>
      <c r="W634" t="s">
        <v>315</v>
      </c>
      <c r="X634" t="s">
        <v>302</v>
      </c>
      <c r="Y634" t="s">
        <v>21</v>
      </c>
      <c r="Z634" t="s">
        <v>1260</v>
      </c>
      <c r="AA634" s="2" t="str">
        <f>IFERROR(VLOOKUP(Tabela3[[#This Row],[RetornCodigo]],Tabela7[],4,0),"formula")</f>
        <v xml:space="preserve">Atacadao Parreao   </v>
      </c>
      <c r="AB634" s="9" t="str">
        <f>IFERROR(VLOOKUP(Tabela3[[#This Row],[RetornCodigo]],Tabela7[],3,0),"formula")</f>
        <v>Atacadao</v>
      </c>
      <c r="AC634" s="40">
        <f>IFERROR(Tabela3[[#This Row],[Vlr Devolução]]/$AK$1,"formula")</f>
        <v>2.998893100867E-5</v>
      </c>
      <c r="AD634" s="32">
        <f>IFERROR(Tabela3[[#This Row],[Qtd Devolvida Kg]]/$AL$1,"formula")</f>
        <v>1.0438915543416011E-4</v>
      </c>
      <c r="AE634" s="41" t="str">
        <f>IFERROR(RIGHT(Tabela3[[#This Row],[Cliente]],10),"formula")</f>
        <v>0048 - 36)</v>
      </c>
      <c r="AF634" s="41">
        <f>IFERROR(VLOOKUP(Tabela3[[#This Row],[Fantasia]],'BASE VENDAS'!#REF!,2,0),0)</f>
        <v>0</v>
      </c>
      <c r="AG634" s="41">
        <f>IFERROR(VLOOKUP(Tabela3[[#This Row],[Fantasia]],'BASE VENDAS'!#REF!,3,0),0)</f>
        <v>0</v>
      </c>
      <c r="AH634" s="42">
        <f t="shared" si="10"/>
        <v>2.8611970184302681E-2</v>
      </c>
    </row>
    <row r="635" spans="1:34" x14ac:dyDescent="0.2">
      <c r="A635" s="9" t="str">
        <f>IFERROR(Tabela3[[#This Row],[direita]],"formula")</f>
        <v>0048 - 36)</v>
      </c>
      <c r="B635" s="9" t="s">
        <v>1133</v>
      </c>
      <c r="C635" t="s">
        <v>1134</v>
      </c>
      <c r="D635" t="s">
        <v>920</v>
      </c>
      <c r="E635" t="s">
        <v>1135</v>
      </c>
      <c r="F635" t="s">
        <v>676</v>
      </c>
      <c r="G635" t="s">
        <v>1258</v>
      </c>
      <c r="H635" s="48">
        <v>45698</v>
      </c>
      <c r="I635" t="s">
        <v>430</v>
      </c>
      <c r="J635" t="s">
        <v>303</v>
      </c>
      <c r="K635" t="s">
        <v>57</v>
      </c>
      <c r="L635" t="s">
        <v>429</v>
      </c>
      <c r="M635" t="s">
        <v>57</v>
      </c>
      <c r="N635" t="s">
        <v>298</v>
      </c>
      <c r="O635" t="s">
        <v>299</v>
      </c>
      <c r="P635" t="s">
        <v>1261</v>
      </c>
      <c r="Q635" t="s">
        <v>300</v>
      </c>
      <c r="R635" t="s">
        <v>58</v>
      </c>
      <c r="S635" t="s">
        <v>20</v>
      </c>
      <c r="T635" s="49">
        <v>34</v>
      </c>
      <c r="U635" s="49">
        <v>204</v>
      </c>
      <c r="V635" s="49">
        <v>2590.8000000000002</v>
      </c>
      <c r="W635" t="s">
        <v>315</v>
      </c>
      <c r="X635" t="s">
        <v>370</v>
      </c>
      <c r="Y635" t="s">
        <v>379</v>
      </c>
      <c r="Z635" t="s">
        <v>1260</v>
      </c>
      <c r="AA635" s="2" t="str">
        <f>IFERROR(VLOOKUP(Tabela3[[#This Row],[RetornCodigo]],Tabela7[],4,0),"formula")</f>
        <v xml:space="preserve">Atacadao Parreao   </v>
      </c>
      <c r="AB635" s="9" t="str">
        <f>IFERROR(VLOOKUP(Tabela3[[#This Row],[RetornCodigo]],Tabela7[],3,0),"formula")</f>
        <v>Atacadao</v>
      </c>
      <c r="AC635" s="40">
        <f>IFERROR(Tabela3[[#This Row],[Vlr Devolução]]/$AK$1,"formula")</f>
        <v>8.3007823138100695E-3</v>
      </c>
      <c r="AD635" s="32">
        <f>IFERROR(Tabela3[[#This Row],[Qtd Devolvida Kg]]/$AL$1,"formula")</f>
        <v>5.9163715365251604E-3</v>
      </c>
      <c r="AE635" s="41" t="str">
        <f>IFERROR(RIGHT(Tabela3[[#This Row],[Cliente]],10),"formula")</f>
        <v>0048 - 36)</v>
      </c>
      <c r="AF635" s="41">
        <f>IFERROR(VLOOKUP(Tabela3[[#This Row],[Fantasia]],'BASE VENDAS'!#REF!,2,0),0)</f>
        <v>0</v>
      </c>
      <c r="AG635" s="41">
        <f>IFERROR(VLOOKUP(Tabela3[[#This Row],[Fantasia]],'BASE VENDAS'!#REF!,3,0),0)</f>
        <v>0</v>
      </c>
      <c r="AH635" s="42">
        <f t="shared" si="10"/>
        <v>2.8611970184302681E-2</v>
      </c>
    </row>
    <row r="636" spans="1:34" x14ac:dyDescent="0.2">
      <c r="A636" s="9" t="str">
        <f>IFERROR(Tabela3[[#This Row],[direita]],"formula")</f>
        <v>0002 - 57)</v>
      </c>
      <c r="B636" s="9" t="s">
        <v>1133</v>
      </c>
      <c r="C636" t="s">
        <v>1134</v>
      </c>
      <c r="D636" t="s">
        <v>920</v>
      </c>
      <c r="E636" t="s">
        <v>1135</v>
      </c>
      <c r="F636" t="s">
        <v>676</v>
      </c>
      <c r="G636" t="s">
        <v>1224</v>
      </c>
      <c r="H636" s="48">
        <v>45695</v>
      </c>
      <c r="I636" t="s">
        <v>357</v>
      </c>
      <c r="J636" t="s">
        <v>303</v>
      </c>
      <c r="K636" t="s">
        <v>159</v>
      </c>
      <c r="L636" t="s">
        <v>340</v>
      </c>
      <c r="M636" t="s">
        <v>1220</v>
      </c>
      <c r="N636" t="s">
        <v>311</v>
      </c>
      <c r="O636" t="s">
        <v>299</v>
      </c>
      <c r="P636" t="s">
        <v>1262</v>
      </c>
      <c r="Q636" t="s">
        <v>300</v>
      </c>
      <c r="R636" t="s">
        <v>1222</v>
      </c>
      <c r="S636" t="s">
        <v>20</v>
      </c>
      <c r="T636" s="49">
        <v>0.1429</v>
      </c>
      <c r="U636" s="49">
        <v>2.0005999999999999</v>
      </c>
      <c r="V636" s="49">
        <v>5.2</v>
      </c>
      <c r="W636" t="s">
        <v>315</v>
      </c>
      <c r="X636" t="s">
        <v>302</v>
      </c>
      <c r="Y636" t="s">
        <v>21</v>
      </c>
      <c r="Z636" t="s">
        <v>1263</v>
      </c>
      <c r="AA636" s="2" t="str">
        <f>IFERROR(VLOOKUP(Tabela3[[#This Row],[RetornCodigo]],Tabela7[],4,0),"formula")</f>
        <v xml:space="preserve">Atac Dias Macedo   </v>
      </c>
      <c r="AB636" s="9" t="str">
        <f>IFERROR(VLOOKUP(Tabela3[[#This Row],[RetornCodigo]],Tabela7[],3,0),"formula")</f>
        <v>Atacadao</v>
      </c>
      <c r="AC636" s="40">
        <f>IFERROR(Tabela3[[#This Row],[Vlr Devolução]]/$AK$1,"formula")</f>
        <v>1.6660517227038891E-5</v>
      </c>
      <c r="AD636" s="32">
        <f>IFERROR(Tabela3[[#This Row],[Qtd Devolvida Kg]]/$AL$1,"formula")</f>
        <v>5.8021043607707037E-5</v>
      </c>
      <c r="AE636" s="41" t="str">
        <f>IFERROR(RIGHT(Tabela3[[#This Row],[Cliente]],10),"formula")</f>
        <v>0002 - 57)</v>
      </c>
      <c r="AF636" s="41">
        <f>IFERROR(VLOOKUP(Tabela3[[#This Row],[Fantasia]],'BASE VENDAS'!#REF!,2,0),0)</f>
        <v>0</v>
      </c>
      <c r="AG636" s="41">
        <f>IFERROR(VLOOKUP(Tabela3[[#This Row],[Fantasia]],'BASE VENDAS'!#REF!,3,0),0)</f>
        <v>0</v>
      </c>
      <c r="AH636" s="42">
        <f t="shared" si="10"/>
        <v>2.8611970184302681E-2</v>
      </c>
    </row>
    <row r="637" spans="1:34" x14ac:dyDescent="0.2">
      <c r="A637" s="9" t="str">
        <f>IFERROR(Tabela3[[#This Row],[direita]],"formula")</f>
        <v>0002 - 57)</v>
      </c>
      <c r="B637" s="9" t="s">
        <v>1133</v>
      </c>
      <c r="C637" t="s">
        <v>1134</v>
      </c>
      <c r="D637" t="s">
        <v>920</v>
      </c>
      <c r="E637" t="s">
        <v>1135</v>
      </c>
      <c r="F637" t="s">
        <v>676</v>
      </c>
      <c r="G637" t="s">
        <v>1224</v>
      </c>
      <c r="H637" s="48">
        <v>45710</v>
      </c>
      <c r="I637" t="s">
        <v>1982</v>
      </c>
      <c r="J637" t="s">
        <v>303</v>
      </c>
      <c r="K637" t="s">
        <v>57</v>
      </c>
      <c r="L637" t="s">
        <v>429</v>
      </c>
      <c r="M637" t="s">
        <v>57</v>
      </c>
      <c r="N637" t="s">
        <v>298</v>
      </c>
      <c r="O637" t="s">
        <v>299</v>
      </c>
      <c r="P637" t="s">
        <v>2813</v>
      </c>
      <c r="Q637" t="s">
        <v>300</v>
      </c>
      <c r="R637" t="s">
        <v>58</v>
      </c>
      <c r="S637" t="s">
        <v>20</v>
      </c>
      <c r="T637" s="49">
        <v>2.5</v>
      </c>
      <c r="U637" s="49">
        <v>15</v>
      </c>
      <c r="V637" s="49">
        <v>190.5</v>
      </c>
      <c r="W637" t="s">
        <v>301</v>
      </c>
      <c r="X637" t="s">
        <v>370</v>
      </c>
      <c r="Y637" t="s">
        <v>371</v>
      </c>
      <c r="Z637" t="s">
        <v>1263</v>
      </c>
      <c r="AA637" s="2" t="str">
        <f>IFERROR(VLOOKUP(Tabela3[[#This Row],[RetornCodigo]],Tabela7[],4,0),"formula")</f>
        <v xml:space="preserve">Atac Dias Macedo   </v>
      </c>
      <c r="AB637" s="9" t="str">
        <f>IFERROR(VLOOKUP(Tabela3[[#This Row],[RetornCodigo]],Tabela7[],3,0),"formula")</f>
        <v>Atacadao</v>
      </c>
      <c r="AC637" s="40">
        <f>IFERROR(Tabela3[[#This Row],[Vlr Devolução]]/$AK$1,"formula")</f>
        <v>6.1035164072132861E-4</v>
      </c>
      <c r="AD637" s="32">
        <f>IFERROR(Tabela3[[#This Row],[Qtd Devolvida Kg]]/$AL$1,"formula")</f>
        <v>4.3502731886214415E-4</v>
      </c>
      <c r="AE637" s="41" t="str">
        <f>IFERROR(RIGHT(Tabela3[[#This Row],[Cliente]],10),"formula")</f>
        <v>0002 - 57)</v>
      </c>
      <c r="AF637" s="41">
        <f>IFERROR(VLOOKUP(Tabela3[[#This Row],[Fantasia]],'BASE VENDAS'!#REF!,2,0),0)</f>
        <v>0</v>
      </c>
      <c r="AG637" s="41">
        <f>IFERROR(VLOOKUP(Tabela3[[#This Row],[Fantasia]],'BASE VENDAS'!#REF!,3,0),0)</f>
        <v>0</v>
      </c>
      <c r="AH637" s="42">
        <f t="shared" si="10"/>
        <v>2.8611970184302681E-2</v>
      </c>
    </row>
    <row r="638" spans="1:34" x14ac:dyDescent="0.2">
      <c r="A638" s="9" t="str">
        <f>IFERROR(Tabela3[[#This Row],[direita]],"formula")</f>
        <v>0002 - 24)</v>
      </c>
      <c r="B638" s="9" t="s">
        <v>1133</v>
      </c>
      <c r="C638" t="s">
        <v>1134</v>
      </c>
      <c r="D638" t="s">
        <v>920</v>
      </c>
      <c r="E638" t="s">
        <v>1135</v>
      </c>
      <c r="F638" t="s">
        <v>676</v>
      </c>
      <c r="G638" t="s">
        <v>1264</v>
      </c>
      <c r="H638" s="48">
        <v>45695</v>
      </c>
      <c r="I638" t="s">
        <v>357</v>
      </c>
      <c r="J638" t="s">
        <v>303</v>
      </c>
      <c r="K638" t="s">
        <v>159</v>
      </c>
      <c r="L638" t="s">
        <v>340</v>
      </c>
      <c r="M638" t="s">
        <v>1220</v>
      </c>
      <c r="N638" t="s">
        <v>311</v>
      </c>
      <c r="O638" t="s">
        <v>299</v>
      </c>
      <c r="P638" t="s">
        <v>1265</v>
      </c>
      <c r="Q638" t="s">
        <v>300</v>
      </c>
      <c r="R638" t="s">
        <v>1222</v>
      </c>
      <c r="S638" t="s">
        <v>20</v>
      </c>
      <c r="T638" s="49">
        <v>0.21429999999999999</v>
      </c>
      <c r="U638" s="49">
        <v>3.0002</v>
      </c>
      <c r="V638" s="49">
        <v>7.8</v>
      </c>
      <c r="W638" t="s">
        <v>315</v>
      </c>
      <c r="X638" t="s">
        <v>302</v>
      </c>
      <c r="Y638" t="s">
        <v>21</v>
      </c>
      <c r="Z638" t="s">
        <v>1266</v>
      </c>
      <c r="AA638" s="2" t="str">
        <f>IFERROR(VLOOKUP(Tabela3[[#This Row],[RetornCodigo]],Tabela7[],4,0),"formula")</f>
        <v xml:space="preserve">Atac Serrinha   </v>
      </c>
      <c r="AB638" s="9" t="str">
        <f>IFERROR(VLOOKUP(Tabela3[[#This Row],[RetornCodigo]],Tabela7[],3,0),"formula")</f>
        <v>Atacadao</v>
      </c>
      <c r="AC638" s="40">
        <f>IFERROR(Tabela3[[#This Row],[Vlr Devolução]]/$AK$1,"formula")</f>
        <v>2.4990775840558335E-5</v>
      </c>
      <c r="AD638" s="32">
        <f>IFERROR(Tabela3[[#This Row],[Qtd Devolvida Kg]]/$AL$1,"formula")</f>
        <v>8.7011264136680326E-5</v>
      </c>
      <c r="AE638" s="41" t="str">
        <f>IFERROR(RIGHT(Tabela3[[#This Row],[Cliente]],10),"formula")</f>
        <v>0002 - 24)</v>
      </c>
      <c r="AF638" s="41">
        <f>IFERROR(VLOOKUP(Tabela3[[#This Row],[Fantasia]],'BASE VENDAS'!#REF!,2,0),0)</f>
        <v>0</v>
      </c>
      <c r="AG638" s="41">
        <f>IFERROR(VLOOKUP(Tabela3[[#This Row],[Fantasia]],'BASE VENDAS'!#REF!,3,0),0)</f>
        <v>0</v>
      </c>
      <c r="AH638" s="42">
        <f t="shared" si="10"/>
        <v>2.8611970184302681E-2</v>
      </c>
    </row>
    <row r="639" spans="1:34" x14ac:dyDescent="0.2">
      <c r="A639" s="9" t="str">
        <f>IFERROR(Tabela3[[#This Row],[direita]],"formula")</f>
        <v>0002 - 24)</v>
      </c>
      <c r="B639" s="9" t="s">
        <v>1133</v>
      </c>
      <c r="C639" t="s">
        <v>1134</v>
      </c>
      <c r="D639" t="s">
        <v>920</v>
      </c>
      <c r="E639" t="s">
        <v>1135</v>
      </c>
      <c r="F639" t="s">
        <v>676</v>
      </c>
      <c r="G639" t="s">
        <v>1264</v>
      </c>
      <c r="H639" s="48">
        <v>45695</v>
      </c>
      <c r="I639" t="s">
        <v>357</v>
      </c>
      <c r="J639" t="s">
        <v>303</v>
      </c>
      <c r="K639" t="s">
        <v>57</v>
      </c>
      <c r="L639" t="s">
        <v>429</v>
      </c>
      <c r="M639" t="s">
        <v>57</v>
      </c>
      <c r="N639" t="s">
        <v>298</v>
      </c>
      <c r="O639" t="s">
        <v>299</v>
      </c>
      <c r="P639" t="s">
        <v>1267</v>
      </c>
      <c r="Q639" t="s">
        <v>300</v>
      </c>
      <c r="R639" t="s">
        <v>58</v>
      </c>
      <c r="S639" t="s">
        <v>20</v>
      </c>
      <c r="T639" s="49">
        <v>59</v>
      </c>
      <c r="U639" s="49">
        <v>354</v>
      </c>
      <c r="V639" s="49">
        <v>4495.8</v>
      </c>
      <c r="W639" t="s">
        <v>315</v>
      </c>
      <c r="X639" t="s">
        <v>370</v>
      </c>
      <c r="Y639" t="s">
        <v>379</v>
      </c>
      <c r="Z639" t="s">
        <v>1266</v>
      </c>
      <c r="AA639" s="2" t="str">
        <f>IFERROR(VLOOKUP(Tabela3[[#This Row],[RetornCodigo]],Tabela7[],4,0),"formula")</f>
        <v xml:space="preserve">Atac Serrinha   </v>
      </c>
      <c r="AB639" s="9" t="str">
        <f>IFERROR(VLOOKUP(Tabela3[[#This Row],[RetornCodigo]],Tabela7[],3,0),"formula")</f>
        <v>Atacadao</v>
      </c>
      <c r="AC639" s="40">
        <f>IFERROR(Tabela3[[#This Row],[Vlr Devolução]]/$AK$1,"formula")</f>
        <v>1.4404298721023355E-2</v>
      </c>
      <c r="AD639" s="32">
        <f>IFERROR(Tabela3[[#This Row],[Qtd Devolvida Kg]]/$AL$1,"formula")</f>
        <v>1.0266644725146603E-2</v>
      </c>
      <c r="AE639" s="41" t="str">
        <f>IFERROR(RIGHT(Tabela3[[#This Row],[Cliente]],10),"formula")</f>
        <v>0002 - 24)</v>
      </c>
      <c r="AF639" s="41">
        <f>IFERROR(VLOOKUP(Tabela3[[#This Row],[Fantasia]],'BASE VENDAS'!#REF!,2,0),0)</f>
        <v>0</v>
      </c>
      <c r="AG639" s="41">
        <f>IFERROR(VLOOKUP(Tabela3[[#This Row],[Fantasia]],'BASE VENDAS'!#REF!,3,0),0)</f>
        <v>0</v>
      </c>
      <c r="AH639" s="42">
        <f t="shared" si="10"/>
        <v>2.8611970184302681E-2</v>
      </c>
    </row>
    <row r="640" spans="1:34" x14ac:dyDescent="0.2">
      <c r="A640" s="9" t="str">
        <f>IFERROR(Tabela3[[#This Row],[direita]],"formula")</f>
        <v>1899 - 68)</v>
      </c>
      <c r="B640" s="9" t="s">
        <v>1133</v>
      </c>
      <c r="C640" t="s">
        <v>1134</v>
      </c>
      <c r="D640" t="s">
        <v>917</v>
      </c>
      <c r="E640" t="s">
        <v>1135</v>
      </c>
      <c r="F640" t="s">
        <v>676</v>
      </c>
      <c r="G640" t="s">
        <v>1822</v>
      </c>
      <c r="H640" s="48">
        <v>45702</v>
      </c>
      <c r="I640" t="s">
        <v>430</v>
      </c>
      <c r="J640" t="s">
        <v>303</v>
      </c>
      <c r="K640" t="s">
        <v>313</v>
      </c>
      <c r="L640" t="s">
        <v>365</v>
      </c>
      <c r="M640" t="s">
        <v>365</v>
      </c>
      <c r="N640" t="s">
        <v>325</v>
      </c>
      <c r="O640" t="s">
        <v>299</v>
      </c>
      <c r="P640" t="s">
        <v>2216</v>
      </c>
      <c r="Q640" t="s">
        <v>300</v>
      </c>
      <c r="R640" t="s">
        <v>1418</v>
      </c>
      <c r="S640" t="s">
        <v>20</v>
      </c>
      <c r="T640" s="49">
        <v>1.9</v>
      </c>
      <c r="U640" s="49">
        <v>10.64</v>
      </c>
      <c r="V640" s="49">
        <v>188.1</v>
      </c>
      <c r="W640" t="s">
        <v>301</v>
      </c>
      <c r="X640" t="s">
        <v>370</v>
      </c>
      <c r="Y640" t="s">
        <v>371</v>
      </c>
      <c r="Z640" t="s">
        <v>2217</v>
      </c>
      <c r="AA640" s="2" t="str">
        <f>IFERROR(VLOOKUP(Tabela3[[#This Row],[RetornCodigo]],Tabela7[],4,0),"formula")</f>
        <v xml:space="preserve">Assai Jardim America   </v>
      </c>
      <c r="AB640" s="9" t="str">
        <f>IFERROR(VLOOKUP(Tabela3[[#This Row],[RetornCodigo]],Tabela7[],3,0),"formula")</f>
        <v>Assai</v>
      </c>
      <c r="AC640" s="40">
        <f>IFERROR(Tabela3[[#This Row],[Vlr Devolução]]/$AK$1,"formula")</f>
        <v>6.02662171231926E-4</v>
      </c>
      <c r="AD640" s="32">
        <f>IFERROR(Tabela3[[#This Row],[Qtd Devolvida Kg]]/$AL$1,"formula")</f>
        <v>3.0857937817954759E-4</v>
      </c>
      <c r="AE640" s="41" t="str">
        <f>IFERROR(RIGHT(Tabela3[[#This Row],[Cliente]],10),"formula")</f>
        <v>1899 - 68)</v>
      </c>
      <c r="AF640" s="41">
        <f>IFERROR(VLOOKUP(Tabela3[[#This Row],[Fantasia]],'BASE VENDAS'!#REF!,2,0),0)</f>
        <v>0</v>
      </c>
      <c r="AG640" s="41">
        <f>IFERROR(VLOOKUP(Tabela3[[#This Row],[Fantasia]],'BASE VENDAS'!#REF!,3,0),0)</f>
        <v>0</v>
      </c>
      <c r="AH640" s="42">
        <f t="shared" si="10"/>
        <v>2.8611970184302681E-2</v>
      </c>
    </row>
    <row r="641" spans="1:34" x14ac:dyDescent="0.2">
      <c r="A641" s="9" t="str">
        <f>IFERROR(Tabela3[[#This Row],[direita]],"formula")</f>
        <v>1899 - 68)</v>
      </c>
      <c r="B641" s="9" t="s">
        <v>1133</v>
      </c>
      <c r="C641" t="s">
        <v>1134</v>
      </c>
      <c r="D641" t="s">
        <v>917</v>
      </c>
      <c r="E641" t="s">
        <v>1135</v>
      </c>
      <c r="F641" t="s">
        <v>676</v>
      </c>
      <c r="G641" t="s">
        <v>1822</v>
      </c>
      <c r="H641" s="48">
        <v>45702</v>
      </c>
      <c r="I641" t="s">
        <v>430</v>
      </c>
      <c r="J641" t="s">
        <v>303</v>
      </c>
      <c r="K641" t="s">
        <v>313</v>
      </c>
      <c r="L641" t="s">
        <v>324</v>
      </c>
      <c r="M641" t="s">
        <v>324</v>
      </c>
      <c r="N641" t="s">
        <v>325</v>
      </c>
      <c r="O641" t="s">
        <v>299</v>
      </c>
      <c r="P641" t="s">
        <v>2216</v>
      </c>
      <c r="Q641" t="s">
        <v>308</v>
      </c>
      <c r="R641" t="s">
        <v>326</v>
      </c>
      <c r="S641" t="s">
        <v>20</v>
      </c>
      <c r="T641" s="49">
        <v>1</v>
      </c>
      <c r="U641" s="49">
        <v>5.6</v>
      </c>
      <c r="V641" s="49">
        <v>80</v>
      </c>
      <c r="W641" t="s">
        <v>301</v>
      </c>
      <c r="X641" t="s">
        <v>370</v>
      </c>
      <c r="Y641" t="s">
        <v>371</v>
      </c>
      <c r="Z641" t="s">
        <v>2217</v>
      </c>
      <c r="AA641" s="2" t="str">
        <f>IFERROR(VLOOKUP(Tabela3[[#This Row],[RetornCodigo]],Tabela7[],4,0),"formula")</f>
        <v xml:space="preserve">Assai Jardim America   </v>
      </c>
      <c r="AB641" s="9" t="str">
        <f>IFERROR(VLOOKUP(Tabela3[[#This Row],[RetornCodigo]],Tabela7[],3,0),"formula")</f>
        <v>Assai</v>
      </c>
      <c r="AC641" s="40">
        <f>IFERROR(Tabela3[[#This Row],[Vlr Devolução]]/$AK$1,"formula")</f>
        <v>2.5631564964675215E-4</v>
      </c>
      <c r="AD641" s="32">
        <f>IFERROR(Tabela3[[#This Row],[Qtd Devolvida Kg]]/$AL$1,"formula")</f>
        <v>1.6241019904186715E-4</v>
      </c>
      <c r="AE641" s="41" t="str">
        <f>IFERROR(RIGHT(Tabela3[[#This Row],[Cliente]],10),"formula")</f>
        <v>1899 - 68)</v>
      </c>
      <c r="AF641" s="41">
        <f>IFERROR(VLOOKUP(Tabela3[[#This Row],[Fantasia]],'BASE VENDAS'!#REF!,2,0),0)</f>
        <v>0</v>
      </c>
      <c r="AG641" s="41">
        <f>IFERROR(VLOOKUP(Tabela3[[#This Row],[Fantasia]],'BASE VENDAS'!#REF!,3,0),0)</f>
        <v>0</v>
      </c>
      <c r="AH641" s="42">
        <f t="shared" si="10"/>
        <v>2.8611970184302681E-2</v>
      </c>
    </row>
    <row r="642" spans="1:34" x14ac:dyDescent="0.2">
      <c r="A642" s="9" t="str">
        <f>IFERROR(Tabela3[[#This Row],[direita]],"formula")</f>
        <v>1899 - 47)</v>
      </c>
      <c r="B642" s="9" t="s">
        <v>1133</v>
      </c>
      <c r="C642" t="s">
        <v>1134</v>
      </c>
      <c r="D642" t="s">
        <v>917</v>
      </c>
      <c r="E642" t="s">
        <v>1135</v>
      </c>
      <c r="F642" t="s">
        <v>676</v>
      </c>
      <c r="G642" t="s">
        <v>1194</v>
      </c>
      <c r="H642" s="48">
        <v>45695</v>
      </c>
      <c r="I642" t="s">
        <v>357</v>
      </c>
      <c r="J642" t="s">
        <v>303</v>
      </c>
      <c r="K642" t="s">
        <v>57</v>
      </c>
      <c r="L642" t="s">
        <v>334</v>
      </c>
      <c r="M642" t="s">
        <v>367</v>
      </c>
      <c r="N642" t="s">
        <v>342</v>
      </c>
      <c r="O642" t="s">
        <v>299</v>
      </c>
      <c r="P642" t="s">
        <v>1268</v>
      </c>
      <c r="Q642" t="s">
        <v>300</v>
      </c>
      <c r="R642" t="s">
        <v>387</v>
      </c>
      <c r="S642" t="s">
        <v>20</v>
      </c>
      <c r="T642" s="49">
        <v>0.4</v>
      </c>
      <c r="U642" s="49">
        <v>2.2400000000000002</v>
      </c>
      <c r="V642" s="49">
        <v>36.799999999999997</v>
      </c>
      <c r="W642" t="s">
        <v>315</v>
      </c>
      <c r="X642" t="s">
        <v>368</v>
      </c>
      <c r="Y642" t="s">
        <v>406</v>
      </c>
      <c r="Z642" t="s">
        <v>1269</v>
      </c>
      <c r="AA642" s="2" t="str">
        <f>IFERROR(VLOOKUP(Tabela3[[#This Row],[RetornCodigo]],Tabela7[],4,0),"formula")</f>
        <v xml:space="preserve">Assai Presidente Kennedy   </v>
      </c>
      <c r="AB642" s="9" t="str">
        <f>IFERROR(VLOOKUP(Tabela3[[#This Row],[RetornCodigo]],Tabela7[],3,0),"formula")</f>
        <v>Assai</v>
      </c>
      <c r="AC642" s="40">
        <f>IFERROR(Tabela3[[#This Row],[Vlr Devolução]]/$AK$1,"formula")</f>
        <v>1.1790519883750598E-4</v>
      </c>
      <c r="AD642" s="32">
        <f>IFERROR(Tabela3[[#This Row],[Qtd Devolvida Kg]]/$AL$1,"formula")</f>
        <v>6.4964079616746867E-5</v>
      </c>
      <c r="AE642" s="41" t="str">
        <f>IFERROR(RIGHT(Tabela3[[#This Row],[Cliente]],10),"formula")</f>
        <v>1899 - 47)</v>
      </c>
      <c r="AF642" s="41">
        <f>IFERROR(VLOOKUP(Tabela3[[#This Row],[Fantasia]],'BASE VENDAS'!#REF!,2,0),0)</f>
        <v>0</v>
      </c>
      <c r="AG642" s="41">
        <f>IFERROR(VLOOKUP(Tabela3[[#This Row],[Fantasia]],'BASE VENDAS'!#REF!,3,0),0)</f>
        <v>0</v>
      </c>
      <c r="AH642" s="42">
        <f t="shared" si="10"/>
        <v>2.8611970184302681E-2</v>
      </c>
    </row>
    <row r="643" spans="1:34" x14ac:dyDescent="0.2">
      <c r="A643" s="9" t="str">
        <f>IFERROR(Tabela3[[#This Row],[direita]],"formula")</f>
        <v>1899 - 08)</v>
      </c>
      <c r="B643" s="9" t="s">
        <v>1133</v>
      </c>
      <c r="C643" t="s">
        <v>1134</v>
      </c>
      <c r="D643" t="s">
        <v>917</v>
      </c>
      <c r="E643" t="s">
        <v>1135</v>
      </c>
      <c r="F643" t="s">
        <v>683</v>
      </c>
      <c r="G643" t="s">
        <v>1210</v>
      </c>
      <c r="H643" s="48">
        <v>45695</v>
      </c>
      <c r="I643" t="s">
        <v>357</v>
      </c>
      <c r="J643" t="s">
        <v>297</v>
      </c>
      <c r="K643" t="s">
        <v>53</v>
      </c>
      <c r="L643" t="s">
        <v>54</v>
      </c>
      <c r="M643" t="s">
        <v>55</v>
      </c>
      <c r="N643" t="s">
        <v>298</v>
      </c>
      <c r="O643" t="s">
        <v>299</v>
      </c>
      <c r="P643" t="s">
        <v>1270</v>
      </c>
      <c r="Q643" t="s">
        <v>308</v>
      </c>
      <c r="R643" t="s">
        <v>56</v>
      </c>
      <c r="S643" t="s">
        <v>20</v>
      </c>
      <c r="T643" s="49">
        <v>3.3300000000000003E-2</v>
      </c>
      <c r="U643" s="49">
        <v>0.4995</v>
      </c>
      <c r="V643" s="49">
        <v>6.45</v>
      </c>
      <c r="W643" t="s">
        <v>315</v>
      </c>
      <c r="X643" t="s">
        <v>302</v>
      </c>
      <c r="Y643" t="s">
        <v>21</v>
      </c>
      <c r="Z643" t="s">
        <v>1271</v>
      </c>
      <c r="AA643" s="2" t="str">
        <f>IFERROR(VLOOKUP(Tabela3[[#This Row],[RetornCodigo]],Tabela7[],4,0),"formula")</f>
        <v xml:space="preserve">Assai Caucaia   </v>
      </c>
      <c r="AB643" s="9" t="str">
        <f>IFERROR(VLOOKUP(Tabela3[[#This Row],[RetornCodigo]],Tabela7[],3,0),"formula")</f>
        <v>Assai</v>
      </c>
      <c r="AC643" s="40">
        <f>IFERROR(Tabela3[[#This Row],[Vlr Devolução]]/$AK$1,"formula")</f>
        <v>2.0665449252769391E-5</v>
      </c>
      <c r="AD643" s="32">
        <f>IFERROR(Tabela3[[#This Row],[Qtd Devolvida Kg]]/$AL$1,"formula")</f>
        <v>1.44864097181094E-5</v>
      </c>
      <c r="AE643" s="41" t="str">
        <f>IFERROR(RIGHT(Tabela3[[#This Row],[Cliente]],10),"formula")</f>
        <v>1899 - 08)</v>
      </c>
      <c r="AF643" s="41">
        <f>IFERROR(VLOOKUP(Tabela3[[#This Row],[Fantasia]],'BASE VENDAS'!#REF!,2,0),0)</f>
        <v>0</v>
      </c>
      <c r="AG643" s="41">
        <f>IFERROR(VLOOKUP(Tabela3[[#This Row],[Fantasia]],'BASE VENDAS'!#REF!,3,0),0)</f>
        <v>0</v>
      </c>
      <c r="AH643" s="42">
        <f t="shared" si="10"/>
        <v>2.8611970184302681E-2</v>
      </c>
    </row>
    <row r="644" spans="1:34" x14ac:dyDescent="0.2">
      <c r="A644" s="9" t="str">
        <f>IFERROR(Tabela3[[#This Row],[direita]],"formula")</f>
        <v>1899 - 08)</v>
      </c>
      <c r="B644" s="9" t="s">
        <v>1133</v>
      </c>
      <c r="C644" t="s">
        <v>1134</v>
      </c>
      <c r="D644" t="s">
        <v>917</v>
      </c>
      <c r="E644" t="s">
        <v>1135</v>
      </c>
      <c r="F644" t="s">
        <v>683</v>
      </c>
      <c r="G644" t="s">
        <v>1210</v>
      </c>
      <c r="H644" s="48">
        <v>45695</v>
      </c>
      <c r="I644" t="s">
        <v>357</v>
      </c>
      <c r="J644" t="s">
        <v>303</v>
      </c>
      <c r="K644" t="s">
        <v>89</v>
      </c>
      <c r="L644" t="s">
        <v>90</v>
      </c>
      <c r="M644" t="s">
        <v>90</v>
      </c>
      <c r="N644" t="s">
        <v>298</v>
      </c>
      <c r="O644" t="s">
        <v>299</v>
      </c>
      <c r="P644" t="s">
        <v>1270</v>
      </c>
      <c r="Q644" t="s">
        <v>300</v>
      </c>
      <c r="R644" t="s">
        <v>91</v>
      </c>
      <c r="S644" t="s">
        <v>92</v>
      </c>
      <c r="T644" s="49">
        <v>0.05</v>
      </c>
      <c r="U644" s="49">
        <v>1</v>
      </c>
      <c r="V644" s="49">
        <v>3.5</v>
      </c>
      <c r="W644" t="s">
        <v>315</v>
      </c>
      <c r="X644" t="s">
        <v>302</v>
      </c>
      <c r="Y644" t="s">
        <v>21</v>
      </c>
      <c r="Z644" t="s">
        <v>1271</v>
      </c>
      <c r="AA644" s="2" t="str">
        <f>IFERROR(VLOOKUP(Tabela3[[#This Row],[RetornCodigo]],Tabela7[],4,0),"formula")</f>
        <v xml:space="preserve">Assai Caucaia   </v>
      </c>
      <c r="AB644" s="9" t="str">
        <f>IFERROR(VLOOKUP(Tabela3[[#This Row],[RetornCodigo]],Tabela7[],3,0),"formula")</f>
        <v>Assai</v>
      </c>
      <c r="AC644" s="40">
        <f>IFERROR(Tabela3[[#This Row],[Vlr Devolução]]/$AK$1,"formula")</f>
        <v>1.1213809672045407E-5</v>
      </c>
      <c r="AD644" s="32">
        <f>IFERROR(Tabela3[[#This Row],[Qtd Devolvida Kg]]/$AL$1,"formula")</f>
        <v>2.9001821257476276E-5</v>
      </c>
      <c r="AE644" s="41" t="str">
        <f>IFERROR(RIGHT(Tabela3[[#This Row],[Cliente]],10),"formula")</f>
        <v>1899 - 08)</v>
      </c>
      <c r="AF644" s="41">
        <f>IFERROR(VLOOKUP(Tabela3[[#This Row],[Fantasia]],'BASE VENDAS'!#REF!,2,0),0)</f>
        <v>0</v>
      </c>
      <c r="AG644" s="41">
        <f>IFERROR(VLOOKUP(Tabela3[[#This Row],[Fantasia]],'BASE VENDAS'!#REF!,3,0),0)</f>
        <v>0</v>
      </c>
      <c r="AH644" s="42">
        <f t="shared" si="10"/>
        <v>2.8611970184302681E-2</v>
      </c>
    </row>
    <row r="645" spans="1:34" x14ac:dyDescent="0.2">
      <c r="A645" s="9" t="str">
        <f>IFERROR(Tabela3[[#This Row],[direita]],"formula")</f>
        <v>0002 - 60)</v>
      </c>
      <c r="B645" s="9" t="s">
        <v>1133</v>
      </c>
      <c r="C645" t="s">
        <v>1134</v>
      </c>
      <c r="D645" t="s">
        <v>920</v>
      </c>
      <c r="E645" t="s">
        <v>1135</v>
      </c>
      <c r="F645" t="s">
        <v>676</v>
      </c>
      <c r="G645" t="s">
        <v>1136</v>
      </c>
      <c r="H645" s="48">
        <v>45694</v>
      </c>
      <c r="I645" t="s">
        <v>357</v>
      </c>
      <c r="J645" t="s">
        <v>303</v>
      </c>
      <c r="K645" t="s">
        <v>159</v>
      </c>
      <c r="L645" t="s">
        <v>340</v>
      </c>
      <c r="M645" t="s">
        <v>1220</v>
      </c>
      <c r="N645" t="s">
        <v>311</v>
      </c>
      <c r="O645" t="s">
        <v>299</v>
      </c>
      <c r="P645" t="s">
        <v>1272</v>
      </c>
      <c r="Q645" t="s">
        <v>300</v>
      </c>
      <c r="R645" t="s">
        <v>1222</v>
      </c>
      <c r="S645" t="s">
        <v>20</v>
      </c>
      <c r="T645" s="49">
        <v>7.1400000000000005E-2</v>
      </c>
      <c r="U645" s="49">
        <v>0.99960000000000004</v>
      </c>
      <c r="V645" s="49">
        <v>2.6</v>
      </c>
      <c r="W645" t="s">
        <v>315</v>
      </c>
      <c r="X645" t="s">
        <v>302</v>
      </c>
      <c r="Y645" t="s">
        <v>21</v>
      </c>
      <c r="Z645" t="s">
        <v>1273</v>
      </c>
      <c r="AA645" s="2" t="str">
        <f>IFERROR(VLOOKUP(Tabela3[[#This Row],[RetornCodigo]],Tabela7[],4,0),"formula")</f>
        <v xml:space="preserve">Atac Carlito Pamplona   </v>
      </c>
      <c r="AB645" s="9" t="str">
        <f>IFERROR(VLOOKUP(Tabela3[[#This Row],[RetornCodigo]],Tabela7[],3,0),"formula")</f>
        <v>Atacadao</v>
      </c>
      <c r="AC645" s="40">
        <f>IFERROR(Tabela3[[#This Row],[Vlr Devolução]]/$AK$1,"formula")</f>
        <v>8.3302586135194457E-6</v>
      </c>
      <c r="AD645" s="32">
        <f>IFERROR(Tabela3[[#This Row],[Qtd Devolvida Kg]]/$AL$1,"formula")</f>
        <v>2.8990220528973289E-5</v>
      </c>
      <c r="AE645" s="41" t="str">
        <f>IFERROR(RIGHT(Tabela3[[#This Row],[Cliente]],10),"formula")</f>
        <v>0002 - 60)</v>
      </c>
      <c r="AF645" s="41">
        <f>IFERROR(VLOOKUP(Tabela3[[#This Row],[Fantasia]],'BASE VENDAS'!#REF!,2,0),0)</f>
        <v>0</v>
      </c>
      <c r="AG645" s="41">
        <f>IFERROR(VLOOKUP(Tabela3[[#This Row],[Fantasia]],'BASE VENDAS'!#REF!,3,0),0)</f>
        <v>0</v>
      </c>
      <c r="AH645" s="42">
        <f t="shared" si="10"/>
        <v>2.8611970184302681E-2</v>
      </c>
    </row>
    <row r="646" spans="1:34" x14ac:dyDescent="0.2">
      <c r="A646" s="9" t="str">
        <f>IFERROR(Tabela3[[#This Row],[direita]],"formula")</f>
        <v>0002 - 60)</v>
      </c>
      <c r="B646" s="9" t="s">
        <v>1133</v>
      </c>
      <c r="C646" t="s">
        <v>1134</v>
      </c>
      <c r="D646" t="s">
        <v>920</v>
      </c>
      <c r="E646" t="s">
        <v>1135</v>
      </c>
      <c r="F646" t="s">
        <v>676</v>
      </c>
      <c r="G646" t="s">
        <v>1136</v>
      </c>
      <c r="H646" s="48">
        <v>45695</v>
      </c>
      <c r="I646" t="s">
        <v>357</v>
      </c>
      <c r="J646" t="s">
        <v>303</v>
      </c>
      <c r="K646" t="s">
        <v>159</v>
      </c>
      <c r="L646" t="s">
        <v>340</v>
      </c>
      <c r="M646" t="s">
        <v>1220</v>
      </c>
      <c r="N646" t="s">
        <v>311</v>
      </c>
      <c r="O646" t="s">
        <v>299</v>
      </c>
      <c r="P646" t="s">
        <v>1274</v>
      </c>
      <c r="Q646" t="s">
        <v>300</v>
      </c>
      <c r="R646" t="s">
        <v>1222</v>
      </c>
      <c r="S646" t="s">
        <v>20</v>
      </c>
      <c r="T646" s="49">
        <v>0.28570000000000001</v>
      </c>
      <c r="U646" s="49">
        <v>3.9998</v>
      </c>
      <c r="V646" s="49">
        <v>10.4</v>
      </c>
      <c r="W646" t="s">
        <v>315</v>
      </c>
      <c r="X646" t="s">
        <v>302</v>
      </c>
      <c r="Y646" t="s">
        <v>21</v>
      </c>
      <c r="Z646" t="s">
        <v>1273</v>
      </c>
      <c r="AA646" s="2" t="str">
        <f>IFERROR(VLOOKUP(Tabela3[[#This Row],[RetornCodigo]],Tabela7[],4,0),"formula")</f>
        <v xml:space="preserve">Atac Carlito Pamplona   </v>
      </c>
      <c r="AB646" s="9" t="str">
        <f>IFERROR(VLOOKUP(Tabela3[[#This Row],[RetornCodigo]],Tabela7[],3,0),"formula")</f>
        <v>Atacadao</v>
      </c>
      <c r="AC646" s="40">
        <f>IFERROR(Tabela3[[#This Row],[Vlr Devolução]]/$AK$1,"formula")</f>
        <v>3.3321034454077783E-5</v>
      </c>
      <c r="AD646" s="32">
        <f>IFERROR(Tabela3[[#This Row],[Qtd Devolvida Kg]]/$AL$1,"formula")</f>
        <v>1.1600148466565361E-4</v>
      </c>
      <c r="AE646" s="41" t="str">
        <f>IFERROR(RIGHT(Tabela3[[#This Row],[Cliente]],10),"formula")</f>
        <v>0002 - 60)</v>
      </c>
      <c r="AF646" s="41">
        <f>IFERROR(VLOOKUP(Tabela3[[#This Row],[Fantasia]],'BASE VENDAS'!#REF!,2,0),0)</f>
        <v>0</v>
      </c>
      <c r="AG646" s="41">
        <f>IFERROR(VLOOKUP(Tabela3[[#This Row],[Fantasia]],'BASE VENDAS'!#REF!,3,0),0)</f>
        <v>0</v>
      </c>
      <c r="AH646" s="42">
        <f t="shared" si="10"/>
        <v>2.8611970184302681E-2</v>
      </c>
    </row>
    <row r="647" spans="1:34" x14ac:dyDescent="0.2">
      <c r="A647" s="9" t="str">
        <f>IFERROR(Tabela3[[#This Row],[direita]],"formula")</f>
        <v>1456 - 04)</v>
      </c>
      <c r="B647" s="9" t="s">
        <v>1133</v>
      </c>
      <c r="C647" t="s">
        <v>1140</v>
      </c>
      <c r="D647" t="s">
        <v>918</v>
      </c>
      <c r="E647" t="s">
        <v>1141</v>
      </c>
      <c r="F647" t="s">
        <v>677</v>
      </c>
      <c r="G647" t="s">
        <v>1619</v>
      </c>
      <c r="H647" s="48">
        <v>45709</v>
      </c>
      <c r="I647" t="s">
        <v>1982</v>
      </c>
      <c r="J647" t="s">
        <v>303</v>
      </c>
      <c r="K647" t="s">
        <v>313</v>
      </c>
      <c r="L647" t="s">
        <v>365</v>
      </c>
      <c r="M647" t="s">
        <v>365</v>
      </c>
      <c r="N647" t="s">
        <v>333</v>
      </c>
      <c r="O647" t="s">
        <v>299</v>
      </c>
      <c r="P647" t="s">
        <v>2814</v>
      </c>
      <c r="Q647" t="s">
        <v>308</v>
      </c>
      <c r="R647" t="s">
        <v>384</v>
      </c>
      <c r="S647" t="s">
        <v>20</v>
      </c>
      <c r="T647" s="49">
        <v>0.16669999999999999</v>
      </c>
      <c r="U647" s="49">
        <v>0.86684000000000005</v>
      </c>
      <c r="V647" s="49">
        <v>25.8</v>
      </c>
      <c r="W647" t="s">
        <v>301</v>
      </c>
      <c r="X647" t="s">
        <v>370</v>
      </c>
      <c r="Y647" t="s">
        <v>371</v>
      </c>
      <c r="Z647" t="s">
        <v>2815</v>
      </c>
      <c r="AA647" s="2" t="str">
        <f>IFERROR(VLOOKUP(Tabela3[[#This Row],[RetornCodigo]],Tabela7[],4,0),"formula")</f>
        <v xml:space="preserve">Mateus Uruguai   </v>
      </c>
      <c r="AB647" s="9" t="str">
        <f>IFERROR(VLOOKUP(Tabela3[[#This Row],[RetornCodigo]],Tabela7[],3,0),"formula")</f>
        <v>Mateus</v>
      </c>
      <c r="AC647" s="40">
        <f>IFERROR(Tabela3[[#This Row],[Vlr Devolução]]/$AK$1,"formula")</f>
        <v>8.2661797011077565E-5</v>
      </c>
      <c r="AD647" s="32">
        <f>IFERROR(Tabela3[[#This Row],[Qtd Devolvida Kg]]/$AL$1,"formula")</f>
        <v>2.5139938738830736E-5</v>
      </c>
      <c r="AE647" s="41" t="str">
        <f>IFERROR(RIGHT(Tabela3[[#This Row],[Cliente]],10),"formula")</f>
        <v>1456 - 04)</v>
      </c>
      <c r="AF647" s="41">
        <f>IFERROR(VLOOKUP(Tabela3[[#This Row],[Fantasia]],'BASE VENDAS'!#REF!,2,0),0)</f>
        <v>0</v>
      </c>
      <c r="AG647" s="41">
        <f>IFERROR(VLOOKUP(Tabela3[[#This Row],[Fantasia]],'BASE VENDAS'!#REF!,3,0),0)</f>
        <v>0</v>
      </c>
      <c r="AH647" s="42">
        <f t="shared" si="10"/>
        <v>2.8611970184302681E-2</v>
      </c>
    </row>
    <row r="648" spans="1:34" x14ac:dyDescent="0.2">
      <c r="A648" s="9" t="str">
        <f>IFERROR(Tabela3[[#This Row],[direita]],"formula")</f>
        <v>1456 - 04)</v>
      </c>
      <c r="B648" s="9" t="s">
        <v>1133</v>
      </c>
      <c r="C648" t="s">
        <v>1140</v>
      </c>
      <c r="D648" t="s">
        <v>918</v>
      </c>
      <c r="E648" t="s">
        <v>1141</v>
      </c>
      <c r="F648" t="s">
        <v>677</v>
      </c>
      <c r="G648" t="s">
        <v>1619</v>
      </c>
      <c r="H648" s="48">
        <v>45709</v>
      </c>
      <c r="I648" t="s">
        <v>1982</v>
      </c>
      <c r="J648" t="s">
        <v>303</v>
      </c>
      <c r="K648" t="s">
        <v>313</v>
      </c>
      <c r="L648" t="s">
        <v>1622</v>
      </c>
      <c r="M648" t="s">
        <v>1622</v>
      </c>
      <c r="N648" t="s">
        <v>333</v>
      </c>
      <c r="O648" t="s">
        <v>299</v>
      </c>
      <c r="P648" t="s">
        <v>2814</v>
      </c>
      <c r="Q648" t="s">
        <v>309</v>
      </c>
      <c r="R648" t="s">
        <v>1623</v>
      </c>
      <c r="S648" t="s">
        <v>20</v>
      </c>
      <c r="T648" s="49">
        <v>0.83330000000000004</v>
      </c>
      <c r="U648" s="49">
        <v>4.3331600000000003</v>
      </c>
      <c r="V648" s="49">
        <v>118</v>
      </c>
      <c r="W648" t="s">
        <v>301</v>
      </c>
      <c r="X648" t="s">
        <v>370</v>
      </c>
      <c r="Y648" t="s">
        <v>371</v>
      </c>
      <c r="Z648" t="s">
        <v>2815</v>
      </c>
      <c r="AA648" s="2" t="str">
        <f>IFERROR(VLOOKUP(Tabela3[[#This Row],[RetornCodigo]],Tabela7[],4,0),"formula")</f>
        <v xml:space="preserve">Mateus Uruguai   </v>
      </c>
      <c r="AB648" s="9" t="str">
        <f>IFERROR(VLOOKUP(Tabela3[[#This Row],[RetornCodigo]],Tabela7[],3,0),"formula")</f>
        <v>Mateus</v>
      </c>
      <c r="AC648" s="40">
        <f>IFERROR(Tabela3[[#This Row],[Vlr Devolução]]/$AK$1,"formula")</f>
        <v>3.7806558322895945E-4</v>
      </c>
      <c r="AD648" s="32">
        <f>IFERROR(Tabela3[[#This Row],[Qtd Devolvida Kg]]/$AL$1,"formula")</f>
        <v>1.2566953180004591E-4</v>
      </c>
      <c r="AE648" s="41" t="str">
        <f>IFERROR(RIGHT(Tabela3[[#This Row],[Cliente]],10),"formula")</f>
        <v>1456 - 04)</v>
      </c>
      <c r="AF648" s="41">
        <f>IFERROR(VLOOKUP(Tabela3[[#This Row],[Fantasia]],'BASE VENDAS'!#REF!,2,0),0)</f>
        <v>0</v>
      </c>
      <c r="AG648" s="41">
        <f>IFERROR(VLOOKUP(Tabela3[[#This Row],[Fantasia]],'BASE VENDAS'!#REF!,3,0),0)</f>
        <v>0</v>
      </c>
      <c r="AH648" s="42">
        <f t="shared" si="10"/>
        <v>2.8611970184302681E-2</v>
      </c>
    </row>
    <row r="649" spans="1:34" x14ac:dyDescent="0.2">
      <c r="A649" s="9" t="str">
        <f>IFERROR(Tabela3[[#This Row],[direita]],"formula")</f>
        <v>1456 - 04)</v>
      </c>
      <c r="B649" s="9" t="s">
        <v>1133</v>
      </c>
      <c r="C649" t="s">
        <v>1140</v>
      </c>
      <c r="D649" t="s">
        <v>918</v>
      </c>
      <c r="E649" t="s">
        <v>1141</v>
      </c>
      <c r="F649" t="s">
        <v>677</v>
      </c>
      <c r="G649" t="s">
        <v>1619</v>
      </c>
      <c r="H649" s="48">
        <v>45709</v>
      </c>
      <c r="I649" t="s">
        <v>1982</v>
      </c>
      <c r="J649" t="s">
        <v>303</v>
      </c>
      <c r="K649" t="s">
        <v>93</v>
      </c>
      <c r="L649" t="s">
        <v>94</v>
      </c>
      <c r="M649" t="s">
        <v>94</v>
      </c>
      <c r="N649" t="s">
        <v>333</v>
      </c>
      <c r="O649" t="s">
        <v>299</v>
      </c>
      <c r="P649" t="s">
        <v>2814</v>
      </c>
      <c r="Q649" t="s">
        <v>307</v>
      </c>
      <c r="R649" t="s">
        <v>95</v>
      </c>
      <c r="S649" t="s">
        <v>96</v>
      </c>
      <c r="T649" s="49">
        <v>3</v>
      </c>
      <c r="U649" s="49">
        <v>0.90300000000000002</v>
      </c>
      <c r="V649" s="49">
        <v>25.5</v>
      </c>
      <c r="W649" t="s">
        <v>301</v>
      </c>
      <c r="X649" t="s">
        <v>370</v>
      </c>
      <c r="Y649" t="s">
        <v>371</v>
      </c>
      <c r="Z649" t="s">
        <v>2815</v>
      </c>
      <c r="AA649" s="2" t="str">
        <f>IFERROR(VLOOKUP(Tabela3[[#This Row],[RetornCodigo]],Tabela7[],4,0),"formula")</f>
        <v xml:space="preserve">Mateus Uruguai   </v>
      </c>
      <c r="AB649" s="9" t="str">
        <f>IFERROR(VLOOKUP(Tabela3[[#This Row],[RetornCodigo]],Tabela7[],3,0),"formula")</f>
        <v>Mateus</v>
      </c>
      <c r="AC649" s="40">
        <f>IFERROR(Tabela3[[#This Row],[Vlr Devolução]]/$AK$1,"formula")</f>
        <v>8.1700613324902252E-5</v>
      </c>
      <c r="AD649" s="32">
        <f>IFERROR(Tabela3[[#This Row],[Qtd Devolvida Kg]]/$AL$1,"formula")</f>
        <v>2.6188644595501078E-5</v>
      </c>
      <c r="AE649" s="41" t="str">
        <f>IFERROR(RIGHT(Tabela3[[#This Row],[Cliente]],10),"formula")</f>
        <v>1456 - 04)</v>
      </c>
      <c r="AF649" s="41">
        <f>IFERROR(VLOOKUP(Tabela3[[#This Row],[Fantasia]],'BASE VENDAS'!#REF!,2,0),0)</f>
        <v>0</v>
      </c>
      <c r="AG649" s="41">
        <f>IFERROR(VLOOKUP(Tabela3[[#This Row],[Fantasia]],'BASE VENDAS'!#REF!,3,0),0)</f>
        <v>0</v>
      </c>
      <c r="AH649" s="42">
        <f t="shared" si="10"/>
        <v>2.8611970184302681E-2</v>
      </c>
    </row>
    <row r="650" spans="1:34" x14ac:dyDescent="0.2">
      <c r="A650" s="9" t="str">
        <f>IFERROR(Tabela3[[#This Row],[direita]],"formula")</f>
        <v>1899 - 40)</v>
      </c>
      <c r="B650" s="9" t="s">
        <v>1133</v>
      </c>
      <c r="C650" t="s">
        <v>1140</v>
      </c>
      <c r="D650" t="s">
        <v>919</v>
      </c>
      <c r="E650" t="s">
        <v>1141</v>
      </c>
      <c r="F650" t="s">
        <v>677</v>
      </c>
      <c r="G650" t="s">
        <v>1142</v>
      </c>
      <c r="H650" s="48">
        <v>45699</v>
      </c>
      <c r="I650" t="s">
        <v>430</v>
      </c>
      <c r="J650" t="s">
        <v>297</v>
      </c>
      <c r="K650" t="s">
        <v>27</v>
      </c>
      <c r="L650" t="s">
        <v>84</v>
      </c>
      <c r="M650" t="s">
        <v>84</v>
      </c>
      <c r="N650" t="s">
        <v>298</v>
      </c>
      <c r="O650" t="s">
        <v>299</v>
      </c>
      <c r="P650" t="s">
        <v>2218</v>
      </c>
      <c r="Q650" t="s">
        <v>300</v>
      </c>
      <c r="R650" t="s">
        <v>1277</v>
      </c>
      <c r="S650" t="s">
        <v>20</v>
      </c>
      <c r="T650" s="49">
        <v>5.7332999999999998</v>
      </c>
      <c r="U650" s="49">
        <v>103.1994</v>
      </c>
      <c r="V650" s="49">
        <v>1021.68</v>
      </c>
      <c r="W650" t="s">
        <v>315</v>
      </c>
      <c r="X650" t="s">
        <v>302</v>
      </c>
      <c r="Y650" t="s">
        <v>316</v>
      </c>
      <c r="Z650" t="s">
        <v>2219</v>
      </c>
      <c r="AA650" s="2" t="str">
        <f>IFERROR(VLOOKUP(Tabela3[[#This Row],[RetornCodigo]],Tabela7[],4,0),"formula")</f>
        <v xml:space="preserve">Assai Ininga   </v>
      </c>
      <c r="AB650" s="9" t="str">
        <f>IFERROR(VLOOKUP(Tabela3[[#This Row],[RetornCodigo]],Tabela7[],3,0),"formula")</f>
        <v>Assai</v>
      </c>
      <c r="AC650" s="40">
        <f>IFERROR(Tabela3[[#This Row],[Vlr Devolução]]/$AK$1,"formula")</f>
        <v>3.2734071616386715E-3</v>
      </c>
      <c r="AD650" s="32">
        <f>IFERROR(Tabela3[[#This Row],[Qtd Devolvida Kg]]/$AL$1,"formula")</f>
        <v>2.992970552678797E-3</v>
      </c>
      <c r="AE650" s="41" t="str">
        <f>IFERROR(RIGHT(Tabela3[[#This Row],[Cliente]],10),"formula")</f>
        <v>1899 - 40)</v>
      </c>
      <c r="AF650" s="41">
        <f>IFERROR(VLOOKUP(Tabela3[[#This Row],[Fantasia]],'BASE VENDAS'!#REF!,2,0),0)</f>
        <v>0</v>
      </c>
      <c r="AG650" s="41">
        <f>IFERROR(VLOOKUP(Tabela3[[#This Row],[Fantasia]],'BASE VENDAS'!#REF!,3,0),0)</f>
        <v>0</v>
      </c>
      <c r="AH650" s="42">
        <f t="shared" si="10"/>
        <v>2.8611970184302681E-2</v>
      </c>
    </row>
    <row r="651" spans="1:34" x14ac:dyDescent="0.2">
      <c r="A651" s="9" t="str">
        <f>IFERROR(Tabela3[[#This Row],[direita]],"formula")</f>
        <v>1899 - 40)</v>
      </c>
      <c r="B651" s="9" t="s">
        <v>1133</v>
      </c>
      <c r="C651" t="s">
        <v>1140</v>
      </c>
      <c r="D651" t="s">
        <v>919</v>
      </c>
      <c r="E651" t="s">
        <v>1141</v>
      </c>
      <c r="F651" t="s">
        <v>677</v>
      </c>
      <c r="G651" t="s">
        <v>1142</v>
      </c>
      <c r="H651" s="48">
        <v>45707</v>
      </c>
      <c r="I651" t="s">
        <v>1982</v>
      </c>
      <c r="J651" t="s">
        <v>297</v>
      </c>
      <c r="K651" t="s">
        <v>27</v>
      </c>
      <c r="L651" t="s">
        <v>84</v>
      </c>
      <c r="M651" t="s">
        <v>102</v>
      </c>
      <c r="N651" t="s">
        <v>298</v>
      </c>
      <c r="O651" t="s">
        <v>299</v>
      </c>
      <c r="P651" t="s">
        <v>2816</v>
      </c>
      <c r="Q651" t="s">
        <v>300</v>
      </c>
      <c r="R651" t="s">
        <v>103</v>
      </c>
      <c r="S651" t="s">
        <v>20</v>
      </c>
      <c r="T651" s="49">
        <v>1</v>
      </c>
      <c r="U651" s="49">
        <v>19.7</v>
      </c>
      <c r="V651" s="49">
        <v>281.60000000000002</v>
      </c>
      <c r="W651" t="s">
        <v>315</v>
      </c>
      <c r="X651" t="s">
        <v>302</v>
      </c>
      <c r="Y651" t="s">
        <v>335</v>
      </c>
      <c r="Z651" t="s">
        <v>2445</v>
      </c>
      <c r="AA651" s="2" t="str">
        <f>IFERROR(VLOOKUP(Tabela3[[#This Row],[RetornCodigo]],Tabela7[],4,0),"formula")</f>
        <v xml:space="preserve">Assai Ininga   </v>
      </c>
      <c r="AB651" s="9" t="str">
        <f>IFERROR(VLOOKUP(Tabela3[[#This Row],[RetornCodigo]],Tabela7[],3,0),"formula")</f>
        <v>Assai</v>
      </c>
      <c r="AC651" s="40">
        <f>IFERROR(Tabela3[[#This Row],[Vlr Devolução]]/$AK$1,"formula")</f>
        <v>9.0223108675656762E-4</v>
      </c>
      <c r="AD651" s="32">
        <f>IFERROR(Tabela3[[#This Row],[Qtd Devolvida Kg]]/$AL$1,"formula")</f>
        <v>5.7133587877228266E-4</v>
      </c>
      <c r="AE651" s="41" t="str">
        <f>IFERROR(RIGHT(Tabela3[[#This Row],[Cliente]],10),"formula")</f>
        <v>1899 - 40)</v>
      </c>
      <c r="AF651" s="41">
        <f>IFERROR(VLOOKUP(Tabela3[[#This Row],[Fantasia]],'BASE VENDAS'!#REF!,2,0),0)</f>
        <v>0</v>
      </c>
      <c r="AG651" s="41">
        <f>IFERROR(VLOOKUP(Tabela3[[#This Row],[Fantasia]],'BASE VENDAS'!#REF!,3,0),0)</f>
        <v>0</v>
      </c>
      <c r="AH651" s="42">
        <f t="shared" si="10"/>
        <v>2.8611970184302681E-2</v>
      </c>
    </row>
    <row r="652" spans="1:34" x14ac:dyDescent="0.2">
      <c r="A652" s="9" t="str">
        <f>IFERROR(Tabela3[[#This Row],[direita]],"formula")</f>
        <v>1899 - 24)</v>
      </c>
      <c r="B652" s="9" t="s">
        <v>1133</v>
      </c>
      <c r="C652" t="s">
        <v>1140</v>
      </c>
      <c r="D652" t="s">
        <v>919</v>
      </c>
      <c r="E652" t="s">
        <v>1141</v>
      </c>
      <c r="F652" t="s">
        <v>677</v>
      </c>
      <c r="G652" t="s">
        <v>1275</v>
      </c>
      <c r="H652" s="48">
        <v>45699</v>
      </c>
      <c r="I652" t="s">
        <v>430</v>
      </c>
      <c r="J652" t="s">
        <v>297</v>
      </c>
      <c r="K652" t="s">
        <v>27</v>
      </c>
      <c r="L652" t="s">
        <v>84</v>
      </c>
      <c r="M652" t="s">
        <v>84</v>
      </c>
      <c r="N652" t="s">
        <v>298</v>
      </c>
      <c r="O652" t="s">
        <v>299</v>
      </c>
      <c r="P652" t="s">
        <v>1276</v>
      </c>
      <c r="Q652" t="s">
        <v>300</v>
      </c>
      <c r="R652" t="s">
        <v>1277</v>
      </c>
      <c r="S652" t="s">
        <v>20</v>
      </c>
      <c r="T652" s="49">
        <v>7.7999999999999996E-3</v>
      </c>
      <c r="U652" s="49">
        <v>0.1404</v>
      </c>
      <c r="V652" s="49">
        <v>1.39</v>
      </c>
      <c r="W652" t="s">
        <v>315</v>
      </c>
      <c r="X652" t="s">
        <v>302</v>
      </c>
      <c r="Y652" t="s">
        <v>21</v>
      </c>
      <c r="Z652" t="s">
        <v>1278</v>
      </c>
      <c r="AA652" s="2" t="str">
        <f>IFERROR(VLOOKUP(Tabela3[[#This Row],[RetornCodigo]],Tabela7[],4,0),"formula")</f>
        <v xml:space="preserve">Assai Sao Raimundo   </v>
      </c>
      <c r="AB652" s="9" t="str">
        <f>IFERROR(VLOOKUP(Tabela3[[#This Row],[RetornCodigo]],Tabela7[],3,0),"formula")</f>
        <v>Assai</v>
      </c>
      <c r="AC652" s="40">
        <f>IFERROR(Tabela3[[#This Row],[Vlr Devolução]]/$AK$1,"formula")</f>
        <v>4.453484412612318E-6</v>
      </c>
      <c r="AD652" s="32">
        <f>IFERROR(Tabela3[[#This Row],[Qtd Devolvida Kg]]/$AL$1,"formula")</f>
        <v>4.0718557045496695E-6</v>
      </c>
      <c r="AE652" s="41" t="str">
        <f>IFERROR(RIGHT(Tabela3[[#This Row],[Cliente]],10),"formula")</f>
        <v>1899 - 24)</v>
      </c>
      <c r="AF652" s="41">
        <f>IFERROR(VLOOKUP(Tabela3[[#This Row],[Fantasia]],'BASE VENDAS'!#REF!,2,0),0)</f>
        <v>0</v>
      </c>
      <c r="AG652" s="41">
        <f>IFERROR(VLOOKUP(Tabela3[[#This Row],[Fantasia]],'BASE VENDAS'!#REF!,3,0),0)</f>
        <v>0</v>
      </c>
      <c r="AH652" s="42">
        <f t="shared" si="10"/>
        <v>2.8611970184302681E-2</v>
      </c>
    </row>
    <row r="653" spans="1:34" x14ac:dyDescent="0.2">
      <c r="A653" s="9" t="str">
        <f>IFERROR(Tabela3[[#This Row],[direita]],"formula")</f>
        <v>1899 - 24)</v>
      </c>
      <c r="B653" s="9" t="s">
        <v>1133</v>
      </c>
      <c r="C653" t="s">
        <v>1140</v>
      </c>
      <c r="D653" t="s">
        <v>919</v>
      </c>
      <c r="E653" t="s">
        <v>1141</v>
      </c>
      <c r="F653" t="s">
        <v>677</v>
      </c>
      <c r="G653" t="s">
        <v>1275</v>
      </c>
      <c r="H653" s="48">
        <v>45699</v>
      </c>
      <c r="I653" t="s">
        <v>430</v>
      </c>
      <c r="J653" t="s">
        <v>297</v>
      </c>
      <c r="K653" t="s">
        <v>27</v>
      </c>
      <c r="L653" t="s">
        <v>320</v>
      </c>
      <c r="M653" t="s">
        <v>28</v>
      </c>
      <c r="N653" t="s">
        <v>298</v>
      </c>
      <c r="O653" t="s">
        <v>299</v>
      </c>
      <c r="P653" t="s">
        <v>1276</v>
      </c>
      <c r="Q653" t="s">
        <v>308</v>
      </c>
      <c r="R653" t="s">
        <v>29</v>
      </c>
      <c r="S653" t="s">
        <v>20</v>
      </c>
      <c r="T653" s="49">
        <v>2.06E-2</v>
      </c>
      <c r="U653" s="49">
        <v>0.37080000000000002</v>
      </c>
      <c r="V653" s="49">
        <v>5.74</v>
      </c>
      <c r="W653" t="s">
        <v>315</v>
      </c>
      <c r="X653" t="s">
        <v>302</v>
      </c>
      <c r="Y653" t="s">
        <v>21</v>
      </c>
      <c r="Z653" t="s">
        <v>1278</v>
      </c>
      <c r="AA653" s="2" t="str">
        <f>IFERROR(VLOOKUP(Tabela3[[#This Row],[RetornCodigo]],Tabela7[],4,0),"formula")</f>
        <v xml:space="preserve">Assai Sao Raimundo   </v>
      </c>
      <c r="AB653" s="9" t="str">
        <f>IFERROR(VLOOKUP(Tabela3[[#This Row],[RetornCodigo]],Tabela7[],3,0),"formula")</f>
        <v>Assai</v>
      </c>
      <c r="AC653" s="40">
        <f>IFERROR(Tabela3[[#This Row],[Vlr Devolução]]/$AK$1,"formula")</f>
        <v>1.8390647862154469E-5</v>
      </c>
      <c r="AD653" s="32">
        <f>IFERROR(Tabela3[[#This Row],[Qtd Devolvida Kg]]/$AL$1,"formula")</f>
        <v>1.0753875322272205E-5</v>
      </c>
      <c r="AE653" s="41" t="str">
        <f>IFERROR(RIGHT(Tabela3[[#This Row],[Cliente]],10),"formula")</f>
        <v>1899 - 24)</v>
      </c>
      <c r="AF653" s="41">
        <f>IFERROR(VLOOKUP(Tabela3[[#This Row],[Fantasia]],'BASE VENDAS'!#REF!,2,0),0)</f>
        <v>0</v>
      </c>
      <c r="AG653" s="41">
        <f>IFERROR(VLOOKUP(Tabela3[[#This Row],[Fantasia]],'BASE VENDAS'!#REF!,3,0),0)</f>
        <v>0</v>
      </c>
      <c r="AH653" s="42">
        <f t="shared" si="10"/>
        <v>2.8611970184302681E-2</v>
      </c>
    </row>
    <row r="654" spans="1:34" x14ac:dyDescent="0.2">
      <c r="A654" s="9" t="str">
        <f>IFERROR(Tabela3[[#This Row],[direita]],"formula")</f>
        <v>1899 - 24)</v>
      </c>
      <c r="B654" s="9" t="s">
        <v>1133</v>
      </c>
      <c r="C654" t="s">
        <v>1140</v>
      </c>
      <c r="D654" t="s">
        <v>919</v>
      </c>
      <c r="E654" t="s">
        <v>1141</v>
      </c>
      <c r="F654" t="s">
        <v>677</v>
      </c>
      <c r="G654" t="s">
        <v>1275</v>
      </c>
      <c r="H654" s="48">
        <v>45703</v>
      </c>
      <c r="I654" t="s">
        <v>430</v>
      </c>
      <c r="J654" t="s">
        <v>297</v>
      </c>
      <c r="K654" t="s">
        <v>27</v>
      </c>
      <c r="L654" t="s">
        <v>84</v>
      </c>
      <c r="M654" t="s">
        <v>84</v>
      </c>
      <c r="N654" t="s">
        <v>298</v>
      </c>
      <c r="O654" t="s">
        <v>299</v>
      </c>
      <c r="P654" t="s">
        <v>2220</v>
      </c>
      <c r="Q654" t="s">
        <v>300</v>
      </c>
      <c r="R654" t="s">
        <v>1277</v>
      </c>
      <c r="S654" t="s">
        <v>20</v>
      </c>
      <c r="T654" s="49">
        <v>0.88890000000000002</v>
      </c>
      <c r="U654" s="49">
        <v>16.0002</v>
      </c>
      <c r="V654" s="49">
        <v>158.4</v>
      </c>
      <c r="W654" t="s">
        <v>301</v>
      </c>
      <c r="X654" t="s">
        <v>370</v>
      </c>
      <c r="Y654" t="s">
        <v>371</v>
      </c>
      <c r="Z654" t="s">
        <v>1278</v>
      </c>
      <c r="AA654" s="2" t="str">
        <f>IFERROR(VLOOKUP(Tabela3[[#This Row],[RetornCodigo]],Tabela7[],4,0),"formula")</f>
        <v xml:space="preserve">Assai Sao Raimundo   </v>
      </c>
      <c r="AB654" s="9" t="str">
        <f>IFERROR(VLOOKUP(Tabela3[[#This Row],[RetornCodigo]],Tabela7[],3,0),"formula")</f>
        <v>Assai</v>
      </c>
      <c r="AC654" s="40">
        <f>IFERROR(Tabela3[[#This Row],[Vlr Devolução]]/$AK$1,"formula")</f>
        <v>5.075049863005693E-4</v>
      </c>
      <c r="AD654" s="32">
        <f>IFERROR(Tabela3[[#This Row],[Qtd Devolvida Kg]]/$AL$1,"formula")</f>
        <v>4.6403494048387193E-4</v>
      </c>
      <c r="AE654" s="41" t="str">
        <f>IFERROR(RIGHT(Tabela3[[#This Row],[Cliente]],10),"formula")</f>
        <v>1899 - 24)</v>
      </c>
      <c r="AF654" s="41">
        <f>IFERROR(VLOOKUP(Tabela3[[#This Row],[Fantasia]],'BASE VENDAS'!#REF!,2,0),0)</f>
        <v>0</v>
      </c>
      <c r="AG654" s="41">
        <f>IFERROR(VLOOKUP(Tabela3[[#This Row],[Fantasia]],'BASE VENDAS'!#REF!,3,0),0)</f>
        <v>0</v>
      </c>
      <c r="AH654" s="42">
        <f t="shared" si="10"/>
        <v>2.8611970184302681E-2</v>
      </c>
    </row>
    <row r="655" spans="1:34" x14ac:dyDescent="0.2">
      <c r="A655" s="9" t="str">
        <f>IFERROR(Tabela3[[#This Row],[direita]],"formula")</f>
        <v>0047 - 08)</v>
      </c>
      <c r="B655" s="9" t="s">
        <v>1133</v>
      </c>
      <c r="C655" t="s">
        <v>1140</v>
      </c>
      <c r="D655" t="s">
        <v>918</v>
      </c>
      <c r="E655" t="s">
        <v>1141</v>
      </c>
      <c r="F655" t="s">
        <v>677</v>
      </c>
      <c r="G655" t="s">
        <v>1566</v>
      </c>
      <c r="H655" s="48">
        <v>45706</v>
      </c>
      <c r="I655" t="s">
        <v>1982</v>
      </c>
      <c r="J655" t="s">
        <v>303</v>
      </c>
      <c r="K655" t="s">
        <v>57</v>
      </c>
      <c r="L655" t="s">
        <v>334</v>
      </c>
      <c r="M655" t="s">
        <v>367</v>
      </c>
      <c r="N655" t="s">
        <v>342</v>
      </c>
      <c r="O655" t="s">
        <v>299</v>
      </c>
      <c r="P655" t="s">
        <v>2221</v>
      </c>
      <c r="Q655" t="s">
        <v>300</v>
      </c>
      <c r="R655" t="s">
        <v>387</v>
      </c>
      <c r="S655" t="s">
        <v>20</v>
      </c>
      <c r="T655" s="49">
        <v>1</v>
      </c>
      <c r="U655" s="49">
        <v>5.6</v>
      </c>
      <c r="V655" s="49">
        <v>105</v>
      </c>
      <c r="W655" t="s">
        <v>305</v>
      </c>
      <c r="X655" t="s">
        <v>368</v>
      </c>
      <c r="Y655" t="s">
        <v>369</v>
      </c>
      <c r="Z655" t="s">
        <v>2222</v>
      </c>
      <c r="AA655" s="2" t="str">
        <f>IFERROR(VLOOKUP(Tabela3[[#This Row],[RetornCodigo]],Tabela7[],4,0),"formula")</f>
        <v xml:space="preserve">Sams Teresina   Sao Critovao   </v>
      </c>
      <c r="AB655" s="9" t="str">
        <f>IFERROR(VLOOKUP(Tabela3[[#This Row],[RetornCodigo]],Tabela7[],3,0),"formula")</f>
        <v>Sams</v>
      </c>
      <c r="AC655" s="40">
        <f>IFERROR(Tabela3[[#This Row],[Vlr Devolução]]/$AK$1,"formula")</f>
        <v>3.3641429016136222E-4</v>
      </c>
      <c r="AD655" s="32">
        <f>IFERROR(Tabela3[[#This Row],[Qtd Devolvida Kg]]/$AL$1,"formula")</f>
        <v>1.6241019904186715E-4</v>
      </c>
      <c r="AE655" s="41" t="str">
        <f>IFERROR(RIGHT(Tabela3[[#This Row],[Cliente]],10),"formula")</f>
        <v>0047 - 08)</v>
      </c>
      <c r="AF655" s="41">
        <f>IFERROR(VLOOKUP(Tabela3[[#This Row],[Fantasia]],'BASE VENDAS'!#REF!,2,0),0)</f>
        <v>0</v>
      </c>
      <c r="AG655" s="41">
        <f>IFERROR(VLOOKUP(Tabela3[[#This Row],[Fantasia]],'BASE VENDAS'!#REF!,3,0),0)</f>
        <v>0</v>
      </c>
      <c r="AH655" s="42">
        <f t="shared" si="10"/>
        <v>2.8611970184302681E-2</v>
      </c>
    </row>
    <row r="656" spans="1:34" x14ac:dyDescent="0.2">
      <c r="A656" s="9" t="str">
        <f>IFERROR(Tabela3[[#This Row],[direita]],"formula")</f>
        <v>1899 - 60)</v>
      </c>
      <c r="B656" s="9" t="s">
        <v>1133</v>
      </c>
      <c r="C656" t="s">
        <v>1140</v>
      </c>
      <c r="D656" t="s">
        <v>919</v>
      </c>
      <c r="E656" t="s">
        <v>1141</v>
      </c>
      <c r="F656" t="s">
        <v>677</v>
      </c>
      <c r="G656" t="s">
        <v>1189</v>
      </c>
      <c r="H656" s="48">
        <v>45699</v>
      </c>
      <c r="I656" t="s">
        <v>430</v>
      </c>
      <c r="J656" t="s">
        <v>297</v>
      </c>
      <c r="K656" t="s">
        <v>27</v>
      </c>
      <c r="L656" t="s">
        <v>84</v>
      </c>
      <c r="M656" t="s">
        <v>84</v>
      </c>
      <c r="N656" t="s">
        <v>298</v>
      </c>
      <c r="O656" t="s">
        <v>299</v>
      </c>
      <c r="P656" t="s">
        <v>1279</v>
      </c>
      <c r="Q656" t="s">
        <v>300</v>
      </c>
      <c r="R656" t="s">
        <v>1277</v>
      </c>
      <c r="S656" t="s">
        <v>20</v>
      </c>
      <c r="T656" s="49">
        <v>0.1111</v>
      </c>
      <c r="U656" s="49">
        <v>1.9998</v>
      </c>
      <c r="V656" s="49">
        <v>19.8</v>
      </c>
      <c r="W656" t="s">
        <v>315</v>
      </c>
      <c r="X656" t="s">
        <v>302</v>
      </c>
      <c r="Y656" t="s">
        <v>21</v>
      </c>
      <c r="Z656" t="s">
        <v>1280</v>
      </c>
      <c r="AA656" s="2" t="str">
        <f>IFERROR(VLOOKUP(Tabela3[[#This Row],[RetornCodigo]],Tabela7[],4,0),"formula")</f>
        <v xml:space="preserve">Assai Sao Cristovao   </v>
      </c>
      <c r="AB656" s="9" t="str">
        <f>IFERROR(VLOOKUP(Tabela3[[#This Row],[RetornCodigo]],Tabela7[],3,0),"formula")</f>
        <v>Assai</v>
      </c>
      <c r="AC656" s="40">
        <f>IFERROR(Tabela3[[#This Row],[Vlr Devolução]]/$AK$1,"formula")</f>
        <v>6.3438123287571163E-5</v>
      </c>
      <c r="AD656" s="32">
        <f>IFERROR(Tabela3[[#This Row],[Qtd Devolvida Kg]]/$AL$1,"formula")</f>
        <v>5.7997842150701057E-5</v>
      </c>
      <c r="AE656" s="41" t="str">
        <f>IFERROR(RIGHT(Tabela3[[#This Row],[Cliente]],10),"formula")</f>
        <v>1899 - 60)</v>
      </c>
      <c r="AF656" s="41">
        <f>IFERROR(VLOOKUP(Tabela3[[#This Row],[Fantasia]],'BASE VENDAS'!#REF!,2,0),0)</f>
        <v>0</v>
      </c>
      <c r="AG656" s="41">
        <f>IFERROR(VLOOKUP(Tabela3[[#This Row],[Fantasia]],'BASE VENDAS'!#REF!,3,0),0)</f>
        <v>0</v>
      </c>
      <c r="AH656" s="42">
        <f t="shared" si="10"/>
        <v>2.8611970184302681E-2</v>
      </c>
    </row>
    <row r="657" spans="1:34" x14ac:dyDescent="0.2">
      <c r="A657" s="9" t="str">
        <f>IFERROR(Tabela3[[#This Row],[direita]],"formula")</f>
        <v>1899 - 60)</v>
      </c>
      <c r="B657" s="9" t="s">
        <v>1133</v>
      </c>
      <c r="C657" t="s">
        <v>1140</v>
      </c>
      <c r="D657" t="s">
        <v>919</v>
      </c>
      <c r="E657" t="s">
        <v>1141</v>
      </c>
      <c r="F657" t="s">
        <v>677</v>
      </c>
      <c r="G657" t="s">
        <v>1189</v>
      </c>
      <c r="H657" s="48">
        <v>45699</v>
      </c>
      <c r="I657" t="s">
        <v>430</v>
      </c>
      <c r="J657" t="s">
        <v>297</v>
      </c>
      <c r="K657" t="s">
        <v>27</v>
      </c>
      <c r="L657" t="s">
        <v>318</v>
      </c>
      <c r="M657" t="s">
        <v>72</v>
      </c>
      <c r="N657" t="s">
        <v>298</v>
      </c>
      <c r="O657" t="s">
        <v>299</v>
      </c>
      <c r="P657" t="s">
        <v>1281</v>
      </c>
      <c r="Q657" t="s">
        <v>300</v>
      </c>
      <c r="R657" t="s">
        <v>132</v>
      </c>
      <c r="S657" t="s">
        <v>20</v>
      </c>
      <c r="T657" s="49">
        <v>5.5599999999999997E-2</v>
      </c>
      <c r="U657" s="49">
        <v>1.0007999999999999</v>
      </c>
      <c r="V657" s="49">
        <v>15.9</v>
      </c>
      <c r="W657" t="s">
        <v>315</v>
      </c>
      <c r="X657" t="s">
        <v>302</v>
      </c>
      <c r="Y657" t="s">
        <v>21</v>
      </c>
      <c r="Z657" t="s">
        <v>1282</v>
      </c>
      <c r="AA657" s="2" t="str">
        <f>IFERROR(VLOOKUP(Tabela3[[#This Row],[RetornCodigo]],Tabela7[],4,0),"formula")</f>
        <v xml:space="preserve">Assai Sao Cristovao   </v>
      </c>
      <c r="AB657" s="9" t="str">
        <f>IFERROR(VLOOKUP(Tabela3[[#This Row],[RetornCodigo]],Tabela7[],3,0),"formula")</f>
        <v>Assai</v>
      </c>
      <c r="AC657" s="40">
        <f>IFERROR(Tabela3[[#This Row],[Vlr Devolução]]/$AK$1,"formula")</f>
        <v>5.094273536729199E-5</v>
      </c>
      <c r="AD657" s="32">
        <f>IFERROR(Tabela3[[#This Row],[Qtd Devolvida Kg]]/$AL$1,"formula")</f>
        <v>2.9025022714482256E-5</v>
      </c>
      <c r="AE657" s="41" t="str">
        <f>IFERROR(RIGHT(Tabela3[[#This Row],[Cliente]],10),"formula")</f>
        <v>1899 - 60)</v>
      </c>
      <c r="AF657" s="41">
        <f>IFERROR(VLOOKUP(Tabela3[[#This Row],[Fantasia]],'BASE VENDAS'!#REF!,2,0),0)</f>
        <v>0</v>
      </c>
      <c r="AG657" s="41">
        <f>IFERROR(VLOOKUP(Tabela3[[#This Row],[Fantasia]],'BASE VENDAS'!#REF!,3,0),0)</f>
        <v>0</v>
      </c>
      <c r="AH657" s="42">
        <f t="shared" ref="AH657:AH683" si="11">$AJ$1</f>
        <v>2.8611970184302681E-2</v>
      </c>
    </row>
    <row r="658" spans="1:34" x14ac:dyDescent="0.2">
      <c r="A658" s="9" t="str">
        <f>IFERROR(Tabela3[[#This Row],[direita]],"formula")</f>
        <v>1899 - 60)</v>
      </c>
      <c r="B658" s="9" t="s">
        <v>1133</v>
      </c>
      <c r="C658" t="s">
        <v>1140</v>
      </c>
      <c r="D658" t="s">
        <v>919</v>
      </c>
      <c r="E658" t="s">
        <v>1141</v>
      </c>
      <c r="F658" t="s">
        <v>677</v>
      </c>
      <c r="G658" t="s">
        <v>1189</v>
      </c>
      <c r="H658" s="48">
        <v>45699</v>
      </c>
      <c r="I658" t="s">
        <v>430</v>
      </c>
      <c r="J658" t="s">
        <v>297</v>
      </c>
      <c r="K658" t="s">
        <v>65</v>
      </c>
      <c r="L658" t="s">
        <v>312</v>
      </c>
      <c r="M658" t="s">
        <v>66</v>
      </c>
      <c r="N658" t="s">
        <v>298</v>
      </c>
      <c r="O658" t="s">
        <v>299</v>
      </c>
      <c r="P658" t="s">
        <v>1281</v>
      </c>
      <c r="Q658" t="s">
        <v>308</v>
      </c>
      <c r="R658" t="s">
        <v>1186</v>
      </c>
      <c r="S658" t="s">
        <v>20</v>
      </c>
      <c r="T658" s="49">
        <v>0.1111</v>
      </c>
      <c r="U658" s="49">
        <v>1.9998</v>
      </c>
      <c r="V658" s="49">
        <v>17.8</v>
      </c>
      <c r="W658" t="s">
        <v>315</v>
      </c>
      <c r="X658" t="s">
        <v>302</v>
      </c>
      <c r="Y658" t="s">
        <v>21</v>
      </c>
      <c r="Z658" t="s">
        <v>1282</v>
      </c>
      <c r="AA658" s="2" t="str">
        <f>IFERROR(VLOOKUP(Tabela3[[#This Row],[RetornCodigo]],Tabela7[],4,0),"formula")</f>
        <v xml:space="preserve">Assai Sao Cristovao   </v>
      </c>
      <c r="AB658" s="9" t="str">
        <f>IFERROR(VLOOKUP(Tabela3[[#This Row],[RetornCodigo]],Tabela7[],3,0),"formula")</f>
        <v>Assai</v>
      </c>
      <c r="AC658" s="40">
        <f>IFERROR(Tabela3[[#This Row],[Vlr Devolução]]/$AK$1,"formula")</f>
        <v>5.7030232046402358E-5</v>
      </c>
      <c r="AD658" s="32">
        <f>IFERROR(Tabela3[[#This Row],[Qtd Devolvida Kg]]/$AL$1,"formula")</f>
        <v>5.7997842150701057E-5</v>
      </c>
      <c r="AE658" s="41" t="str">
        <f>IFERROR(RIGHT(Tabela3[[#This Row],[Cliente]],10),"formula")</f>
        <v>1899 - 60)</v>
      </c>
      <c r="AF658" s="41">
        <f>IFERROR(VLOOKUP(Tabela3[[#This Row],[Fantasia]],'BASE VENDAS'!#REF!,2,0),0)</f>
        <v>0</v>
      </c>
      <c r="AG658" s="41">
        <f>IFERROR(VLOOKUP(Tabela3[[#This Row],[Fantasia]],'BASE VENDAS'!#REF!,3,0),0)</f>
        <v>0</v>
      </c>
      <c r="AH658" s="42">
        <f t="shared" si="11"/>
        <v>2.8611970184302681E-2</v>
      </c>
    </row>
    <row r="659" spans="1:34" x14ac:dyDescent="0.2">
      <c r="A659" s="9" t="str">
        <f>IFERROR(Tabela3[[#This Row],[direita]],"formula")</f>
        <v>1899 - 60)</v>
      </c>
      <c r="B659" s="9" t="s">
        <v>1133</v>
      </c>
      <c r="C659" t="s">
        <v>1140</v>
      </c>
      <c r="D659" t="s">
        <v>919</v>
      </c>
      <c r="E659" t="s">
        <v>1141</v>
      </c>
      <c r="F659" t="s">
        <v>677</v>
      </c>
      <c r="G659" t="s">
        <v>1189</v>
      </c>
      <c r="H659" s="48">
        <v>45699</v>
      </c>
      <c r="I659" t="s">
        <v>430</v>
      </c>
      <c r="J659" t="s">
        <v>297</v>
      </c>
      <c r="K659" t="s">
        <v>65</v>
      </c>
      <c r="L659" t="s">
        <v>312</v>
      </c>
      <c r="M659" t="s">
        <v>66</v>
      </c>
      <c r="N659" t="s">
        <v>298</v>
      </c>
      <c r="O659" t="s">
        <v>299</v>
      </c>
      <c r="P659" t="s">
        <v>1283</v>
      </c>
      <c r="Q659" t="s">
        <v>308</v>
      </c>
      <c r="R659" t="s">
        <v>1186</v>
      </c>
      <c r="S659" t="s">
        <v>20</v>
      </c>
      <c r="T659" s="49">
        <v>0.33329999999999999</v>
      </c>
      <c r="U659" s="49">
        <v>5.9993999999999996</v>
      </c>
      <c r="V659" s="49">
        <v>53.4</v>
      </c>
      <c r="W659" t="s">
        <v>301</v>
      </c>
      <c r="X659" t="s">
        <v>370</v>
      </c>
      <c r="Y659" t="s">
        <v>371</v>
      </c>
      <c r="Z659" t="s">
        <v>1282</v>
      </c>
      <c r="AA659" s="2" t="str">
        <f>IFERROR(VLOOKUP(Tabela3[[#This Row],[RetornCodigo]],Tabela7[],4,0),"formula")</f>
        <v xml:space="preserve">Assai Sao Cristovao   </v>
      </c>
      <c r="AB659" s="9" t="str">
        <f>IFERROR(VLOOKUP(Tabela3[[#This Row],[RetornCodigo]],Tabela7[],3,0),"formula")</f>
        <v>Assai</v>
      </c>
      <c r="AC659" s="40">
        <f>IFERROR(Tabela3[[#This Row],[Vlr Devolução]]/$AK$1,"formula")</f>
        <v>1.7109069613920706E-4</v>
      </c>
      <c r="AD659" s="32">
        <f>IFERROR(Tabela3[[#This Row],[Qtd Devolvida Kg]]/$AL$1,"formula")</f>
        <v>1.7399352645210316E-4</v>
      </c>
      <c r="AE659" s="41" t="str">
        <f>IFERROR(RIGHT(Tabela3[[#This Row],[Cliente]],10),"formula")</f>
        <v>1899 - 60)</v>
      </c>
      <c r="AF659" s="41">
        <f>IFERROR(VLOOKUP(Tabela3[[#This Row],[Fantasia]],'BASE VENDAS'!#REF!,2,0),0)</f>
        <v>0</v>
      </c>
      <c r="AG659" s="41">
        <f>IFERROR(VLOOKUP(Tabela3[[#This Row],[Fantasia]],'BASE VENDAS'!#REF!,3,0),0)</f>
        <v>0</v>
      </c>
      <c r="AH659" s="42">
        <f t="shared" si="11"/>
        <v>2.8611970184302681E-2</v>
      </c>
    </row>
    <row r="660" spans="1:34" x14ac:dyDescent="0.2">
      <c r="A660" s="9" t="str">
        <f>IFERROR(Tabela3[[#This Row],[direita]],"formula")</f>
        <v>0008 - 22)</v>
      </c>
      <c r="B660" s="9" t="s">
        <v>1133</v>
      </c>
      <c r="C660" t="s">
        <v>1140</v>
      </c>
      <c r="D660" t="s">
        <v>919</v>
      </c>
      <c r="E660" t="s">
        <v>1141</v>
      </c>
      <c r="F660" t="s">
        <v>677</v>
      </c>
      <c r="G660" t="s">
        <v>2776</v>
      </c>
      <c r="H660" s="48">
        <v>45706</v>
      </c>
      <c r="I660" t="s">
        <v>1982</v>
      </c>
      <c r="J660" t="s">
        <v>303</v>
      </c>
      <c r="K660" t="s">
        <v>313</v>
      </c>
      <c r="L660" t="s">
        <v>414</v>
      </c>
      <c r="M660" t="s">
        <v>414</v>
      </c>
      <c r="N660" t="s">
        <v>333</v>
      </c>
      <c r="O660" t="s">
        <v>299</v>
      </c>
      <c r="P660" t="s">
        <v>2817</v>
      </c>
      <c r="Q660" t="s">
        <v>300</v>
      </c>
      <c r="R660" t="s">
        <v>2232</v>
      </c>
      <c r="S660" t="s">
        <v>20</v>
      </c>
      <c r="T660" s="49">
        <v>1</v>
      </c>
      <c r="U660" s="49">
        <v>5.2</v>
      </c>
      <c r="V660" s="49">
        <v>138</v>
      </c>
      <c r="W660" t="s">
        <v>315</v>
      </c>
      <c r="X660" t="s">
        <v>302</v>
      </c>
      <c r="Y660" t="s">
        <v>335</v>
      </c>
      <c r="Z660" t="s">
        <v>2818</v>
      </c>
      <c r="AA660" s="2" t="str">
        <f>IFERROR(VLOOKUP(Tabela3[[#This Row],[RetornCodigo]],Tabela7[],4,0),"formula")</f>
        <v xml:space="preserve">Vanguarda Joaquim Nelson  Ideal   </v>
      </c>
      <c r="AB660" s="9" t="str">
        <f>IFERROR(VLOOKUP(Tabela3[[#This Row],[RetornCodigo]],Tabela7[],3,0),"formula")</f>
        <v>Vanguarda</v>
      </c>
      <c r="AC660" s="40">
        <f>IFERROR(Tabela3[[#This Row],[Vlr Devolução]]/$AK$1,"formula")</f>
        <v>4.4214449564064745E-4</v>
      </c>
      <c r="AD660" s="32">
        <f>IFERROR(Tabela3[[#This Row],[Qtd Devolvida Kg]]/$AL$1,"formula")</f>
        <v>1.5080947053887665E-4</v>
      </c>
      <c r="AE660" s="41" t="str">
        <f>IFERROR(RIGHT(Tabela3[[#This Row],[Cliente]],10),"formula")</f>
        <v>0008 - 22)</v>
      </c>
      <c r="AF660" s="41">
        <f>IFERROR(VLOOKUP(Tabela3[[#This Row],[Fantasia]],'BASE VENDAS'!#REF!,2,0),0)</f>
        <v>0</v>
      </c>
      <c r="AG660" s="41">
        <f>IFERROR(VLOOKUP(Tabela3[[#This Row],[Fantasia]],'BASE VENDAS'!#REF!,3,0),0)</f>
        <v>0</v>
      </c>
      <c r="AH660" s="42">
        <f t="shared" si="11"/>
        <v>2.8611970184302681E-2</v>
      </c>
    </row>
    <row r="661" spans="1:34" x14ac:dyDescent="0.2">
      <c r="A661" s="9" t="str">
        <f>IFERROR(Tabela3[[#This Row],[direita]],"formula")</f>
        <v>1899 - 72)</v>
      </c>
      <c r="B661" s="9" t="s">
        <v>1133</v>
      </c>
      <c r="C661" t="s">
        <v>1140</v>
      </c>
      <c r="D661" t="s">
        <v>921</v>
      </c>
      <c r="E661" t="s">
        <v>1284</v>
      </c>
      <c r="F661" t="s">
        <v>681</v>
      </c>
      <c r="G661" t="s">
        <v>1285</v>
      </c>
      <c r="H661" s="48">
        <v>45699</v>
      </c>
      <c r="I661" t="s">
        <v>430</v>
      </c>
      <c r="J661" t="s">
        <v>297</v>
      </c>
      <c r="K661" t="s">
        <v>27</v>
      </c>
      <c r="L661" t="s">
        <v>318</v>
      </c>
      <c r="M661" t="s">
        <v>72</v>
      </c>
      <c r="N661" t="s">
        <v>298</v>
      </c>
      <c r="O661" t="s">
        <v>299</v>
      </c>
      <c r="P661" t="s">
        <v>1286</v>
      </c>
      <c r="Q661" t="s">
        <v>300</v>
      </c>
      <c r="R661" t="s">
        <v>132</v>
      </c>
      <c r="S661" t="s">
        <v>20</v>
      </c>
      <c r="T661" s="49">
        <v>2.7799999999999998E-2</v>
      </c>
      <c r="U661" s="49">
        <v>0.50039999999999996</v>
      </c>
      <c r="V661" s="49">
        <v>7.9</v>
      </c>
      <c r="W661" t="s">
        <v>315</v>
      </c>
      <c r="X661" t="s">
        <v>302</v>
      </c>
      <c r="Y661" t="s">
        <v>21</v>
      </c>
      <c r="Z661" t="s">
        <v>1287</v>
      </c>
      <c r="AA661" s="2" t="str">
        <f>IFERROR(VLOOKUP(Tabela3[[#This Row],[RetornCodigo]],Tabela7[],4,0),"formula")</f>
        <v xml:space="preserve">Assai Novo Angelim   </v>
      </c>
      <c r="AB661" s="9" t="str">
        <f>IFERROR(VLOOKUP(Tabela3[[#This Row],[RetornCodigo]],Tabela7[],3,0),"formula")</f>
        <v>Assai</v>
      </c>
      <c r="AC661" s="40">
        <f>IFERROR(Tabela3[[#This Row],[Vlr Devolução]]/$AK$1,"formula")</f>
        <v>2.5311170402616776E-5</v>
      </c>
      <c r="AD661" s="32">
        <f>IFERROR(Tabela3[[#This Row],[Qtd Devolvida Kg]]/$AL$1,"formula")</f>
        <v>1.4512511357241128E-5</v>
      </c>
      <c r="AE661" s="41" t="str">
        <f>IFERROR(RIGHT(Tabela3[[#This Row],[Cliente]],10),"formula")</f>
        <v>1899 - 72)</v>
      </c>
      <c r="AF661" s="41">
        <f>IFERROR(VLOOKUP(Tabela3[[#This Row],[Fantasia]],'BASE VENDAS'!#REF!,2,0),0)</f>
        <v>0</v>
      </c>
      <c r="AG661" s="41">
        <f>IFERROR(VLOOKUP(Tabela3[[#This Row],[Fantasia]],'BASE VENDAS'!#REF!,3,0),0)</f>
        <v>0</v>
      </c>
      <c r="AH661" s="42">
        <f t="shared" si="11"/>
        <v>2.8611970184302681E-2</v>
      </c>
    </row>
    <row r="662" spans="1:34" x14ac:dyDescent="0.2">
      <c r="A662" s="9" t="str">
        <f>IFERROR(Tabela3[[#This Row],[direita]],"formula")</f>
        <v>1899 - 72)</v>
      </c>
      <c r="B662" s="9" t="s">
        <v>1133</v>
      </c>
      <c r="C662" t="s">
        <v>1140</v>
      </c>
      <c r="D662" t="s">
        <v>921</v>
      </c>
      <c r="E662" t="s">
        <v>1284</v>
      </c>
      <c r="F662" t="s">
        <v>681</v>
      </c>
      <c r="G662" t="s">
        <v>1285</v>
      </c>
      <c r="H662" s="48">
        <v>45702</v>
      </c>
      <c r="I662" t="s">
        <v>430</v>
      </c>
      <c r="J662" t="s">
        <v>297</v>
      </c>
      <c r="K662" t="s">
        <v>27</v>
      </c>
      <c r="L662" t="s">
        <v>320</v>
      </c>
      <c r="M662" t="s">
        <v>28</v>
      </c>
      <c r="N662" t="s">
        <v>298</v>
      </c>
      <c r="O662" t="s">
        <v>299</v>
      </c>
      <c r="P662" t="s">
        <v>2223</v>
      </c>
      <c r="Q662" t="s">
        <v>300</v>
      </c>
      <c r="R662" t="s">
        <v>29</v>
      </c>
      <c r="S662" t="s">
        <v>20</v>
      </c>
      <c r="T662" s="49">
        <v>0.44440000000000002</v>
      </c>
      <c r="U662" s="49">
        <v>7.9992000000000001</v>
      </c>
      <c r="V662" s="49">
        <v>116</v>
      </c>
      <c r="W662" t="s">
        <v>301</v>
      </c>
      <c r="X662" t="s">
        <v>370</v>
      </c>
      <c r="Y662" t="s">
        <v>371</v>
      </c>
      <c r="Z662" t="s">
        <v>1287</v>
      </c>
      <c r="AA662" s="2" t="str">
        <f>IFERROR(VLOOKUP(Tabela3[[#This Row],[RetornCodigo]],Tabela7[],4,0),"formula")</f>
        <v xml:space="preserve">Assai Novo Angelim   </v>
      </c>
      <c r="AB662" s="9" t="str">
        <f>IFERROR(VLOOKUP(Tabela3[[#This Row],[RetornCodigo]],Tabela7[],3,0),"formula")</f>
        <v>Assai</v>
      </c>
      <c r="AC662" s="40">
        <f>IFERROR(Tabela3[[#This Row],[Vlr Devolução]]/$AK$1,"formula")</f>
        <v>3.7165769198779065E-4</v>
      </c>
      <c r="AD662" s="32">
        <f>IFERROR(Tabela3[[#This Row],[Qtd Devolvida Kg]]/$AL$1,"formula")</f>
        <v>2.3199136860280423E-4</v>
      </c>
      <c r="AE662" s="41" t="str">
        <f>IFERROR(RIGHT(Tabela3[[#This Row],[Cliente]],10),"formula")</f>
        <v>1899 - 72)</v>
      </c>
      <c r="AF662" s="41">
        <f>IFERROR(VLOOKUP(Tabela3[[#This Row],[Fantasia]],'BASE VENDAS'!#REF!,2,0),0)</f>
        <v>0</v>
      </c>
      <c r="AG662" s="41">
        <f>IFERROR(VLOOKUP(Tabela3[[#This Row],[Fantasia]],'BASE VENDAS'!#REF!,3,0),0)</f>
        <v>0</v>
      </c>
      <c r="AH662" s="42">
        <f t="shared" si="11"/>
        <v>2.8611970184302681E-2</v>
      </c>
    </row>
    <row r="663" spans="1:34" x14ac:dyDescent="0.2">
      <c r="A663" s="9" t="str">
        <f>IFERROR(Tabela3[[#This Row],[direita]],"formula")</f>
        <v>1899 - 72)</v>
      </c>
      <c r="B663" s="9" t="s">
        <v>1133</v>
      </c>
      <c r="C663" t="s">
        <v>1140</v>
      </c>
      <c r="D663" t="s">
        <v>921</v>
      </c>
      <c r="E663" t="s">
        <v>1284</v>
      </c>
      <c r="F663" t="s">
        <v>681</v>
      </c>
      <c r="G663" t="s">
        <v>1285</v>
      </c>
      <c r="H663" s="48">
        <v>45702</v>
      </c>
      <c r="I663" t="s">
        <v>430</v>
      </c>
      <c r="J663" t="s">
        <v>297</v>
      </c>
      <c r="K663" t="s">
        <v>65</v>
      </c>
      <c r="L663" t="s">
        <v>312</v>
      </c>
      <c r="M663" t="s">
        <v>66</v>
      </c>
      <c r="N663" t="s">
        <v>298</v>
      </c>
      <c r="O663" t="s">
        <v>299</v>
      </c>
      <c r="P663" t="s">
        <v>2223</v>
      </c>
      <c r="Q663" t="s">
        <v>309</v>
      </c>
      <c r="R663" t="s">
        <v>1186</v>
      </c>
      <c r="S663" t="s">
        <v>20</v>
      </c>
      <c r="T663" s="49">
        <v>3.2222</v>
      </c>
      <c r="U663" s="49">
        <v>57.999600000000001</v>
      </c>
      <c r="V663" s="49">
        <v>493</v>
      </c>
      <c r="W663" t="s">
        <v>301</v>
      </c>
      <c r="X663" t="s">
        <v>370</v>
      </c>
      <c r="Y663" t="s">
        <v>371</v>
      </c>
      <c r="Z663" t="s">
        <v>1287</v>
      </c>
      <c r="AA663" s="2" t="str">
        <f>IFERROR(VLOOKUP(Tabela3[[#This Row],[RetornCodigo]],Tabela7[],4,0),"formula")</f>
        <v xml:space="preserve">Assai Novo Angelim   </v>
      </c>
      <c r="AB663" s="9" t="str">
        <f>IFERROR(VLOOKUP(Tabela3[[#This Row],[RetornCodigo]],Tabela7[],3,0),"formula")</f>
        <v>Assai</v>
      </c>
      <c r="AC663" s="40">
        <f>IFERROR(Tabela3[[#This Row],[Vlr Devolução]]/$AK$1,"formula")</f>
        <v>1.5795451909481101E-3</v>
      </c>
      <c r="AD663" s="32">
        <f>IFERROR(Tabela3[[#This Row],[Qtd Devolvida Kg]]/$AL$1,"formula")</f>
        <v>1.682094032205121E-3</v>
      </c>
      <c r="AE663" s="41" t="str">
        <f>IFERROR(RIGHT(Tabela3[[#This Row],[Cliente]],10),"formula")</f>
        <v>1899 - 72)</v>
      </c>
      <c r="AF663" s="41">
        <f>IFERROR(VLOOKUP(Tabela3[[#This Row],[Fantasia]],'BASE VENDAS'!#REF!,2,0),0)</f>
        <v>0</v>
      </c>
      <c r="AG663" s="41">
        <f>IFERROR(VLOOKUP(Tabela3[[#This Row],[Fantasia]],'BASE VENDAS'!#REF!,3,0),0)</f>
        <v>0</v>
      </c>
      <c r="AH663" s="42">
        <f t="shared" si="11"/>
        <v>2.8611970184302681E-2</v>
      </c>
    </row>
    <row r="664" spans="1:34" x14ac:dyDescent="0.2">
      <c r="A664" s="9" t="str">
        <f>IFERROR(Tabela3[[#This Row],[direita]],"formula")</f>
        <v>1899 - 71)</v>
      </c>
      <c r="B664" s="9" t="s">
        <v>1133</v>
      </c>
      <c r="C664" t="s">
        <v>1140</v>
      </c>
      <c r="D664" t="s">
        <v>921</v>
      </c>
      <c r="E664" t="s">
        <v>1284</v>
      </c>
      <c r="F664" t="s">
        <v>681</v>
      </c>
      <c r="G664" t="s">
        <v>1288</v>
      </c>
      <c r="H664" s="48">
        <v>45699</v>
      </c>
      <c r="I664" t="s">
        <v>430</v>
      </c>
      <c r="J664" t="s">
        <v>297</v>
      </c>
      <c r="K664" t="s">
        <v>62</v>
      </c>
      <c r="L664" t="s">
        <v>63</v>
      </c>
      <c r="M664" t="s">
        <v>63</v>
      </c>
      <c r="N664" t="s">
        <v>298</v>
      </c>
      <c r="O664" t="s">
        <v>299</v>
      </c>
      <c r="P664" t="s">
        <v>1289</v>
      </c>
      <c r="Q664" t="s">
        <v>300</v>
      </c>
      <c r="R664" t="s">
        <v>64</v>
      </c>
      <c r="S664" t="s">
        <v>20</v>
      </c>
      <c r="T664" s="49">
        <v>8.7999999999999995E-2</v>
      </c>
      <c r="U664" s="49">
        <v>1.32</v>
      </c>
      <c r="V664" s="49">
        <v>15.18</v>
      </c>
      <c r="W664" t="s">
        <v>301</v>
      </c>
      <c r="X664" t="s">
        <v>370</v>
      </c>
      <c r="Y664" t="s">
        <v>371</v>
      </c>
      <c r="Z664" t="s">
        <v>1290</v>
      </c>
      <c r="AA664" s="2" t="str">
        <f>IFERROR(VLOOKUP(Tabela3[[#This Row],[RetornCodigo]],Tabela7[],4,0),"formula")</f>
        <v xml:space="preserve">Assai Turu   </v>
      </c>
      <c r="AB664" s="9" t="str">
        <f>IFERROR(VLOOKUP(Tabela3[[#This Row],[RetornCodigo]],Tabela7[],3,0),"formula")</f>
        <v>Assai</v>
      </c>
      <c r="AC664" s="40">
        <f>IFERROR(Tabela3[[#This Row],[Vlr Devolução]]/$AK$1,"formula")</f>
        <v>4.8635894520471222E-5</v>
      </c>
      <c r="AD664" s="32">
        <f>IFERROR(Tabela3[[#This Row],[Qtd Devolvida Kg]]/$AL$1,"formula")</f>
        <v>3.8282404059868691E-5</v>
      </c>
      <c r="AE664" s="41" t="str">
        <f>IFERROR(RIGHT(Tabela3[[#This Row],[Cliente]],10),"formula")</f>
        <v>1899 - 71)</v>
      </c>
      <c r="AF664" s="41">
        <f>IFERROR(VLOOKUP(Tabela3[[#This Row],[Fantasia]],'BASE VENDAS'!#REF!,2,0),0)</f>
        <v>0</v>
      </c>
      <c r="AG664" s="41">
        <f>IFERROR(VLOOKUP(Tabela3[[#This Row],[Fantasia]],'BASE VENDAS'!#REF!,3,0),0)</f>
        <v>0</v>
      </c>
      <c r="AH664" s="42">
        <f t="shared" si="11"/>
        <v>2.8611970184302681E-2</v>
      </c>
    </row>
    <row r="665" spans="1:34" x14ac:dyDescent="0.2">
      <c r="A665" s="9" t="str">
        <f>IFERROR(Tabela3[[#This Row],[direita]],"formula")</f>
        <v>1899 - 71)</v>
      </c>
      <c r="B665" s="9" t="s">
        <v>1133</v>
      </c>
      <c r="C665" t="s">
        <v>1140</v>
      </c>
      <c r="D665" t="s">
        <v>921</v>
      </c>
      <c r="E665" t="s">
        <v>1284</v>
      </c>
      <c r="F665" t="s">
        <v>681</v>
      </c>
      <c r="G665" t="s">
        <v>1288</v>
      </c>
      <c r="H665" s="48">
        <v>45699</v>
      </c>
      <c r="I665" t="s">
        <v>430</v>
      </c>
      <c r="J665" t="s">
        <v>297</v>
      </c>
      <c r="K665" t="s">
        <v>53</v>
      </c>
      <c r="L665" t="s">
        <v>54</v>
      </c>
      <c r="M665" t="s">
        <v>55</v>
      </c>
      <c r="N665" t="s">
        <v>298</v>
      </c>
      <c r="O665" t="s">
        <v>299</v>
      </c>
      <c r="P665" t="s">
        <v>1289</v>
      </c>
      <c r="Q665" t="s">
        <v>308</v>
      </c>
      <c r="R665" t="s">
        <v>56</v>
      </c>
      <c r="S665" t="s">
        <v>20</v>
      </c>
      <c r="T665" s="49">
        <v>5.67E-2</v>
      </c>
      <c r="U665" s="49">
        <v>0.85050000000000003</v>
      </c>
      <c r="V665" s="49">
        <v>10.88</v>
      </c>
      <c r="W665" t="s">
        <v>301</v>
      </c>
      <c r="X665" t="s">
        <v>370</v>
      </c>
      <c r="Y665" t="s">
        <v>371</v>
      </c>
      <c r="Z665" t="s">
        <v>1290</v>
      </c>
      <c r="AA665" s="2" t="str">
        <f>IFERROR(VLOOKUP(Tabela3[[#This Row],[RetornCodigo]],Tabela7[],4,0),"formula")</f>
        <v xml:space="preserve">Assai Turu   </v>
      </c>
      <c r="AB665" s="9" t="str">
        <f>IFERROR(VLOOKUP(Tabela3[[#This Row],[RetornCodigo]],Tabela7[],3,0),"formula")</f>
        <v>Assai</v>
      </c>
      <c r="AC665" s="40">
        <f>IFERROR(Tabela3[[#This Row],[Vlr Devolução]]/$AK$1,"formula")</f>
        <v>3.4858928351958293E-5</v>
      </c>
      <c r="AD665" s="32">
        <f>IFERROR(Tabela3[[#This Row],[Qtd Devolvida Kg]]/$AL$1,"formula")</f>
        <v>2.4666048979483576E-5</v>
      </c>
      <c r="AE665" s="41" t="str">
        <f>IFERROR(RIGHT(Tabela3[[#This Row],[Cliente]],10),"formula")</f>
        <v>1899 - 71)</v>
      </c>
      <c r="AF665" s="41">
        <f>IFERROR(VLOOKUP(Tabela3[[#This Row],[Fantasia]],'BASE VENDAS'!#REF!,2,0),0)</f>
        <v>0</v>
      </c>
      <c r="AG665" s="41">
        <f>IFERROR(VLOOKUP(Tabela3[[#This Row],[Fantasia]],'BASE VENDAS'!#REF!,3,0),0)</f>
        <v>0</v>
      </c>
      <c r="AH665" s="42">
        <f t="shared" si="11"/>
        <v>2.8611970184302681E-2</v>
      </c>
    </row>
    <row r="666" spans="1:34" x14ac:dyDescent="0.2">
      <c r="A666" s="9" t="str">
        <f>IFERROR(Tabela3[[#This Row],[direita]],"formula")</f>
        <v>1899 - 73)</v>
      </c>
      <c r="B666" s="9" t="s">
        <v>1133</v>
      </c>
      <c r="C666" t="s">
        <v>1140</v>
      </c>
      <c r="D666" t="s">
        <v>921</v>
      </c>
      <c r="E666" t="s">
        <v>1284</v>
      </c>
      <c r="F666" t="s">
        <v>681</v>
      </c>
      <c r="G666" t="s">
        <v>1439</v>
      </c>
      <c r="H666" s="48">
        <v>45700</v>
      </c>
      <c r="I666" t="s">
        <v>430</v>
      </c>
      <c r="J666" t="s">
        <v>297</v>
      </c>
      <c r="K666" t="s">
        <v>65</v>
      </c>
      <c r="L666" t="s">
        <v>312</v>
      </c>
      <c r="M666" t="s">
        <v>66</v>
      </c>
      <c r="N666" t="s">
        <v>298</v>
      </c>
      <c r="O666" t="s">
        <v>299</v>
      </c>
      <c r="P666" t="s">
        <v>2224</v>
      </c>
      <c r="Q666" t="s">
        <v>308</v>
      </c>
      <c r="R666" t="s">
        <v>1186</v>
      </c>
      <c r="S666" t="s">
        <v>20</v>
      </c>
      <c r="T666" s="49">
        <v>1.8332999999999999</v>
      </c>
      <c r="U666" s="49">
        <v>32.999400000000001</v>
      </c>
      <c r="V666" s="49">
        <v>280.5</v>
      </c>
      <c r="W666" t="s">
        <v>301</v>
      </c>
      <c r="X666" t="s">
        <v>370</v>
      </c>
      <c r="Y666" t="s">
        <v>371</v>
      </c>
      <c r="Z666" t="s">
        <v>2225</v>
      </c>
      <c r="AA666" s="2" t="str">
        <f>IFERROR(VLOOKUP(Tabela3[[#This Row],[RetornCodigo]],Tabela7[],4,0),"formula")</f>
        <v xml:space="preserve">Assai Sao Bernardo   </v>
      </c>
      <c r="AB666" s="9" t="str">
        <f>IFERROR(VLOOKUP(Tabela3[[#This Row],[RetornCodigo]],Tabela7[],3,0),"formula")</f>
        <v>Assai</v>
      </c>
      <c r="AC666" s="40">
        <f>IFERROR(Tabela3[[#This Row],[Vlr Devolução]]/$AK$1,"formula")</f>
        <v>8.9870674657392474E-4</v>
      </c>
      <c r="AD666" s="32">
        <f>IFERROR(Tabela3[[#This Row],[Qtd Devolvida Kg]]/$AL$1,"formula")</f>
        <v>9.5704270040396265E-4</v>
      </c>
      <c r="AE666" s="41" t="str">
        <f>IFERROR(RIGHT(Tabela3[[#This Row],[Cliente]],10),"formula")</f>
        <v>1899 - 73)</v>
      </c>
      <c r="AF666" s="41">
        <f>IFERROR(VLOOKUP(Tabela3[[#This Row],[Fantasia]],'BASE VENDAS'!#REF!,2,0),0)</f>
        <v>0</v>
      </c>
      <c r="AG666" s="41">
        <f>IFERROR(VLOOKUP(Tabela3[[#This Row],[Fantasia]],'BASE VENDAS'!#REF!,3,0),0)</f>
        <v>0</v>
      </c>
      <c r="AH666" s="42">
        <f t="shared" si="11"/>
        <v>2.8611970184302681E-2</v>
      </c>
    </row>
    <row r="667" spans="1:34" x14ac:dyDescent="0.2">
      <c r="A667" s="9" t="str">
        <f>IFERROR(Tabela3[[#This Row],[direita]],"formula")</f>
        <v>1899 - 73)</v>
      </c>
      <c r="B667" s="9" t="s">
        <v>1133</v>
      </c>
      <c r="C667" t="s">
        <v>1140</v>
      </c>
      <c r="D667" t="s">
        <v>921</v>
      </c>
      <c r="E667" t="s">
        <v>1284</v>
      </c>
      <c r="F667" t="s">
        <v>681</v>
      </c>
      <c r="G667" t="s">
        <v>1439</v>
      </c>
      <c r="H667" s="48">
        <v>45707</v>
      </c>
      <c r="I667" t="s">
        <v>1982</v>
      </c>
      <c r="J667" t="s">
        <v>303</v>
      </c>
      <c r="K667" t="s">
        <v>45</v>
      </c>
      <c r="L667" t="s">
        <v>417</v>
      </c>
      <c r="M667" t="s">
        <v>46</v>
      </c>
      <c r="N667" t="s">
        <v>311</v>
      </c>
      <c r="O667" t="s">
        <v>299</v>
      </c>
      <c r="P667" t="s">
        <v>2819</v>
      </c>
      <c r="Q667" t="s">
        <v>309</v>
      </c>
      <c r="R667" t="s">
        <v>47</v>
      </c>
      <c r="S667" t="s">
        <v>20</v>
      </c>
      <c r="T667" s="49">
        <v>5.3333000000000004</v>
      </c>
      <c r="U667" s="49">
        <v>79.999499999999998</v>
      </c>
      <c r="V667" s="49">
        <v>280</v>
      </c>
      <c r="W667" t="s">
        <v>301</v>
      </c>
      <c r="X667" t="s">
        <v>370</v>
      </c>
      <c r="Y667" t="s">
        <v>371</v>
      </c>
      <c r="Z667" t="s">
        <v>2225</v>
      </c>
      <c r="AA667" s="2" t="str">
        <f>IFERROR(VLOOKUP(Tabela3[[#This Row],[RetornCodigo]],Tabela7[],4,0),"formula")</f>
        <v xml:space="preserve">Assai Sao Bernardo   </v>
      </c>
      <c r="AB667" s="9" t="str">
        <f>IFERROR(VLOOKUP(Tabela3[[#This Row],[RetornCodigo]],Tabela7[],3,0),"formula")</f>
        <v>Assai</v>
      </c>
      <c r="AC667" s="40">
        <f>IFERROR(Tabela3[[#This Row],[Vlr Devolução]]/$AK$1,"formula")</f>
        <v>8.9710477376363251E-4</v>
      </c>
      <c r="AD667" s="32">
        <f>IFERROR(Tabela3[[#This Row],[Qtd Devolvida Kg]]/$AL$1,"formula")</f>
        <v>2.3201311996874732E-3</v>
      </c>
      <c r="AE667" s="41" t="str">
        <f>IFERROR(RIGHT(Tabela3[[#This Row],[Cliente]],10),"formula")</f>
        <v>1899 - 73)</v>
      </c>
      <c r="AF667" s="41">
        <f>IFERROR(VLOOKUP(Tabela3[[#This Row],[Fantasia]],'BASE VENDAS'!#REF!,2,0),0)</f>
        <v>0</v>
      </c>
      <c r="AG667" s="41">
        <f>IFERROR(VLOOKUP(Tabela3[[#This Row],[Fantasia]],'BASE VENDAS'!#REF!,3,0),0)</f>
        <v>0</v>
      </c>
      <c r="AH667" s="42">
        <f t="shared" si="11"/>
        <v>2.8611970184302681E-2</v>
      </c>
    </row>
    <row r="668" spans="1:34" x14ac:dyDescent="0.2">
      <c r="A668" s="9" t="str">
        <f>IFERROR(Tabela3[[#This Row],[direita]],"formula")</f>
        <v>1899 - 73)</v>
      </c>
      <c r="B668" s="9" t="s">
        <v>1133</v>
      </c>
      <c r="C668" t="s">
        <v>1140</v>
      </c>
      <c r="D668" t="s">
        <v>921</v>
      </c>
      <c r="E668" t="s">
        <v>1284</v>
      </c>
      <c r="F668" t="s">
        <v>681</v>
      </c>
      <c r="G668" t="s">
        <v>1439</v>
      </c>
      <c r="H668" s="48">
        <v>45707</v>
      </c>
      <c r="I668" t="s">
        <v>1982</v>
      </c>
      <c r="J668" t="s">
        <v>297</v>
      </c>
      <c r="K668" t="s">
        <v>65</v>
      </c>
      <c r="L668" t="s">
        <v>312</v>
      </c>
      <c r="M668" t="s">
        <v>66</v>
      </c>
      <c r="N668" t="s">
        <v>298</v>
      </c>
      <c r="O668" t="s">
        <v>299</v>
      </c>
      <c r="P668" t="s">
        <v>2819</v>
      </c>
      <c r="Q668" t="s">
        <v>307</v>
      </c>
      <c r="R668" t="s">
        <v>1186</v>
      </c>
      <c r="S668" t="s">
        <v>20</v>
      </c>
      <c r="T668" s="49">
        <v>0.27779999999999999</v>
      </c>
      <c r="U668" s="49">
        <v>5.0004</v>
      </c>
      <c r="V668" s="49">
        <v>42.5</v>
      </c>
      <c r="W668" t="s">
        <v>301</v>
      </c>
      <c r="X668" t="s">
        <v>370</v>
      </c>
      <c r="Y668" t="s">
        <v>371</v>
      </c>
      <c r="Z668" t="s">
        <v>2225</v>
      </c>
      <c r="AA668" s="2" t="str">
        <f>IFERROR(VLOOKUP(Tabela3[[#This Row],[RetornCodigo]],Tabela7[],4,0),"formula")</f>
        <v xml:space="preserve">Assai Sao Bernardo   </v>
      </c>
      <c r="AB668" s="9" t="str">
        <f>IFERROR(VLOOKUP(Tabela3[[#This Row],[RetornCodigo]],Tabela7[],3,0),"formula")</f>
        <v>Assai</v>
      </c>
      <c r="AC668" s="40">
        <f>IFERROR(Tabela3[[#This Row],[Vlr Devolução]]/$AK$1,"formula")</f>
        <v>1.3616768887483708E-4</v>
      </c>
      <c r="AD668" s="32">
        <f>IFERROR(Tabela3[[#This Row],[Qtd Devolvida Kg]]/$AL$1,"formula")</f>
        <v>1.4502070701588439E-4</v>
      </c>
      <c r="AE668" s="41" t="str">
        <f>IFERROR(RIGHT(Tabela3[[#This Row],[Cliente]],10),"formula")</f>
        <v>1899 - 73)</v>
      </c>
      <c r="AF668" s="41">
        <f>IFERROR(VLOOKUP(Tabela3[[#This Row],[Fantasia]],'BASE VENDAS'!#REF!,2,0),0)</f>
        <v>0</v>
      </c>
      <c r="AG668" s="41">
        <f>IFERROR(VLOOKUP(Tabela3[[#This Row],[Fantasia]],'BASE VENDAS'!#REF!,3,0),0)</f>
        <v>0</v>
      </c>
      <c r="AH668" s="42">
        <f t="shared" si="11"/>
        <v>2.8611970184302681E-2</v>
      </c>
    </row>
    <row r="669" spans="1:34" x14ac:dyDescent="0.2">
      <c r="A669" s="9" t="str">
        <f>IFERROR(Tabela3[[#This Row],[direita]],"formula")</f>
        <v>1899 - 73)</v>
      </c>
      <c r="B669" s="9" t="s">
        <v>1133</v>
      </c>
      <c r="C669" t="s">
        <v>1140</v>
      </c>
      <c r="D669" t="s">
        <v>921</v>
      </c>
      <c r="E669" t="s">
        <v>1284</v>
      </c>
      <c r="F669" t="s">
        <v>681</v>
      </c>
      <c r="G669" t="s">
        <v>1439</v>
      </c>
      <c r="H669" s="48">
        <v>45707</v>
      </c>
      <c r="I669" t="s">
        <v>1982</v>
      </c>
      <c r="J669" t="s">
        <v>303</v>
      </c>
      <c r="K669" t="s">
        <v>313</v>
      </c>
      <c r="L669" t="s">
        <v>324</v>
      </c>
      <c r="M669" t="s">
        <v>324</v>
      </c>
      <c r="N669" t="s">
        <v>333</v>
      </c>
      <c r="O669" t="s">
        <v>299</v>
      </c>
      <c r="P669" t="s">
        <v>2819</v>
      </c>
      <c r="Q669" t="s">
        <v>319</v>
      </c>
      <c r="R669" t="s">
        <v>385</v>
      </c>
      <c r="S669" t="s">
        <v>20</v>
      </c>
      <c r="T669" s="49">
        <v>1.6667000000000001</v>
      </c>
      <c r="U669" s="49">
        <v>8.6668400000000005</v>
      </c>
      <c r="V669" s="49">
        <v>210</v>
      </c>
      <c r="W669" t="s">
        <v>301</v>
      </c>
      <c r="X669" t="s">
        <v>370</v>
      </c>
      <c r="Y669" t="s">
        <v>371</v>
      </c>
      <c r="Z669" t="s">
        <v>2225</v>
      </c>
      <c r="AA669" s="2" t="str">
        <f>IFERROR(VLOOKUP(Tabela3[[#This Row],[RetornCodigo]],Tabela7[],4,0),"formula")</f>
        <v xml:space="preserve">Assai Sao Bernardo   </v>
      </c>
      <c r="AB669" s="9" t="str">
        <f>IFERROR(VLOOKUP(Tabela3[[#This Row],[RetornCodigo]],Tabela7[],3,0),"formula")</f>
        <v>Assai</v>
      </c>
      <c r="AC669" s="40">
        <f>IFERROR(Tabela3[[#This Row],[Vlr Devolução]]/$AK$1,"formula")</f>
        <v>6.7282858032272443E-4</v>
      </c>
      <c r="AD669" s="32">
        <f>IFERROR(Tabela3[[#This Row],[Qtd Devolvida Kg]]/$AL$1,"formula")</f>
        <v>2.513541445471457E-4</v>
      </c>
      <c r="AE669" s="41" t="str">
        <f>IFERROR(RIGHT(Tabela3[[#This Row],[Cliente]],10),"formula")</f>
        <v>1899 - 73)</v>
      </c>
      <c r="AF669" s="41">
        <f>IFERROR(VLOOKUP(Tabela3[[#This Row],[Fantasia]],'BASE VENDAS'!#REF!,2,0),0)</f>
        <v>0</v>
      </c>
      <c r="AG669" s="41">
        <f>IFERROR(VLOOKUP(Tabela3[[#This Row],[Fantasia]],'BASE VENDAS'!#REF!,3,0),0)</f>
        <v>0</v>
      </c>
      <c r="AH669" s="42">
        <f t="shared" si="11"/>
        <v>2.8611970184302681E-2</v>
      </c>
    </row>
    <row r="670" spans="1:34" x14ac:dyDescent="0.2">
      <c r="A670" s="9" t="str">
        <f>IFERROR(Tabela3[[#This Row],[direita]],"formula")</f>
        <v>1899 - 73)</v>
      </c>
      <c r="B670" s="9" t="s">
        <v>1133</v>
      </c>
      <c r="C670" t="s">
        <v>1140</v>
      </c>
      <c r="D670" t="s">
        <v>921</v>
      </c>
      <c r="E670" t="s">
        <v>1284</v>
      </c>
      <c r="F670" t="s">
        <v>681</v>
      </c>
      <c r="G670" t="s">
        <v>1439</v>
      </c>
      <c r="H670" s="48">
        <v>45712</v>
      </c>
      <c r="I670" t="s">
        <v>2485</v>
      </c>
      <c r="J670" t="s">
        <v>303</v>
      </c>
      <c r="K670" t="s">
        <v>313</v>
      </c>
      <c r="L670" t="s">
        <v>324</v>
      </c>
      <c r="M670" t="s">
        <v>324</v>
      </c>
      <c r="N670" t="s">
        <v>333</v>
      </c>
      <c r="O670" t="s">
        <v>299</v>
      </c>
      <c r="P670" t="s">
        <v>2820</v>
      </c>
      <c r="Q670" t="s">
        <v>300</v>
      </c>
      <c r="R670" t="s">
        <v>385</v>
      </c>
      <c r="S670" t="s">
        <v>20</v>
      </c>
      <c r="T670" s="49">
        <v>0.83330000000000004</v>
      </c>
      <c r="U670" s="49">
        <v>4.3331600000000003</v>
      </c>
      <c r="V670" s="49">
        <v>105</v>
      </c>
      <c r="W670" t="s">
        <v>301</v>
      </c>
      <c r="X670" t="s">
        <v>370</v>
      </c>
      <c r="Y670" t="s">
        <v>371</v>
      </c>
      <c r="Z670" t="s">
        <v>2225</v>
      </c>
      <c r="AA670" s="2" t="str">
        <f>IFERROR(VLOOKUP(Tabela3[[#This Row],[RetornCodigo]],Tabela7[],4,0),"formula")</f>
        <v xml:space="preserve">Assai Sao Bernardo   </v>
      </c>
      <c r="AB670" s="9" t="str">
        <f>IFERROR(VLOOKUP(Tabela3[[#This Row],[RetornCodigo]],Tabela7[],3,0),"formula")</f>
        <v>Assai</v>
      </c>
      <c r="AC670" s="40">
        <f>IFERROR(Tabela3[[#This Row],[Vlr Devolução]]/$AK$1,"formula")</f>
        <v>3.3641429016136222E-4</v>
      </c>
      <c r="AD670" s="32">
        <f>IFERROR(Tabela3[[#This Row],[Qtd Devolvida Kg]]/$AL$1,"formula")</f>
        <v>1.2566953180004591E-4</v>
      </c>
      <c r="AE670" s="41" t="str">
        <f>IFERROR(RIGHT(Tabela3[[#This Row],[Cliente]],10),"formula")</f>
        <v>1899 - 73)</v>
      </c>
      <c r="AF670" s="41">
        <f>IFERROR(VLOOKUP(Tabela3[[#This Row],[Fantasia]],'BASE VENDAS'!#REF!,2,0),0)</f>
        <v>0</v>
      </c>
      <c r="AG670" s="41">
        <f>IFERROR(VLOOKUP(Tabela3[[#This Row],[Fantasia]],'BASE VENDAS'!#REF!,3,0),0)</f>
        <v>0</v>
      </c>
      <c r="AH670" s="42">
        <f t="shared" si="11"/>
        <v>2.8611970184302681E-2</v>
      </c>
    </row>
    <row r="671" spans="1:34" x14ac:dyDescent="0.2">
      <c r="A671" s="9" t="str">
        <f>IFERROR(Tabela3[[#This Row],[direita]],"formula")</f>
        <v>0008 - 05)</v>
      </c>
      <c r="B671" s="9" t="s">
        <v>1133</v>
      </c>
      <c r="C671" t="s">
        <v>1140</v>
      </c>
      <c r="D671" t="s">
        <v>918</v>
      </c>
      <c r="E671" t="s">
        <v>1141</v>
      </c>
      <c r="F671" t="s">
        <v>677</v>
      </c>
      <c r="G671" t="s">
        <v>1291</v>
      </c>
      <c r="H671" s="48">
        <v>45699</v>
      </c>
      <c r="I671" t="s">
        <v>430</v>
      </c>
      <c r="J671" t="s">
        <v>303</v>
      </c>
      <c r="K671" t="s">
        <v>45</v>
      </c>
      <c r="L671" t="s">
        <v>417</v>
      </c>
      <c r="M671" t="s">
        <v>46</v>
      </c>
      <c r="N671" t="s">
        <v>311</v>
      </c>
      <c r="O671" t="s">
        <v>299</v>
      </c>
      <c r="P671" t="s">
        <v>1292</v>
      </c>
      <c r="Q671" t="s">
        <v>300</v>
      </c>
      <c r="R671" t="s">
        <v>47</v>
      </c>
      <c r="S671" t="s">
        <v>20</v>
      </c>
      <c r="T671" s="49">
        <v>1.59</v>
      </c>
      <c r="U671" s="49">
        <v>23.85</v>
      </c>
      <c r="V671" s="49">
        <v>57.24</v>
      </c>
      <c r="W671" t="s">
        <v>315</v>
      </c>
      <c r="X671" t="s">
        <v>372</v>
      </c>
      <c r="Y671" t="s">
        <v>373</v>
      </c>
      <c r="Z671" t="s">
        <v>1293</v>
      </c>
      <c r="AA671" s="2" t="str">
        <f>IFERROR(VLOOKUP(Tabela3[[#This Row],[RetornCodigo]],Tabela7[],4,0),"formula")</f>
        <v xml:space="preserve">Vanguarda Beira Rio   </v>
      </c>
      <c r="AB671" s="9" t="str">
        <f>IFERROR(VLOOKUP(Tabela3[[#This Row],[RetornCodigo]],Tabela7[],3,0),"formula")</f>
        <v>Vanguarda</v>
      </c>
      <c r="AC671" s="40">
        <f>IFERROR(Tabela3[[#This Row],[Vlr Devolução]]/$AK$1,"formula")</f>
        <v>1.8339384732225117E-4</v>
      </c>
      <c r="AD671" s="32">
        <f>IFERROR(Tabela3[[#This Row],[Qtd Devolvida Kg]]/$AL$1,"formula")</f>
        <v>6.9169343699080927E-4</v>
      </c>
      <c r="AE671" s="41" t="str">
        <f>IFERROR(RIGHT(Tabela3[[#This Row],[Cliente]],10),"formula")</f>
        <v>0008 - 05)</v>
      </c>
      <c r="AF671" s="41">
        <f>IFERROR(VLOOKUP(Tabela3[[#This Row],[Fantasia]],'BASE VENDAS'!#REF!,2,0),0)</f>
        <v>0</v>
      </c>
      <c r="AG671" s="41">
        <f>IFERROR(VLOOKUP(Tabela3[[#This Row],[Fantasia]],'BASE VENDAS'!#REF!,3,0),0)</f>
        <v>0</v>
      </c>
      <c r="AH671" s="42">
        <f t="shared" si="11"/>
        <v>2.8611970184302681E-2</v>
      </c>
    </row>
    <row r="672" spans="1:34" x14ac:dyDescent="0.2">
      <c r="A672" s="9" t="str">
        <f>IFERROR(Tabela3[[#This Row],[direita]],"formula")</f>
        <v>1899 - 64)</v>
      </c>
      <c r="B672" s="9" t="s">
        <v>1133</v>
      </c>
      <c r="C672" t="s">
        <v>1134</v>
      </c>
      <c r="D672" t="s">
        <v>917</v>
      </c>
      <c r="E672" t="s">
        <v>1135</v>
      </c>
      <c r="F672" t="s">
        <v>676</v>
      </c>
      <c r="G672" t="s">
        <v>1155</v>
      </c>
      <c r="H672" s="48">
        <v>45694</v>
      </c>
      <c r="I672" t="s">
        <v>357</v>
      </c>
      <c r="J672" t="s">
        <v>297</v>
      </c>
      <c r="K672" t="s">
        <v>53</v>
      </c>
      <c r="L672" t="s">
        <v>54</v>
      </c>
      <c r="M672" t="s">
        <v>55</v>
      </c>
      <c r="N672" t="s">
        <v>298</v>
      </c>
      <c r="O672" t="s">
        <v>299</v>
      </c>
      <c r="P672" t="s">
        <v>1294</v>
      </c>
      <c r="Q672" t="s">
        <v>300</v>
      </c>
      <c r="R672" t="s">
        <v>56</v>
      </c>
      <c r="S672" t="s">
        <v>20</v>
      </c>
      <c r="T672" s="49">
        <v>3.3300000000000003E-2</v>
      </c>
      <c r="U672" s="49">
        <v>0.4995</v>
      </c>
      <c r="V672" s="49">
        <v>6.45</v>
      </c>
      <c r="W672" t="s">
        <v>315</v>
      </c>
      <c r="X672" t="s">
        <v>302</v>
      </c>
      <c r="Y672" t="s">
        <v>21</v>
      </c>
      <c r="Z672" t="s">
        <v>1295</v>
      </c>
      <c r="AA672" s="2" t="str">
        <f>IFERROR(VLOOKUP(Tabela3[[#This Row],[RetornCodigo]],Tabela7[],4,0),"formula")</f>
        <v xml:space="preserve">Assai Padre Andrade   </v>
      </c>
      <c r="AB672" s="9" t="str">
        <f>IFERROR(VLOOKUP(Tabela3[[#This Row],[RetornCodigo]],Tabela7[],3,0),"formula")</f>
        <v>Assai</v>
      </c>
      <c r="AC672" s="40">
        <f>IFERROR(Tabela3[[#This Row],[Vlr Devolução]]/$AK$1,"formula")</f>
        <v>2.0665449252769391E-5</v>
      </c>
      <c r="AD672" s="32">
        <f>IFERROR(Tabela3[[#This Row],[Qtd Devolvida Kg]]/$AL$1,"formula")</f>
        <v>1.44864097181094E-5</v>
      </c>
      <c r="AE672" s="41" t="str">
        <f>IFERROR(RIGHT(Tabela3[[#This Row],[Cliente]],10),"formula")</f>
        <v>1899 - 64)</v>
      </c>
      <c r="AF672" s="41">
        <f>IFERROR(VLOOKUP(Tabela3[[#This Row],[Fantasia]],'BASE VENDAS'!#REF!,2,0),0)</f>
        <v>0</v>
      </c>
      <c r="AG672" s="41">
        <f>IFERROR(VLOOKUP(Tabela3[[#This Row],[Fantasia]],'BASE VENDAS'!#REF!,3,0),0)</f>
        <v>0</v>
      </c>
      <c r="AH672" s="42">
        <f t="shared" si="11"/>
        <v>2.8611970184302681E-2</v>
      </c>
    </row>
    <row r="673" spans="1:34" x14ac:dyDescent="0.2">
      <c r="A673" s="9" t="str">
        <f>IFERROR(Tabela3[[#This Row],[direita]],"formula")</f>
        <v>0002 - 60)</v>
      </c>
      <c r="B673" s="9" t="s">
        <v>1133</v>
      </c>
      <c r="C673" t="s">
        <v>1134</v>
      </c>
      <c r="D673" t="s">
        <v>920</v>
      </c>
      <c r="E673" t="s">
        <v>1135</v>
      </c>
      <c r="F673" t="s">
        <v>676</v>
      </c>
      <c r="G673" t="s">
        <v>1136</v>
      </c>
      <c r="H673" s="48">
        <v>45694</v>
      </c>
      <c r="I673" t="s">
        <v>357</v>
      </c>
      <c r="J673" t="s">
        <v>303</v>
      </c>
      <c r="K673" t="s">
        <v>57</v>
      </c>
      <c r="L673" t="s">
        <v>429</v>
      </c>
      <c r="M673" t="s">
        <v>367</v>
      </c>
      <c r="N673" t="s">
        <v>342</v>
      </c>
      <c r="O673" t="s">
        <v>299</v>
      </c>
      <c r="P673" t="s">
        <v>1296</v>
      </c>
      <c r="Q673" t="s">
        <v>300</v>
      </c>
      <c r="R673" t="s">
        <v>1297</v>
      </c>
      <c r="S673" t="s">
        <v>20</v>
      </c>
      <c r="T673" s="49">
        <v>9.0899999999999995E-2</v>
      </c>
      <c r="U673" s="49">
        <v>1.0908</v>
      </c>
      <c r="V673" s="49">
        <v>19.8</v>
      </c>
      <c r="W673" t="s">
        <v>315</v>
      </c>
      <c r="X673" t="s">
        <v>302</v>
      </c>
      <c r="Y673" t="s">
        <v>335</v>
      </c>
      <c r="Z673" t="s">
        <v>1298</v>
      </c>
      <c r="AA673" s="2" t="str">
        <f>IFERROR(VLOOKUP(Tabela3[[#This Row],[RetornCodigo]],Tabela7[],4,0),"formula")</f>
        <v xml:space="preserve">Atac Carlito Pamplona   </v>
      </c>
      <c r="AB673" s="9" t="str">
        <f>IFERROR(VLOOKUP(Tabela3[[#This Row],[RetornCodigo]],Tabela7[],3,0),"formula")</f>
        <v>Atacadao</v>
      </c>
      <c r="AC673" s="40">
        <f>IFERROR(Tabela3[[#This Row],[Vlr Devolução]]/$AK$1,"formula")</f>
        <v>6.3438123287571163E-5</v>
      </c>
      <c r="AD673" s="32">
        <f>IFERROR(Tabela3[[#This Row],[Qtd Devolvida Kg]]/$AL$1,"formula")</f>
        <v>3.1635186627655121E-5</v>
      </c>
      <c r="AE673" s="41" t="str">
        <f>IFERROR(RIGHT(Tabela3[[#This Row],[Cliente]],10),"formula")</f>
        <v>0002 - 60)</v>
      </c>
      <c r="AF673" s="41">
        <f>IFERROR(VLOOKUP(Tabela3[[#This Row],[Fantasia]],'BASE VENDAS'!#REF!,2,0),0)</f>
        <v>0</v>
      </c>
      <c r="AG673" s="41">
        <f>IFERROR(VLOOKUP(Tabela3[[#This Row],[Fantasia]],'BASE VENDAS'!#REF!,3,0),0)</f>
        <v>0</v>
      </c>
      <c r="AH673" s="42">
        <f t="shared" si="11"/>
        <v>2.8611970184302681E-2</v>
      </c>
    </row>
    <row r="674" spans="1:34" x14ac:dyDescent="0.2">
      <c r="A674" s="9" t="str">
        <f>IFERROR(Tabela3[[#This Row],[direita]],"formula")</f>
        <v>0002 - 60)</v>
      </c>
      <c r="B674" s="9" t="s">
        <v>1133</v>
      </c>
      <c r="C674" t="s">
        <v>1134</v>
      </c>
      <c r="D674" t="s">
        <v>920</v>
      </c>
      <c r="E674" t="s">
        <v>1135</v>
      </c>
      <c r="F674" t="s">
        <v>676</v>
      </c>
      <c r="G674" t="s">
        <v>1136</v>
      </c>
      <c r="H674" s="48">
        <v>45694</v>
      </c>
      <c r="I674" t="s">
        <v>357</v>
      </c>
      <c r="J674" t="s">
        <v>297</v>
      </c>
      <c r="K674" t="s">
        <v>62</v>
      </c>
      <c r="L674" t="s">
        <v>63</v>
      </c>
      <c r="M674" t="s">
        <v>63</v>
      </c>
      <c r="N674" t="s">
        <v>298</v>
      </c>
      <c r="O674" t="s">
        <v>299</v>
      </c>
      <c r="P674" t="s">
        <v>1296</v>
      </c>
      <c r="Q674" t="s">
        <v>308</v>
      </c>
      <c r="R674" t="s">
        <v>64</v>
      </c>
      <c r="S674" t="s">
        <v>20</v>
      </c>
      <c r="T674" s="49">
        <v>6.6699999999999995E-2</v>
      </c>
      <c r="U674" s="49">
        <v>1.0004999999999999</v>
      </c>
      <c r="V674" s="49">
        <v>10.9</v>
      </c>
      <c r="W674" t="s">
        <v>315</v>
      </c>
      <c r="X674" t="s">
        <v>302</v>
      </c>
      <c r="Y674" t="s">
        <v>21</v>
      </c>
      <c r="Z674" t="s">
        <v>1298</v>
      </c>
      <c r="AA674" s="2" t="str">
        <f>IFERROR(VLOOKUP(Tabela3[[#This Row],[RetornCodigo]],Tabela7[],4,0),"formula")</f>
        <v xml:space="preserve">Atac Carlito Pamplona   </v>
      </c>
      <c r="AB674" s="9" t="str">
        <f>IFERROR(VLOOKUP(Tabela3[[#This Row],[RetornCodigo]],Tabela7[],3,0),"formula")</f>
        <v>Atacadao</v>
      </c>
      <c r="AC674" s="40">
        <f>IFERROR(Tabela3[[#This Row],[Vlr Devolução]]/$AK$1,"formula")</f>
        <v>3.4923007264369984E-5</v>
      </c>
      <c r="AD674" s="32">
        <f>IFERROR(Tabela3[[#This Row],[Qtd Devolvida Kg]]/$AL$1,"formula")</f>
        <v>2.9016322168105014E-5</v>
      </c>
      <c r="AE674" s="41" t="str">
        <f>IFERROR(RIGHT(Tabela3[[#This Row],[Cliente]],10),"formula")</f>
        <v>0002 - 60)</v>
      </c>
      <c r="AF674" s="41">
        <f>IFERROR(VLOOKUP(Tabela3[[#This Row],[Fantasia]],'BASE VENDAS'!#REF!,2,0),0)</f>
        <v>0</v>
      </c>
      <c r="AG674" s="41">
        <f>IFERROR(VLOOKUP(Tabela3[[#This Row],[Fantasia]],'BASE VENDAS'!#REF!,3,0),0)</f>
        <v>0</v>
      </c>
      <c r="AH674" s="42">
        <f t="shared" si="11"/>
        <v>2.8611970184302681E-2</v>
      </c>
    </row>
    <row r="675" spans="1:34" x14ac:dyDescent="0.2">
      <c r="A675" s="9" t="str">
        <f>IFERROR(Tabela3[[#This Row],[direita]],"formula")</f>
        <v>0002 - 60)</v>
      </c>
      <c r="B675" s="9" t="s">
        <v>1133</v>
      </c>
      <c r="C675" t="s">
        <v>1134</v>
      </c>
      <c r="D675" t="s">
        <v>920</v>
      </c>
      <c r="E675" t="s">
        <v>1135</v>
      </c>
      <c r="F675" t="s">
        <v>676</v>
      </c>
      <c r="G675" t="s">
        <v>1136</v>
      </c>
      <c r="H675" s="48">
        <v>45694</v>
      </c>
      <c r="I675" t="s">
        <v>357</v>
      </c>
      <c r="J675" t="s">
        <v>297</v>
      </c>
      <c r="K675" t="s">
        <v>65</v>
      </c>
      <c r="L675" t="s">
        <v>312</v>
      </c>
      <c r="M675" t="s">
        <v>66</v>
      </c>
      <c r="N675" t="s">
        <v>298</v>
      </c>
      <c r="O675" t="s">
        <v>299</v>
      </c>
      <c r="P675" t="s">
        <v>1296</v>
      </c>
      <c r="Q675" t="s">
        <v>309</v>
      </c>
      <c r="R675" t="s">
        <v>67</v>
      </c>
      <c r="S675" t="s">
        <v>20</v>
      </c>
      <c r="T675" s="49">
        <v>0.33329999999999999</v>
      </c>
      <c r="U675" s="49">
        <v>5.9993999999999996</v>
      </c>
      <c r="V675" s="49">
        <v>50.4</v>
      </c>
      <c r="W675" t="s">
        <v>315</v>
      </c>
      <c r="X675" t="s">
        <v>302</v>
      </c>
      <c r="Y675" t="s">
        <v>21</v>
      </c>
      <c r="Z675" t="s">
        <v>1298</v>
      </c>
      <c r="AA675" s="2" t="str">
        <f>IFERROR(VLOOKUP(Tabela3[[#This Row],[RetornCodigo]],Tabela7[],4,0),"formula")</f>
        <v xml:space="preserve">Atac Carlito Pamplona   </v>
      </c>
      <c r="AB675" s="9" t="str">
        <f>IFERROR(VLOOKUP(Tabela3[[#This Row],[RetornCodigo]],Tabela7[],3,0),"formula")</f>
        <v>Atacadao</v>
      </c>
      <c r="AC675" s="40">
        <f>IFERROR(Tabela3[[#This Row],[Vlr Devolução]]/$AK$1,"formula")</f>
        <v>1.6147885927745385E-4</v>
      </c>
      <c r="AD675" s="32">
        <f>IFERROR(Tabela3[[#This Row],[Qtd Devolvida Kg]]/$AL$1,"formula")</f>
        <v>1.7399352645210316E-4</v>
      </c>
      <c r="AE675" s="41" t="str">
        <f>IFERROR(RIGHT(Tabela3[[#This Row],[Cliente]],10),"formula")</f>
        <v>0002 - 60)</v>
      </c>
      <c r="AF675" s="41">
        <f>IFERROR(VLOOKUP(Tabela3[[#This Row],[Fantasia]],'BASE VENDAS'!#REF!,2,0),0)</f>
        <v>0</v>
      </c>
      <c r="AG675" s="41">
        <f>IFERROR(VLOOKUP(Tabela3[[#This Row],[Fantasia]],'BASE VENDAS'!#REF!,3,0),0)</f>
        <v>0</v>
      </c>
      <c r="AH675" s="42">
        <f t="shared" si="11"/>
        <v>2.8611970184302681E-2</v>
      </c>
    </row>
    <row r="676" spans="1:34" x14ac:dyDescent="0.2">
      <c r="A676" s="9" t="str">
        <f>IFERROR(Tabela3[[#This Row],[direita]],"formula")</f>
        <v>0002 - 60)</v>
      </c>
      <c r="B676" s="9" t="s">
        <v>1133</v>
      </c>
      <c r="C676" t="s">
        <v>1134</v>
      </c>
      <c r="D676" t="s">
        <v>920</v>
      </c>
      <c r="E676" t="s">
        <v>1135</v>
      </c>
      <c r="F676" t="s">
        <v>676</v>
      </c>
      <c r="G676" t="s">
        <v>1136</v>
      </c>
      <c r="H676" s="48">
        <v>45700</v>
      </c>
      <c r="I676" t="s">
        <v>430</v>
      </c>
      <c r="J676" t="s">
        <v>303</v>
      </c>
      <c r="K676" t="s">
        <v>147</v>
      </c>
      <c r="L676" t="s">
        <v>415</v>
      </c>
      <c r="M676" t="s">
        <v>1159</v>
      </c>
      <c r="N676" t="s">
        <v>298</v>
      </c>
      <c r="O676" t="s">
        <v>299</v>
      </c>
      <c r="P676" t="s">
        <v>2226</v>
      </c>
      <c r="Q676" t="s">
        <v>308</v>
      </c>
      <c r="R676" t="s">
        <v>1161</v>
      </c>
      <c r="S676" t="s">
        <v>20</v>
      </c>
      <c r="T676" s="49">
        <v>0.27779999999999999</v>
      </c>
      <c r="U676" s="49">
        <v>5.0004</v>
      </c>
      <c r="V676" s="49">
        <v>14.95</v>
      </c>
      <c r="W676" t="s">
        <v>301</v>
      </c>
      <c r="X676" t="s">
        <v>370</v>
      </c>
      <c r="Y676" t="s">
        <v>371</v>
      </c>
      <c r="Z676" t="s">
        <v>1298</v>
      </c>
      <c r="AA676" s="2" t="str">
        <f>IFERROR(VLOOKUP(Tabela3[[#This Row],[RetornCodigo]],Tabela7[],4,0),"formula")</f>
        <v xml:space="preserve">Atac Carlito Pamplona   </v>
      </c>
      <c r="AB676" s="9" t="str">
        <f>IFERROR(VLOOKUP(Tabela3[[#This Row],[RetornCodigo]],Tabela7[],3,0),"formula")</f>
        <v>Atacadao</v>
      </c>
      <c r="AC676" s="40">
        <f>IFERROR(Tabela3[[#This Row],[Vlr Devolução]]/$AK$1,"formula")</f>
        <v>4.7898987027736806E-5</v>
      </c>
      <c r="AD676" s="32">
        <f>IFERROR(Tabela3[[#This Row],[Qtd Devolvida Kg]]/$AL$1,"formula")</f>
        <v>1.4502070701588439E-4</v>
      </c>
      <c r="AE676" s="41" t="str">
        <f>IFERROR(RIGHT(Tabela3[[#This Row],[Cliente]],10),"formula")</f>
        <v>0002 - 60)</v>
      </c>
      <c r="AF676" s="41">
        <f>IFERROR(VLOOKUP(Tabela3[[#This Row],[Fantasia]],'BASE VENDAS'!#REF!,2,0),0)</f>
        <v>0</v>
      </c>
      <c r="AG676" s="41">
        <f>IFERROR(VLOOKUP(Tabela3[[#This Row],[Fantasia]],'BASE VENDAS'!#REF!,3,0),0)</f>
        <v>0</v>
      </c>
      <c r="AH676" s="42">
        <f t="shared" si="11"/>
        <v>2.8611970184302681E-2</v>
      </c>
    </row>
    <row r="677" spans="1:34" x14ac:dyDescent="0.2">
      <c r="A677" s="9" t="str">
        <f>IFERROR(Tabela3[[#This Row],[direita]],"formula")</f>
        <v>0002 - 60)</v>
      </c>
      <c r="B677" s="9" t="s">
        <v>1133</v>
      </c>
      <c r="C677" t="s">
        <v>1134</v>
      </c>
      <c r="D677" t="s">
        <v>920</v>
      </c>
      <c r="E677" t="s">
        <v>1135</v>
      </c>
      <c r="F677" t="s">
        <v>676</v>
      </c>
      <c r="G677" t="s">
        <v>1136</v>
      </c>
      <c r="H677" s="48">
        <v>45702</v>
      </c>
      <c r="I677" t="s">
        <v>430</v>
      </c>
      <c r="J677" t="s">
        <v>303</v>
      </c>
      <c r="K677" t="s">
        <v>147</v>
      </c>
      <c r="L677" t="s">
        <v>415</v>
      </c>
      <c r="M677" t="s">
        <v>1159</v>
      </c>
      <c r="N677" t="s">
        <v>298</v>
      </c>
      <c r="O677" t="s">
        <v>299</v>
      </c>
      <c r="P677" t="s">
        <v>2227</v>
      </c>
      <c r="Q677" t="s">
        <v>308</v>
      </c>
      <c r="R677" t="s">
        <v>1161</v>
      </c>
      <c r="S677" t="s">
        <v>20</v>
      </c>
      <c r="T677" s="49">
        <v>0.38890000000000002</v>
      </c>
      <c r="U677" s="49">
        <v>7.0002000000000004</v>
      </c>
      <c r="V677" s="49">
        <v>20.93</v>
      </c>
      <c r="W677" t="s">
        <v>301</v>
      </c>
      <c r="X677" t="s">
        <v>370</v>
      </c>
      <c r="Y677" t="s">
        <v>371</v>
      </c>
      <c r="Z677" t="s">
        <v>1298</v>
      </c>
      <c r="AA677" s="2" t="str">
        <f>IFERROR(VLOOKUP(Tabela3[[#This Row],[RetornCodigo]],Tabela7[],4,0),"formula")</f>
        <v xml:space="preserve">Atac Carlito Pamplona   </v>
      </c>
      <c r="AB677" s="9" t="str">
        <f>IFERROR(VLOOKUP(Tabela3[[#This Row],[RetornCodigo]],Tabela7[],3,0),"formula")</f>
        <v>Atacadao</v>
      </c>
      <c r="AC677" s="40">
        <f>IFERROR(Tabela3[[#This Row],[Vlr Devolução]]/$AK$1,"formula")</f>
        <v>6.705858183883153E-5</v>
      </c>
      <c r="AD677" s="32">
        <f>IFERROR(Tabela3[[#This Row],[Qtd Devolvida Kg]]/$AL$1,"formula")</f>
        <v>2.0301854916658546E-4</v>
      </c>
      <c r="AE677" s="41" t="str">
        <f>IFERROR(RIGHT(Tabela3[[#This Row],[Cliente]],10),"formula")</f>
        <v>0002 - 60)</v>
      </c>
      <c r="AF677" s="41">
        <f>IFERROR(VLOOKUP(Tabela3[[#This Row],[Fantasia]],'BASE VENDAS'!#REF!,2,0),0)</f>
        <v>0</v>
      </c>
      <c r="AG677" s="41">
        <f>IFERROR(VLOOKUP(Tabela3[[#This Row],[Fantasia]],'BASE VENDAS'!#REF!,3,0),0)</f>
        <v>0</v>
      </c>
      <c r="AH677" s="42">
        <f t="shared" si="11"/>
        <v>2.8611970184302681E-2</v>
      </c>
    </row>
    <row r="678" spans="1:34" x14ac:dyDescent="0.2">
      <c r="A678" s="9" t="str">
        <f>IFERROR(Tabela3[[#This Row],[direita]],"formula")</f>
        <v>0002 - 60)</v>
      </c>
      <c r="B678" s="9" t="s">
        <v>1133</v>
      </c>
      <c r="C678" t="s">
        <v>1134</v>
      </c>
      <c r="D678" t="s">
        <v>920</v>
      </c>
      <c r="E678" t="s">
        <v>1135</v>
      </c>
      <c r="F678" t="s">
        <v>676</v>
      </c>
      <c r="G678" t="s">
        <v>1136</v>
      </c>
      <c r="H678" s="48">
        <v>45709</v>
      </c>
      <c r="I678" t="s">
        <v>1982</v>
      </c>
      <c r="J678" t="s">
        <v>297</v>
      </c>
      <c r="K678" t="s">
        <v>27</v>
      </c>
      <c r="L678" t="s">
        <v>84</v>
      </c>
      <c r="M678" t="s">
        <v>102</v>
      </c>
      <c r="N678" t="s">
        <v>298</v>
      </c>
      <c r="O678" t="s">
        <v>299</v>
      </c>
      <c r="P678" t="s">
        <v>2821</v>
      </c>
      <c r="Q678" t="s">
        <v>300</v>
      </c>
      <c r="R678" t="s">
        <v>103</v>
      </c>
      <c r="S678" t="s">
        <v>20</v>
      </c>
      <c r="T678" s="49">
        <v>0.45450000000000002</v>
      </c>
      <c r="U678" s="49">
        <v>8.9536499999999997</v>
      </c>
      <c r="V678" s="49">
        <v>115</v>
      </c>
      <c r="W678" t="s">
        <v>301</v>
      </c>
      <c r="X678" t="s">
        <v>370</v>
      </c>
      <c r="Y678" t="s">
        <v>371</v>
      </c>
      <c r="Z678" t="s">
        <v>1298</v>
      </c>
      <c r="AA678" s="2" t="str">
        <f>IFERROR(VLOOKUP(Tabela3[[#This Row],[RetornCodigo]],Tabela7[],4,0),"formula")</f>
        <v xml:space="preserve">Atac Carlito Pamplona   </v>
      </c>
      <c r="AB678" s="9" t="str">
        <f>IFERROR(VLOOKUP(Tabela3[[#This Row],[RetornCodigo]],Tabela7[],3,0),"formula")</f>
        <v>Atacadao</v>
      </c>
      <c r="AC678" s="40">
        <f>IFERROR(Tabela3[[#This Row],[Vlr Devolução]]/$AK$1,"formula")</f>
        <v>3.6845374636720624E-4</v>
      </c>
      <c r="AD678" s="32">
        <f>IFERROR(Tabela3[[#This Row],[Qtd Devolvida Kg]]/$AL$1,"formula")</f>
        <v>2.5967215690200248E-4</v>
      </c>
      <c r="AE678" s="41" t="str">
        <f>IFERROR(RIGHT(Tabela3[[#This Row],[Cliente]],10),"formula")</f>
        <v>0002 - 60)</v>
      </c>
      <c r="AF678" s="41">
        <f>IFERROR(VLOOKUP(Tabela3[[#This Row],[Fantasia]],'BASE VENDAS'!#REF!,2,0),0)</f>
        <v>0</v>
      </c>
      <c r="AG678" s="41">
        <f>IFERROR(VLOOKUP(Tabela3[[#This Row],[Fantasia]],'BASE VENDAS'!#REF!,3,0),0)</f>
        <v>0</v>
      </c>
      <c r="AH678" s="42">
        <f t="shared" si="11"/>
        <v>2.8611970184302681E-2</v>
      </c>
    </row>
    <row r="679" spans="1:34" x14ac:dyDescent="0.2">
      <c r="A679" s="9" t="str">
        <f>IFERROR(Tabela3[[#This Row],[direita]],"formula")</f>
        <v>0002 - 60)</v>
      </c>
      <c r="B679" s="9" t="s">
        <v>1133</v>
      </c>
      <c r="C679" t="s">
        <v>1134</v>
      </c>
      <c r="D679" t="s">
        <v>920</v>
      </c>
      <c r="E679" t="s">
        <v>1135</v>
      </c>
      <c r="F679" t="s">
        <v>676</v>
      </c>
      <c r="G679" t="s">
        <v>1136</v>
      </c>
      <c r="H679" s="48">
        <v>45709</v>
      </c>
      <c r="I679" t="s">
        <v>1982</v>
      </c>
      <c r="J679" t="s">
        <v>303</v>
      </c>
      <c r="K679" t="s">
        <v>147</v>
      </c>
      <c r="L679" t="s">
        <v>415</v>
      </c>
      <c r="M679" t="s">
        <v>1159</v>
      </c>
      <c r="N679" t="s">
        <v>298</v>
      </c>
      <c r="O679" t="s">
        <v>299</v>
      </c>
      <c r="P679" t="s">
        <v>2821</v>
      </c>
      <c r="Q679" t="s">
        <v>308</v>
      </c>
      <c r="R679" t="s">
        <v>1161</v>
      </c>
      <c r="S679" t="s">
        <v>20</v>
      </c>
      <c r="T679" s="49">
        <v>0.47220000000000001</v>
      </c>
      <c r="U679" s="49">
        <v>8.4995999999999992</v>
      </c>
      <c r="V679" s="49">
        <v>25.41</v>
      </c>
      <c r="W679" t="s">
        <v>301</v>
      </c>
      <c r="X679" t="s">
        <v>370</v>
      </c>
      <c r="Y679" t="s">
        <v>371</v>
      </c>
      <c r="Z679" t="s">
        <v>1298</v>
      </c>
      <c r="AA679" s="2" t="str">
        <f>IFERROR(VLOOKUP(Tabela3[[#This Row],[RetornCodigo]],Tabela7[],4,0),"formula")</f>
        <v xml:space="preserve">Atac Carlito Pamplona   </v>
      </c>
      <c r="AB679" s="9" t="str">
        <f>IFERROR(VLOOKUP(Tabela3[[#This Row],[RetornCodigo]],Tabela7[],3,0),"formula")</f>
        <v>Atacadao</v>
      </c>
      <c r="AC679" s="40">
        <f>IFERROR(Tabela3[[#This Row],[Vlr Devolução]]/$AK$1,"formula")</f>
        <v>8.1412258219049657E-5</v>
      </c>
      <c r="AD679" s="32">
        <f>IFERROR(Tabela3[[#This Row],[Qtd Devolvida Kg]]/$AL$1,"formula")</f>
        <v>2.4650387996004534E-4</v>
      </c>
      <c r="AE679" s="41" t="str">
        <f>IFERROR(RIGHT(Tabela3[[#This Row],[Cliente]],10),"formula")</f>
        <v>0002 - 60)</v>
      </c>
      <c r="AF679" s="41">
        <f>IFERROR(VLOOKUP(Tabela3[[#This Row],[Fantasia]],'BASE VENDAS'!#REF!,2,0),0)</f>
        <v>0</v>
      </c>
      <c r="AG679" s="41">
        <f>IFERROR(VLOOKUP(Tabela3[[#This Row],[Fantasia]],'BASE VENDAS'!#REF!,3,0),0)</f>
        <v>0</v>
      </c>
      <c r="AH679" s="42">
        <f t="shared" si="11"/>
        <v>2.8611970184302681E-2</v>
      </c>
    </row>
    <row r="680" spans="1:34" x14ac:dyDescent="0.2">
      <c r="A680" s="9" t="str">
        <f>IFERROR(Tabela3[[#This Row],[direita]],"formula")</f>
        <v>0002 - 22)</v>
      </c>
      <c r="B680" s="9" t="s">
        <v>1133</v>
      </c>
      <c r="C680" t="s">
        <v>1134</v>
      </c>
      <c r="D680" t="s">
        <v>920</v>
      </c>
      <c r="E680" t="s">
        <v>1135</v>
      </c>
      <c r="F680" t="s">
        <v>683</v>
      </c>
      <c r="G680" t="s">
        <v>1548</v>
      </c>
      <c r="H680" s="48">
        <v>45701</v>
      </c>
      <c r="I680" t="s">
        <v>430</v>
      </c>
      <c r="J680" t="s">
        <v>303</v>
      </c>
      <c r="K680" t="s">
        <v>147</v>
      </c>
      <c r="L680" t="s">
        <v>415</v>
      </c>
      <c r="M680" t="s">
        <v>1159</v>
      </c>
      <c r="N680" t="s">
        <v>311</v>
      </c>
      <c r="O680" t="s">
        <v>299</v>
      </c>
      <c r="P680" t="s">
        <v>2228</v>
      </c>
      <c r="Q680" t="s">
        <v>307</v>
      </c>
      <c r="R680" t="s">
        <v>1307</v>
      </c>
      <c r="S680" t="s">
        <v>20</v>
      </c>
      <c r="T680" s="49">
        <v>0.44440000000000002</v>
      </c>
      <c r="U680" s="49">
        <v>7.9992000000000001</v>
      </c>
      <c r="V680" s="49">
        <v>23.92</v>
      </c>
      <c r="W680" t="s">
        <v>301</v>
      </c>
      <c r="X680" t="s">
        <v>370</v>
      </c>
      <c r="Y680" t="s">
        <v>371</v>
      </c>
      <c r="Z680" t="s">
        <v>2229</v>
      </c>
      <c r="AA680" s="2" t="str">
        <f>IFERROR(VLOOKUP(Tabela3[[#This Row],[RetornCodigo]],Tabela7[],4,0),"formula")</f>
        <v xml:space="preserve">Atac Itambe   </v>
      </c>
      <c r="AB680" s="9" t="str">
        <f>IFERROR(VLOOKUP(Tabela3[[#This Row],[RetornCodigo]],Tabela7[],3,0),"formula")</f>
        <v>Atacadao</v>
      </c>
      <c r="AC680" s="40">
        <f>IFERROR(Tabela3[[#This Row],[Vlr Devolução]]/$AK$1,"formula")</f>
        <v>7.6638379244378896E-5</v>
      </c>
      <c r="AD680" s="32">
        <f>IFERROR(Tabela3[[#This Row],[Qtd Devolvida Kg]]/$AL$1,"formula")</f>
        <v>2.3199136860280423E-4</v>
      </c>
      <c r="AE680" s="41" t="str">
        <f>IFERROR(RIGHT(Tabela3[[#This Row],[Cliente]],10),"formula")</f>
        <v>0002 - 22)</v>
      </c>
      <c r="AF680" s="41">
        <f>IFERROR(VLOOKUP(Tabela3[[#This Row],[Fantasia]],'BASE VENDAS'!#REF!,2,0),0)</f>
        <v>0</v>
      </c>
      <c r="AG680" s="41">
        <f>IFERROR(VLOOKUP(Tabela3[[#This Row],[Fantasia]],'BASE VENDAS'!#REF!,3,0),0)</f>
        <v>0</v>
      </c>
      <c r="AH680" s="42">
        <f t="shared" si="11"/>
        <v>2.8611970184302681E-2</v>
      </c>
    </row>
    <row r="681" spans="1:34" x14ac:dyDescent="0.2">
      <c r="A681" s="9" t="str">
        <f>IFERROR(Tabela3[[#This Row],[direita]],"formula")</f>
        <v>0002 - 22)</v>
      </c>
      <c r="B681" s="9" t="s">
        <v>1133</v>
      </c>
      <c r="C681" t="s">
        <v>1134</v>
      </c>
      <c r="D681" t="s">
        <v>920</v>
      </c>
      <c r="E681" t="s">
        <v>1135</v>
      </c>
      <c r="F681" t="s">
        <v>683</v>
      </c>
      <c r="G681" t="s">
        <v>1548</v>
      </c>
      <c r="H681" s="48">
        <v>45707</v>
      </c>
      <c r="I681" t="s">
        <v>1982</v>
      </c>
      <c r="J681" t="s">
        <v>303</v>
      </c>
      <c r="K681" t="s">
        <v>147</v>
      </c>
      <c r="L681" t="s">
        <v>415</v>
      </c>
      <c r="M681" t="s">
        <v>1159</v>
      </c>
      <c r="N681" t="s">
        <v>311</v>
      </c>
      <c r="O681" t="s">
        <v>299</v>
      </c>
      <c r="P681" t="s">
        <v>2822</v>
      </c>
      <c r="Q681" t="s">
        <v>300</v>
      </c>
      <c r="R681" t="s">
        <v>1307</v>
      </c>
      <c r="S681" t="s">
        <v>20</v>
      </c>
      <c r="T681" s="49">
        <v>0.61109999999999998</v>
      </c>
      <c r="U681" s="49">
        <v>10.9998</v>
      </c>
      <c r="V681" s="49">
        <v>32.89</v>
      </c>
      <c r="W681" t="s">
        <v>301</v>
      </c>
      <c r="X681" t="s">
        <v>370</v>
      </c>
      <c r="Y681" t="s">
        <v>371</v>
      </c>
      <c r="Z681" t="s">
        <v>2229</v>
      </c>
      <c r="AA681" s="2" t="str">
        <f>IFERROR(VLOOKUP(Tabela3[[#This Row],[RetornCodigo]],Tabela7[],4,0),"formula")</f>
        <v xml:space="preserve">Atac Itambe   </v>
      </c>
      <c r="AB681" s="9" t="str">
        <f>IFERROR(VLOOKUP(Tabela3[[#This Row],[RetornCodigo]],Tabela7[],3,0),"formula")</f>
        <v>Atacadao</v>
      </c>
      <c r="AC681" s="40">
        <f>IFERROR(Tabela3[[#This Row],[Vlr Devolução]]/$AK$1,"formula")</f>
        <v>1.0537777146102098E-4</v>
      </c>
      <c r="AD681" s="32">
        <f>IFERROR(Tabela3[[#This Row],[Qtd Devolvida Kg]]/$AL$1,"formula")</f>
        <v>3.1901423346798757E-4</v>
      </c>
      <c r="AE681" s="41" t="str">
        <f>IFERROR(RIGHT(Tabela3[[#This Row],[Cliente]],10),"formula")</f>
        <v>0002 - 22)</v>
      </c>
      <c r="AF681" s="41">
        <f>IFERROR(VLOOKUP(Tabela3[[#This Row],[Fantasia]],'BASE VENDAS'!#REF!,2,0),0)</f>
        <v>0</v>
      </c>
      <c r="AG681" s="41">
        <f>IFERROR(VLOOKUP(Tabela3[[#This Row],[Fantasia]],'BASE VENDAS'!#REF!,3,0),0)</f>
        <v>0</v>
      </c>
      <c r="AH681" s="42">
        <f t="shared" si="11"/>
        <v>2.8611970184302681E-2</v>
      </c>
    </row>
    <row r="682" spans="1:34" x14ac:dyDescent="0.2">
      <c r="A682" s="9" t="str">
        <f>IFERROR(Tabela3[[#This Row],[direita]],"formula")</f>
        <v>1899 - 11)</v>
      </c>
      <c r="B682" s="9" t="s">
        <v>1133</v>
      </c>
      <c r="C682" t="s">
        <v>1134</v>
      </c>
      <c r="D682" t="s">
        <v>917</v>
      </c>
      <c r="E682" t="s">
        <v>1135</v>
      </c>
      <c r="F682" t="s">
        <v>676</v>
      </c>
      <c r="G682" t="s">
        <v>1207</v>
      </c>
      <c r="H682" s="48">
        <v>45695</v>
      </c>
      <c r="I682" t="s">
        <v>357</v>
      </c>
      <c r="J682" t="s">
        <v>303</v>
      </c>
      <c r="K682" t="s">
        <v>89</v>
      </c>
      <c r="L682" t="s">
        <v>90</v>
      </c>
      <c r="M682" t="s">
        <v>90</v>
      </c>
      <c r="N682" t="s">
        <v>298</v>
      </c>
      <c r="O682" t="s">
        <v>299</v>
      </c>
      <c r="P682" t="s">
        <v>1299</v>
      </c>
      <c r="Q682" t="s">
        <v>300</v>
      </c>
      <c r="R682" t="s">
        <v>91</v>
      </c>
      <c r="S682" t="s">
        <v>92</v>
      </c>
      <c r="T682" s="49">
        <v>0.05</v>
      </c>
      <c r="U682" s="49">
        <v>1</v>
      </c>
      <c r="V682" s="49">
        <v>4.5</v>
      </c>
      <c r="W682" t="s">
        <v>315</v>
      </c>
      <c r="X682" t="s">
        <v>302</v>
      </c>
      <c r="Y682" t="s">
        <v>21</v>
      </c>
      <c r="Z682" t="s">
        <v>1300</v>
      </c>
      <c r="AA682" s="2" t="str">
        <f>IFERROR(VLOOKUP(Tabela3[[#This Row],[RetornCodigo]],Tabela7[],4,0),"formula")</f>
        <v xml:space="preserve">Assai Edson Queiroz   </v>
      </c>
      <c r="AB682" s="9" t="str">
        <f>IFERROR(VLOOKUP(Tabela3[[#This Row],[RetornCodigo]],Tabela7[],3,0),"formula")</f>
        <v>Assai</v>
      </c>
      <c r="AC682" s="40">
        <f>IFERROR(Tabela3[[#This Row],[Vlr Devolução]]/$AK$1,"formula")</f>
        <v>1.4417755292629808E-5</v>
      </c>
      <c r="AD682" s="32">
        <f>IFERROR(Tabela3[[#This Row],[Qtd Devolvida Kg]]/$AL$1,"formula")</f>
        <v>2.9001821257476276E-5</v>
      </c>
      <c r="AE682" s="41" t="str">
        <f>IFERROR(RIGHT(Tabela3[[#This Row],[Cliente]],10),"formula")</f>
        <v>1899 - 11)</v>
      </c>
      <c r="AF682" s="41">
        <f>IFERROR(VLOOKUP(Tabela3[[#This Row],[Fantasia]],'BASE VENDAS'!#REF!,2,0),0)</f>
        <v>0</v>
      </c>
      <c r="AG682" s="41">
        <f>IFERROR(VLOOKUP(Tabela3[[#This Row],[Fantasia]],'BASE VENDAS'!#REF!,3,0),0)</f>
        <v>0</v>
      </c>
      <c r="AH682" s="42">
        <f t="shared" si="11"/>
        <v>2.8611970184302681E-2</v>
      </c>
    </row>
    <row r="683" spans="1:34" x14ac:dyDescent="0.2">
      <c r="A683" s="9" t="str">
        <f>IFERROR(Tabela3[[#This Row],[direita]],"formula")</f>
        <v>0048 - 14)</v>
      </c>
      <c r="B683" s="9" t="s">
        <v>1133</v>
      </c>
      <c r="C683" t="s">
        <v>1134</v>
      </c>
      <c r="D683" t="s">
        <v>920</v>
      </c>
      <c r="E683" t="s">
        <v>1135</v>
      </c>
      <c r="F683" t="s">
        <v>676</v>
      </c>
      <c r="G683" t="s">
        <v>1213</v>
      </c>
      <c r="H683" s="48">
        <v>45694</v>
      </c>
      <c r="I683" t="s">
        <v>357</v>
      </c>
      <c r="J683" t="s">
        <v>297</v>
      </c>
      <c r="K683" t="s">
        <v>65</v>
      </c>
      <c r="L683" t="s">
        <v>312</v>
      </c>
      <c r="M683" t="s">
        <v>66</v>
      </c>
      <c r="N683" t="s">
        <v>298</v>
      </c>
      <c r="O683" t="s">
        <v>299</v>
      </c>
      <c r="P683" t="s">
        <v>1301</v>
      </c>
      <c r="Q683" t="s">
        <v>309</v>
      </c>
      <c r="R683" t="s">
        <v>67</v>
      </c>
      <c r="S683" t="s">
        <v>20</v>
      </c>
      <c r="T683" s="49">
        <v>0.1111</v>
      </c>
      <c r="U683" s="49">
        <v>1.9998</v>
      </c>
      <c r="V683" s="49">
        <v>16.8</v>
      </c>
      <c r="W683" t="s">
        <v>315</v>
      </c>
      <c r="X683" t="s">
        <v>368</v>
      </c>
      <c r="Y683" t="s">
        <v>369</v>
      </c>
      <c r="Z683" t="s">
        <v>1302</v>
      </c>
      <c r="AA683" s="2" t="str">
        <f>IFERROR(VLOOKUP(Tabela3[[#This Row],[RetornCodigo]],Tabela7[],4,0),"formula")</f>
        <v xml:space="preserve">Atac Vila Peri   </v>
      </c>
      <c r="AB683" s="9" t="str">
        <f>IFERROR(VLOOKUP(Tabela3[[#This Row],[RetornCodigo]],Tabela7[],3,0),"formula")</f>
        <v>Atacadao</v>
      </c>
      <c r="AC683" s="40">
        <f>IFERROR(Tabela3[[#This Row],[Vlr Devolução]]/$AK$1,"formula")</f>
        <v>5.3826286425817955E-5</v>
      </c>
      <c r="AD683" s="32">
        <f>IFERROR(Tabela3[[#This Row],[Qtd Devolvida Kg]]/$AL$1,"formula")</f>
        <v>5.7997842150701057E-5</v>
      </c>
      <c r="AE683" s="41" t="str">
        <f>IFERROR(RIGHT(Tabela3[[#This Row],[Cliente]],10),"formula")</f>
        <v>0048 - 14)</v>
      </c>
      <c r="AF683" s="41">
        <f>IFERROR(VLOOKUP(Tabela3[[#This Row],[Fantasia]],'BASE VENDAS'!#REF!,2,0),0)</f>
        <v>0</v>
      </c>
      <c r="AG683" s="41">
        <f>IFERROR(VLOOKUP(Tabela3[[#This Row],[Fantasia]],'BASE VENDAS'!#REF!,3,0),0)</f>
        <v>0</v>
      </c>
      <c r="AH683" s="42">
        <f t="shared" si="11"/>
        <v>2.8611970184302681E-2</v>
      </c>
    </row>
    <row r="684" spans="1:34" x14ac:dyDescent="0.2">
      <c r="A684" s="9" t="str">
        <f>IFERROR(Tabela3[[#This Row],[direita]],"formula")</f>
        <v>0048 - 14)</v>
      </c>
      <c r="C684" t="s">
        <v>1134</v>
      </c>
      <c r="D684" t="s">
        <v>920</v>
      </c>
      <c r="E684" t="s">
        <v>1135</v>
      </c>
      <c r="F684" t="s">
        <v>676</v>
      </c>
      <c r="G684" t="s">
        <v>1213</v>
      </c>
      <c r="H684" s="48">
        <v>45694</v>
      </c>
      <c r="I684" t="s">
        <v>357</v>
      </c>
      <c r="J684" t="s">
        <v>303</v>
      </c>
      <c r="K684" t="s">
        <v>147</v>
      </c>
      <c r="L684" t="s">
        <v>415</v>
      </c>
      <c r="M684" t="s">
        <v>1159</v>
      </c>
      <c r="N684" t="s">
        <v>298</v>
      </c>
      <c r="O684" t="s">
        <v>299</v>
      </c>
      <c r="P684" t="s">
        <v>1301</v>
      </c>
      <c r="Q684" t="s">
        <v>307</v>
      </c>
      <c r="R684" t="s">
        <v>1161</v>
      </c>
      <c r="S684" t="s">
        <v>20</v>
      </c>
      <c r="T684" s="49">
        <v>0.61109999999999998</v>
      </c>
      <c r="U684" s="49">
        <v>10.9998</v>
      </c>
      <c r="V684" s="49">
        <v>32.89</v>
      </c>
      <c r="W684" t="s">
        <v>315</v>
      </c>
      <c r="X684" t="s">
        <v>370</v>
      </c>
      <c r="Y684" t="s">
        <v>379</v>
      </c>
      <c r="Z684" t="s">
        <v>1302</v>
      </c>
      <c r="AA684" s="2" t="str">
        <f>IFERROR(VLOOKUP(Tabela3[[#This Row],[RetornCodigo]],Tabela7[],4,0),"formula")</f>
        <v xml:space="preserve">Atac Vila Peri   </v>
      </c>
      <c r="AB684" s="9" t="str">
        <f>IFERROR(VLOOKUP(Tabela3[[#This Row],[RetornCodigo]],Tabela7[],3,0),"formula")</f>
        <v>Atacadao</v>
      </c>
      <c r="AC684" s="40">
        <f>IFERROR(Tabela3[[#This Row],[Vlr Devolução]]/$AK$1,"formula")</f>
        <v>1.0537777146102098E-4</v>
      </c>
      <c r="AD684" s="32">
        <f>IFERROR(Tabela3[[#This Row],[Qtd Devolvida Kg]]/$AL$1,"formula")</f>
        <v>3.1901423346798757E-4</v>
      </c>
      <c r="AE684" s="41" t="str">
        <f>IFERROR(RIGHT(Tabela3[[#This Row],[Cliente]],10),"formula")</f>
        <v>0048 - 14)</v>
      </c>
      <c r="AF684" s="41">
        <f>IFERROR(VLOOKUP(Tabela3[[#This Row],[Fantasia]],'BASE VENDAS'!#REF!,2,0),0)</f>
        <v>0</v>
      </c>
      <c r="AG684" s="41">
        <f>IFERROR(VLOOKUP(Tabela3[[#This Row],[Fantasia]],'BASE VENDAS'!#REF!,3,0),0)</f>
        <v>0</v>
      </c>
      <c r="AH684" s="42">
        <f t="shared" ref="AH684:AH747" si="12">$AJ$1</f>
        <v>2.8611970184302681E-2</v>
      </c>
    </row>
    <row r="685" spans="1:34" x14ac:dyDescent="0.2">
      <c r="A685" s="9" t="str">
        <f>IFERROR(Tabela3[[#This Row],[direita]],"formula")</f>
        <v>0048 - 14)</v>
      </c>
      <c r="C685" t="s">
        <v>1134</v>
      </c>
      <c r="D685" t="s">
        <v>920</v>
      </c>
      <c r="E685" t="s">
        <v>1135</v>
      </c>
      <c r="F685" t="s">
        <v>676</v>
      </c>
      <c r="G685" t="s">
        <v>1213</v>
      </c>
      <c r="H685" s="48">
        <v>45694</v>
      </c>
      <c r="I685" t="s">
        <v>357</v>
      </c>
      <c r="J685" t="s">
        <v>297</v>
      </c>
      <c r="K685" t="s">
        <v>65</v>
      </c>
      <c r="L685" t="s">
        <v>312</v>
      </c>
      <c r="M685" t="s">
        <v>66</v>
      </c>
      <c r="N685" t="s">
        <v>298</v>
      </c>
      <c r="O685" t="s">
        <v>299</v>
      </c>
      <c r="P685" t="s">
        <v>1303</v>
      </c>
      <c r="Q685" t="s">
        <v>300</v>
      </c>
      <c r="R685" t="s">
        <v>67</v>
      </c>
      <c r="S685" t="s">
        <v>20</v>
      </c>
      <c r="T685" s="49">
        <v>0.1111</v>
      </c>
      <c r="U685" s="49">
        <v>1.9998</v>
      </c>
      <c r="V685" s="49">
        <v>16.8</v>
      </c>
      <c r="W685" t="s">
        <v>315</v>
      </c>
      <c r="X685" t="s">
        <v>302</v>
      </c>
      <c r="Y685" t="s">
        <v>21</v>
      </c>
      <c r="Z685" t="s">
        <v>1302</v>
      </c>
      <c r="AA685" s="2" t="str">
        <f>IFERROR(VLOOKUP(Tabela3[[#This Row],[RetornCodigo]],Tabela7[],4,0),"formula")</f>
        <v xml:space="preserve">Atac Vila Peri   </v>
      </c>
      <c r="AB685" s="9" t="str">
        <f>IFERROR(VLOOKUP(Tabela3[[#This Row],[RetornCodigo]],Tabela7[],3,0),"formula")</f>
        <v>Atacadao</v>
      </c>
      <c r="AC685" s="40">
        <f>IFERROR(Tabela3[[#This Row],[Vlr Devolução]]/$AK$1,"formula")</f>
        <v>5.3826286425817955E-5</v>
      </c>
      <c r="AD685" s="32">
        <f>IFERROR(Tabela3[[#This Row],[Qtd Devolvida Kg]]/$AL$1,"formula")</f>
        <v>5.7997842150701057E-5</v>
      </c>
      <c r="AE685" s="41" t="str">
        <f>IFERROR(RIGHT(Tabela3[[#This Row],[Cliente]],10),"formula")</f>
        <v>0048 - 14)</v>
      </c>
      <c r="AF685" s="41">
        <f>IFERROR(VLOOKUP(Tabela3[[#This Row],[Fantasia]],'BASE VENDAS'!#REF!,2,0),0)</f>
        <v>0</v>
      </c>
      <c r="AG685" s="41">
        <f>IFERROR(VLOOKUP(Tabela3[[#This Row],[Fantasia]],'BASE VENDAS'!#REF!,3,0),0)</f>
        <v>0</v>
      </c>
      <c r="AH685" s="42">
        <f t="shared" si="12"/>
        <v>2.8611970184302681E-2</v>
      </c>
    </row>
    <row r="686" spans="1:34" x14ac:dyDescent="0.2">
      <c r="A686" s="9" t="str">
        <f>IFERROR(Tabela3[[#This Row],[direita]],"formula")</f>
        <v>0048 - 14)</v>
      </c>
      <c r="C686" t="s">
        <v>1134</v>
      </c>
      <c r="D686" t="s">
        <v>920</v>
      </c>
      <c r="E686" t="s">
        <v>1135</v>
      </c>
      <c r="F686" t="s">
        <v>676</v>
      </c>
      <c r="G686" t="s">
        <v>1213</v>
      </c>
      <c r="H686" s="48">
        <v>45701</v>
      </c>
      <c r="I686" t="s">
        <v>430</v>
      </c>
      <c r="J686" t="s">
        <v>303</v>
      </c>
      <c r="K686" t="s">
        <v>147</v>
      </c>
      <c r="L686" t="s">
        <v>415</v>
      </c>
      <c r="M686" t="s">
        <v>1159</v>
      </c>
      <c r="N686" t="s">
        <v>298</v>
      </c>
      <c r="O686" t="s">
        <v>299</v>
      </c>
      <c r="P686" t="s">
        <v>2230</v>
      </c>
      <c r="Q686" t="s">
        <v>308</v>
      </c>
      <c r="R686" t="s">
        <v>1161</v>
      </c>
      <c r="S686" t="s">
        <v>20</v>
      </c>
      <c r="T686" s="49">
        <v>4.5</v>
      </c>
      <c r="U686" s="49">
        <v>81</v>
      </c>
      <c r="V686" s="49">
        <v>13.45</v>
      </c>
      <c r="W686" t="s">
        <v>301</v>
      </c>
      <c r="X686" t="s">
        <v>370</v>
      </c>
      <c r="Y686" t="s">
        <v>371</v>
      </c>
      <c r="Z686" t="s">
        <v>1302</v>
      </c>
      <c r="AA686" s="2" t="str">
        <f>IFERROR(VLOOKUP(Tabela3[[#This Row],[RetornCodigo]],Tabela7[],4,0),"formula")</f>
        <v xml:space="preserve">Atac Vila Peri   </v>
      </c>
      <c r="AB686" s="9" t="str">
        <f>IFERROR(VLOOKUP(Tabela3[[#This Row],[RetornCodigo]],Tabela7[],3,0),"formula")</f>
        <v>Atacadao</v>
      </c>
      <c r="AC686" s="40">
        <f>IFERROR(Tabela3[[#This Row],[Vlr Devolução]]/$AK$1,"formula")</f>
        <v>4.3093068596860203E-5</v>
      </c>
      <c r="AD686" s="32">
        <f>IFERROR(Tabela3[[#This Row],[Qtd Devolvida Kg]]/$AL$1,"formula")</f>
        <v>2.3491475218555785E-3</v>
      </c>
      <c r="AE686" s="41" t="str">
        <f>IFERROR(RIGHT(Tabela3[[#This Row],[Cliente]],10),"formula")</f>
        <v>0048 - 14)</v>
      </c>
      <c r="AF686" s="41">
        <f>IFERROR(VLOOKUP(Tabela3[[#This Row],[Fantasia]],'BASE VENDAS'!#REF!,2,0),0)</f>
        <v>0</v>
      </c>
      <c r="AG686" s="41">
        <f>IFERROR(VLOOKUP(Tabela3[[#This Row],[Fantasia]],'BASE VENDAS'!#REF!,3,0),0)</f>
        <v>0</v>
      </c>
      <c r="AH686" s="42">
        <f t="shared" si="12"/>
        <v>2.8611970184302681E-2</v>
      </c>
    </row>
    <row r="687" spans="1:34" x14ac:dyDescent="0.2">
      <c r="A687" s="9" t="str">
        <f>IFERROR(Tabela3[[#This Row],[direita]],"formula")</f>
        <v>0048 - 14)</v>
      </c>
      <c r="C687" t="s">
        <v>1134</v>
      </c>
      <c r="D687" t="s">
        <v>920</v>
      </c>
      <c r="E687" t="s">
        <v>1135</v>
      </c>
      <c r="F687" t="s">
        <v>676</v>
      </c>
      <c r="G687" t="s">
        <v>1213</v>
      </c>
      <c r="H687" s="48">
        <v>45707</v>
      </c>
      <c r="I687" t="s">
        <v>1982</v>
      </c>
      <c r="J687" t="s">
        <v>303</v>
      </c>
      <c r="K687" t="s">
        <v>147</v>
      </c>
      <c r="L687" t="s">
        <v>415</v>
      </c>
      <c r="M687" t="s">
        <v>1159</v>
      </c>
      <c r="N687" t="s">
        <v>298</v>
      </c>
      <c r="O687" t="s">
        <v>299</v>
      </c>
      <c r="P687" t="s">
        <v>2823</v>
      </c>
      <c r="Q687" t="s">
        <v>300</v>
      </c>
      <c r="R687" t="s">
        <v>1161</v>
      </c>
      <c r="S687" t="s">
        <v>20</v>
      </c>
      <c r="T687" s="49">
        <v>14</v>
      </c>
      <c r="U687" s="49">
        <v>252</v>
      </c>
      <c r="V687" s="49">
        <v>41.86</v>
      </c>
      <c r="W687" t="s">
        <v>301</v>
      </c>
      <c r="X687" t="s">
        <v>370</v>
      </c>
      <c r="Y687" t="s">
        <v>371</v>
      </c>
      <c r="Z687" t="s">
        <v>1302</v>
      </c>
      <c r="AA687" s="2" t="str">
        <f>IFERROR(VLOOKUP(Tabela3[[#This Row],[RetornCodigo]],Tabela7[],4,0),"formula")</f>
        <v xml:space="preserve">Atac Vila Peri   </v>
      </c>
      <c r="AB687" s="9" t="str">
        <f>IFERROR(VLOOKUP(Tabela3[[#This Row],[RetornCodigo]],Tabela7[],3,0),"formula")</f>
        <v>Atacadao</v>
      </c>
      <c r="AC687" s="40">
        <f>IFERROR(Tabela3[[#This Row],[Vlr Devolução]]/$AK$1,"formula")</f>
        <v>1.3411716367766306E-4</v>
      </c>
      <c r="AD687" s="32">
        <f>IFERROR(Tabela3[[#This Row],[Qtd Devolvida Kg]]/$AL$1,"formula")</f>
        <v>7.308458956884022E-3</v>
      </c>
      <c r="AE687" s="41" t="str">
        <f>IFERROR(RIGHT(Tabela3[[#This Row],[Cliente]],10),"formula")</f>
        <v>0048 - 14)</v>
      </c>
      <c r="AF687" s="41">
        <f>IFERROR(VLOOKUP(Tabela3[[#This Row],[Fantasia]],'BASE VENDAS'!#REF!,2,0),0)</f>
        <v>0</v>
      </c>
      <c r="AG687" s="41">
        <f>IFERROR(VLOOKUP(Tabela3[[#This Row],[Fantasia]],'BASE VENDAS'!#REF!,3,0),0)</f>
        <v>0</v>
      </c>
      <c r="AH687" s="42">
        <f t="shared" si="12"/>
        <v>2.8611970184302681E-2</v>
      </c>
    </row>
    <row r="688" spans="1:34" x14ac:dyDescent="0.2">
      <c r="A688" s="9" t="str">
        <f>IFERROR(Tabela3[[#This Row],[direita]],"formula")</f>
        <v>0048 - 14)</v>
      </c>
      <c r="C688" t="s">
        <v>1134</v>
      </c>
      <c r="D688" t="s">
        <v>920</v>
      </c>
      <c r="E688" t="s">
        <v>1135</v>
      </c>
      <c r="F688" t="s">
        <v>676</v>
      </c>
      <c r="G688" t="s">
        <v>1213</v>
      </c>
      <c r="H688" s="48">
        <v>45707</v>
      </c>
      <c r="I688" t="s">
        <v>1982</v>
      </c>
      <c r="J688" t="s">
        <v>303</v>
      </c>
      <c r="K688" t="s">
        <v>147</v>
      </c>
      <c r="L688" t="s">
        <v>415</v>
      </c>
      <c r="M688" t="s">
        <v>1159</v>
      </c>
      <c r="N688" t="s">
        <v>298</v>
      </c>
      <c r="O688" t="s">
        <v>299</v>
      </c>
      <c r="P688" t="s">
        <v>2824</v>
      </c>
      <c r="Q688" t="s">
        <v>300</v>
      </c>
      <c r="R688" t="s">
        <v>1161</v>
      </c>
      <c r="S688" t="s">
        <v>20</v>
      </c>
      <c r="T688" s="49">
        <v>0.5</v>
      </c>
      <c r="U688" s="49">
        <v>9</v>
      </c>
      <c r="V688" s="49">
        <v>26.91</v>
      </c>
      <c r="W688" t="s">
        <v>301</v>
      </c>
      <c r="X688" t="s">
        <v>370</v>
      </c>
      <c r="Y688" t="s">
        <v>371</v>
      </c>
      <c r="Z688" t="s">
        <v>1302</v>
      </c>
      <c r="AA688" s="2" t="str">
        <f>IFERROR(VLOOKUP(Tabela3[[#This Row],[RetornCodigo]],Tabela7[],4,0),"formula")</f>
        <v xml:space="preserve">Atac Vila Peri   </v>
      </c>
      <c r="AB688" s="9" t="str">
        <f>IFERROR(VLOOKUP(Tabela3[[#This Row],[RetornCodigo]],Tabela7[],3,0),"formula")</f>
        <v>Atacadao</v>
      </c>
      <c r="AC688" s="40">
        <f>IFERROR(Tabela3[[#This Row],[Vlr Devolução]]/$AK$1,"formula")</f>
        <v>8.6218176649926261E-5</v>
      </c>
      <c r="AD688" s="32">
        <f>IFERROR(Tabela3[[#This Row],[Qtd Devolvida Kg]]/$AL$1,"formula")</f>
        <v>2.610163913172865E-4</v>
      </c>
      <c r="AE688" s="41" t="str">
        <f>IFERROR(RIGHT(Tabela3[[#This Row],[Cliente]],10),"formula")</f>
        <v>0048 - 14)</v>
      </c>
      <c r="AF688" s="41">
        <f>IFERROR(VLOOKUP(Tabela3[[#This Row],[Fantasia]],'BASE VENDAS'!#REF!,2,0),0)</f>
        <v>0</v>
      </c>
      <c r="AG688" s="41">
        <f>IFERROR(VLOOKUP(Tabela3[[#This Row],[Fantasia]],'BASE VENDAS'!#REF!,3,0),0)</f>
        <v>0</v>
      </c>
      <c r="AH688" s="42">
        <f t="shared" si="12"/>
        <v>2.8611970184302681E-2</v>
      </c>
    </row>
    <row r="689" spans="1:34" x14ac:dyDescent="0.2">
      <c r="A689" s="9" t="str">
        <f>IFERROR(Tabela3[[#This Row],[direita]],"formula")</f>
        <v>0132 - 02)</v>
      </c>
      <c r="C689" t="s">
        <v>1146</v>
      </c>
      <c r="D689" t="s">
        <v>916</v>
      </c>
      <c r="E689" t="s">
        <v>1135</v>
      </c>
      <c r="F689" t="s">
        <v>680</v>
      </c>
      <c r="G689" t="s">
        <v>1248</v>
      </c>
      <c r="H689" s="48">
        <v>45694</v>
      </c>
      <c r="I689" t="s">
        <v>357</v>
      </c>
      <c r="J689" t="s">
        <v>303</v>
      </c>
      <c r="K689" t="s">
        <v>313</v>
      </c>
      <c r="L689" t="s">
        <v>324</v>
      </c>
      <c r="M689" t="s">
        <v>324</v>
      </c>
      <c r="N689" t="s">
        <v>314</v>
      </c>
      <c r="O689" t="s">
        <v>299</v>
      </c>
      <c r="P689" t="s">
        <v>1304</v>
      </c>
      <c r="Q689" t="s">
        <v>308</v>
      </c>
      <c r="R689" t="s">
        <v>375</v>
      </c>
      <c r="S689" t="s">
        <v>20</v>
      </c>
      <c r="T689" s="49">
        <v>0.1</v>
      </c>
      <c r="U689" s="49">
        <v>0.55000000000000004</v>
      </c>
      <c r="V689" s="49">
        <v>8.5</v>
      </c>
      <c r="W689" t="s">
        <v>315</v>
      </c>
      <c r="X689" t="s">
        <v>368</v>
      </c>
      <c r="Y689" t="s">
        <v>369</v>
      </c>
      <c r="Z689" t="s">
        <v>1305</v>
      </c>
      <c r="AA689" s="2" t="str">
        <f>IFERROR(VLOOKUP(Tabela3[[#This Row],[RetornCodigo]],Tabela7[],4,0),"formula")</f>
        <v xml:space="preserve">Gerardos Dist Alto A   </v>
      </c>
      <c r="AB689" s="9" t="str">
        <f>IFERROR(VLOOKUP(Tabela3[[#This Row],[RetornCodigo]],Tabela7[],3,0),"formula")</f>
        <v>Centerbox</v>
      </c>
      <c r="AC689" s="40">
        <f>IFERROR(Tabela3[[#This Row],[Vlr Devolução]]/$AK$1,"formula")</f>
        <v>2.7233537774967415E-5</v>
      </c>
      <c r="AD689" s="32">
        <f>IFERROR(Tabela3[[#This Row],[Qtd Devolvida Kg]]/$AL$1,"formula")</f>
        <v>1.5951001691611952E-5</v>
      </c>
      <c r="AE689" s="41" t="str">
        <f>IFERROR(RIGHT(Tabela3[[#This Row],[Cliente]],10),"formula")</f>
        <v>0132 - 02)</v>
      </c>
      <c r="AF689" s="41">
        <f>IFERROR(VLOOKUP(Tabela3[[#This Row],[Fantasia]],'BASE VENDAS'!#REF!,2,0),0)</f>
        <v>0</v>
      </c>
      <c r="AG689" s="41">
        <f>IFERROR(VLOOKUP(Tabela3[[#This Row],[Fantasia]],'BASE VENDAS'!#REF!,3,0),0)</f>
        <v>0</v>
      </c>
      <c r="AH689" s="42">
        <f t="shared" si="12"/>
        <v>2.8611970184302681E-2</v>
      </c>
    </row>
    <row r="690" spans="1:34" x14ac:dyDescent="0.2">
      <c r="A690" s="9" t="str">
        <f>IFERROR(Tabela3[[#This Row],[direita]],"formula")</f>
        <v>0132 - 02)</v>
      </c>
      <c r="C690" t="s">
        <v>1146</v>
      </c>
      <c r="D690" t="s">
        <v>916</v>
      </c>
      <c r="E690" t="s">
        <v>1135</v>
      </c>
      <c r="F690" t="s">
        <v>680</v>
      </c>
      <c r="G690" t="s">
        <v>1248</v>
      </c>
      <c r="H690" s="48">
        <v>45694</v>
      </c>
      <c r="I690" t="s">
        <v>357</v>
      </c>
      <c r="J690" t="s">
        <v>303</v>
      </c>
      <c r="K690" t="s">
        <v>313</v>
      </c>
      <c r="L690" t="s">
        <v>365</v>
      </c>
      <c r="M690" t="s">
        <v>365</v>
      </c>
      <c r="N690" t="s">
        <v>333</v>
      </c>
      <c r="O690" t="s">
        <v>299</v>
      </c>
      <c r="P690" t="s">
        <v>1304</v>
      </c>
      <c r="Q690" t="s">
        <v>309</v>
      </c>
      <c r="R690" t="s">
        <v>384</v>
      </c>
      <c r="S690" t="s">
        <v>20</v>
      </c>
      <c r="T690" s="49">
        <v>8.3299999999999999E-2</v>
      </c>
      <c r="U690" s="49">
        <v>0.43315999999999999</v>
      </c>
      <c r="V690" s="49">
        <v>12.8</v>
      </c>
      <c r="W690" t="s">
        <v>315</v>
      </c>
      <c r="X690" t="s">
        <v>368</v>
      </c>
      <c r="Y690" t="s">
        <v>369</v>
      </c>
      <c r="Z690" t="s">
        <v>1305</v>
      </c>
      <c r="AA690" s="2" t="str">
        <f>IFERROR(VLOOKUP(Tabela3[[#This Row],[RetornCodigo]],Tabela7[],4,0),"formula")</f>
        <v xml:space="preserve">Gerardos Dist Alto A   </v>
      </c>
      <c r="AB690" s="9" t="str">
        <f>IFERROR(VLOOKUP(Tabela3[[#This Row],[RetornCodigo]],Tabela7[],3,0),"formula")</f>
        <v>Centerbox</v>
      </c>
      <c r="AC690" s="40">
        <f>IFERROR(Tabela3[[#This Row],[Vlr Devolução]]/$AK$1,"formula")</f>
        <v>4.1010503943480345E-5</v>
      </c>
      <c r="AD690" s="32">
        <f>IFERROR(Tabela3[[#This Row],[Qtd Devolvida Kg]]/$AL$1,"formula")</f>
        <v>1.2562428895888424E-5</v>
      </c>
      <c r="AE690" s="41" t="str">
        <f>IFERROR(RIGHT(Tabela3[[#This Row],[Cliente]],10),"formula")</f>
        <v>0132 - 02)</v>
      </c>
      <c r="AF690" s="41">
        <f>IFERROR(VLOOKUP(Tabela3[[#This Row],[Fantasia]],'BASE VENDAS'!#REF!,2,0),0)</f>
        <v>0</v>
      </c>
      <c r="AG690" s="41">
        <f>IFERROR(VLOOKUP(Tabela3[[#This Row],[Fantasia]],'BASE VENDAS'!#REF!,3,0),0)</f>
        <v>0</v>
      </c>
      <c r="AH690" s="42">
        <f t="shared" si="12"/>
        <v>2.8611970184302681E-2</v>
      </c>
    </row>
    <row r="691" spans="1:34" x14ac:dyDescent="0.2">
      <c r="A691" s="9" t="str">
        <f>IFERROR(Tabela3[[#This Row],[direita]],"formula")</f>
        <v>0132 - 02)</v>
      </c>
      <c r="C691" t="s">
        <v>1146</v>
      </c>
      <c r="D691" t="s">
        <v>916</v>
      </c>
      <c r="E691" t="s">
        <v>1135</v>
      </c>
      <c r="F691" t="s">
        <v>680</v>
      </c>
      <c r="G691" t="s">
        <v>1248</v>
      </c>
      <c r="H691" s="48">
        <v>45694</v>
      </c>
      <c r="I691" t="s">
        <v>357</v>
      </c>
      <c r="J691" t="s">
        <v>303</v>
      </c>
      <c r="K691" t="s">
        <v>313</v>
      </c>
      <c r="L691" t="s">
        <v>324</v>
      </c>
      <c r="M691" t="s">
        <v>324</v>
      </c>
      <c r="N691" t="s">
        <v>333</v>
      </c>
      <c r="O691" t="s">
        <v>299</v>
      </c>
      <c r="P691" t="s">
        <v>1304</v>
      </c>
      <c r="Q691" t="s">
        <v>307</v>
      </c>
      <c r="R691" t="s">
        <v>385</v>
      </c>
      <c r="S691" t="s">
        <v>20</v>
      </c>
      <c r="T691" s="49">
        <v>8.3299999999999999E-2</v>
      </c>
      <c r="U691" s="49">
        <v>0.43315999999999999</v>
      </c>
      <c r="V691" s="49">
        <v>10.5</v>
      </c>
      <c r="W691" t="s">
        <v>315</v>
      </c>
      <c r="X691" t="s">
        <v>370</v>
      </c>
      <c r="Y691" t="s">
        <v>379</v>
      </c>
      <c r="Z691" t="s">
        <v>1305</v>
      </c>
      <c r="AA691" s="2" t="str">
        <f>IFERROR(VLOOKUP(Tabela3[[#This Row],[RetornCodigo]],Tabela7[],4,0),"formula")</f>
        <v xml:space="preserve">Gerardos Dist Alto A   </v>
      </c>
      <c r="AB691" s="9" t="str">
        <f>IFERROR(VLOOKUP(Tabela3[[#This Row],[RetornCodigo]],Tabela7[],3,0),"formula")</f>
        <v>Centerbox</v>
      </c>
      <c r="AC691" s="40">
        <f>IFERROR(Tabela3[[#This Row],[Vlr Devolução]]/$AK$1,"formula")</f>
        <v>3.364142901613622E-5</v>
      </c>
      <c r="AD691" s="32">
        <f>IFERROR(Tabela3[[#This Row],[Qtd Devolvida Kg]]/$AL$1,"formula")</f>
        <v>1.2562428895888424E-5</v>
      </c>
      <c r="AE691" s="41" t="str">
        <f>IFERROR(RIGHT(Tabela3[[#This Row],[Cliente]],10),"formula")</f>
        <v>0132 - 02)</v>
      </c>
      <c r="AF691" s="41">
        <f>IFERROR(VLOOKUP(Tabela3[[#This Row],[Fantasia]],'BASE VENDAS'!#REF!,2,0),0)</f>
        <v>0</v>
      </c>
      <c r="AG691" s="41">
        <f>IFERROR(VLOOKUP(Tabela3[[#This Row],[Fantasia]],'BASE VENDAS'!#REF!,3,0),0)</f>
        <v>0</v>
      </c>
      <c r="AH691" s="42">
        <f t="shared" si="12"/>
        <v>2.8611970184302681E-2</v>
      </c>
    </row>
    <row r="692" spans="1:34" x14ac:dyDescent="0.2">
      <c r="A692" s="9" t="str">
        <f>IFERROR(Tabela3[[#This Row],[direita]],"formula")</f>
        <v>0132 - 02)</v>
      </c>
      <c r="C692" t="s">
        <v>1146</v>
      </c>
      <c r="D692" t="s">
        <v>916</v>
      </c>
      <c r="E692" t="s">
        <v>1135</v>
      </c>
      <c r="F692" t="s">
        <v>680</v>
      </c>
      <c r="G692" t="s">
        <v>1248</v>
      </c>
      <c r="H692" s="48">
        <v>45700</v>
      </c>
      <c r="I692" t="s">
        <v>430</v>
      </c>
      <c r="J692" t="s">
        <v>303</v>
      </c>
      <c r="K692" t="s">
        <v>313</v>
      </c>
      <c r="L692" t="s">
        <v>365</v>
      </c>
      <c r="M692" t="s">
        <v>365</v>
      </c>
      <c r="N692" t="s">
        <v>333</v>
      </c>
      <c r="O692" t="s">
        <v>299</v>
      </c>
      <c r="P692" t="s">
        <v>2231</v>
      </c>
      <c r="Q692" t="s">
        <v>307</v>
      </c>
      <c r="R692" t="s">
        <v>384</v>
      </c>
      <c r="S692" t="s">
        <v>20</v>
      </c>
      <c r="T692" s="49">
        <v>1</v>
      </c>
      <c r="U692" s="49">
        <v>5.2</v>
      </c>
      <c r="V692" s="49">
        <v>130.80000000000001</v>
      </c>
      <c r="W692" t="s">
        <v>301</v>
      </c>
      <c r="X692" t="s">
        <v>370</v>
      </c>
      <c r="Y692" t="s">
        <v>371</v>
      </c>
      <c r="Z692" t="s">
        <v>1305</v>
      </c>
      <c r="AA692" s="2" t="str">
        <f>IFERROR(VLOOKUP(Tabela3[[#This Row],[RetornCodigo]],Tabela7[],4,0),"formula")</f>
        <v xml:space="preserve">Gerardos Dist Alto A   </v>
      </c>
      <c r="AB692" s="9" t="str">
        <f>IFERROR(VLOOKUP(Tabela3[[#This Row],[RetornCodigo]],Tabela7[],3,0),"formula")</f>
        <v>Centerbox</v>
      </c>
      <c r="AC692" s="40">
        <f>IFERROR(Tabela3[[#This Row],[Vlr Devolução]]/$AK$1,"formula")</f>
        <v>4.1907608717243978E-4</v>
      </c>
      <c r="AD692" s="32">
        <f>IFERROR(Tabela3[[#This Row],[Qtd Devolvida Kg]]/$AL$1,"formula")</f>
        <v>1.5080947053887665E-4</v>
      </c>
      <c r="AE692" s="41" t="str">
        <f>IFERROR(RIGHT(Tabela3[[#This Row],[Cliente]],10),"formula")</f>
        <v>0132 - 02)</v>
      </c>
      <c r="AF692" s="41">
        <f>IFERROR(VLOOKUP(Tabela3[[#This Row],[Fantasia]],'BASE VENDAS'!#REF!,2,0),0)</f>
        <v>0</v>
      </c>
      <c r="AG692" s="41">
        <f>IFERROR(VLOOKUP(Tabela3[[#This Row],[Fantasia]],'BASE VENDAS'!#REF!,3,0),0)</f>
        <v>0</v>
      </c>
      <c r="AH692" s="42">
        <f t="shared" si="12"/>
        <v>2.8611970184302681E-2</v>
      </c>
    </row>
    <row r="693" spans="1:34" x14ac:dyDescent="0.2">
      <c r="A693" s="9" t="str">
        <f>IFERROR(Tabela3[[#This Row],[direita]],"formula")</f>
        <v>0132 - 02)</v>
      </c>
      <c r="C693" t="s">
        <v>1146</v>
      </c>
      <c r="D693" t="s">
        <v>916</v>
      </c>
      <c r="E693" t="s">
        <v>1135</v>
      </c>
      <c r="F693" t="s">
        <v>680</v>
      </c>
      <c r="G693" t="s">
        <v>1248</v>
      </c>
      <c r="H693" s="48">
        <v>45700</v>
      </c>
      <c r="I693" t="s">
        <v>430</v>
      </c>
      <c r="J693" t="s">
        <v>303</v>
      </c>
      <c r="K693" t="s">
        <v>313</v>
      </c>
      <c r="L693" t="s">
        <v>414</v>
      </c>
      <c r="M693" t="s">
        <v>414</v>
      </c>
      <c r="N693" t="s">
        <v>333</v>
      </c>
      <c r="O693" t="s">
        <v>299</v>
      </c>
      <c r="P693" t="s">
        <v>2231</v>
      </c>
      <c r="Q693" t="s">
        <v>319</v>
      </c>
      <c r="R693" t="s">
        <v>2232</v>
      </c>
      <c r="S693" t="s">
        <v>20</v>
      </c>
      <c r="T693" s="49">
        <v>1.8332999999999999</v>
      </c>
      <c r="U693" s="49">
        <v>9.5331600000000005</v>
      </c>
      <c r="V693" s="49">
        <v>191.4</v>
      </c>
      <c r="W693" t="s">
        <v>301</v>
      </c>
      <c r="X693" t="s">
        <v>370</v>
      </c>
      <c r="Y693" t="s">
        <v>371</v>
      </c>
      <c r="Z693" t="s">
        <v>1305</v>
      </c>
      <c r="AA693" s="2" t="str">
        <f>IFERROR(VLOOKUP(Tabela3[[#This Row],[RetornCodigo]],Tabela7[],4,0),"formula")</f>
        <v xml:space="preserve">Gerardos Dist Alto A   </v>
      </c>
      <c r="AB693" s="9" t="str">
        <f>IFERROR(VLOOKUP(Tabela3[[#This Row],[RetornCodigo]],Tabela7[],3,0),"formula")</f>
        <v>Centerbox</v>
      </c>
      <c r="AC693" s="40">
        <f>IFERROR(Tabela3[[#This Row],[Vlr Devolução]]/$AK$1,"formula")</f>
        <v>6.1323519177985454E-4</v>
      </c>
      <c r="AD693" s="32">
        <f>IFERROR(Tabela3[[#This Row],[Qtd Devolvida Kg]]/$AL$1,"formula")</f>
        <v>2.7647900233892256E-4</v>
      </c>
      <c r="AE693" s="41" t="str">
        <f>IFERROR(RIGHT(Tabela3[[#This Row],[Cliente]],10),"formula")</f>
        <v>0132 - 02)</v>
      </c>
      <c r="AF693" s="41">
        <f>IFERROR(VLOOKUP(Tabela3[[#This Row],[Fantasia]],'BASE VENDAS'!#REF!,2,0),0)</f>
        <v>0</v>
      </c>
      <c r="AG693" s="41">
        <f>IFERROR(VLOOKUP(Tabela3[[#This Row],[Fantasia]],'BASE VENDAS'!#REF!,3,0),0)</f>
        <v>0</v>
      </c>
      <c r="AH693" s="42">
        <f t="shared" si="12"/>
        <v>2.8611970184302681E-2</v>
      </c>
    </row>
    <row r="694" spans="1:34" x14ac:dyDescent="0.2">
      <c r="A694" s="9" t="str">
        <f>IFERROR(Tabela3[[#This Row],[direita]],"formula")</f>
        <v>0002 - 42)</v>
      </c>
      <c r="C694" t="s">
        <v>1134</v>
      </c>
      <c r="D694" t="s">
        <v>920</v>
      </c>
      <c r="E694" t="s">
        <v>1135</v>
      </c>
      <c r="F694" t="s">
        <v>676</v>
      </c>
      <c r="G694" t="s">
        <v>1216</v>
      </c>
      <c r="H694" s="48">
        <v>45694</v>
      </c>
      <c r="I694" t="s">
        <v>357</v>
      </c>
      <c r="J694" t="s">
        <v>303</v>
      </c>
      <c r="K694" t="s">
        <v>147</v>
      </c>
      <c r="L694" t="s">
        <v>415</v>
      </c>
      <c r="M694" t="s">
        <v>1159</v>
      </c>
      <c r="N694" t="s">
        <v>311</v>
      </c>
      <c r="O694" t="s">
        <v>299</v>
      </c>
      <c r="P694" t="s">
        <v>1306</v>
      </c>
      <c r="Q694" t="s">
        <v>308</v>
      </c>
      <c r="R694" t="s">
        <v>1307</v>
      </c>
      <c r="S694" t="s">
        <v>20</v>
      </c>
      <c r="T694" s="49">
        <v>1.1667000000000001</v>
      </c>
      <c r="U694" s="49">
        <v>21.000599999999999</v>
      </c>
      <c r="V694" s="49">
        <v>62.79</v>
      </c>
      <c r="W694" t="s">
        <v>315</v>
      </c>
      <c r="X694" t="s">
        <v>302</v>
      </c>
      <c r="Y694" t="s">
        <v>21</v>
      </c>
      <c r="Z694" t="s">
        <v>1308</v>
      </c>
      <c r="AA694" s="2" t="str">
        <f>IFERROR(VLOOKUP(Tabela3[[#This Row],[RetornCodigo]],Tabela7[],4,0),"formula")</f>
        <v xml:space="preserve">Atac Canindezinho   </v>
      </c>
      <c r="AB694" s="9" t="str">
        <f>IFERROR(VLOOKUP(Tabela3[[#This Row],[RetornCodigo]],Tabela7[],3,0),"formula")</f>
        <v>Atacadao</v>
      </c>
      <c r="AC694" s="40">
        <f>IFERROR(Tabela3[[#This Row],[Vlr Devolução]]/$AK$1,"formula")</f>
        <v>2.0117574551649459E-4</v>
      </c>
      <c r="AD694" s="32">
        <f>IFERROR(Tabela3[[#This Row],[Qtd Devolvida Kg]]/$AL$1,"formula")</f>
        <v>6.0905564749975623E-4</v>
      </c>
      <c r="AE694" s="41" t="str">
        <f>IFERROR(RIGHT(Tabela3[[#This Row],[Cliente]],10),"formula")</f>
        <v>0002 - 42)</v>
      </c>
      <c r="AF694" s="41">
        <f>IFERROR(VLOOKUP(Tabela3[[#This Row],[Fantasia]],'BASE VENDAS'!#REF!,2,0),0)</f>
        <v>0</v>
      </c>
      <c r="AG694" s="41">
        <f>IFERROR(VLOOKUP(Tabela3[[#This Row],[Fantasia]],'BASE VENDAS'!#REF!,3,0),0)</f>
        <v>0</v>
      </c>
      <c r="AH694" s="42">
        <f t="shared" si="12"/>
        <v>2.8611970184302681E-2</v>
      </c>
    </row>
    <row r="695" spans="1:34" x14ac:dyDescent="0.2">
      <c r="A695" s="9" t="str">
        <f>IFERROR(Tabela3[[#This Row],[direita]],"formula")</f>
        <v>0002 - 42)</v>
      </c>
      <c r="C695" t="s">
        <v>1134</v>
      </c>
      <c r="D695" t="s">
        <v>920</v>
      </c>
      <c r="E695" t="s">
        <v>1135</v>
      </c>
      <c r="F695" t="s">
        <v>676</v>
      </c>
      <c r="G695" t="s">
        <v>1216</v>
      </c>
      <c r="H695" s="48">
        <v>45707</v>
      </c>
      <c r="I695" t="s">
        <v>1982</v>
      </c>
      <c r="J695" t="s">
        <v>303</v>
      </c>
      <c r="K695" t="s">
        <v>147</v>
      </c>
      <c r="L695" t="s">
        <v>415</v>
      </c>
      <c r="M695" t="s">
        <v>1159</v>
      </c>
      <c r="N695" t="s">
        <v>311</v>
      </c>
      <c r="O695" t="s">
        <v>299</v>
      </c>
      <c r="P695" t="s">
        <v>2825</v>
      </c>
      <c r="Q695" t="s">
        <v>300</v>
      </c>
      <c r="R695" t="s">
        <v>1307</v>
      </c>
      <c r="S695" t="s">
        <v>20</v>
      </c>
      <c r="T695" s="49">
        <v>4.4443999999999999</v>
      </c>
      <c r="U695" s="49">
        <v>79.999200000000002</v>
      </c>
      <c r="V695" s="49">
        <v>239.2</v>
      </c>
      <c r="W695" t="s">
        <v>301</v>
      </c>
      <c r="X695" t="s">
        <v>370</v>
      </c>
      <c r="Y695" t="s">
        <v>371</v>
      </c>
      <c r="Z695" t="s">
        <v>1308</v>
      </c>
      <c r="AA695" s="2" t="str">
        <f>IFERROR(VLOOKUP(Tabela3[[#This Row],[RetornCodigo]],Tabela7[],4,0),"formula")</f>
        <v xml:space="preserve">Atac Canindezinho   </v>
      </c>
      <c r="AB695" s="9" t="str">
        <f>IFERROR(VLOOKUP(Tabela3[[#This Row],[RetornCodigo]],Tabela7[],3,0),"formula")</f>
        <v>Atacadao</v>
      </c>
      <c r="AC695" s="40">
        <f>IFERROR(Tabela3[[#This Row],[Vlr Devolução]]/$AK$1,"formula")</f>
        <v>7.663837924437889E-4</v>
      </c>
      <c r="AD695" s="32">
        <f>IFERROR(Tabela3[[#This Row],[Qtd Devolvida Kg]]/$AL$1,"formula")</f>
        <v>2.3201224991410961E-3</v>
      </c>
      <c r="AE695" s="41" t="str">
        <f>IFERROR(RIGHT(Tabela3[[#This Row],[Cliente]],10),"formula")</f>
        <v>0002 - 42)</v>
      </c>
      <c r="AF695" s="41">
        <f>IFERROR(VLOOKUP(Tabela3[[#This Row],[Fantasia]],'BASE VENDAS'!#REF!,2,0),0)</f>
        <v>0</v>
      </c>
      <c r="AG695" s="41">
        <f>IFERROR(VLOOKUP(Tabela3[[#This Row],[Fantasia]],'BASE VENDAS'!#REF!,3,0),0)</f>
        <v>0</v>
      </c>
      <c r="AH695" s="42">
        <f t="shared" si="12"/>
        <v>2.8611970184302681E-2</v>
      </c>
    </row>
    <row r="696" spans="1:34" x14ac:dyDescent="0.2">
      <c r="A696" s="9" t="str">
        <f>IFERROR(Tabela3[[#This Row],[direita]],"formula")</f>
        <v>0048 - 36)</v>
      </c>
      <c r="C696" t="s">
        <v>1134</v>
      </c>
      <c r="D696" t="s">
        <v>920</v>
      </c>
      <c r="E696" t="s">
        <v>1135</v>
      </c>
      <c r="F696" t="s">
        <v>676</v>
      </c>
      <c r="G696" t="s">
        <v>1258</v>
      </c>
      <c r="H696" s="48">
        <v>45699</v>
      </c>
      <c r="I696" t="s">
        <v>430</v>
      </c>
      <c r="J696" t="s">
        <v>303</v>
      </c>
      <c r="K696" t="s">
        <v>147</v>
      </c>
      <c r="L696" t="s">
        <v>415</v>
      </c>
      <c r="M696" t="s">
        <v>1159</v>
      </c>
      <c r="N696" t="s">
        <v>298</v>
      </c>
      <c r="O696" t="s">
        <v>299</v>
      </c>
      <c r="P696" t="s">
        <v>1309</v>
      </c>
      <c r="Q696" t="s">
        <v>300</v>
      </c>
      <c r="R696" t="s">
        <v>1161</v>
      </c>
      <c r="S696" t="s">
        <v>20</v>
      </c>
      <c r="T696" s="49">
        <v>0.36470000000000002</v>
      </c>
      <c r="U696" s="49">
        <v>6.5646000000000004</v>
      </c>
      <c r="V696" s="49">
        <v>19.62</v>
      </c>
      <c r="W696" t="s">
        <v>301</v>
      </c>
      <c r="X696" t="s">
        <v>370</v>
      </c>
      <c r="Y696" t="s">
        <v>371</v>
      </c>
      <c r="Z696" t="s">
        <v>1310</v>
      </c>
      <c r="AA696" s="2" t="str">
        <f>IFERROR(VLOOKUP(Tabela3[[#This Row],[RetornCodigo]],Tabela7[],4,0),"formula")</f>
        <v xml:space="preserve">Atacadao Parreao   </v>
      </c>
      <c r="AB696" s="9" t="str">
        <f>IFERROR(VLOOKUP(Tabela3[[#This Row],[RetornCodigo]],Tabela7[],3,0),"formula")</f>
        <v>Atacadao</v>
      </c>
      <c r="AC696" s="40">
        <f>IFERROR(Tabela3[[#This Row],[Vlr Devolução]]/$AK$1,"formula")</f>
        <v>6.2861413075865973E-5</v>
      </c>
      <c r="AD696" s="32">
        <f>IFERROR(Tabela3[[#This Row],[Qtd Devolvida Kg]]/$AL$1,"formula")</f>
        <v>1.9038535582682878E-4</v>
      </c>
      <c r="AE696" s="41" t="str">
        <f>IFERROR(RIGHT(Tabela3[[#This Row],[Cliente]],10),"formula")</f>
        <v>0048 - 36)</v>
      </c>
      <c r="AF696" s="41">
        <f>IFERROR(VLOOKUP(Tabela3[[#This Row],[Fantasia]],'BASE VENDAS'!#REF!,2,0),0)</f>
        <v>0</v>
      </c>
      <c r="AG696" s="41">
        <f>IFERROR(VLOOKUP(Tabela3[[#This Row],[Fantasia]],'BASE VENDAS'!#REF!,3,0),0)</f>
        <v>0</v>
      </c>
      <c r="AH696" s="42">
        <f t="shared" si="12"/>
        <v>2.8611970184302681E-2</v>
      </c>
    </row>
    <row r="697" spans="1:34" x14ac:dyDescent="0.2">
      <c r="A697" s="9" t="str">
        <f>IFERROR(Tabela3[[#This Row],[direita]],"formula")</f>
        <v>0048 - 36)</v>
      </c>
      <c r="C697" t="s">
        <v>1134</v>
      </c>
      <c r="D697" t="s">
        <v>920</v>
      </c>
      <c r="E697" t="s">
        <v>1135</v>
      </c>
      <c r="F697" t="s">
        <v>676</v>
      </c>
      <c r="G697" t="s">
        <v>1258</v>
      </c>
      <c r="H697" s="48">
        <v>45706</v>
      </c>
      <c r="I697" t="s">
        <v>1982</v>
      </c>
      <c r="J697" t="s">
        <v>303</v>
      </c>
      <c r="K697" t="s">
        <v>147</v>
      </c>
      <c r="L697" t="s">
        <v>415</v>
      </c>
      <c r="M697" t="s">
        <v>1159</v>
      </c>
      <c r="N697" t="s">
        <v>298</v>
      </c>
      <c r="O697" t="s">
        <v>299</v>
      </c>
      <c r="P697" t="s">
        <v>2826</v>
      </c>
      <c r="Q697" t="s">
        <v>309</v>
      </c>
      <c r="R697" t="s">
        <v>1161</v>
      </c>
      <c r="S697" t="s">
        <v>20</v>
      </c>
      <c r="T697" s="49">
        <v>0.27779999999999999</v>
      </c>
      <c r="U697" s="49">
        <v>5.0004</v>
      </c>
      <c r="V697" s="49">
        <v>14.95</v>
      </c>
      <c r="W697" t="s">
        <v>301</v>
      </c>
      <c r="X697" t="s">
        <v>370</v>
      </c>
      <c r="Y697" t="s">
        <v>371</v>
      </c>
      <c r="Z697" t="s">
        <v>1310</v>
      </c>
      <c r="AA697" s="2" t="str">
        <f>IFERROR(VLOOKUP(Tabela3[[#This Row],[RetornCodigo]],Tabela7[],4,0),"formula")</f>
        <v xml:space="preserve">Atacadao Parreao   </v>
      </c>
      <c r="AB697" s="9" t="str">
        <f>IFERROR(VLOOKUP(Tabela3[[#This Row],[RetornCodigo]],Tabela7[],3,0),"formula")</f>
        <v>Atacadao</v>
      </c>
      <c r="AC697" s="40">
        <f>IFERROR(Tabela3[[#This Row],[Vlr Devolução]]/$AK$1,"formula")</f>
        <v>4.7898987027736806E-5</v>
      </c>
      <c r="AD697" s="32">
        <f>IFERROR(Tabela3[[#This Row],[Qtd Devolvida Kg]]/$AL$1,"formula")</f>
        <v>1.4502070701588439E-4</v>
      </c>
      <c r="AE697" s="41" t="str">
        <f>IFERROR(RIGHT(Tabela3[[#This Row],[Cliente]],10),"formula")</f>
        <v>0048 - 36)</v>
      </c>
      <c r="AF697" s="41">
        <f>IFERROR(VLOOKUP(Tabela3[[#This Row],[Fantasia]],'BASE VENDAS'!#REF!,2,0),0)</f>
        <v>0</v>
      </c>
      <c r="AG697" s="41">
        <f>IFERROR(VLOOKUP(Tabela3[[#This Row],[Fantasia]],'BASE VENDAS'!#REF!,3,0),0)</f>
        <v>0</v>
      </c>
      <c r="AH697" s="42">
        <f t="shared" si="12"/>
        <v>2.8611970184302681E-2</v>
      </c>
    </row>
    <row r="698" spans="1:34" x14ac:dyDescent="0.2">
      <c r="A698" s="9" t="str">
        <f>IFERROR(Tabela3[[#This Row],[direita]],"formula")</f>
        <v>0048 - 36)</v>
      </c>
      <c r="C698" t="s">
        <v>1134</v>
      </c>
      <c r="D698" t="s">
        <v>920</v>
      </c>
      <c r="E698" t="s">
        <v>1135</v>
      </c>
      <c r="F698" t="s">
        <v>676</v>
      </c>
      <c r="G698" t="s">
        <v>1258</v>
      </c>
      <c r="H698" s="48">
        <v>45710</v>
      </c>
      <c r="I698" t="s">
        <v>1982</v>
      </c>
      <c r="J698" t="s">
        <v>303</v>
      </c>
      <c r="K698" t="s">
        <v>57</v>
      </c>
      <c r="L698" t="s">
        <v>429</v>
      </c>
      <c r="M698" t="s">
        <v>57</v>
      </c>
      <c r="N698" t="s">
        <v>298</v>
      </c>
      <c r="O698" t="s">
        <v>299</v>
      </c>
      <c r="P698" t="s">
        <v>2827</v>
      </c>
      <c r="Q698" t="s">
        <v>300</v>
      </c>
      <c r="R698" t="s">
        <v>58</v>
      </c>
      <c r="S698" t="s">
        <v>20</v>
      </c>
      <c r="T698" s="49">
        <v>1.9167000000000001</v>
      </c>
      <c r="U698" s="49">
        <v>11.5002</v>
      </c>
      <c r="V698" s="49">
        <v>146.05000000000001</v>
      </c>
      <c r="W698" t="s">
        <v>301</v>
      </c>
      <c r="X698" t="s">
        <v>370</v>
      </c>
      <c r="Y698" t="s">
        <v>371</v>
      </c>
      <c r="Z698" t="s">
        <v>1310</v>
      </c>
      <c r="AA698" s="2" t="str">
        <f>IFERROR(VLOOKUP(Tabela3[[#This Row],[RetornCodigo]],Tabela7[],4,0),"formula")</f>
        <v xml:space="preserve">Atacadao Parreao   </v>
      </c>
      <c r="AB698" s="9" t="str">
        <f>IFERROR(VLOOKUP(Tabela3[[#This Row],[RetornCodigo]],Tabela7[],3,0),"formula")</f>
        <v>Atacadao</v>
      </c>
      <c r="AC698" s="40">
        <f>IFERROR(Tabela3[[#This Row],[Vlr Devolução]]/$AK$1,"formula")</f>
        <v>4.6793625788635194E-4</v>
      </c>
      <c r="AD698" s="32">
        <f>IFERROR(Tabela3[[#This Row],[Qtd Devolvida Kg]]/$AL$1,"formula")</f>
        <v>3.3352674482522868E-4</v>
      </c>
      <c r="AE698" s="41" t="str">
        <f>IFERROR(RIGHT(Tabela3[[#This Row],[Cliente]],10),"formula")</f>
        <v>0048 - 36)</v>
      </c>
      <c r="AF698" s="41">
        <f>IFERROR(VLOOKUP(Tabela3[[#This Row],[Fantasia]],'BASE VENDAS'!#REF!,2,0),0)</f>
        <v>0</v>
      </c>
      <c r="AG698" s="41">
        <f>IFERROR(VLOOKUP(Tabela3[[#This Row],[Fantasia]],'BASE VENDAS'!#REF!,3,0),0)</f>
        <v>0</v>
      </c>
      <c r="AH698" s="42">
        <f t="shared" si="12"/>
        <v>2.8611970184302681E-2</v>
      </c>
    </row>
    <row r="699" spans="1:34" x14ac:dyDescent="0.2">
      <c r="A699" s="9" t="str">
        <f>IFERROR(Tabela3[[#This Row],[direita]],"formula")</f>
        <v>0048 - 36)</v>
      </c>
      <c r="C699" t="s">
        <v>1134</v>
      </c>
      <c r="D699" t="s">
        <v>920</v>
      </c>
      <c r="E699" t="s">
        <v>1135</v>
      </c>
      <c r="F699" t="s">
        <v>676</v>
      </c>
      <c r="G699" t="s">
        <v>1258</v>
      </c>
      <c r="H699" s="48">
        <v>45710</v>
      </c>
      <c r="I699" t="s">
        <v>1982</v>
      </c>
      <c r="J699" t="s">
        <v>303</v>
      </c>
      <c r="K699" t="s">
        <v>147</v>
      </c>
      <c r="L699" t="s">
        <v>415</v>
      </c>
      <c r="M699" t="s">
        <v>1159</v>
      </c>
      <c r="N699" t="s">
        <v>298</v>
      </c>
      <c r="O699" t="s">
        <v>299</v>
      </c>
      <c r="P699" t="s">
        <v>2827</v>
      </c>
      <c r="Q699" t="s">
        <v>308</v>
      </c>
      <c r="R699" t="s">
        <v>1161</v>
      </c>
      <c r="S699" t="s">
        <v>20</v>
      </c>
      <c r="T699" s="49">
        <v>0.22220000000000001</v>
      </c>
      <c r="U699" s="49">
        <v>3.9996</v>
      </c>
      <c r="V699" s="49">
        <v>11.96</v>
      </c>
      <c r="W699" t="s">
        <v>301</v>
      </c>
      <c r="X699" t="s">
        <v>370</v>
      </c>
      <c r="Y699" t="s">
        <v>371</v>
      </c>
      <c r="Z699" t="s">
        <v>1310</v>
      </c>
      <c r="AA699" s="2" t="str">
        <f>IFERROR(VLOOKUP(Tabela3[[#This Row],[RetornCodigo]],Tabela7[],4,0),"formula")</f>
        <v xml:space="preserve">Atacadao Parreao   </v>
      </c>
      <c r="AB699" s="9" t="str">
        <f>IFERROR(VLOOKUP(Tabela3[[#This Row],[RetornCodigo]],Tabela7[],3,0),"formula")</f>
        <v>Atacadao</v>
      </c>
      <c r="AC699" s="40">
        <f>IFERROR(Tabela3[[#This Row],[Vlr Devolução]]/$AK$1,"formula")</f>
        <v>3.8319189622189448E-5</v>
      </c>
      <c r="AD699" s="32">
        <f>IFERROR(Tabela3[[#This Row],[Qtd Devolvida Kg]]/$AL$1,"formula")</f>
        <v>1.1599568430140211E-4</v>
      </c>
      <c r="AE699" s="41" t="str">
        <f>IFERROR(RIGHT(Tabela3[[#This Row],[Cliente]],10),"formula")</f>
        <v>0048 - 36)</v>
      </c>
      <c r="AF699" s="41">
        <f>IFERROR(VLOOKUP(Tabela3[[#This Row],[Fantasia]],'BASE VENDAS'!#REF!,2,0),0)</f>
        <v>0</v>
      </c>
      <c r="AG699" s="41">
        <f>IFERROR(VLOOKUP(Tabela3[[#This Row],[Fantasia]],'BASE VENDAS'!#REF!,3,0),0)</f>
        <v>0</v>
      </c>
      <c r="AH699" s="42">
        <f t="shared" si="12"/>
        <v>2.8611970184302681E-2</v>
      </c>
    </row>
    <row r="700" spans="1:34" x14ac:dyDescent="0.2">
      <c r="A700" s="9" t="str">
        <f>IFERROR(Tabela3[[#This Row],[direita]],"formula")</f>
        <v>1899 - 18)</v>
      </c>
      <c r="C700" t="s">
        <v>1134</v>
      </c>
      <c r="D700" t="s">
        <v>917</v>
      </c>
      <c r="E700" t="s">
        <v>1135</v>
      </c>
      <c r="F700" t="s">
        <v>680</v>
      </c>
      <c r="G700" t="s">
        <v>1163</v>
      </c>
      <c r="H700" s="48">
        <v>45695</v>
      </c>
      <c r="I700" t="s">
        <v>357</v>
      </c>
      <c r="J700" t="s">
        <v>297</v>
      </c>
      <c r="K700" t="s">
        <v>62</v>
      </c>
      <c r="L700" t="s">
        <v>63</v>
      </c>
      <c r="M700" t="s">
        <v>63</v>
      </c>
      <c r="N700" t="s">
        <v>298</v>
      </c>
      <c r="O700" t="s">
        <v>299</v>
      </c>
      <c r="P700" t="s">
        <v>1311</v>
      </c>
      <c r="Q700" t="s">
        <v>300</v>
      </c>
      <c r="R700" t="s">
        <v>64</v>
      </c>
      <c r="S700" t="s">
        <v>20</v>
      </c>
      <c r="T700" s="49">
        <v>6.6699999999999995E-2</v>
      </c>
      <c r="U700" s="49">
        <v>1.0004999999999999</v>
      </c>
      <c r="V700" s="49">
        <v>16</v>
      </c>
      <c r="W700" t="s">
        <v>315</v>
      </c>
      <c r="X700" t="s">
        <v>302</v>
      </c>
      <c r="Y700" t="s">
        <v>21</v>
      </c>
      <c r="Z700" t="s">
        <v>1312</v>
      </c>
      <c r="AA700" s="2" t="str">
        <f>IFERROR(VLOOKUP(Tabela3[[#This Row],[RetornCodigo]],Tabela7[],4,0),"formula")</f>
        <v xml:space="preserve">Assai Maracanau   </v>
      </c>
      <c r="AB700" s="9" t="str">
        <f>IFERROR(VLOOKUP(Tabela3[[#This Row],[RetornCodigo]],Tabela7[],3,0),"formula")</f>
        <v>Assai</v>
      </c>
      <c r="AC700" s="40">
        <f>IFERROR(Tabela3[[#This Row],[Vlr Devolução]]/$AK$1,"formula")</f>
        <v>5.1263129929350428E-5</v>
      </c>
      <c r="AD700" s="32">
        <f>IFERROR(Tabela3[[#This Row],[Qtd Devolvida Kg]]/$AL$1,"formula")</f>
        <v>2.9016322168105014E-5</v>
      </c>
      <c r="AE700" s="41" t="str">
        <f>IFERROR(RIGHT(Tabela3[[#This Row],[Cliente]],10),"formula")</f>
        <v>1899 - 18)</v>
      </c>
      <c r="AF700" s="41">
        <f>IFERROR(VLOOKUP(Tabela3[[#This Row],[Fantasia]],'BASE VENDAS'!#REF!,2,0),0)</f>
        <v>0</v>
      </c>
      <c r="AG700" s="41">
        <f>IFERROR(VLOOKUP(Tabela3[[#This Row],[Fantasia]],'BASE VENDAS'!#REF!,3,0),0)</f>
        <v>0</v>
      </c>
      <c r="AH700" s="42">
        <f t="shared" si="12"/>
        <v>2.8611970184302681E-2</v>
      </c>
    </row>
    <row r="701" spans="1:34" x14ac:dyDescent="0.2">
      <c r="A701" s="9" t="str">
        <f>IFERROR(Tabela3[[#This Row],[direita]],"formula")</f>
        <v>0048 - 37)</v>
      </c>
      <c r="C701" t="s">
        <v>1134</v>
      </c>
      <c r="D701" t="s">
        <v>920</v>
      </c>
      <c r="E701" t="s">
        <v>1135</v>
      </c>
      <c r="F701" t="s">
        <v>676</v>
      </c>
      <c r="G701" t="s">
        <v>1313</v>
      </c>
      <c r="H701" s="48">
        <v>45698</v>
      </c>
      <c r="I701" t="s">
        <v>430</v>
      </c>
      <c r="J701" t="s">
        <v>297</v>
      </c>
      <c r="K701" t="s">
        <v>27</v>
      </c>
      <c r="L701" t="s">
        <v>84</v>
      </c>
      <c r="M701" t="s">
        <v>102</v>
      </c>
      <c r="N701" t="s">
        <v>298</v>
      </c>
      <c r="O701" t="s">
        <v>299</v>
      </c>
      <c r="P701" t="s">
        <v>1314</v>
      </c>
      <c r="Q701" t="s">
        <v>300</v>
      </c>
      <c r="R701" t="s">
        <v>103</v>
      </c>
      <c r="S701" t="s">
        <v>20</v>
      </c>
      <c r="T701" s="49">
        <v>4.5499999999999999E-2</v>
      </c>
      <c r="U701" s="49">
        <v>0.89634999999999998</v>
      </c>
      <c r="V701" s="49">
        <v>11.5</v>
      </c>
      <c r="W701" t="s">
        <v>315</v>
      </c>
      <c r="X701" t="s">
        <v>370</v>
      </c>
      <c r="Y701" t="s">
        <v>379</v>
      </c>
      <c r="Z701" t="s">
        <v>1315</v>
      </c>
      <c r="AA701" s="2" t="str">
        <f>IFERROR(VLOOKUP(Tabela3[[#This Row],[RetornCodigo]],Tabela7[],4,0),"formula")</f>
        <v xml:space="preserve">Atacadao Maraponga   </v>
      </c>
      <c r="AB701" s="9" t="str">
        <f>IFERROR(VLOOKUP(Tabela3[[#This Row],[RetornCodigo]],Tabela7[],3,0),"formula")</f>
        <v>Atacadao</v>
      </c>
      <c r="AC701" s="40">
        <f>IFERROR(Tabela3[[#This Row],[Vlr Devolução]]/$AK$1,"formula")</f>
        <v>3.6845374636720623E-5</v>
      </c>
      <c r="AD701" s="32">
        <f>IFERROR(Tabela3[[#This Row],[Qtd Devolvida Kg]]/$AL$1,"formula")</f>
        <v>2.5995782484138859E-5</v>
      </c>
      <c r="AE701" s="41" t="str">
        <f>IFERROR(RIGHT(Tabela3[[#This Row],[Cliente]],10),"formula")</f>
        <v>0048 - 37)</v>
      </c>
      <c r="AF701" s="41">
        <f>IFERROR(VLOOKUP(Tabela3[[#This Row],[Fantasia]],'BASE VENDAS'!#REF!,2,0),0)</f>
        <v>0</v>
      </c>
      <c r="AG701" s="41">
        <f>IFERROR(VLOOKUP(Tabela3[[#This Row],[Fantasia]],'BASE VENDAS'!#REF!,3,0),0)</f>
        <v>0</v>
      </c>
      <c r="AH701" s="42">
        <f t="shared" si="12"/>
        <v>2.8611970184302681E-2</v>
      </c>
    </row>
    <row r="702" spans="1:34" x14ac:dyDescent="0.2">
      <c r="A702" s="9" t="str">
        <f>IFERROR(Tabela3[[#This Row],[direita]],"formula")</f>
        <v>0048 - 37)</v>
      </c>
      <c r="C702" t="s">
        <v>1134</v>
      </c>
      <c r="D702" t="s">
        <v>920</v>
      </c>
      <c r="E702" t="s">
        <v>1135</v>
      </c>
      <c r="F702" t="s">
        <v>676</v>
      </c>
      <c r="G702" t="s">
        <v>1313</v>
      </c>
      <c r="H702" s="48">
        <v>45700</v>
      </c>
      <c r="I702" t="s">
        <v>430</v>
      </c>
      <c r="J702" t="s">
        <v>303</v>
      </c>
      <c r="K702" t="s">
        <v>147</v>
      </c>
      <c r="L702" t="s">
        <v>415</v>
      </c>
      <c r="M702" t="s">
        <v>1159</v>
      </c>
      <c r="N702" t="s">
        <v>298</v>
      </c>
      <c r="O702" t="s">
        <v>299</v>
      </c>
      <c r="P702" t="s">
        <v>2233</v>
      </c>
      <c r="Q702" t="s">
        <v>300</v>
      </c>
      <c r="R702" t="s">
        <v>1161</v>
      </c>
      <c r="S702" t="s">
        <v>20</v>
      </c>
      <c r="T702" s="49">
        <v>0.83330000000000004</v>
      </c>
      <c r="U702" s="49">
        <v>14.9994</v>
      </c>
      <c r="V702" s="49">
        <v>44.85</v>
      </c>
      <c r="W702" t="s">
        <v>301</v>
      </c>
      <c r="X702" t="s">
        <v>370</v>
      </c>
      <c r="Y702" t="s">
        <v>371</v>
      </c>
      <c r="Z702" t="s">
        <v>1315</v>
      </c>
      <c r="AA702" s="2" t="str">
        <f>IFERROR(VLOOKUP(Tabela3[[#This Row],[RetornCodigo]],Tabela7[],4,0),"formula")</f>
        <v xml:space="preserve">Atacadao Maraponga   </v>
      </c>
      <c r="AB702" s="9" t="str">
        <f>IFERROR(VLOOKUP(Tabela3[[#This Row],[RetornCodigo]],Tabela7[],3,0),"formula")</f>
        <v>Atacadao</v>
      </c>
      <c r="AC702" s="40">
        <f>IFERROR(Tabela3[[#This Row],[Vlr Devolução]]/$AK$1,"formula")</f>
        <v>1.4369696108321043E-4</v>
      </c>
      <c r="AD702" s="32">
        <f>IFERROR(Tabela3[[#This Row],[Qtd Devolvida Kg]]/$AL$1,"formula")</f>
        <v>4.3500991776938966E-4</v>
      </c>
      <c r="AE702" s="41" t="str">
        <f>IFERROR(RIGHT(Tabela3[[#This Row],[Cliente]],10),"formula")</f>
        <v>0048 - 37)</v>
      </c>
      <c r="AF702" s="41">
        <f>IFERROR(VLOOKUP(Tabela3[[#This Row],[Fantasia]],'BASE VENDAS'!#REF!,2,0),0)</f>
        <v>0</v>
      </c>
      <c r="AG702" s="41">
        <f>IFERROR(VLOOKUP(Tabela3[[#This Row],[Fantasia]],'BASE VENDAS'!#REF!,3,0),0)</f>
        <v>0</v>
      </c>
      <c r="AH702" s="42">
        <f t="shared" si="12"/>
        <v>2.8611970184302681E-2</v>
      </c>
    </row>
    <row r="703" spans="1:34" x14ac:dyDescent="0.2">
      <c r="A703" s="9" t="str">
        <f>IFERROR(Tabela3[[#This Row],[direita]],"formula")</f>
        <v>0048 - 37)</v>
      </c>
      <c r="C703" t="s">
        <v>1134</v>
      </c>
      <c r="D703" t="s">
        <v>920</v>
      </c>
      <c r="E703" t="s">
        <v>1135</v>
      </c>
      <c r="F703" t="s">
        <v>676</v>
      </c>
      <c r="G703" t="s">
        <v>1313</v>
      </c>
      <c r="H703" s="48">
        <v>45712</v>
      </c>
      <c r="I703" t="s">
        <v>2485</v>
      </c>
      <c r="J703" t="s">
        <v>303</v>
      </c>
      <c r="K703" t="s">
        <v>147</v>
      </c>
      <c r="L703" t="s">
        <v>415</v>
      </c>
      <c r="M703" t="s">
        <v>1159</v>
      </c>
      <c r="N703" t="s">
        <v>298</v>
      </c>
      <c r="O703" t="s">
        <v>299</v>
      </c>
      <c r="P703" t="s">
        <v>2828</v>
      </c>
      <c r="Q703" t="s">
        <v>300</v>
      </c>
      <c r="R703" t="s">
        <v>1161</v>
      </c>
      <c r="S703" t="s">
        <v>20</v>
      </c>
      <c r="T703" s="49">
        <v>0.61109999999999998</v>
      </c>
      <c r="U703" s="49">
        <v>10.9998</v>
      </c>
      <c r="V703" s="49">
        <v>32.89</v>
      </c>
      <c r="W703" t="s">
        <v>301</v>
      </c>
      <c r="X703" t="s">
        <v>370</v>
      </c>
      <c r="Y703" t="s">
        <v>371</v>
      </c>
      <c r="Z703" t="s">
        <v>1315</v>
      </c>
      <c r="AA703" s="2" t="str">
        <f>IFERROR(VLOOKUP(Tabela3[[#This Row],[RetornCodigo]],Tabela7[],4,0),"formula")</f>
        <v xml:space="preserve">Atacadao Maraponga   </v>
      </c>
      <c r="AB703" s="9" t="str">
        <f>IFERROR(VLOOKUP(Tabela3[[#This Row],[RetornCodigo]],Tabela7[],3,0),"formula")</f>
        <v>Atacadao</v>
      </c>
      <c r="AC703" s="40">
        <f>IFERROR(Tabela3[[#This Row],[Vlr Devolução]]/$AK$1,"formula")</f>
        <v>1.0537777146102098E-4</v>
      </c>
      <c r="AD703" s="32">
        <f>IFERROR(Tabela3[[#This Row],[Qtd Devolvida Kg]]/$AL$1,"formula")</f>
        <v>3.1901423346798757E-4</v>
      </c>
      <c r="AE703" s="41" t="str">
        <f>IFERROR(RIGHT(Tabela3[[#This Row],[Cliente]],10),"formula")</f>
        <v>0048 - 37)</v>
      </c>
      <c r="AF703" s="41">
        <f>IFERROR(VLOOKUP(Tabela3[[#This Row],[Fantasia]],'BASE VENDAS'!#REF!,2,0),0)</f>
        <v>0</v>
      </c>
      <c r="AG703" s="41">
        <f>IFERROR(VLOOKUP(Tabela3[[#This Row],[Fantasia]],'BASE VENDAS'!#REF!,3,0),0)</f>
        <v>0</v>
      </c>
      <c r="AH703" s="42">
        <f t="shared" si="12"/>
        <v>2.8611970184302681E-2</v>
      </c>
    </row>
    <row r="704" spans="1:34" x14ac:dyDescent="0.2">
      <c r="A704" s="9" t="str">
        <f>IFERROR(Tabela3[[#This Row],[direita]],"formula")</f>
        <v>0002 - 57)</v>
      </c>
      <c r="C704" t="s">
        <v>1134</v>
      </c>
      <c r="D704" t="s">
        <v>920</v>
      </c>
      <c r="E704" t="s">
        <v>1135</v>
      </c>
      <c r="F704" t="s">
        <v>676</v>
      </c>
      <c r="G704" t="s">
        <v>1224</v>
      </c>
      <c r="H704" s="48">
        <v>45701</v>
      </c>
      <c r="I704" t="s">
        <v>430</v>
      </c>
      <c r="J704" t="s">
        <v>303</v>
      </c>
      <c r="K704" t="s">
        <v>147</v>
      </c>
      <c r="L704" t="s">
        <v>415</v>
      </c>
      <c r="M704" t="s">
        <v>1159</v>
      </c>
      <c r="N704" t="s">
        <v>298</v>
      </c>
      <c r="O704" t="s">
        <v>299</v>
      </c>
      <c r="P704" t="s">
        <v>2234</v>
      </c>
      <c r="Q704" t="s">
        <v>300</v>
      </c>
      <c r="R704" t="s">
        <v>1161</v>
      </c>
      <c r="S704" t="s">
        <v>20</v>
      </c>
      <c r="T704" s="49">
        <v>0.16669999999999999</v>
      </c>
      <c r="U704" s="49">
        <v>3.0005999999999999</v>
      </c>
      <c r="V704" s="49">
        <v>8.9700000000000006</v>
      </c>
      <c r="W704" t="s">
        <v>301</v>
      </c>
      <c r="X704" t="s">
        <v>370</v>
      </c>
      <c r="Y704" t="s">
        <v>371</v>
      </c>
      <c r="Z704" t="s">
        <v>1748</v>
      </c>
      <c r="AA704" s="2" t="str">
        <f>IFERROR(VLOOKUP(Tabela3[[#This Row],[RetornCodigo]],Tabela7[],4,0),"formula")</f>
        <v xml:space="preserve">Atac Dias Macedo   </v>
      </c>
      <c r="AB704" s="9" t="str">
        <f>IFERROR(VLOOKUP(Tabela3[[#This Row],[RetornCodigo]],Tabela7[],3,0),"formula")</f>
        <v>Atacadao</v>
      </c>
      <c r="AC704" s="40">
        <f>IFERROR(Tabela3[[#This Row],[Vlr Devolução]]/$AK$1,"formula")</f>
        <v>2.8739392216642086E-5</v>
      </c>
      <c r="AD704" s="32">
        <f>IFERROR(Tabela3[[#This Row],[Qtd Devolvida Kg]]/$AL$1,"formula")</f>
        <v>8.7022864865183316E-5</v>
      </c>
      <c r="AE704" s="41" t="str">
        <f>IFERROR(RIGHT(Tabela3[[#This Row],[Cliente]],10),"formula")</f>
        <v>0002 - 57)</v>
      </c>
      <c r="AF704" s="41">
        <f>IFERROR(VLOOKUP(Tabela3[[#This Row],[Fantasia]],'BASE VENDAS'!#REF!,2,0),0)</f>
        <v>0</v>
      </c>
      <c r="AG704" s="41">
        <f>IFERROR(VLOOKUP(Tabela3[[#This Row],[Fantasia]],'BASE VENDAS'!#REF!,3,0),0)</f>
        <v>0</v>
      </c>
      <c r="AH704" s="42">
        <f t="shared" si="12"/>
        <v>2.8611970184302681E-2</v>
      </c>
    </row>
    <row r="705" spans="1:34" x14ac:dyDescent="0.2">
      <c r="A705" s="9" t="str">
        <f>IFERROR(Tabela3[[#This Row],[direita]],"formula")</f>
        <v>0002 - 57)</v>
      </c>
      <c r="C705" t="s">
        <v>1134</v>
      </c>
      <c r="D705" t="s">
        <v>920</v>
      </c>
      <c r="E705" t="s">
        <v>1135</v>
      </c>
      <c r="F705" t="s">
        <v>676</v>
      </c>
      <c r="G705" t="s">
        <v>1224</v>
      </c>
      <c r="H705" s="48">
        <v>45707</v>
      </c>
      <c r="I705" t="s">
        <v>1982</v>
      </c>
      <c r="J705" t="s">
        <v>303</v>
      </c>
      <c r="K705" t="s">
        <v>147</v>
      </c>
      <c r="L705" t="s">
        <v>415</v>
      </c>
      <c r="M705" t="s">
        <v>1159</v>
      </c>
      <c r="N705" t="s">
        <v>298</v>
      </c>
      <c r="O705" t="s">
        <v>299</v>
      </c>
      <c r="P705" t="s">
        <v>2829</v>
      </c>
      <c r="Q705" t="s">
        <v>300</v>
      </c>
      <c r="R705" t="s">
        <v>1161</v>
      </c>
      <c r="S705" t="s">
        <v>20</v>
      </c>
      <c r="T705" s="49">
        <v>0.27779999999999999</v>
      </c>
      <c r="U705" s="49">
        <v>5.0004</v>
      </c>
      <c r="V705" s="49">
        <v>14.95</v>
      </c>
      <c r="W705" t="s">
        <v>301</v>
      </c>
      <c r="X705" t="s">
        <v>370</v>
      </c>
      <c r="Y705" t="s">
        <v>371</v>
      </c>
      <c r="Z705" t="s">
        <v>1748</v>
      </c>
      <c r="AA705" s="2" t="str">
        <f>IFERROR(VLOOKUP(Tabela3[[#This Row],[RetornCodigo]],Tabela7[],4,0),"formula")</f>
        <v xml:space="preserve">Atac Dias Macedo   </v>
      </c>
      <c r="AB705" s="9" t="str">
        <f>IFERROR(VLOOKUP(Tabela3[[#This Row],[RetornCodigo]],Tabela7[],3,0),"formula")</f>
        <v>Atacadao</v>
      </c>
      <c r="AC705" s="40">
        <f>IFERROR(Tabela3[[#This Row],[Vlr Devolução]]/$AK$1,"formula")</f>
        <v>4.7898987027736806E-5</v>
      </c>
      <c r="AD705" s="32">
        <f>IFERROR(Tabela3[[#This Row],[Qtd Devolvida Kg]]/$AL$1,"formula")</f>
        <v>1.4502070701588439E-4</v>
      </c>
      <c r="AE705" s="41" t="str">
        <f>IFERROR(RIGHT(Tabela3[[#This Row],[Cliente]],10),"formula")</f>
        <v>0002 - 57)</v>
      </c>
      <c r="AF705" s="41">
        <f>IFERROR(VLOOKUP(Tabela3[[#This Row],[Fantasia]],'BASE VENDAS'!#REF!,2,0),0)</f>
        <v>0</v>
      </c>
      <c r="AG705" s="41">
        <f>IFERROR(VLOOKUP(Tabela3[[#This Row],[Fantasia]],'BASE VENDAS'!#REF!,3,0),0)</f>
        <v>0</v>
      </c>
      <c r="AH705" s="42">
        <f t="shared" si="12"/>
        <v>2.8611970184302681E-2</v>
      </c>
    </row>
    <row r="706" spans="1:34" x14ac:dyDescent="0.2">
      <c r="A706" s="9" t="str">
        <f>IFERROR(Tabela3[[#This Row],[direita]],"formula")</f>
        <v>0002 - 57)</v>
      </c>
      <c r="C706" t="s">
        <v>1134</v>
      </c>
      <c r="D706" t="s">
        <v>920</v>
      </c>
      <c r="E706" t="s">
        <v>1135</v>
      </c>
      <c r="F706" t="s">
        <v>676</v>
      </c>
      <c r="G706" t="s">
        <v>1224</v>
      </c>
      <c r="H706" s="48">
        <v>45710</v>
      </c>
      <c r="I706" t="s">
        <v>1982</v>
      </c>
      <c r="J706" t="s">
        <v>303</v>
      </c>
      <c r="K706" t="s">
        <v>147</v>
      </c>
      <c r="L706" t="s">
        <v>415</v>
      </c>
      <c r="M706" t="s">
        <v>1159</v>
      </c>
      <c r="N706" t="s">
        <v>298</v>
      </c>
      <c r="O706" t="s">
        <v>299</v>
      </c>
      <c r="P706" t="s">
        <v>2830</v>
      </c>
      <c r="Q706" t="s">
        <v>300</v>
      </c>
      <c r="R706" t="s">
        <v>1161</v>
      </c>
      <c r="S706" t="s">
        <v>20</v>
      </c>
      <c r="T706" s="49">
        <v>0.27779999999999999</v>
      </c>
      <c r="U706" s="49">
        <v>5.0004</v>
      </c>
      <c r="V706" s="49">
        <v>14.95</v>
      </c>
      <c r="W706" t="s">
        <v>301</v>
      </c>
      <c r="X706" t="s">
        <v>370</v>
      </c>
      <c r="Y706" t="s">
        <v>371</v>
      </c>
      <c r="Z706" t="s">
        <v>1748</v>
      </c>
      <c r="AA706" s="2" t="str">
        <f>IFERROR(VLOOKUP(Tabela3[[#This Row],[RetornCodigo]],Tabela7[],4,0),"formula")</f>
        <v xml:space="preserve">Atac Dias Macedo   </v>
      </c>
      <c r="AB706" s="9" t="str">
        <f>IFERROR(VLOOKUP(Tabela3[[#This Row],[RetornCodigo]],Tabela7[],3,0),"formula")</f>
        <v>Atacadao</v>
      </c>
      <c r="AC706" s="40">
        <f>IFERROR(Tabela3[[#This Row],[Vlr Devolução]]/$AK$1,"formula")</f>
        <v>4.7898987027736806E-5</v>
      </c>
      <c r="AD706" s="32">
        <f>IFERROR(Tabela3[[#This Row],[Qtd Devolvida Kg]]/$AL$1,"formula")</f>
        <v>1.4502070701588439E-4</v>
      </c>
      <c r="AE706" s="41" t="str">
        <f>IFERROR(RIGHT(Tabela3[[#This Row],[Cliente]],10),"formula")</f>
        <v>0002 - 57)</v>
      </c>
      <c r="AF706" s="41">
        <f>IFERROR(VLOOKUP(Tabela3[[#This Row],[Fantasia]],'BASE VENDAS'!#REF!,2,0),0)</f>
        <v>0</v>
      </c>
      <c r="AG706" s="41">
        <f>IFERROR(VLOOKUP(Tabela3[[#This Row],[Fantasia]],'BASE VENDAS'!#REF!,3,0),0)</f>
        <v>0</v>
      </c>
      <c r="AH706" s="42">
        <f t="shared" si="12"/>
        <v>2.8611970184302681E-2</v>
      </c>
    </row>
    <row r="707" spans="1:34" x14ac:dyDescent="0.2">
      <c r="A707" s="9" t="str">
        <f>IFERROR(Tabela3[[#This Row],[direita]],"formula")</f>
        <v>0002 - 57)</v>
      </c>
      <c r="C707" t="s">
        <v>1134</v>
      </c>
      <c r="D707" t="s">
        <v>920</v>
      </c>
      <c r="E707" t="s">
        <v>1135</v>
      </c>
      <c r="F707" t="s">
        <v>676</v>
      </c>
      <c r="G707" t="s">
        <v>1224</v>
      </c>
      <c r="H707" s="48">
        <v>45710</v>
      </c>
      <c r="I707" t="s">
        <v>1982</v>
      </c>
      <c r="J707" t="s">
        <v>303</v>
      </c>
      <c r="K707" t="s">
        <v>147</v>
      </c>
      <c r="L707" t="s">
        <v>415</v>
      </c>
      <c r="M707" t="s">
        <v>1159</v>
      </c>
      <c r="N707" t="s">
        <v>298</v>
      </c>
      <c r="O707" t="s">
        <v>299</v>
      </c>
      <c r="P707" t="s">
        <v>2831</v>
      </c>
      <c r="Q707" t="s">
        <v>308</v>
      </c>
      <c r="R707" t="s">
        <v>1161</v>
      </c>
      <c r="S707" t="s">
        <v>20</v>
      </c>
      <c r="T707" s="49">
        <v>0.88890000000000002</v>
      </c>
      <c r="U707" s="49">
        <v>16.0002</v>
      </c>
      <c r="V707" s="49">
        <v>47.84</v>
      </c>
      <c r="W707" t="s">
        <v>301</v>
      </c>
      <c r="X707" t="s">
        <v>370</v>
      </c>
      <c r="Y707" t="s">
        <v>371</v>
      </c>
      <c r="Z707" t="s">
        <v>1748</v>
      </c>
      <c r="AA707" s="2" t="str">
        <f>IFERROR(VLOOKUP(Tabela3[[#This Row],[RetornCodigo]],Tabela7[],4,0),"formula")</f>
        <v xml:space="preserve">Atac Dias Macedo   </v>
      </c>
      <c r="AB707" s="9" t="str">
        <f>IFERROR(VLOOKUP(Tabela3[[#This Row],[RetornCodigo]],Tabela7[],3,0),"formula")</f>
        <v>Atacadao</v>
      </c>
      <c r="AC707" s="40">
        <f>IFERROR(Tabela3[[#This Row],[Vlr Devolução]]/$AK$1,"formula")</f>
        <v>1.5327675848875779E-4</v>
      </c>
      <c r="AD707" s="32">
        <f>IFERROR(Tabela3[[#This Row],[Qtd Devolvida Kg]]/$AL$1,"formula")</f>
        <v>4.6403494048387193E-4</v>
      </c>
      <c r="AE707" s="41" t="str">
        <f>IFERROR(RIGHT(Tabela3[[#This Row],[Cliente]],10),"formula")</f>
        <v>0002 - 57)</v>
      </c>
      <c r="AF707" s="41">
        <f>IFERROR(VLOOKUP(Tabela3[[#This Row],[Fantasia]],'BASE VENDAS'!#REF!,2,0),0)</f>
        <v>0</v>
      </c>
      <c r="AG707" s="41">
        <f>IFERROR(VLOOKUP(Tabela3[[#This Row],[Fantasia]],'BASE VENDAS'!#REF!,3,0),0)</f>
        <v>0</v>
      </c>
      <c r="AH707" s="42">
        <f t="shared" si="12"/>
        <v>2.8611970184302681E-2</v>
      </c>
    </row>
    <row r="708" spans="1:34" x14ac:dyDescent="0.2">
      <c r="A708" s="9" t="str">
        <f>IFERROR(Tabela3[[#This Row],[direita]],"formula")</f>
        <v>0002 - 39)</v>
      </c>
      <c r="C708" t="s">
        <v>1134</v>
      </c>
      <c r="D708" t="s">
        <v>920</v>
      </c>
      <c r="E708" t="s">
        <v>1135</v>
      </c>
      <c r="F708" t="s">
        <v>685</v>
      </c>
      <c r="G708" t="s">
        <v>1316</v>
      </c>
      <c r="H708" s="48">
        <v>45695</v>
      </c>
      <c r="I708" t="s">
        <v>357</v>
      </c>
      <c r="J708" t="s">
        <v>297</v>
      </c>
      <c r="K708" t="s">
        <v>62</v>
      </c>
      <c r="L708" t="s">
        <v>63</v>
      </c>
      <c r="M708" t="s">
        <v>63</v>
      </c>
      <c r="N708" t="s">
        <v>298</v>
      </c>
      <c r="O708" t="s">
        <v>299</v>
      </c>
      <c r="P708" t="s">
        <v>1317</v>
      </c>
      <c r="Q708" t="s">
        <v>308</v>
      </c>
      <c r="R708" t="s">
        <v>64</v>
      </c>
      <c r="S708" t="s">
        <v>20</v>
      </c>
      <c r="T708" s="49">
        <v>6.6699999999999995E-2</v>
      </c>
      <c r="U708" s="49">
        <v>1.0004999999999999</v>
      </c>
      <c r="V708" s="49">
        <v>10.9</v>
      </c>
      <c r="W708" t="s">
        <v>315</v>
      </c>
      <c r="X708" t="s">
        <v>302</v>
      </c>
      <c r="Y708" t="s">
        <v>21</v>
      </c>
      <c r="Z708" t="s">
        <v>1318</v>
      </c>
      <c r="AA708" s="2" t="str">
        <f>IFERROR(VLOOKUP(Tabela3[[#This Row],[RetornCodigo]],Tabela7[],4,0),"formula")</f>
        <v xml:space="preserve">Atac Sobral   </v>
      </c>
      <c r="AB708" s="9" t="str">
        <f>IFERROR(VLOOKUP(Tabela3[[#This Row],[RetornCodigo]],Tabela7[],3,0),"formula")</f>
        <v>Atacadao</v>
      </c>
      <c r="AC708" s="40">
        <f>IFERROR(Tabela3[[#This Row],[Vlr Devolução]]/$AK$1,"formula")</f>
        <v>3.4923007264369984E-5</v>
      </c>
      <c r="AD708" s="32">
        <f>IFERROR(Tabela3[[#This Row],[Qtd Devolvida Kg]]/$AL$1,"formula")</f>
        <v>2.9016322168105014E-5</v>
      </c>
      <c r="AE708" s="41" t="str">
        <f>IFERROR(RIGHT(Tabela3[[#This Row],[Cliente]],10),"formula")</f>
        <v>0002 - 39)</v>
      </c>
      <c r="AF708" s="41">
        <f>IFERROR(VLOOKUP(Tabela3[[#This Row],[Fantasia]],'BASE VENDAS'!#REF!,2,0),0)</f>
        <v>0</v>
      </c>
      <c r="AG708" s="41">
        <f>IFERROR(VLOOKUP(Tabela3[[#This Row],[Fantasia]],'BASE VENDAS'!#REF!,3,0),0)</f>
        <v>0</v>
      </c>
      <c r="AH708" s="42">
        <f t="shared" si="12"/>
        <v>2.8611970184302681E-2</v>
      </c>
    </row>
    <row r="709" spans="1:34" x14ac:dyDescent="0.2">
      <c r="A709" s="9" t="str">
        <f>IFERROR(Tabela3[[#This Row],[direita]],"formula")</f>
        <v>0002 - 39)</v>
      </c>
      <c r="C709" t="s">
        <v>1134</v>
      </c>
      <c r="D709" t="s">
        <v>920</v>
      </c>
      <c r="E709" t="s">
        <v>1135</v>
      </c>
      <c r="F709" t="s">
        <v>685</v>
      </c>
      <c r="G709" t="s">
        <v>1316</v>
      </c>
      <c r="H709" s="48">
        <v>45695</v>
      </c>
      <c r="I709" t="s">
        <v>357</v>
      </c>
      <c r="J709" t="s">
        <v>297</v>
      </c>
      <c r="K709" t="s">
        <v>53</v>
      </c>
      <c r="L709" t="s">
        <v>54</v>
      </c>
      <c r="M709" t="s">
        <v>55</v>
      </c>
      <c r="N709" t="s">
        <v>298</v>
      </c>
      <c r="O709" t="s">
        <v>299</v>
      </c>
      <c r="P709" t="s">
        <v>1317</v>
      </c>
      <c r="Q709" t="s">
        <v>309</v>
      </c>
      <c r="R709" t="s">
        <v>56</v>
      </c>
      <c r="S709" t="s">
        <v>20</v>
      </c>
      <c r="T709" s="49">
        <v>6.6699999999999995E-2</v>
      </c>
      <c r="U709" s="49">
        <v>1.0004999999999999</v>
      </c>
      <c r="V709" s="49">
        <v>12.9</v>
      </c>
      <c r="W709" t="s">
        <v>315</v>
      </c>
      <c r="X709" t="s">
        <v>302</v>
      </c>
      <c r="Y709" t="s">
        <v>21</v>
      </c>
      <c r="Z709" t="s">
        <v>1318</v>
      </c>
      <c r="AA709" s="2" t="str">
        <f>IFERROR(VLOOKUP(Tabela3[[#This Row],[RetornCodigo]],Tabela7[],4,0),"formula")</f>
        <v xml:space="preserve">Atac Sobral   </v>
      </c>
      <c r="AB709" s="9" t="str">
        <f>IFERROR(VLOOKUP(Tabela3[[#This Row],[RetornCodigo]],Tabela7[],3,0),"formula")</f>
        <v>Atacadao</v>
      </c>
      <c r="AC709" s="40">
        <f>IFERROR(Tabela3[[#This Row],[Vlr Devolução]]/$AK$1,"formula")</f>
        <v>4.1330898505538783E-5</v>
      </c>
      <c r="AD709" s="32">
        <f>IFERROR(Tabela3[[#This Row],[Qtd Devolvida Kg]]/$AL$1,"formula")</f>
        <v>2.9016322168105014E-5</v>
      </c>
      <c r="AE709" s="41" t="str">
        <f>IFERROR(RIGHT(Tabela3[[#This Row],[Cliente]],10),"formula")</f>
        <v>0002 - 39)</v>
      </c>
      <c r="AF709" s="41">
        <f>IFERROR(VLOOKUP(Tabela3[[#This Row],[Fantasia]],'BASE VENDAS'!#REF!,2,0),0)</f>
        <v>0</v>
      </c>
      <c r="AG709" s="41">
        <f>IFERROR(VLOOKUP(Tabela3[[#This Row],[Fantasia]],'BASE VENDAS'!#REF!,3,0),0)</f>
        <v>0</v>
      </c>
      <c r="AH709" s="42">
        <f t="shared" si="12"/>
        <v>2.8611970184302681E-2</v>
      </c>
    </row>
    <row r="710" spans="1:34" x14ac:dyDescent="0.2">
      <c r="A710" s="9" t="str">
        <f>IFERROR(Tabela3[[#This Row],[direita]],"formula")</f>
        <v>0002 - 39)</v>
      </c>
      <c r="C710" t="s">
        <v>1134</v>
      </c>
      <c r="D710" t="s">
        <v>920</v>
      </c>
      <c r="E710" t="s">
        <v>1135</v>
      </c>
      <c r="F710" t="s">
        <v>685</v>
      </c>
      <c r="G710" t="s">
        <v>1316</v>
      </c>
      <c r="H710" s="48">
        <v>45695</v>
      </c>
      <c r="I710" t="s">
        <v>357</v>
      </c>
      <c r="J710" t="s">
        <v>297</v>
      </c>
      <c r="K710" t="s">
        <v>41</v>
      </c>
      <c r="L710" t="s">
        <v>310</v>
      </c>
      <c r="M710" t="s">
        <v>42</v>
      </c>
      <c r="N710" t="s">
        <v>298</v>
      </c>
      <c r="O710" t="s">
        <v>299</v>
      </c>
      <c r="P710" t="s">
        <v>1319</v>
      </c>
      <c r="Q710" t="s">
        <v>300</v>
      </c>
      <c r="R710" t="s">
        <v>86</v>
      </c>
      <c r="S710" t="s">
        <v>20</v>
      </c>
      <c r="T710" s="49">
        <v>0.1111</v>
      </c>
      <c r="U710" s="49">
        <v>0.99990000000000001</v>
      </c>
      <c r="V710" s="49">
        <v>21</v>
      </c>
      <c r="W710" t="s">
        <v>315</v>
      </c>
      <c r="X710" t="s">
        <v>368</v>
      </c>
      <c r="Y710" t="s">
        <v>406</v>
      </c>
      <c r="Z710" t="s">
        <v>1318</v>
      </c>
      <c r="AA710" s="2" t="str">
        <f>IFERROR(VLOOKUP(Tabela3[[#This Row],[RetornCodigo]],Tabela7[],4,0),"formula")</f>
        <v xml:space="preserve">Atac Sobral   </v>
      </c>
      <c r="AB710" s="9" t="str">
        <f>IFERROR(VLOOKUP(Tabela3[[#This Row],[RetornCodigo]],Tabela7[],3,0),"formula")</f>
        <v>Atacadao</v>
      </c>
      <c r="AC710" s="40">
        <f>IFERROR(Tabela3[[#This Row],[Vlr Devolução]]/$AK$1,"formula")</f>
        <v>6.7282858032272441E-5</v>
      </c>
      <c r="AD710" s="32">
        <f>IFERROR(Tabela3[[#This Row],[Qtd Devolvida Kg]]/$AL$1,"formula")</f>
        <v>2.8998921075350528E-5</v>
      </c>
      <c r="AE710" s="41" t="str">
        <f>IFERROR(RIGHT(Tabela3[[#This Row],[Cliente]],10),"formula")</f>
        <v>0002 - 39)</v>
      </c>
      <c r="AF710" s="41">
        <f>IFERROR(VLOOKUP(Tabela3[[#This Row],[Fantasia]],'BASE VENDAS'!#REF!,2,0),0)</f>
        <v>0</v>
      </c>
      <c r="AG710" s="41">
        <f>IFERROR(VLOOKUP(Tabela3[[#This Row],[Fantasia]],'BASE VENDAS'!#REF!,3,0),0)</f>
        <v>0</v>
      </c>
      <c r="AH710" s="42">
        <f t="shared" si="12"/>
        <v>2.8611970184302681E-2</v>
      </c>
    </row>
    <row r="711" spans="1:34" x14ac:dyDescent="0.2">
      <c r="A711" s="9" t="str">
        <f>IFERROR(Tabela3[[#This Row],[direita]],"formula")</f>
        <v>0002 - 39)</v>
      </c>
      <c r="C711" t="s">
        <v>1134</v>
      </c>
      <c r="D711" t="s">
        <v>920</v>
      </c>
      <c r="E711" t="s">
        <v>1135</v>
      </c>
      <c r="F711" t="s">
        <v>685</v>
      </c>
      <c r="G711" t="s">
        <v>1316</v>
      </c>
      <c r="H711" s="48">
        <v>45705</v>
      </c>
      <c r="I711" t="s">
        <v>1982</v>
      </c>
      <c r="J711" t="s">
        <v>303</v>
      </c>
      <c r="K711" t="s">
        <v>57</v>
      </c>
      <c r="L711" t="s">
        <v>429</v>
      </c>
      <c r="M711" t="s">
        <v>57</v>
      </c>
      <c r="N711" t="s">
        <v>298</v>
      </c>
      <c r="O711" t="s">
        <v>299</v>
      </c>
      <c r="P711" t="s">
        <v>2235</v>
      </c>
      <c r="Q711" t="s">
        <v>300</v>
      </c>
      <c r="R711" t="s">
        <v>58</v>
      </c>
      <c r="S711" t="s">
        <v>20</v>
      </c>
      <c r="T711" s="49">
        <v>5.5</v>
      </c>
      <c r="U711" s="49">
        <v>33</v>
      </c>
      <c r="V711" s="49">
        <v>419.1</v>
      </c>
      <c r="W711" t="s">
        <v>301</v>
      </c>
      <c r="X711" t="s">
        <v>370</v>
      </c>
      <c r="Y711" t="s">
        <v>371</v>
      </c>
      <c r="Z711" t="s">
        <v>1318</v>
      </c>
      <c r="AA711" s="2" t="str">
        <f>IFERROR(VLOOKUP(Tabela3[[#This Row],[RetornCodigo]],Tabela7[],4,0),"formula")</f>
        <v xml:space="preserve">Atac Sobral   </v>
      </c>
      <c r="AB711" s="9" t="str">
        <f>IFERROR(VLOOKUP(Tabela3[[#This Row],[RetornCodigo]],Tabela7[],3,0),"formula")</f>
        <v>Atacadao</v>
      </c>
      <c r="AC711" s="40">
        <f>IFERROR(Tabela3[[#This Row],[Vlr Devolução]]/$AK$1,"formula")</f>
        <v>1.3427736095869228E-3</v>
      </c>
      <c r="AD711" s="32">
        <f>IFERROR(Tabela3[[#This Row],[Qtd Devolvida Kg]]/$AL$1,"formula")</f>
        <v>9.5706010149671709E-4</v>
      </c>
      <c r="AE711" s="41" t="str">
        <f>IFERROR(RIGHT(Tabela3[[#This Row],[Cliente]],10),"formula")</f>
        <v>0002 - 39)</v>
      </c>
      <c r="AF711" s="41">
        <f>IFERROR(VLOOKUP(Tabela3[[#This Row],[Fantasia]],'BASE VENDAS'!#REF!,2,0),0)</f>
        <v>0</v>
      </c>
      <c r="AG711" s="41">
        <f>IFERROR(VLOOKUP(Tabela3[[#This Row],[Fantasia]],'BASE VENDAS'!#REF!,3,0),0)</f>
        <v>0</v>
      </c>
      <c r="AH711" s="42">
        <f t="shared" si="12"/>
        <v>2.8611970184302681E-2</v>
      </c>
    </row>
    <row r="712" spans="1:34" x14ac:dyDescent="0.2">
      <c r="A712" s="9" t="str">
        <f>IFERROR(Tabela3[[#This Row],[direita]],"formula")</f>
        <v>0002 - 39)</v>
      </c>
      <c r="C712" t="s">
        <v>1134</v>
      </c>
      <c r="D712" t="s">
        <v>920</v>
      </c>
      <c r="E712" t="s">
        <v>1135</v>
      </c>
      <c r="F712" t="s">
        <v>685</v>
      </c>
      <c r="G712" t="s">
        <v>1316</v>
      </c>
      <c r="H712" s="48">
        <v>45705</v>
      </c>
      <c r="I712" t="s">
        <v>1982</v>
      </c>
      <c r="J712" t="s">
        <v>303</v>
      </c>
      <c r="K712" t="s">
        <v>147</v>
      </c>
      <c r="L712" t="s">
        <v>415</v>
      </c>
      <c r="M712" t="s">
        <v>1159</v>
      </c>
      <c r="N712" t="s">
        <v>298</v>
      </c>
      <c r="O712" t="s">
        <v>299</v>
      </c>
      <c r="P712" t="s">
        <v>2235</v>
      </c>
      <c r="Q712" t="s">
        <v>319</v>
      </c>
      <c r="R712" t="s">
        <v>1161</v>
      </c>
      <c r="S712" t="s">
        <v>20</v>
      </c>
      <c r="T712" s="49">
        <v>1.7222</v>
      </c>
      <c r="U712" s="49">
        <v>30.999600000000001</v>
      </c>
      <c r="V712" s="49">
        <v>92.69</v>
      </c>
      <c r="W712" t="s">
        <v>301</v>
      </c>
      <c r="X712" t="s">
        <v>370</v>
      </c>
      <c r="Y712" t="s">
        <v>371</v>
      </c>
      <c r="Z712" t="s">
        <v>1318</v>
      </c>
      <c r="AA712" s="2" t="str">
        <f>IFERROR(VLOOKUP(Tabela3[[#This Row],[RetornCodigo]],Tabela7[],4,0),"formula")</f>
        <v xml:space="preserve">Atac Sobral   </v>
      </c>
      <c r="AB712" s="9" t="str">
        <f>IFERROR(VLOOKUP(Tabela3[[#This Row],[RetornCodigo]],Tabela7[],3,0),"formula")</f>
        <v>Atacadao</v>
      </c>
      <c r="AC712" s="40">
        <f>IFERROR(Tabela3[[#This Row],[Vlr Devolução]]/$AK$1,"formula")</f>
        <v>2.9697371957196822E-4</v>
      </c>
      <c r="AD712" s="32">
        <f>IFERROR(Tabela3[[#This Row],[Qtd Devolvida Kg]]/$AL$1,"formula")</f>
        <v>8.9904485825326164E-4</v>
      </c>
      <c r="AE712" s="41" t="str">
        <f>IFERROR(RIGHT(Tabela3[[#This Row],[Cliente]],10),"formula")</f>
        <v>0002 - 39)</v>
      </c>
      <c r="AF712" s="41">
        <f>IFERROR(VLOOKUP(Tabela3[[#This Row],[Fantasia]],'BASE VENDAS'!#REF!,2,0),0)</f>
        <v>0</v>
      </c>
      <c r="AG712" s="41">
        <f>IFERROR(VLOOKUP(Tabela3[[#This Row],[Fantasia]],'BASE VENDAS'!#REF!,3,0),0)</f>
        <v>0</v>
      </c>
      <c r="AH712" s="42">
        <f t="shared" si="12"/>
        <v>2.8611970184302681E-2</v>
      </c>
    </row>
    <row r="713" spans="1:34" x14ac:dyDescent="0.2">
      <c r="A713" s="9" t="str">
        <f>IFERROR(Tabela3[[#This Row],[direita]],"formula")</f>
        <v>0002 - 39)</v>
      </c>
      <c r="C713" t="s">
        <v>1134</v>
      </c>
      <c r="D713" t="s">
        <v>920</v>
      </c>
      <c r="E713" t="s">
        <v>1135</v>
      </c>
      <c r="F713" t="s">
        <v>685</v>
      </c>
      <c r="G713" t="s">
        <v>1316</v>
      </c>
      <c r="H713" s="48">
        <v>45705</v>
      </c>
      <c r="I713" t="s">
        <v>1982</v>
      </c>
      <c r="J713" t="s">
        <v>303</v>
      </c>
      <c r="K713" t="s">
        <v>45</v>
      </c>
      <c r="L713" t="s">
        <v>417</v>
      </c>
      <c r="M713" t="s">
        <v>46</v>
      </c>
      <c r="N713" t="s">
        <v>298</v>
      </c>
      <c r="O713" t="s">
        <v>299</v>
      </c>
      <c r="P713" t="s">
        <v>2235</v>
      </c>
      <c r="Q713" t="s">
        <v>307</v>
      </c>
      <c r="R713" t="s">
        <v>1246</v>
      </c>
      <c r="S713" t="s">
        <v>1247</v>
      </c>
      <c r="T713" s="49">
        <v>7.7332999999999998</v>
      </c>
      <c r="U713" s="49">
        <v>7.7332999999999998</v>
      </c>
      <c r="V713" s="49">
        <v>243.6</v>
      </c>
      <c r="W713" t="s">
        <v>301</v>
      </c>
      <c r="X713" t="s">
        <v>370</v>
      </c>
      <c r="Y713" t="s">
        <v>371</v>
      </c>
      <c r="Z713" t="s">
        <v>1318</v>
      </c>
      <c r="AA713" s="2" t="str">
        <f>IFERROR(VLOOKUP(Tabela3[[#This Row],[RetornCodigo]],Tabela7[],4,0),"formula")</f>
        <v xml:space="preserve">Atac Sobral   </v>
      </c>
      <c r="AB713" s="9" t="str">
        <f>IFERROR(VLOOKUP(Tabela3[[#This Row],[RetornCodigo]],Tabela7[],3,0),"formula")</f>
        <v>Atacadao</v>
      </c>
      <c r="AC713" s="40">
        <f>IFERROR(Tabela3[[#This Row],[Vlr Devolução]]/$AK$1,"formula")</f>
        <v>7.8048115317436032E-4</v>
      </c>
      <c r="AD713" s="32">
        <f>IFERROR(Tabela3[[#This Row],[Qtd Devolvida Kg]]/$AL$1,"formula")</f>
        <v>2.2427978433044128E-4</v>
      </c>
      <c r="AE713" s="41" t="str">
        <f>IFERROR(RIGHT(Tabela3[[#This Row],[Cliente]],10),"formula")</f>
        <v>0002 - 39)</v>
      </c>
      <c r="AF713" s="41">
        <f>IFERROR(VLOOKUP(Tabela3[[#This Row],[Fantasia]],'BASE VENDAS'!#REF!,2,0),0)</f>
        <v>0</v>
      </c>
      <c r="AG713" s="41">
        <f>IFERROR(VLOOKUP(Tabela3[[#This Row],[Fantasia]],'BASE VENDAS'!#REF!,3,0),0)</f>
        <v>0</v>
      </c>
      <c r="AH713" s="42">
        <f t="shared" si="12"/>
        <v>2.8611970184302681E-2</v>
      </c>
    </row>
    <row r="714" spans="1:34" x14ac:dyDescent="0.2">
      <c r="A714" s="9" t="str">
        <f>IFERROR(Tabela3[[#This Row],[direita]],"formula")</f>
        <v>0002 - 39)</v>
      </c>
      <c r="C714" t="s">
        <v>1134</v>
      </c>
      <c r="D714" t="s">
        <v>920</v>
      </c>
      <c r="E714" t="s">
        <v>1135</v>
      </c>
      <c r="F714" t="s">
        <v>685</v>
      </c>
      <c r="G714" t="s">
        <v>1316</v>
      </c>
      <c r="H714" s="48">
        <v>45712</v>
      </c>
      <c r="I714" t="s">
        <v>2485</v>
      </c>
      <c r="J714" t="s">
        <v>303</v>
      </c>
      <c r="K714" t="s">
        <v>57</v>
      </c>
      <c r="L714" t="s">
        <v>429</v>
      </c>
      <c r="M714" t="s">
        <v>57</v>
      </c>
      <c r="N714" t="s">
        <v>298</v>
      </c>
      <c r="O714" t="s">
        <v>299</v>
      </c>
      <c r="P714" t="s">
        <v>2832</v>
      </c>
      <c r="Q714" t="s">
        <v>300</v>
      </c>
      <c r="R714" t="s">
        <v>58</v>
      </c>
      <c r="S714" t="s">
        <v>20</v>
      </c>
      <c r="T714" s="49">
        <v>28.333300000000001</v>
      </c>
      <c r="U714" s="49">
        <v>169.99979999999999</v>
      </c>
      <c r="V714" s="49">
        <v>2159</v>
      </c>
      <c r="W714" t="s">
        <v>301</v>
      </c>
      <c r="X714" t="s">
        <v>370</v>
      </c>
      <c r="Y714" t="s">
        <v>371</v>
      </c>
      <c r="Z714" t="s">
        <v>1318</v>
      </c>
      <c r="AA714" s="2" t="str">
        <f>IFERROR(VLOOKUP(Tabela3[[#This Row],[RetornCodigo]],Tabela7[],4,0),"formula")</f>
        <v xml:space="preserve">Atac Sobral   </v>
      </c>
      <c r="AB714" s="9" t="str">
        <f>IFERROR(VLOOKUP(Tabela3[[#This Row],[RetornCodigo]],Tabela7[],3,0),"formula")</f>
        <v>Atacadao</v>
      </c>
      <c r="AC714" s="40">
        <f>IFERROR(Tabela3[[#This Row],[Vlr Devolução]]/$AK$1,"formula")</f>
        <v>6.917318594841724E-3</v>
      </c>
      <c r="AD714" s="32">
        <f>IFERROR(Tabela3[[#This Row],[Qtd Devolvida Kg]]/$AL$1,"formula")</f>
        <v>4.9303038134067157E-3</v>
      </c>
      <c r="AE714" s="41" t="str">
        <f>IFERROR(RIGHT(Tabela3[[#This Row],[Cliente]],10),"formula")</f>
        <v>0002 - 39)</v>
      </c>
      <c r="AF714" s="41">
        <f>IFERROR(VLOOKUP(Tabela3[[#This Row],[Fantasia]],'BASE VENDAS'!#REF!,2,0),0)</f>
        <v>0</v>
      </c>
      <c r="AG714" s="41">
        <f>IFERROR(VLOOKUP(Tabela3[[#This Row],[Fantasia]],'BASE VENDAS'!#REF!,3,0),0)</f>
        <v>0</v>
      </c>
      <c r="AH714" s="42">
        <f t="shared" si="12"/>
        <v>2.8611970184302681E-2</v>
      </c>
    </row>
    <row r="715" spans="1:34" x14ac:dyDescent="0.2">
      <c r="A715" s="9" t="str">
        <f>IFERROR(Tabela3[[#This Row],[direita]],"formula")</f>
        <v>0002 - 39)</v>
      </c>
      <c r="C715" t="s">
        <v>1134</v>
      </c>
      <c r="D715" t="s">
        <v>920</v>
      </c>
      <c r="E715" t="s">
        <v>1135</v>
      </c>
      <c r="F715" t="s">
        <v>685</v>
      </c>
      <c r="G715" t="s">
        <v>1316</v>
      </c>
      <c r="H715" s="48">
        <v>45712</v>
      </c>
      <c r="I715" t="s">
        <v>2485</v>
      </c>
      <c r="J715" t="s">
        <v>303</v>
      </c>
      <c r="K715" t="s">
        <v>147</v>
      </c>
      <c r="L715" t="s">
        <v>415</v>
      </c>
      <c r="M715" t="s">
        <v>1159</v>
      </c>
      <c r="N715" t="s">
        <v>298</v>
      </c>
      <c r="O715" t="s">
        <v>299</v>
      </c>
      <c r="P715" t="s">
        <v>2832</v>
      </c>
      <c r="Q715" t="s">
        <v>309</v>
      </c>
      <c r="R715" t="s">
        <v>1161</v>
      </c>
      <c r="S715" t="s">
        <v>20</v>
      </c>
      <c r="T715" s="49">
        <v>1.9443999999999999</v>
      </c>
      <c r="U715" s="49">
        <v>34.999200000000002</v>
      </c>
      <c r="V715" s="49">
        <v>104.65</v>
      </c>
      <c r="W715" t="s">
        <v>301</v>
      </c>
      <c r="X715" t="s">
        <v>370</v>
      </c>
      <c r="Y715" t="s">
        <v>371</v>
      </c>
      <c r="Z715" t="s">
        <v>1318</v>
      </c>
      <c r="AA715" s="2" t="str">
        <f>IFERROR(VLOOKUP(Tabela3[[#This Row],[RetornCodigo]],Tabela7[],4,0),"formula")</f>
        <v xml:space="preserve">Atac Sobral   </v>
      </c>
      <c r="AB715" s="9" t="str">
        <f>IFERROR(VLOOKUP(Tabela3[[#This Row],[RetornCodigo]],Tabela7[],3,0),"formula")</f>
        <v>Atacadao</v>
      </c>
      <c r="AC715" s="40">
        <f>IFERROR(Tabela3[[#This Row],[Vlr Devolução]]/$AK$1,"formula")</f>
        <v>3.3529290919415768E-4</v>
      </c>
      <c r="AD715" s="32">
        <f>IFERROR(Tabela3[[#This Row],[Qtd Devolvida Kg]]/$AL$1,"formula")</f>
        <v>1.0150405425546638E-3</v>
      </c>
      <c r="AE715" s="41" t="str">
        <f>IFERROR(RIGHT(Tabela3[[#This Row],[Cliente]],10),"formula")</f>
        <v>0002 - 39)</v>
      </c>
      <c r="AF715" s="41">
        <f>IFERROR(VLOOKUP(Tabela3[[#This Row],[Fantasia]],'BASE VENDAS'!#REF!,2,0),0)</f>
        <v>0</v>
      </c>
      <c r="AG715" s="41">
        <f>IFERROR(VLOOKUP(Tabela3[[#This Row],[Fantasia]],'BASE VENDAS'!#REF!,3,0),0)</f>
        <v>0</v>
      </c>
      <c r="AH715" s="42">
        <f t="shared" si="12"/>
        <v>2.8611970184302681E-2</v>
      </c>
    </row>
    <row r="716" spans="1:34" x14ac:dyDescent="0.2">
      <c r="A716" s="9" t="str">
        <f>IFERROR(Tabela3[[#This Row],[direita]],"formula")</f>
        <v>0002 - 37)</v>
      </c>
      <c r="C716" t="s">
        <v>1134</v>
      </c>
      <c r="D716" t="s">
        <v>920</v>
      </c>
      <c r="E716" t="s">
        <v>1135</v>
      </c>
      <c r="F716" t="s">
        <v>687</v>
      </c>
      <c r="G716" t="s">
        <v>1522</v>
      </c>
      <c r="H716" s="48">
        <v>45702</v>
      </c>
      <c r="I716" t="s">
        <v>430</v>
      </c>
      <c r="J716" t="s">
        <v>303</v>
      </c>
      <c r="K716" t="s">
        <v>147</v>
      </c>
      <c r="L716" t="s">
        <v>415</v>
      </c>
      <c r="M716" t="s">
        <v>1159</v>
      </c>
      <c r="N716" t="s">
        <v>311</v>
      </c>
      <c r="O716" t="s">
        <v>299</v>
      </c>
      <c r="P716" t="s">
        <v>2236</v>
      </c>
      <c r="Q716" t="s">
        <v>308</v>
      </c>
      <c r="R716" t="s">
        <v>1307</v>
      </c>
      <c r="S716" t="s">
        <v>20</v>
      </c>
      <c r="T716" s="49">
        <v>0.16669999999999999</v>
      </c>
      <c r="U716" s="49">
        <v>3.0005999999999999</v>
      </c>
      <c r="V716" s="49">
        <v>8.9700000000000006</v>
      </c>
      <c r="W716" t="s">
        <v>301</v>
      </c>
      <c r="X716" t="s">
        <v>370</v>
      </c>
      <c r="Y716" t="s">
        <v>371</v>
      </c>
      <c r="Z716" t="s">
        <v>1941</v>
      </c>
      <c r="AA716" s="2" t="str">
        <f>IFERROR(VLOOKUP(Tabela3[[#This Row],[RetornCodigo]],Tabela7[],4,0),"formula")</f>
        <v xml:space="preserve">Atac Eusebio   </v>
      </c>
      <c r="AB716" s="9" t="str">
        <f>IFERROR(VLOOKUP(Tabela3[[#This Row],[RetornCodigo]],Tabela7[],3,0),"formula")</f>
        <v>Atacadao</v>
      </c>
      <c r="AC716" s="40">
        <f>IFERROR(Tabela3[[#This Row],[Vlr Devolução]]/$AK$1,"formula")</f>
        <v>2.8739392216642086E-5</v>
      </c>
      <c r="AD716" s="32">
        <f>IFERROR(Tabela3[[#This Row],[Qtd Devolvida Kg]]/$AL$1,"formula")</f>
        <v>8.7022864865183316E-5</v>
      </c>
      <c r="AE716" s="41" t="str">
        <f>IFERROR(RIGHT(Tabela3[[#This Row],[Cliente]],10),"formula")</f>
        <v>0002 - 37)</v>
      </c>
      <c r="AF716" s="41">
        <f>IFERROR(VLOOKUP(Tabela3[[#This Row],[Fantasia]],'BASE VENDAS'!#REF!,2,0),0)</f>
        <v>0</v>
      </c>
      <c r="AG716" s="41">
        <f>IFERROR(VLOOKUP(Tabela3[[#This Row],[Fantasia]],'BASE VENDAS'!#REF!,3,0),0)</f>
        <v>0</v>
      </c>
      <c r="AH716" s="42">
        <f t="shared" si="12"/>
        <v>2.8611970184302681E-2</v>
      </c>
    </row>
    <row r="717" spans="1:34" x14ac:dyDescent="0.2">
      <c r="A717" s="9" t="str">
        <f>IFERROR(Tabela3[[#This Row],[direita]],"formula")</f>
        <v>0002 - 37)</v>
      </c>
      <c r="C717" t="s">
        <v>1134</v>
      </c>
      <c r="D717" t="s">
        <v>920</v>
      </c>
      <c r="E717" t="s">
        <v>1135</v>
      </c>
      <c r="F717" t="s">
        <v>687</v>
      </c>
      <c r="G717" t="s">
        <v>1522</v>
      </c>
      <c r="H717" s="48">
        <v>45702</v>
      </c>
      <c r="I717" t="s">
        <v>430</v>
      </c>
      <c r="J717" t="s">
        <v>303</v>
      </c>
      <c r="K717" t="s">
        <v>147</v>
      </c>
      <c r="L717" t="s">
        <v>415</v>
      </c>
      <c r="M717" t="s">
        <v>1159</v>
      </c>
      <c r="N717" t="s">
        <v>311</v>
      </c>
      <c r="O717" t="s">
        <v>299</v>
      </c>
      <c r="P717" t="s">
        <v>2237</v>
      </c>
      <c r="Q717" t="s">
        <v>300</v>
      </c>
      <c r="R717" t="s">
        <v>1307</v>
      </c>
      <c r="S717" t="s">
        <v>20</v>
      </c>
      <c r="T717" s="49">
        <v>0.1111</v>
      </c>
      <c r="U717" s="49">
        <v>1.9998</v>
      </c>
      <c r="V717" s="49">
        <v>5.98</v>
      </c>
      <c r="W717" t="s">
        <v>301</v>
      </c>
      <c r="X717" t="s">
        <v>370</v>
      </c>
      <c r="Y717" t="s">
        <v>371</v>
      </c>
      <c r="Z717" t="s">
        <v>1941</v>
      </c>
      <c r="AA717" s="2" t="str">
        <f>IFERROR(VLOOKUP(Tabela3[[#This Row],[RetornCodigo]],Tabela7[],4,0),"formula")</f>
        <v xml:space="preserve">Atac Eusebio   </v>
      </c>
      <c r="AB717" s="9" t="str">
        <f>IFERROR(VLOOKUP(Tabela3[[#This Row],[RetornCodigo]],Tabela7[],3,0),"formula")</f>
        <v>Atacadao</v>
      </c>
      <c r="AC717" s="40">
        <f>IFERROR(Tabela3[[#This Row],[Vlr Devolução]]/$AK$1,"formula")</f>
        <v>1.9159594811094724E-5</v>
      </c>
      <c r="AD717" s="32">
        <f>IFERROR(Tabela3[[#This Row],[Qtd Devolvida Kg]]/$AL$1,"formula")</f>
        <v>5.7997842150701057E-5</v>
      </c>
      <c r="AE717" s="41" t="str">
        <f>IFERROR(RIGHT(Tabela3[[#This Row],[Cliente]],10),"formula")</f>
        <v>0002 - 37)</v>
      </c>
      <c r="AF717" s="41">
        <f>IFERROR(VLOOKUP(Tabela3[[#This Row],[Fantasia]],'BASE VENDAS'!#REF!,2,0),0)</f>
        <v>0</v>
      </c>
      <c r="AG717" s="41">
        <f>IFERROR(VLOOKUP(Tabela3[[#This Row],[Fantasia]],'BASE VENDAS'!#REF!,3,0),0)</f>
        <v>0</v>
      </c>
      <c r="AH717" s="42">
        <f t="shared" si="12"/>
        <v>2.8611970184302681E-2</v>
      </c>
    </row>
    <row r="718" spans="1:34" x14ac:dyDescent="0.2">
      <c r="A718" s="9" t="str">
        <f>IFERROR(Tabela3[[#This Row],[direita]],"formula")</f>
        <v>0002 - 37)</v>
      </c>
      <c r="C718" t="s">
        <v>1134</v>
      </c>
      <c r="D718" t="s">
        <v>920</v>
      </c>
      <c r="E718" t="s">
        <v>1135</v>
      </c>
      <c r="F718" t="s">
        <v>687</v>
      </c>
      <c r="G718" t="s">
        <v>1522</v>
      </c>
      <c r="H718" s="48">
        <v>45707</v>
      </c>
      <c r="I718" t="s">
        <v>1982</v>
      </c>
      <c r="J718" t="s">
        <v>303</v>
      </c>
      <c r="K718" t="s">
        <v>147</v>
      </c>
      <c r="L718" t="s">
        <v>415</v>
      </c>
      <c r="M718" t="s">
        <v>1159</v>
      </c>
      <c r="N718" t="s">
        <v>311</v>
      </c>
      <c r="O718" t="s">
        <v>299</v>
      </c>
      <c r="P718" t="s">
        <v>2833</v>
      </c>
      <c r="Q718" t="s">
        <v>300</v>
      </c>
      <c r="R718" t="s">
        <v>1307</v>
      </c>
      <c r="S718" t="s">
        <v>20</v>
      </c>
      <c r="T718" s="49">
        <v>0.33329999999999999</v>
      </c>
      <c r="U718" s="49">
        <v>5.9993999999999996</v>
      </c>
      <c r="V718" s="49">
        <v>17.940000000000001</v>
      </c>
      <c r="W718" t="s">
        <v>301</v>
      </c>
      <c r="X718" t="s">
        <v>370</v>
      </c>
      <c r="Y718" t="s">
        <v>371</v>
      </c>
      <c r="Z718" t="s">
        <v>1941</v>
      </c>
      <c r="AA718" s="2" t="str">
        <f>IFERROR(VLOOKUP(Tabela3[[#This Row],[RetornCodigo]],Tabela7[],4,0),"formula")</f>
        <v xml:space="preserve">Atac Eusebio   </v>
      </c>
      <c r="AB718" s="9" t="str">
        <f>IFERROR(VLOOKUP(Tabela3[[#This Row],[RetornCodigo]],Tabela7[],3,0),"formula")</f>
        <v>Atacadao</v>
      </c>
      <c r="AC718" s="40">
        <f>IFERROR(Tabela3[[#This Row],[Vlr Devolução]]/$AK$1,"formula")</f>
        <v>5.7478784433284172E-5</v>
      </c>
      <c r="AD718" s="32">
        <f>IFERROR(Tabela3[[#This Row],[Qtd Devolvida Kg]]/$AL$1,"formula")</f>
        <v>1.7399352645210316E-4</v>
      </c>
      <c r="AE718" s="41" t="str">
        <f>IFERROR(RIGHT(Tabela3[[#This Row],[Cliente]],10),"formula")</f>
        <v>0002 - 37)</v>
      </c>
      <c r="AF718" s="41">
        <f>IFERROR(VLOOKUP(Tabela3[[#This Row],[Fantasia]],'BASE VENDAS'!#REF!,2,0),0)</f>
        <v>0</v>
      </c>
      <c r="AG718" s="41">
        <f>IFERROR(VLOOKUP(Tabela3[[#This Row],[Fantasia]],'BASE VENDAS'!#REF!,3,0),0)</f>
        <v>0</v>
      </c>
      <c r="AH718" s="42">
        <f t="shared" si="12"/>
        <v>2.8611970184302681E-2</v>
      </c>
    </row>
    <row r="719" spans="1:34" x14ac:dyDescent="0.2">
      <c r="A719" s="9" t="str">
        <f>IFERROR(Tabela3[[#This Row],[direita]],"formula")</f>
        <v>0002 - 24)</v>
      </c>
      <c r="C719" t="s">
        <v>1134</v>
      </c>
      <c r="D719" t="s">
        <v>920</v>
      </c>
      <c r="E719" t="s">
        <v>1135</v>
      </c>
      <c r="F719" t="s">
        <v>676</v>
      </c>
      <c r="G719" t="s">
        <v>1264</v>
      </c>
      <c r="H719" s="48">
        <v>45694</v>
      </c>
      <c r="I719" t="s">
        <v>357</v>
      </c>
      <c r="J719" t="s">
        <v>297</v>
      </c>
      <c r="K719" t="s">
        <v>62</v>
      </c>
      <c r="L719" t="s">
        <v>63</v>
      </c>
      <c r="M719" t="s">
        <v>63</v>
      </c>
      <c r="N719" t="s">
        <v>298</v>
      </c>
      <c r="O719" t="s">
        <v>299</v>
      </c>
      <c r="P719" t="s">
        <v>1320</v>
      </c>
      <c r="Q719" t="s">
        <v>300</v>
      </c>
      <c r="R719" t="s">
        <v>64</v>
      </c>
      <c r="S719" t="s">
        <v>20</v>
      </c>
      <c r="T719" s="49">
        <v>6.6699999999999995E-2</v>
      </c>
      <c r="U719" s="49">
        <v>1.0004999999999999</v>
      </c>
      <c r="V719" s="49">
        <v>10.9</v>
      </c>
      <c r="W719" t="s">
        <v>315</v>
      </c>
      <c r="X719" t="s">
        <v>302</v>
      </c>
      <c r="Y719" t="s">
        <v>21</v>
      </c>
      <c r="Z719" t="s">
        <v>1321</v>
      </c>
      <c r="AA719" s="2" t="str">
        <f>IFERROR(VLOOKUP(Tabela3[[#This Row],[RetornCodigo]],Tabela7[],4,0),"formula")</f>
        <v xml:space="preserve">Atac Serrinha   </v>
      </c>
      <c r="AB719" s="9" t="str">
        <f>IFERROR(VLOOKUP(Tabela3[[#This Row],[RetornCodigo]],Tabela7[],3,0),"formula")</f>
        <v>Atacadao</v>
      </c>
      <c r="AC719" s="40">
        <f>IFERROR(Tabela3[[#This Row],[Vlr Devolução]]/$AK$1,"formula")</f>
        <v>3.4923007264369984E-5</v>
      </c>
      <c r="AD719" s="32">
        <f>IFERROR(Tabela3[[#This Row],[Qtd Devolvida Kg]]/$AL$1,"formula")</f>
        <v>2.9016322168105014E-5</v>
      </c>
      <c r="AE719" s="41" t="str">
        <f>IFERROR(RIGHT(Tabela3[[#This Row],[Cliente]],10),"formula")</f>
        <v>0002 - 24)</v>
      </c>
      <c r="AF719" s="41">
        <f>IFERROR(VLOOKUP(Tabela3[[#This Row],[Fantasia]],'BASE VENDAS'!#REF!,2,0),0)</f>
        <v>0</v>
      </c>
      <c r="AG719" s="41">
        <f>IFERROR(VLOOKUP(Tabela3[[#This Row],[Fantasia]],'BASE VENDAS'!#REF!,3,0),0)</f>
        <v>0</v>
      </c>
      <c r="AH719" s="42">
        <f t="shared" si="12"/>
        <v>2.8611970184302681E-2</v>
      </c>
    </row>
    <row r="720" spans="1:34" x14ac:dyDescent="0.2">
      <c r="A720" s="9" t="str">
        <f>IFERROR(Tabela3[[#This Row],[direita]],"formula")</f>
        <v>0002 - 24)</v>
      </c>
      <c r="C720" t="s">
        <v>1134</v>
      </c>
      <c r="D720" t="s">
        <v>920</v>
      </c>
      <c r="E720" t="s">
        <v>1135</v>
      </c>
      <c r="F720" t="s">
        <v>676</v>
      </c>
      <c r="G720" t="s">
        <v>1264</v>
      </c>
      <c r="H720" s="48">
        <v>45694</v>
      </c>
      <c r="I720" t="s">
        <v>357</v>
      </c>
      <c r="J720" t="s">
        <v>297</v>
      </c>
      <c r="K720" t="s">
        <v>65</v>
      </c>
      <c r="L720" t="s">
        <v>312</v>
      </c>
      <c r="M720" t="s">
        <v>66</v>
      </c>
      <c r="N720" t="s">
        <v>298</v>
      </c>
      <c r="O720" t="s">
        <v>299</v>
      </c>
      <c r="P720" t="s">
        <v>1320</v>
      </c>
      <c r="Q720" t="s">
        <v>309</v>
      </c>
      <c r="R720" t="s">
        <v>67</v>
      </c>
      <c r="S720" t="s">
        <v>20</v>
      </c>
      <c r="T720" s="49">
        <v>0.38890000000000002</v>
      </c>
      <c r="U720" s="49">
        <v>7.0002000000000004</v>
      </c>
      <c r="V720" s="49">
        <v>58.8</v>
      </c>
      <c r="W720" t="s">
        <v>315</v>
      </c>
      <c r="X720" t="s">
        <v>302</v>
      </c>
      <c r="Y720" t="s">
        <v>21</v>
      </c>
      <c r="Z720" t="s">
        <v>1321</v>
      </c>
      <c r="AA720" s="2" t="str">
        <f>IFERROR(VLOOKUP(Tabela3[[#This Row],[RetornCodigo]],Tabela7[],4,0),"formula")</f>
        <v xml:space="preserve">Atac Serrinha   </v>
      </c>
      <c r="AB720" s="9" t="str">
        <f>IFERROR(VLOOKUP(Tabela3[[#This Row],[RetornCodigo]],Tabela7[],3,0),"formula")</f>
        <v>Atacadao</v>
      </c>
      <c r="AC720" s="40">
        <f>IFERROR(Tabela3[[#This Row],[Vlr Devolução]]/$AK$1,"formula")</f>
        <v>1.8839200249036282E-4</v>
      </c>
      <c r="AD720" s="32">
        <f>IFERROR(Tabela3[[#This Row],[Qtd Devolvida Kg]]/$AL$1,"formula")</f>
        <v>2.0301854916658546E-4</v>
      </c>
      <c r="AE720" s="41" t="str">
        <f>IFERROR(RIGHT(Tabela3[[#This Row],[Cliente]],10),"formula")</f>
        <v>0002 - 24)</v>
      </c>
      <c r="AF720" s="41">
        <f>IFERROR(VLOOKUP(Tabela3[[#This Row],[Fantasia]],'BASE VENDAS'!#REF!,2,0),0)</f>
        <v>0</v>
      </c>
      <c r="AG720" s="41">
        <f>IFERROR(VLOOKUP(Tabela3[[#This Row],[Fantasia]],'BASE VENDAS'!#REF!,3,0),0)</f>
        <v>0</v>
      </c>
      <c r="AH720" s="42">
        <f t="shared" si="12"/>
        <v>2.8611970184302681E-2</v>
      </c>
    </row>
    <row r="721" spans="1:34" x14ac:dyDescent="0.2">
      <c r="A721" s="9" t="str">
        <f>IFERROR(Tabela3[[#This Row],[direita]],"formula")</f>
        <v>0002 - 24)</v>
      </c>
      <c r="C721" t="s">
        <v>1134</v>
      </c>
      <c r="D721" t="s">
        <v>920</v>
      </c>
      <c r="E721" t="s">
        <v>1135</v>
      </c>
      <c r="F721" t="s">
        <v>676</v>
      </c>
      <c r="G721" t="s">
        <v>1264</v>
      </c>
      <c r="H721" s="48">
        <v>45694</v>
      </c>
      <c r="I721" t="s">
        <v>357</v>
      </c>
      <c r="J721" t="s">
        <v>303</v>
      </c>
      <c r="K721" t="s">
        <v>57</v>
      </c>
      <c r="L721" t="s">
        <v>334</v>
      </c>
      <c r="M721" t="s">
        <v>367</v>
      </c>
      <c r="N721" t="s">
        <v>342</v>
      </c>
      <c r="O721" t="s">
        <v>299</v>
      </c>
      <c r="P721" t="s">
        <v>1322</v>
      </c>
      <c r="Q721" t="s">
        <v>300</v>
      </c>
      <c r="R721" t="s">
        <v>387</v>
      </c>
      <c r="S721" t="s">
        <v>20</v>
      </c>
      <c r="T721" s="49">
        <v>0.3</v>
      </c>
      <c r="U721" s="49">
        <v>1.68</v>
      </c>
      <c r="V721" s="49">
        <v>29.7</v>
      </c>
      <c r="W721" t="s">
        <v>315</v>
      </c>
      <c r="X721" t="s">
        <v>368</v>
      </c>
      <c r="Y721" t="s">
        <v>406</v>
      </c>
      <c r="Z721" t="s">
        <v>1321</v>
      </c>
      <c r="AA721" s="2" t="str">
        <f>IFERROR(VLOOKUP(Tabela3[[#This Row],[RetornCodigo]],Tabela7[],4,0),"formula")</f>
        <v xml:space="preserve">Atac Serrinha   </v>
      </c>
      <c r="AB721" s="9" t="str">
        <f>IFERROR(VLOOKUP(Tabela3[[#This Row],[RetornCodigo]],Tabela7[],3,0),"formula")</f>
        <v>Atacadao</v>
      </c>
      <c r="AC721" s="40">
        <f>IFERROR(Tabela3[[#This Row],[Vlr Devolução]]/$AK$1,"formula")</f>
        <v>9.5157184931356738E-5</v>
      </c>
      <c r="AD721" s="32">
        <f>IFERROR(Tabela3[[#This Row],[Qtd Devolvida Kg]]/$AL$1,"formula")</f>
        <v>4.8723059712560147E-5</v>
      </c>
      <c r="AE721" s="41" t="str">
        <f>IFERROR(RIGHT(Tabela3[[#This Row],[Cliente]],10),"formula")</f>
        <v>0002 - 24)</v>
      </c>
      <c r="AF721" s="41">
        <f>IFERROR(VLOOKUP(Tabela3[[#This Row],[Fantasia]],'BASE VENDAS'!#REF!,2,0),0)</f>
        <v>0</v>
      </c>
      <c r="AG721" s="41">
        <f>IFERROR(VLOOKUP(Tabela3[[#This Row],[Fantasia]],'BASE VENDAS'!#REF!,3,0),0)</f>
        <v>0</v>
      </c>
      <c r="AH721" s="42">
        <f t="shared" si="12"/>
        <v>2.8611970184302681E-2</v>
      </c>
    </row>
    <row r="722" spans="1:34" x14ac:dyDescent="0.2">
      <c r="A722" s="9" t="str">
        <f>IFERROR(Tabela3[[#This Row],[direita]],"formula")</f>
        <v>0002 - 24)</v>
      </c>
      <c r="C722" t="s">
        <v>1134</v>
      </c>
      <c r="D722" t="s">
        <v>920</v>
      </c>
      <c r="E722" t="s">
        <v>1135</v>
      </c>
      <c r="F722" t="s">
        <v>676</v>
      </c>
      <c r="G722" t="s">
        <v>1264</v>
      </c>
      <c r="H722" s="48">
        <v>45698</v>
      </c>
      <c r="I722" t="s">
        <v>430</v>
      </c>
      <c r="J722" t="s">
        <v>303</v>
      </c>
      <c r="K722" t="s">
        <v>147</v>
      </c>
      <c r="L722" t="s">
        <v>415</v>
      </c>
      <c r="M722" t="s">
        <v>1159</v>
      </c>
      <c r="N722" t="s">
        <v>298</v>
      </c>
      <c r="O722" t="s">
        <v>299</v>
      </c>
      <c r="P722" t="s">
        <v>1323</v>
      </c>
      <c r="Q722" t="s">
        <v>308</v>
      </c>
      <c r="R722" t="s">
        <v>1161</v>
      </c>
      <c r="S722" t="s">
        <v>20</v>
      </c>
      <c r="T722" s="49">
        <v>3.3332999999999999</v>
      </c>
      <c r="U722" s="49">
        <v>59.999400000000001</v>
      </c>
      <c r="V722" s="49">
        <v>179.4</v>
      </c>
      <c r="W722" t="s">
        <v>301</v>
      </c>
      <c r="X722" t="s">
        <v>370</v>
      </c>
      <c r="Y722" t="s">
        <v>371</v>
      </c>
      <c r="Z722" t="s">
        <v>1321</v>
      </c>
      <c r="AA722" s="2" t="str">
        <f>IFERROR(VLOOKUP(Tabela3[[#This Row],[RetornCodigo]],Tabela7[],4,0),"formula")</f>
        <v xml:space="preserve">Atac Serrinha   </v>
      </c>
      <c r="AB722" s="9" t="str">
        <f>IFERROR(VLOOKUP(Tabela3[[#This Row],[RetornCodigo]],Tabela7[],3,0),"formula")</f>
        <v>Atacadao</v>
      </c>
      <c r="AC722" s="40">
        <f>IFERROR(Tabela3[[#This Row],[Vlr Devolução]]/$AK$1,"formula")</f>
        <v>5.747878443328417E-4</v>
      </c>
      <c r="AD722" s="32">
        <f>IFERROR(Tabela3[[#This Row],[Qtd Devolvida Kg]]/$AL$1,"formula")</f>
        <v>1.7400918743558222E-3</v>
      </c>
      <c r="AE722" s="41" t="str">
        <f>IFERROR(RIGHT(Tabela3[[#This Row],[Cliente]],10),"formula")</f>
        <v>0002 - 24)</v>
      </c>
      <c r="AF722" s="41">
        <f>IFERROR(VLOOKUP(Tabela3[[#This Row],[Fantasia]],'BASE VENDAS'!#REF!,2,0),0)</f>
        <v>0</v>
      </c>
      <c r="AG722" s="41">
        <f>IFERROR(VLOOKUP(Tabela3[[#This Row],[Fantasia]],'BASE VENDAS'!#REF!,3,0),0)</f>
        <v>0</v>
      </c>
      <c r="AH722" s="42">
        <f t="shared" si="12"/>
        <v>2.8611970184302681E-2</v>
      </c>
    </row>
    <row r="723" spans="1:34" x14ac:dyDescent="0.2">
      <c r="A723" s="9" t="str">
        <f>IFERROR(Tabela3[[#This Row],[direita]],"formula")</f>
        <v>0002 - 24)</v>
      </c>
      <c r="C723" t="s">
        <v>1134</v>
      </c>
      <c r="D723" t="s">
        <v>920</v>
      </c>
      <c r="E723" t="s">
        <v>1135</v>
      </c>
      <c r="F723" t="s">
        <v>676</v>
      </c>
      <c r="G723" t="s">
        <v>1264</v>
      </c>
      <c r="H723" s="48">
        <v>45701</v>
      </c>
      <c r="I723" t="s">
        <v>430</v>
      </c>
      <c r="J723" t="s">
        <v>303</v>
      </c>
      <c r="K723" t="s">
        <v>57</v>
      </c>
      <c r="L723" t="s">
        <v>429</v>
      </c>
      <c r="M723" t="s">
        <v>57</v>
      </c>
      <c r="N723" t="s">
        <v>298</v>
      </c>
      <c r="O723" t="s">
        <v>299</v>
      </c>
      <c r="P723" t="s">
        <v>2238</v>
      </c>
      <c r="Q723" t="s">
        <v>300</v>
      </c>
      <c r="R723" t="s">
        <v>58</v>
      </c>
      <c r="S723" t="s">
        <v>20</v>
      </c>
      <c r="T723" s="49">
        <v>0.66669999999999996</v>
      </c>
      <c r="U723" s="49">
        <v>4.0002000000000004</v>
      </c>
      <c r="V723" s="49">
        <v>50.8</v>
      </c>
      <c r="W723" t="s">
        <v>301</v>
      </c>
      <c r="X723" t="s">
        <v>370</v>
      </c>
      <c r="Y723" t="s">
        <v>371</v>
      </c>
      <c r="Z723" t="s">
        <v>1321</v>
      </c>
      <c r="AA723" s="2" t="str">
        <f>IFERROR(VLOOKUP(Tabela3[[#This Row],[RetornCodigo]],Tabela7[],4,0),"formula")</f>
        <v xml:space="preserve">Atac Serrinha   </v>
      </c>
      <c r="AB723" s="9" t="str">
        <f>IFERROR(VLOOKUP(Tabela3[[#This Row],[RetornCodigo]],Tabela7[],3,0),"formula")</f>
        <v>Atacadao</v>
      </c>
      <c r="AC723" s="40">
        <f>IFERROR(Tabela3[[#This Row],[Vlr Devolução]]/$AK$1,"formula")</f>
        <v>1.627604375256876E-4</v>
      </c>
      <c r="AD723" s="32">
        <f>IFERROR(Tabela3[[#This Row],[Qtd Devolvida Kg]]/$AL$1,"formula")</f>
        <v>1.1601308539415662E-4</v>
      </c>
      <c r="AE723" s="41" t="str">
        <f>IFERROR(RIGHT(Tabela3[[#This Row],[Cliente]],10),"formula")</f>
        <v>0002 - 24)</v>
      </c>
      <c r="AF723" s="41">
        <f>IFERROR(VLOOKUP(Tabela3[[#This Row],[Fantasia]],'BASE VENDAS'!#REF!,2,0),0)</f>
        <v>0</v>
      </c>
      <c r="AG723" s="41">
        <f>IFERROR(VLOOKUP(Tabela3[[#This Row],[Fantasia]],'BASE VENDAS'!#REF!,3,0),0)</f>
        <v>0</v>
      </c>
      <c r="AH723" s="42">
        <f t="shared" si="12"/>
        <v>2.8611970184302681E-2</v>
      </c>
    </row>
    <row r="724" spans="1:34" x14ac:dyDescent="0.2">
      <c r="A724" s="9" t="str">
        <f>IFERROR(Tabela3[[#This Row],[direita]],"formula")</f>
        <v>0002 - 24)</v>
      </c>
      <c r="C724" t="s">
        <v>1134</v>
      </c>
      <c r="D724" t="s">
        <v>920</v>
      </c>
      <c r="E724" t="s">
        <v>1135</v>
      </c>
      <c r="F724" t="s">
        <v>676</v>
      </c>
      <c r="G724" t="s">
        <v>1264</v>
      </c>
      <c r="H724" s="48">
        <v>45701</v>
      </c>
      <c r="I724" t="s">
        <v>430</v>
      </c>
      <c r="J724" t="s">
        <v>303</v>
      </c>
      <c r="K724" t="s">
        <v>147</v>
      </c>
      <c r="L724" t="s">
        <v>415</v>
      </c>
      <c r="M724" t="s">
        <v>1159</v>
      </c>
      <c r="N724" t="s">
        <v>298</v>
      </c>
      <c r="O724" t="s">
        <v>299</v>
      </c>
      <c r="P724" t="s">
        <v>2238</v>
      </c>
      <c r="Q724" t="s">
        <v>307</v>
      </c>
      <c r="R724" t="s">
        <v>1161</v>
      </c>
      <c r="S724" t="s">
        <v>20</v>
      </c>
      <c r="T724" s="49">
        <v>0.77780000000000005</v>
      </c>
      <c r="U724" s="49">
        <v>14.000400000000001</v>
      </c>
      <c r="V724" s="49">
        <v>41.86</v>
      </c>
      <c r="W724" t="s">
        <v>301</v>
      </c>
      <c r="X724" t="s">
        <v>370</v>
      </c>
      <c r="Y724" t="s">
        <v>371</v>
      </c>
      <c r="Z724" t="s">
        <v>1321</v>
      </c>
      <c r="AA724" s="2" t="str">
        <f>IFERROR(VLOOKUP(Tabela3[[#This Row],[RetornCodigo]],Tabela7[],4,0),"formula")</f>
        <v xml:space="preserve">Atac Serrinha   </v>
      </c>
      <c r="AB724" s="9" t="str">
        <f>IFERROR(VLOOKUP(Tabela3[[#This Row],[RetornCodigo]],Tabela7[],3,0),"formula")</f>
        <v>Atacadao</v>
      </c>
      <c r="AC724" s="40">
        <f>IFERROR(Tabela3[[#This Row],[Vlr Devolução]]/$AK$1,"formula")</f>
        <v>1.3411716367766306E-4</v>
      </c>
      <c r="AD724" s="32">
        <f>IFERROR(Tabela3[[#This Row],[Qtd Devolvida Kg]]/$AL$1,"formula")</f>
        <v>4.0603709833317091E-4</v>
      </c>
      <c r="AE724" s="41" t="str">
        <f>IFERROR(RIGHT(Tabela3[[#This Row],[Cliente]],10),"formula")</f>
        <v>0002 - 24)</v>
      </c>
      <c r="AF724" s="41">
        <f>IFERROR(VLOOKUP(Tabela3[[#This Row],[Fantasia]],'BASE VENDAS'!#REF!,2,0),0)</f>
        <v>0</v>
      </c>
      <c r="AG724" s="41">
        <f>IFERROR(VLOOKUP(Tabela3[[#This Row],[Fantasia]],'BASE VENDAS'!#REF!,3,0),0)</f>
        <v>0</v>
      </c>
      <c r="AH724" s="42">
        <f t="shared" si="12"/>
        <v>2.8611970184302681E-2</v>
      </c>
    </row>
    <row r="725" spans="1:34" x14ac:dyDescent="0.2">
      <c r="A725" s="9" t="str">
        <f>IFERROR(Tabela3[[#This Row],[direita]],"formula")</f>
        <v>0002 - 24)</v>
      </c>
      <c r="C725" t="s">
        <v>1134</v>
      </c>
      <c r="D725" t="s">
        <v>920</v>
      </c>
      <c r="E725" t="s">
        <v>1135</v>
      </c>
      <c r="F725" t="s">
        <v>676</v>
      </c>
      <c r="G725" t="s">
        <v>1264</v>
      </c>
      <c r="H725" s="48">
        <v>45712</v>
      </c>
      <c r="I725" t="s">
        <v>2485</v>
      </c>
      <c r="J725" t="s">
        <v>303</v>
      </c>
      <c r="K725" t="s">
        <v>57</v>
      </c>
      <c r="L725" t="s">
        <v>429</v>
      </c>
      <c r="M725" t="s">
        <v>57</v>
      </c>
      <c r="N725" t="s">
        <v>298</v>
      </c>
      <c r="O725" t="s">
        <v>299</v>
      </c>
      <c r="P725" t="s">
        <v>2834</v>
      </c>
      <c r="Q725" t="s">
        <v>300</v>
      </c>
      <c r="R725" t="s">
        <v>58</v>
      </c>
      <c r="S725" t="s">
        <v>20</v>
      </c>
      <c r="T725" s="49">
        <v>33</v>
      </c>
      <c r="U725" s="49">
        <v>198</v>
      </c>
      <c r="V725" s="49">
        <v>2514.6</v>
      </c>
      <c r="W725" t="s">
        <v>301</v>
      </c>
      <c r="X725" t="s">
        <v>370</v>
      </c>
      <c r="Y725" t="s">
        <v>371</v>
      </c>
      <c r="Z725" t="s">
        <v>1321</v>
      </c>
      <c r="AA725" s="2" t="str">
        <f>IFERROR(VLOOKUP(Tabela3[[#This Row],[RetornCodigo]],Tabela7[],4,0),"formula")</f>
        <v xml:space="preserve">Atac Serrinha   </v>
      </c>
      <c r="AB725" s="9" t="str">
        <f>IFERROR(VLOOKUP(Tabela3[[#This Row],[RetornCodigo]],Tabela7[],3,0),"formula")</f>
        <v>Atacadao</v>
      </c>
      <c r="AC725" s="40">
        <f>IFERROR(Tabela3[[#This Row],[Vlr Devolução]]/$AK$1,"formula")</f>
        <v>8.056641657521537E-3</v>
      </c>
      <c r="AD725" s="32">
        <f>IFERROR(Tabela3[[#This Row],[Qtd Devolvida Kg]]/$AL$1,"formula")</f>
        <v>5.742360608980303E-3</v>
      </c>
      <c r="AE725" s="41" t="str">
        <f>IFERROR(RIGHT(Tabela3[[#This Row],[Cliente]],10),"formula")</f>
        <v>0002 - 24)</v>
      </c>
      <c r="AF725" s="41">
        <f>IFERROR(VLOOKUP(Tabela3[[#This Row],[Fantasia]],'BASE VENDAS'!#REF!,2,0),0)</f>
        <v>0</v>
      </c>
      <c r="AG725" s="41">
        <f>IFERROR(VLOOKUP(Tabela3[[#This Row],[Fantasia]],'BASE VENDAS'!#REF!,3,0),0)</f>
        <v>0</v>
      </c>
      <c r="AH725" s="42">
        <f t="shared" si="12"/>
        <v>2.8611970184302681E-2</v>
      </c>
    </row>
    <row r="726" spans="1:34" x14ac:dyDescent="0.2">
      <c r="A726" s="9" t="str">
        <f>IFERROR(Tabela3[[#This Row],[direita]],"formula")</f>
        <v>0002 - 24)</v>
      </c>
      <c r="C726" t="s">
        <v>1134</v>
      </c>
      <c r="D726" t="s">
        <v>920</v>
      </c>
      <c r="E726" t="s">
        <v>1135</v>
      </c>
      <c r="F726" t="s">
        <v>676</v>
      </c>
      <c r="G726" t="s">
        <v>1264</v>
      </c>
      <c r="H726" s="48">
        <v>45712</v>
      </c>
      <c r="I726" t="s">
        <v>2485</v>
      </c>
      <c r="J726" t="s">
        <v>303</v>
      </c>
      <c r="K726" t="s">
        <v>147</v>
      </c>
      <c r="L726" t="s">
        <v>415</v>
      </c>
      <c r="M726" t="s">
        <v>1159</v>
      </c>
      <c r="N726" t="s">
        <v>298</v>
      </c>
      <c r="O726" t="s">
        <v>299</v>
      </c>
      <c r="P726" t="s">
        <v>2834</v>
      </c>
      <c r="Q726" t="s">
        <v>308</v>
      </c>
      <c r="R726" t="s">
        <v>1161</v>
      </c>
      <c r="S726" t="s">
        <v>20</v>
      </c>
      <c r="T726" s="49">
        <v>4.8888999999999996</v>
      </c>
      <c r="U726" s="49">
        <v>88.000200000000007</v>
      </c>
      <c r="V726" s="49">
        <v>263.12</v>
      </c>
      <c r="W726" t="s">
        <v>301</v>
      </c>
      <c r="X726" t="s">
        <v>370</v>
      </c>
      <c r="Y726" t="s">
        <v>371</v>
      </c>
      <c r="Z726" t="s">
        <v>1321</v>
      </c>
      <c r="AA726" s="2" t="str">
        <f>IFERROR(VLOOKUP(Tabela3[[#This Row],[RetornCodigo]],Tabela7[],4,0),"formula")</f>
        <v xml:space="preserve">Atac Serrinha   </v>
      </c>
      <c r="AB726" s="9" t="str">
        <f>IFERROR(VLOOKUP(Tabela3[[#This Row],[RetornCodigo]],Tabela7[],3,0),"formula")</f>
        <v>Atacadao</v>
      </c>
      <c r="AC726" s="40">
        <f>IFERROR(Tabela3[[#This Row],[Vlr Devolução]]/$AK$1,"formula")</f>
        <v>8.4302217168816783E-4</v>
      </c>
      <c r="AD726" s="32">
        <f>IFERROR(Tabela3[[#This Row],[Qtd Devolvida Kg]]/$AL$1,"formula")</f>
        <v>2.5521660710221641E-3</v>
      </c>
      <c r="AE726" s="41" t="str">
        <f>IFERROR(RIGHT(Tabela3[[#This Row],[Cliente]],10),"formula")</f>
        <v>0002 - 24)</v>
      </c>
      <c r="AF726" s="41">
        <f>IFERROR(VLOOKUP(Tabela3[[#This Row],[Fantasia]],'BASE VENDAS'!#REF!,2,0),0)</f>
        <v>0</v>
      </c>
      <c r="AG726" s="41">
        <f>IFERROR(VLOOKUP(Tabela3[[#This Row],[Fantasia]],'BASE VENDAS'!#REF!,3,0),0)</f>
        <v>0</v>
      </c>
      <c r="AH726" s="42">
        <f t="shared" si="12"/>
        <v>2.8611970184302681E-2</v>
      </c>
    </row>
    <row r="727" spans="1:34" x14ac:dyDescent="0.2">
      <c r="A727" s="9" t="str">
        <f>IFERROR(Tabela3[[#This Row],[direita]],"formula")</f>
        <v>0176 - 07)</v>
      </c>
      <c r="C727" t="s">
        <v>1134</v>
      </c>
      <c r="D727" t="s">
        <v>924</v>
      </c>
      <c r="E727" t="s">
        <v>1135</v>
      </c>
      <c r="F727" t="s">
        <v>689</v>
      </c>
      <c r="G727" t="s">
        <v>1324</v>
      </c>
      <c r="H727" s="48">
        <v>45695</v>
      </c>
      <c r="I727" t="s">
        <v>357</v>
      </c>
      <c r="J727" t="s">
        <v>303</v>
      </c>
      <c r="K727" t="s">
        <v>57</v>
      </c>
      <c r="L727" t="s">
        <v>429</v>
      </c>
      <c r="M727" t="s">
        <v>57</v>
      </c>
      <c r="N727" t="s">
        <v>298</v>
      </c>
      <c r="O727" t="s">
        <v>299</v>
      </c>
      <c r="P727" t="s">
        <v>1325</v>
      </c>
      <c r="Q727" t="s">
        <v>300</v>
      </c>
      <c r="R727" t="s">
        <v>58</v>
      </c>
      <c r="S727" t="s">
        <v>20</v>
      </c>
      <c r="T727" s="49">
        <v>0.33329999999999999</v>
      </c>
      <c r="U727" s="49">
        <v>1.9998</v>
      </c>
      <c r="V727" s="49">
        <v>29.6</v>
      </c>
      <c r="W727" t="s">
        <v>315</v>
      </c>
      <c r="X727" t="s">
        <v>370</v>
      </c>
      <c r="Y727" t="s">
        <v>379</v>
      </c>
      <c r="Z727" t="s">
        <v>1326</v>
      </c>
      <c r="AA727" s="2" t="str">
        <f>IFERROR(VLOOKUP(Tabela3[[#This Row],[RetornCodigo]],Tabela7[],4,0),"formula")</f>
        <v xml:space="preserve">Mwn  Centro   </v>
      </c>
      <c r="AB727" s="9" t="str">
        <f>IFERROR(VLOOKUP(Tabela3[[#This Row],[RetornCodigo]],Tabela7[],3,0),"formula")</f>
        <v>Lagoa</v>
      </c>
      <c r="AC727" s="40">
        <f>IFERROR(Tabela3[[#This Row],[Vlr Devolução]]/$AK$1,"formula")</f>
        <v>9.48367903692983E-5</v>
      </c>
      <c r="AD727" s="32">
        <f>IFERROR(Tabela3[[#This Row],[Qtd Devolvida Kg]]/$AL$1,"formula")</f>
        <v>5.7997842150701057E-5</v>
      </c>
      <c r="AE727" s="41" t="str">
        <f>IFERROR(RIGHT(Tabela3[[#This Row],[Cliente]],10),"formula")</f>
        <v>0176 - 07)</v>
      </c>
      <c r="AF727" s="41">
        <f>IFERROR(VLOOKUP(Tabela3[[#This Row],[Fantasia]],'BASE VENDAS'!#REF!,2,0),0)</f>
        <v>0</v>
      </c>
      <c r="AG727" s="41">
        <f>IFERROR(VLOOKUP(Tabela3[[#This Row],[Fantasia]],'BASE VENDAS'!#REF!,3,0),0)</f>
        <v>0</v>
      </c>
      <c r="AH727" s="42">
        <f t="shared" si="12"/>
        <v>2.8611970184302681E-2</v>
      </c>
    </row>
    <row r="728" spans="1:34" x14ac:dyDescent="0.2">
      <c r="A728" s="9" t="str">
        <f>IFERROR(Tabela3[[#This Row],[direita]],"formula")</f>
        <v>0176 - 07)</v>
      </c>
      <c r="C728" t="s">
        <v>1134</v>
      </c>
      <c r="D728" t="s">
        <v>924</v>
      </c>
      <c r="E728" t="s">
        <v>1135</v>
      </c>
      <c r="F728" t="s">
        <v>689</v>
      </c>
      <c r="G728" t="s">
        <v>1324</v>
      </c>
      <c r="H728" s="48">
        <v>45695</v>
      </c>
      <c r="I728" t="s">
        <v>357</v>
      </c>
      <c r="J728" t="s">
        <v>303</v>
      </c>
      <c r="K728" t="s">
        <v>93</v>
      </c>
      <c r="L728" t="s">
        <v>94</v>
      </c>
      <c r="M728" t="s">
        <v>94</v>
      </c>
      <c r="N728" t="s">
        <v>333</v>
      </c>
      <c r="O728" t="s">
        <v>299</v>
      </c>
      <c r="P728" t="s">
        <v>1325</v>
      </c>
      <c r="Q728" t="s">
        <v>308</v>
      </c>
      <c r="R728" t="s">
        <v>95</v>
      </c>
      <c r="S728" t="s">
        <v>96</v>
      </c>
      <c r="T728" s="49">
        <v>15</v>
      </c>
      <c r="U728" s="49">
        <v>4.5149999999999997</v>
      </c>
      <c r="V728" s="49">
        <v>6</v>
      </c>
      <c r="W728" t="s">
        <v>315</v>
      </c>
      <c r="X728" t="s">
        <v>368</v>
      </c>
      <c r="Y728" t="s">
        <v>369</v>
      </c>
      <c r="Z728" t="s">
        <v>1326</v>
      </c>
      <c r="AA728" s="2" t="str">
        <f>IFERROR(VLOOKUP(Tabela3[[#This Row],[RetornCodigo]],Tabela7[],4,0),"formula")</f>
        <v xml:space="preserve">Mwn  Centro   </v>
      </c>
      <c r="AB728" s="9" t="str">
        <f>IFERROR(VLOOKUP(Tabela3[[#This Row],[RetornCodigo]],Tabela7[],3,0),"formula")</f>
        <v>Lagoa</v>
      </c>
      <c r="AC728" s="40">
        <f>IFERROR(Tabela3[[#This Row],[Vlr Devolução]]/$AK$1,"formula")</f>
        <v>1.9223673723506412E-5</v>
      </c>
      <c r="AD728" s="32">
        <f>IFERROR(Tabela3[[#This Row],[Qtd Devolvida Kg]]/$AL$1,"formula")</f>
        <v>1.3094322297750539E-4</v>
      </c>
      <c r="AE728" s="41" t="str">
        <f>IFERROR(RIGHT(Tabela3[[#This Row],[Cliente]],10),"formula")</f>
        <v>0176 - 07)</v>
      </c>
      <c r="AF728" s="41">
        <f>IFERROR(VLOOKUP(Tabela3[[#This Row],[Fantasia]],'BASE VENDAS'!#REF!,2,0),0)</f>
        <v>0</v>
      </c>
      <c r="AG728" s="41">
        <f>IFERROR(VLOOKUP(Tabela3[[#This Row],[Fantasia]],'BASE VENDAS'!#REF!,3,0),0)</f>
        <v>0</v>
      </c>
      <c r="AH728" s="42">
        <f t="shared" si="12"/>
        <v>2.8611970184302681E-2</v>
      </c>
    </row>
    <row r="729" spans="1:34" x14ac:dyDescent="0.2">
      <c r="A729" s="9" t="str">
        <f>IFERROR(Tabela3[[#This Row],[direita]],"formula")</f>
        <v>0048 - 12)</v>
      </c>
      <c r="C729" t="s">
        <v>1134</v>
      </c>
      <c r="D729" t="s">
        <v>924</v>
      </c>
      <c r="E729" t="s">
        <v>1135</v>
      </c>
      <c r="F729" t="s">
        <v>689</v>
      </c>
      <c r="G729" t="s">
        <v>1555</v>
      </c>
      <c r="H729" s="48">
        <v>45700</v>
      </c>
      <c r="I729" t="s">
        <v>430</v>
      </c>
      <c r="J729" t="s">
        <v>303</v>
      </c>
      <c r="K729" t="s">
        <v>57</v>
      </c>
      <c r="L729" t="s">
        <v>429</v>
      </c>
      <c r="M729" t="s">
        <v>57</v>
      </c>
      <c r="N729" t="s">
        <v>298</v>
      </c>
      <c r="O729" t="s">
        <v>299</v>
      </c>
      <c r="P729" t="s">
        <v>2239</v>
      </c>
      <c r="Q729" t="s">
        <v>300</v>
      </c>
      <c r="R729" t="s">
        <v>58</v>
      </c>
      <c r="S729" t="s">
        <v>20</v>
      </c>
      <c r="T729" s="49">
        <v>24</v>
      </c>
      <c r="U729" s="49">
        <v>144</v>
      </c>
      <c r="V729" s="49">
        <v>1828.8</v>
      </c>
      <c r="W729" t="s">
        <v>301</v>
      </c>
      <c r="X729" t="s">
        <v>370</v>
      </c>
      <c r="Y729" t="s">
        <v>371</v>
      </c>
      <c r="Z729" t="s">
        <v>2240</v>
      </c>
      <c r="AA729" s="2" t="str">
        <f>IFERROR(VLOOKUP(Tabela3[[#This Row],[RetornCodigo]],Tabela7[],4,0),"formula")</f>
        <v xml:space="preserve">Atac Triangulo   </v>
      </c>
      <c r="AB729" s="9" t="str">
        <f>IFERROR(VLOOKUP(Tabela3[[#This Row],[RetornCodigo]],Tabela7[],3,0),"formula")</f>
        <v>Atacadao</v>
      </c>
      <c r="AC729" s="40">
        <f>IFERROR(Tabela3[[#This Row],[Vlr Devolução]]/$AK$1,"formula")</f>
        <v>5.8593757509247538E-3</v>
      </c>
      <c r="AD729" s="32">
        <f>IFERROR(Tabela3[[#This Row],[Qtd Devolvida Kg]]/$AL$1,"formula")</f>
        <v>4.176262261076584E-3</v>
      </c>
      <c r="AE729" s="41" t="str">
        <f>IFERROR(RIGHT(Tabela3[[#This Row],[Cliente]],10),"formula")</f>
        <v>0048 - 12)</v>
      </c>
      <c r="AF729" s="41">
        <f>IFERROR(VLOOKUP(Tabela3[[#This Row],[Fantasia]],'BASE VENDAS'!#REF!,2,0),0)</f>
        <v>0</v>
      </c>
      <c r="AG729" s="41">
        <f>IFERROR(VLOOKUP(Tabela3[[#This Row],[Fantasia]],'BASE VENDAS'!#REF!,3,0),0)</f>
        <v>0</v>
      </c>
      <c r="AH729" s="42">
        <f t="shared" si="12"/>
        <v>2.8611970184302681E-2</v>
      </c>
    </row>
    <row r="730" spans="1:34" x14ac:dyDescent="0.2">
      <c r="A730" s="9" t="str">
        <f>IFERROR(Tabela3[[#This Row],[direita]],"formula")</f>
        <v>0048 - 12)</v>
      </c>
      <c r="C730" t="s">
        <v>1134</v>
      </c>
      <c r="D730" t="s">
        <v>924</v>
      </c>
      <c r="E730" t="s">
        <v>1135</v>
      </c>
      <c r="F730" t="s">
        <v>689</v>
      </c>
      <c r="G730" t="s">
        <v>1555</v>
      </c>
      <c r="H730" s="48">
        <v>45700</v>
      </c>
      <c r="I730" t="s">
        <v>430</v>
      </c>
      <c r="J730" t="s">
        <v>303</v>
      </c>
      <c r="K730" t="s">
        <v>57</v>
      </c>
      <c r="L730" t="s">
        <v>429</v>
      </c>
      <c r="M730" t="s">
        <v>57</v>
      </c>
      <c r="N730" t="s">
        <v>298</v>
      </c>
      <c r="O730" t="s">
        <v>299</v>
      </c>
      <c r="P730" t="s">
        <v>2241</v>
      </c>
      <c r="Q730" t="s">
        <v>300</v>
      </c>
      <c r="R730" t="s">
        <v>58</v>
      </c>
      <c r="S730" t="s">
        <v>20</v>
      </c>
      <c r="T730" s="49">
        <v>1</v>
      </c>
      <c r="U730" s="49">
        <v>6</v>
      </c>
      <c r="V730" s="49">
        <v>76.2</v>
      </c>
      <c r="W730" t="s">
        <v>301</v>
      </c>
      <c r="X730" t="s">
        <v>370</v>
      </c>
      <c r="Y730" t="s">
        <v>371</v>
      </c>
      <c r="Z730" t="s">
        <v>2240</v>
      </c>
      <c r="AA730" s="2" t="str">
        <f>IFERROR(VLOOKUP(Tabela3[[#This Row],[RetornCodigo]],Tabela7[],4,0),"formula")</f>
        <v xml:space="preserve">Atac Triangulo   </v>
      </c>
      <c r="AB730" s="9" t="str">
        <f>IFERROR(VLOOKUP(Tabela3[[#This Row],[RetornCodigo]],Tabela7[],3,0),"formula")</f>
        <v>Atacadao</v>
      </c>
      <c r="AC730" s="40">
        <f>IFERROR(Tabela3[[#This Row],[Vlr Devolução]]/$AK$1,"formula")</f>
        <v>2.4414065628853144E-4</v>
      </c>
      <c r="AD730" s="32">
        <f>IFERROR(Tabela3[[#This Row],[Qtd Devolvida Kg]]/$AL$1,"formula")</f>
        <v>1.7401092754485768E-4</v>
      </c>
      <c r="AE730" s="41" t="str">
        <f>IFERROR(RIGHT(Tabela3[[#This Row],[Cliente]],10),"formula")</f>
        <v>0048 - 12)</v>
      </c>
      <c r="AF730" s="41">
        <f>IFERROR(VLOOKUP(Tabela3[[#This Row],[Fantasia]],'BASE VENDAS'!#REF!,2,0),0)</f>
        <v>0</v>
      </c>
      <c r="AG730" s="41">
        <f>IFERROR(VLOOKUP(Tabela3[[#This Row],[Fantasia]],'BASE VENDAS'!#REF!,3,0),0)</f>
        <v>0</v>
      </c>
      <c r="AH730" s="42">
        <f t="shared" si="12"/>
        <v>2.8611970184302681E-2</v>
      </c>
    </row>
    <row r="731" spans="1:34" x14ac:dyDescent="0.2">
      <c r="A731" s="9" t="str">
        <f>IFERROR(Tabela3[[#This Row],[direita]],"formula")</f>
        <v>0048 - 12)</v>
      </c>
      <c r="C731" t="s">
        <v>1134</v>
      </c>
      <c r="D731" t="s">
        <v>924</v>
      </c>
      <c r="E731" t="s">
        <v>1135</v>
      </c>
      <c r="F731" t="s">
        <v>689</v>
      </c>
      <c r="G731" t="s">
        <v>1555</v>
      </c>
      <c r="H731" s="48">
        <v>45701</v>
      </c>
      <c r="I731" t="s">
        <v>430</v>
      </c>
      <c r="J731" t="s">
        <v>303</v>
      </c>
      <c r="K731" t="s">
        <v>57</v>
      </c>
      <c r="L731" t="s">
        <v>429</v>
      </c>
      <c r="M731" t="s">
        <v>57</v>
      </c>
      <c r="N731" t="s">
        <v>298</v>
      </c>
      <c r="O731" t="s">
        <v>299</v>
      </c>
      <c r="P731" t="s">
        <v>2242</v>
      </c>
      <c r="Q731" t="s">
        <v>300</v>
      </c>
      <c r="R731" t="s">
        <v>58</v>
      </c>
      <c r="S731" t="s">
        <v>20</v>
      </c>
      <c r="T731" s="49">
        <v>10.333299999999999</v>
      </c>
      <c r="U731" s="49">
        <v>61.9998</v>
      </c>
      <c r="V731" s="49">
        <v>787.4</v>
      </c>
      <c r="W731" t="s">
        <v>301</v>
      </c>
      <c r="X731" t="s">
        <v>370</v>
      </c>
      <c r="Y731" t="s">
        <v>371</v>
      </c>
      <c r="Z731" t="s">
        <v>2240</v>
      </c>
      <c r="AA731" s="2" t="str">
        <f>IFERROR(VLOOKUP(Tabela3[[#This Row],[RetornCodigo]],Tabela7[],4,0),"formula")</f>
        <v xml:space="preserve">Atac Triangulo   </v>
      </c>
      <c r="AB731" s="9" t="str">
        <f>IFERROR(VLOOKUP(Tabela3[[#This Row],[RetornCodigo]],Tabela7[],3,0),"formula")</f>
        <v>Atacadao</v>
      </c>
      <c r="AC731" s="40">
        <f>IFERROR(Tabela3[[#This Row],[Vlr Devolução]]/$AK$1,"formula")</f>
        <v>2.522786781648158E-3</v>
      </c>
      <c r="AD731" s="32">
        <f>IFERROR(Tabela3[[#This Row],[Qtd Devolvida Kg]]/$AL$1,"formula")</f>
        <v>1.7981071175992777E-3</v>
      </c>
      <c r="AE731" s="41" t="str">
        <f>IFERROR(RIGHT(Tabela3[[#This Row],[Cliente]],10),"formula")</f>
        <v>0048 - 12)</v>
      </c>
      <c r="AF731" s="41">
        <f>IFERROR(VLOOKUP(Tabela3[[#This Row],[Fantasia]],'BASE VENDAS'!#REF!,2,0),0)</f>
        <v>0</v>
      </c>
      <c r="AG731" s="41">
        <f>IFERROR(VLOOKUP(Tabela3[[#This Row],[Fantasia]],'BASE VENDAS'!#REF!,3,0),0)</f>
        <v>0</v>
      </c>
      <c r="AH731" s="42">
        <f t="shared" si="12"/>
        <v>2.8611970184302681E-2</v>
      </c>
    </row>
    <row r="732" spans="1:34" x14ac:dyDescent="0.2">
      <c r="A732" s="9" t="str">
        <f>IFERROR(Tabela3[[#This Row],[direita]],"formula")</f>
        <v>0048 - 12)</v>
      </c>
      <c r="C732" t="s">
        <v>1134</v>
      </c>
      <c r="D732" t="s">
        <v>924</v>
      </c>
      <c r="E732" t="s">
        <v>1135</v>
      </c>
      <c r="F732" t="s">
        <v>689</v>
      </c>
      <c r="G732" t="s">
        <v>1555</v>
      </c>
      <c r="H732" s="48">
        <v>45701</v>
      </c>
      <c r="I732" t="s">
        <v>430</v>
      </c>
      <c r="J732" t="s">
        <v>303</v>
      </c>
      <c r="K732" t="s">
        <v>57</v>
      </c>
      <c r="L732" t="s">
        <v>429</v>
      </c>
      <c r="M732" t="s">
        <v>57</v>
      </c>
      <c r="N732" t="s">
        <v>298</v>
      </c>
      <c r="O732" t="s">
        <v>299</v>
      </c>
      <c r="P732" t="s">
        <v>2243</v>
      </c>
      <c r="Q732" t="s">
        <v>300</v>
      </c>
      <c r="R732" t="s">
        <v>58</v>
      </c>
      <c r="S732" t="s">
        <v>20</v>
      </c>
      <c r="T732" s="49">
        <v>4.6666999999999996</v>
      </c>
      <c r="U732" s="49">
        <v>28.0002</v>
      </c>
      <c r="V732" s="49">
        <v>355.6</v>
      </c>
      <c r="W732" t="s">
        <v>301</v>
      </c>
      <c r="X732" t="s">
        <v>370</v>
      </c>
      <c r="Y732" t="s">
        <v>371</v>
      </c>
      <c r="Z732" t="s">
        <v>2240</v>
      </c>
      <c r="AA732" s="2" t="str">
        <f>IFERROR(VLOOKUP(Tabela3[[#This Row],[RetornCodigo]],Tabela7[],4,0),"formula")</f>
        <v xml:space="preserve">Atac Triangulo   </v>
      </c>
      <c r="AB732" s="9" t="str">
        <f>IFERROR(VLOOKUP(Tabela3[[#This Row],[RetornCodigo]],Tabela7[],3,0),"formula")</f>
        <v>Atacadao</v>
      </c>
      <c r="AC732" s="40">
        <f>IFERROR(Tabela3[[#This Row],[Vlr Devolução]]/$AK$1,"formula")</f>
        <v>1.1393230626798134E-3</v>
      </c>
      <c r="AD732" s="32">
        <f>IFERROR(Tabela3[[#This Row],[Qtd Devolvida Kg]]/$AL$1,"formula")</f>
        <v>8.1205679557358728E-4</v>
      </c>
      <c r="AE732" s="41" t="str">
        <f>IFERROR(RIGHT(Tabela3[[#This Row],[Cliente]],10),"formula")</f>
        <v>0048 - 12)</v>
      </c>
      <c r="AF732" s="41">
        <f>IFERROR(VLOOKUP(Tabela3[[#This Row],[Fantasia]],'BASE VENDAS'!#REF!,2,0),0)</f>
        <v>0</v>
      </c>
      <c r="AG732" s="41">
        <f>IFERROR(VLOOKUP(Tabela3[[#This Row],[Fantasia]],'BASE VENDAS'!#REF!,3,0),0)</f>
        <v>0</v>
      </c>
      <c r="AH732" s="42">
        <f t="shared" si="12"/>
        <v>2.8611970184302681E-2</v>
      </c>
    </row>
    <row r="733" spans="1:34" x14ac:dyDescent="0.2">
      <c r="A733" s="9" t="str">
        <f>IFERROR(Tabela3[[#This Row],[direita]],"formula")</f>
        <v>0048 - 12)</v>
      </c>
      <c r="C733" t="s">
        <v>1134</v>
      </c>
      <c r="D733" t="s">
        <v>924</v>
      </c>
      <c r="E733" t="s">
        <v>1135</v>
      </c>
      <c r="F733" t="s">
        <v>689</v>
      </c>
      <c r="G733" t="s">
        <v>1555</v>
      </c>
      <c r="H733" s="48">
        <v>45706</v>
      </c>
      <c r="I733" t="s">
        <v>1982</v>
      </c>
      <c r="J733" t="s">
        <v>303</v>
      </c>
      <c r="K733" t="s">
        <v>57</v>
      </c>
      <c r="L733" t="s">
        <v>429</v>
      </c>
      <c r="M733" t="s">
        <v>57</v>
      </c>
      <c r="N733" t="s">
        <v>298</v>
      </c>
      <c r="O733" t="s">
        <v>299</v>
      </c>
      <c r="P733" t="s">
        <v>2835</v>
      </c>
      <c r="Q733" t="s">
        <v>300</v>
      </c>
      <c r="R733" t="s">
        <v>58</v>
      </c>
      <c r="S733" t="s">
        <v>20</v>
      </c>
      <c r="T733" s="49">
        <v>7</v>
      </c>
      <c r="U733" s="49">
        <v>42</v>
      </c>
      <c r="V733" s="49">
        <v>533.4</v>
      </c>
      <c r="W733" t="s">
        <v>301</v>
      </c>
      <c r="X733" t="s">
        <v>370</v>
      </c>
      <c r="Y733" t="s">
        <v>371</v>
      </c>
      <c r="Z733" t="s">
        <v>2240</v>
      </c>
      <c r="AA733" s="2" t="str">
        <f>IFERROR(VLOOKUP(Tabela3[[#This Row],[RetornCodigo]],Tabela7[],4,0),"formula")</f>
        <v xml:space="preserve">Atac Triangulo   </v>
      </c>
      <c r="AB733" s="9" t="str">
        <f>IFERROR(VLOOKUP(Tabela3[[#This Row],[RetornCodigo]],Tabela7[],3,0),"formula")</f>
        <v>Atacadao</v>
      </c>
      <c r="AC733" s="40">
        <f>IFERROR(Tabela3[[#This Row],[Vlr Devolução]]/$AK$1,"formula")</f>
        <v>1.7089845940197199E-3</v>
      </c>
      <c r="AD733" s="32">
        <f>IFERROR(Tabela3[[#This Row],[Qtd Devolvida Kg]]/$AL$1,"formula")</f>
        <v>1.2180764928140036E-3</v>
      </c>
      <c r="AE733" s="41" t="str">
        <f>IFERROR(RIGHT(Tabela3[[#This Row],[Cliente]],10),"formula")</f>
        <v>0048 - 12)</v>
      </c>
      <c r="AF733" s="41">
        <f>IFERROR(VLOOKUP(Tabela3[[#This Row],[Fantasia]],'BASE VENDAS'!#REF!,2,0),0)</f>
        <v>0</v>
      </c>
      <c r="AG733" s="41">
        <f>IFERROR(VLOOKUP(Tabela3[[#This Row],[Fantasia]],'BASE VENDAS'!#REF!,3,0),0)</f>
        <v>0</v>
      </c>
      <c r="AH733" s="42">
        <f t="shared" si="12"/>
        <v>2.8611970184302681E-2</v>
      </c>
    </row>
    <row r="734" spans="1:34" x14ac:dyDescent="0.2">
      <c r="A734" s="9" t="str">
        <f>IFERROR(Tabela3[[#This Row],[direita]],"formula")</f>
        <v>0048 - 12)</v>
      </c>
      <c r="C734" t="s">
        <v>1134</v>
      </c>
      <c r="D734" t="s">
        <v>924</v>
      </c>
      <c r="E734" t="s">
        <v>1135</v>
      </c>
      <c r="F734" t="s">
        <v>689</v>
      </c>
      <c r="G734" t="s">
        <v>1555</v>
      </c>
      <c r="H734" s="48">
        <v>45706</v>
      </c>
      <c r="I734" t="s">
        <v>1982</v>
      </c>
      <c r="J734" t="s">
        <v>303</v>
      </c>
      <c r="K734" t="s">
        <v>57</v>
      </c>
      <c r="L734" t="s">
        <v>429</v>
      </c>
      <c r="M734" t="s">
        <v>57</v>
      </c>
      <c r="N734" t="s">
        <v>298</v>
      </c>
      <c r="O734" t="s">
        <v>299</v>
      </c>
      <c r="P734" t="s">
        <v>2244</v>
      </c>
      <c r="Q734" t="s">
        <v>300</v>
      </c>
      <c r="R734" t="s">
        <v>58</v>
      </c>
      <c r="S734" t="s">
        <v>20</v>
      </c>
      <c r="T734" s="49">
        <v>1.1667000000000001</v>
      </c>
      <c r="U734" s="49">
        <v>7.0002000000000004</v>
      </c>
      <c r="V734" s="49">
        <v>88.9</v>
      </c>
      <c r="W734" t="s">
        <v>301</v>
      </c>
      <c r="X734" t="s">
        <v>370</v>
      </c>
      <c r="Y734" t="s">
        <v>371</v>
      </c>
      <c r="Z734" t="s">
        <v>2240</v>
      </c>
      <c r="AA734" s="2" t="str">
        <f>IFERROR(VLOOKUP(Tabela3[[#This Row],[RetornCodigo]],Tabela7[],4,0),"formula")</f>
        <v xml:space="preserve">Atac Triangulo   </v>
      </c>
      <c r="AB734" s="9" t="str">
        <f>IFERROR(VLOOKUP(Tabela3[[#This Row],[RetornCodigo]],Tabela7[],3,0),"formula")</f>
        <v>Atacadao</v>
      </c>
      <c r="AC734" s="40">
        <f>IFERROR(Tabela3[[#This Row],[Vlr Devolução]]/$AK$1,"formula")</f>
        <v>2.8483076566995335E-4</v>
      </c>
      <c r="AD734" s="32">
        <f>IFERROR(Tabela3[[#This Row],[Qtd Devolvida Kg]]/$AL$1,"formula")</f>
        <v>2.0301854916658546E-4</v>
      </c>
      <c r="AE734" s="41" t="str">
        <f>IFERROR(RIGHT(Tabela3[[#This Row],[Cliente]],10),"formula")</f>
        <v>0048 - 12)</v>
      </c>
      <c r="AF734" s="41">
        <f>IFERROR(VLOOKUP(Tabela3[[#This Row],[Fantasia]],'BASE VENDAS'!#REF!,2,0),0)</f>
        <v>0</v>
      </c>
      <c r="AG734" s="41">
        <f>IFERROR(VLOOKUP(Tabela3[[#This Row],[Fantasia]],'BASE VENDAS'!#REF!,3,0),0)</f>
        <v>0</v>
      </c>
      <c r="AH734" s="42">
        <f t="shared" si="12"/>
        <v>2.8611970184302681E-2</v>
      </c>
    </row>
    <row r="735" spans="1:34" x14ac:dyDescent="0.2">
      <c r="A735" s="9" t="str">
        <f>IFERROR(Tabela3[[#This Row],[direita]],"formula")</f>
        <v>0176 - 10)</v>
      </c>
      <c r="C735" t="s">
        <v>1134</v>
      </c>
      <c r="D735" t="s">
        <v>924</v>
      </c>
      <c r="E735" t="s">
        <v>1135</v>
      </c>
      <c r="F735" t="s">
        <v>688</v>
      </c>
      <c r="G735" t="s">
        <v>1327</v>
      </c>
      <c r="H735" s="48">
        <v>45695</v>
      </c>
      <c r="I735" t="s">
        <v>357</v>
      </c>
      <c r="J735" t="s">
        <v>297</v>
      </c>
      <c r="K735" t="s">
        <v>62</v>
      </c>
      <c r="L735" t="s">
        <v>63</v>
      </c>
      <c r="M735" t="s">
        <v>63</v>
      </c>
      <c r="N735" t="s">
        <v>298</v>
      </c>
      <c r="O735" t="s">
        <v>299</v>
      </c>
      <c r="P735" t="s">
        <v>1328</v>
      </c>
      <c r="Q735" t="s">
        <v>300</v>
      </c>
      <c r="R735" t="s">
        <v>64</v>
      </c>
      <c r="S735" t="s">
        <v>20</v>
      </c>
      <c r="T735" s="49">
        <v>6.6699999999999995E-2</v>
      </c>
      <c r="U735" s="49">
        <v>1.0004999999999999</v>
      </c>
      <c r="V735" s="49">
        <v>9.9</v>
      </c>
      <c r="W735" t="s">
        <v>315</v>
      </c>
      <c r="X735" t="s">
        <v>302</v>
      </c>
      <c r="Y735" t="s">
        <v>21</v>
      </c>
      <c r="Z735" t="s">
        <v>1329</v>
      </c>
      <c r="AA735" s="2" t="str">
        <f>IFERROR(VLOOKUP(Tabela3[[#This Row],[RetornCodigo]],Tabela7[],4,0),"formula")</f>
        <v xml:space="preserve">Lagoa Areias   </v>
      </c>
      <c r="AB735" s="9" t="str">
        <f>IFERROR(VLOOKUP(Tabela3[[#This Row],[RetornCodigo]],Tabela7[],3,0),"formula")</f>
        <v>Lagoa</v>
      </c>
      <c r="AC735" s="40">
        <f>IFERROR(Tabela3[[#This Row],[Vlr Devolução]]/$AK$1,"formula")</f>
        <v>3.1719061643785582E-5</v>
      </c>
      <c r="AD735" s="32">
        <f>IFERROR(Tabela3[[#This Row],[Qtd Devolvida Kg]]/$AL$1,"formula")</f>
        <v>2.9016322168105014E-5</v>
      </c>
      <c r="AE735" s="41" t="str">
        <f>IFERROR(RIGHT(Tabela3[[#This Row],[Cliente]],10),"formula")</f>
        <v>0176 - 10)</v>
      </c>
      <c r="AF735" s="41">
        <f>IFERROR(VLOOKUP(Tabela3[[#This Row],[Fantasia]],'BASE VENDAS'!#REF!,2,0),0)</f>
        <v>0</v>
      </c>
      <c r="AG735" s="41">
        <f>IFERROR(VLOOKUP(Tabela3[[#This Row],[Fantasia]],'BASE VENDAS'!#REF!,3,0),0)</f>
        <v>0</v>
      </c>
      <c r="AH735" s="42">
        <f t="shared" si="12"/>
        <v>2.8611970184302681E-2</v>
      </c>
    </row>
    <row r="736" spans="1:34" x14ac:dyDescent="0.2">
      <c r="A736" s="9" t="str">
        <f>IFERROR(Tabela3[[#This Row],[direita]],"formula")</f>
        <v>0176 - 10)</v>
      </c>
      <c r="C736" t="s">
        <v>1134</v>
      </c>
      <c r="D736" t="s">
        <v>924</v>
      </c>
      <c r="E736" t="s">
        <v>1135</v>
      </c>
      <c r="F736" t="s">
        <v>688</v>
      </c>
      <c r="G736" t="s">
        <v>1327</v>
      </c>
      <c r="H736" s="48">
        <v>45702</v>
      </c>
      <c r="I736" t="s">
        <v>430</v>
      </c>
      <c r="J736" t="s">
        <v>297</v>
      </c>
      <c r="K736" t="s">
        <v>34</v>
      </c>
      <c r="L736" t="s">
        <v>35</v>
      </c>
      <c r="M736" t="s">
        <v>35</v>
      </c>
      <c r="N736" t="s">
        <v>298</v>
      </c>
      <c r="O736" t="s">
        <v>299</v>
      </c>
      <c r="P736" t="s">
        <v>2245</v>
      </c>
      <c r="Q736" t="s">
        <v>300</v>
      </c>
      <c r="R736" t="s">
        <v>36</v>
      </c>
      <c r="S736" t="s">
        <v>20</v>
      </c>
      <c r="T736" s="49">
        <v>0.22220000000000001</v>
      </c>
      <c r="U736" s="49">
        <v>1.9998</v>
      </c>
      <c r="V736" s="49">
        <v>31</v>
      </c>
      <c r="W736" t="s">
        <v>301</v>
      </c>
      <c r="X736" t="s">
        <v>370</v>
      </c>
      <c r="Y736" t="s">
        <v>371</v>
      </c>
      <c r="Z736" t="s">
        <v>1329</v>
      </c>
      <c r="AA736" s="2" t="str">
        <f>IFERROR(VLOOKUP(Tabela3[[#This Row],[RetornCodigo]],Tabela7[],4,0),"formula")</f>
        <v xml:space="preserve">Lagoa Areias   </v>
      </c>
      <c r="AB736" s="9" t="str">
        <f>IFERROR(VLOOKUP(Tabela3[[#This Row],[RetornCodigo]],Tabela7[],3,0),"formula")</f>
        <v>Lagoa</v>
      </c>
      <c r="AC736" s="40">
        <f>IFERROR(Tabela3[[#This Row],[Vlr Devolução]]/$AK$1,"formula")</f>
        <v>9.9322314238116453E-5</v>
      </c>
      <c r="AD736" s="32">
        <f>IFERROR(Tabela3[[#This Row],[Qtd Devolvida Kg]]/$AL$1,"formula")</f>
        <v>5.7997842150701057E-5</v>
      </c>
      <c r="AE736" s="41" t="str">
        <f>IFERROR(RIGHT(Tabela3[[#This Row],[Cliente]],10),"formula")</f>
        <v>0176 - 10)</v>
      </c>
      <c r="AF736" s="41">
        <f>IFERROR(VLOOKUP(Tabela3[[#This Row],[Fantasia]],'BASE VENDAS'!#REF!,2,0),0)</f>
        <v>0</v>
      </c>
      <c r="AG736" s="41">
        <f>IFERROR(VLOOKUP(Tabela3[[#This Row],[Fantasia]],'BASE VENDAS'!#REF!,3,0),0)</f>
        <v>0</v>
      </c>
      <c r="AH736" s="42">
        <f t="shared" si="12"/>
        <v>2.8611970184302681E-2</v>
      </c>
    </row>
    <row r="737" spans="1:34" x14ac:dyDescent="0.2">
      <c r="A737" s="9" t="str">
        <f>IFERROR(Tabela3[[#This Row],[direita]],"formula")</f>
        <v>0002 - 23)</v>
      </c>
      <c r="C737" t="s">
        <v>1134</v>
      </c>
      <c r="D737" t="s">
        <v>924</v>
      </c>
      <c r="E737" t="s">
        <v>1135</v>
      </c>
      <c r="F737" t="s">
        <v>689</v>
      </c>
      <c r="G737" t="s">
        <v>1330</v>
      </c>
      <c r="H737" s="48">
        <v>45695</v>
      </c>
      <c r="I737" t="s">
        <v>357</v>
      </c>
      <c r="J737" t="s">
        <v>303</v>
      </c>
      <c r="K737" t="s">
        <v>89</v>
      </c>
      <c r="L737" t="s">
        <v>123</v>
      </c>
      <c r="M737" t="s">
        <v>123</v>
      </c>
      <c r="N737" t="s">
        <v>304</v>
      </c>
      <c r="O737" t="s">
        <v>299</v>
      </c>
      <c r="P737" t="s">
        <v>1331</v>
      </c>
      <c r="Q737" t="s">
        <v>300</v>
      </c>
      <c r="R737" t="s">
        <v>124</v>
      </c>
      <c r="S737" t="s">
        <v>20</v>
      </c>
      <c r="T737" s="49">
        <v>0.2727</v>
      </c>
      <c r="U737" s="49">
        <v>2.9996999999999998</v>
      </c>
      <c r="V737" s="49">
        <v>13.5</v>
      </c>
      <c r="W737" t="s">
        <v>315</v>
      </c>
      <c r="X737" t="s">
        <v>302</v>
      </c>
      <c r="Y737" t="s">
        <v>21</v>
      </c>
      <c r="Z737" t="s">
        <v>1332</v>
      </c>
      <c r="AA737" s="2" t="str">
        <f>IFERROR(VLOOKUP(Tabela3[[#This Row],[RetornCodigo]],Tabela7[],4,0),"formula")</f>
        <v xml:space="preserve">Atac Juazeiro Norte   </v>
      </c>
      <c r="AB737" s="9" t="str">
        <f>IFERROR(VLOOKUP(Tabela3[[#This Row],[RetornCodigo]],Tabela7[],3,0),"formula")</f>
        <v>Atacadao</v>
      </c>
      <c r="AC737" s="40">
        <f>IFERROR(Tabela3[[#This Row],[Vlr Devolução]]/$AK$1,"formula")</f>
        <v>4.3253265877889428E-5</v>
      </c>
      <c r="AD737" s="32">
        <f>IFERROR(Tabela3[[#This Row],[Qtd Devolvida Kg]]/$AL$1,"formula")</f>
        <v>8.6996763226051578E-5</v>
      </c>
      <c r="AE737" s="41" t="str">
        <f>IFERROR(RIGHT(Tabela3[[#This Row],[Cliente]],10),"formula")</f>
        <v>0002 - 23)</v>
      </c>
      <c r="AF737" s="41">
        <f>IFERROR(VLOOKUP(Tabela3[[#This Row],[Fantasia]],'BASE VENDAS'!#REF!,2,0),0)</f>
        <v>0</v>
      </c>
      <c r="AG737" s="41">
        <f>IFERROR(VLOOKUP(Tabela3[[#This Row],[Fantasia]],'BASE VENDAS'!#REF!,3,0),0)</f>
        <v>0</v>
      </c>
      <c r="AH737" s="42">
        <f t="shared" si="12"/>
        <v>2.8611970184302681E-2</v>
      </c>
    </row>
    <row r="738" spans="1:34" x14ac:dyDescent="0.2">
      <c r="A738" s="9" t="str">
        <f>IFERROR(Tabela3[[#This Row],[direita]],"formula")</f>
        <v>0002 - 23)</v>
      </c>
      <c r="C738" t="s">
        <v>1134</v>
      </c>
      <c r="D738" t="s">
        <v>924</v>
      </c>
      <c r="E738" t="s">
        <v>1135</v>
      </c>
      <c r="F738" t="s">
        <v>689</v>
      </c>
      <c r="G738" t="s">
        <v>1330</v>
      </c>
      <c r="H738" s="48">
        <v>45698</v>
      </c>
      <c r="I738" t="s">
        <v>430</v>
      </c>
      <c r="J738" t="s">
        <v>303</v>
      </c>
      <c r="K738" t="s">
        <v>45</v>
      </c>
      <c r="L738" t="s">
        <v>417</v>
      </c>
      <c r="M738" t="s">
        <v>46</v>
      </c>
      <c r="N738" t="s">
        <v>298</v>
      </c>
      <c r="O738" t="s">
        <v>299</v>
      </c>
      <c r="P738" t="s">
        <v>1333</v>
      </c>
      <c r="Q738" t="s">
        <v>300</v>
      </c>
      <c r="R738" t="s">
        <v>1246</v>
      </c>
      <c r="S738" t="s">
        <v>1247</v>
      </c>
      <c r="T738" s="49">
        <v>3.0667</v>
      </c>
      <c r="U738" s="49">
        <v>3.0667</v>
      </c>
      <c r="V738" s="49">
        <v>96.6</v>
      </c>
      <c r="W738" t="s">
        <v>301</v>
      </c>
      <c r="X738" t="s">
        <v>370</v>
      </c>
      <c r="Y738" t="s">
        <v>1144</v>
      </c>
      <c r="Z738" t="s">
        <v>1332</v>
      </c>
      <c r="AA738" s="2" t="str">
        <f>IFERROR(VLOOKUP(Tabela3[[#This Row],[RetornCodigo]],Tabela7[],4,0),"formula")</f>
        <v xml:space="preserve">Atac Juazeiro Norte   </v>
      </c>
      <c r="AB738" s="9" t="str">
        <f>IFERROR(VLOOKUP(Tabela3[[#This Row],[RetornCodigo]],Tabela7[],3,0),"formula")</f>
        <v>Atacadao</v>
      </c>
      <c r="AC738" s="40">
        <f>IFERROR(Tabela3[[#This Row],[Vlr Devolução]]/$AK$1,"formula")</f>
        <v>3.0950114694845319E-4</v>
      </c>
      <c r="AD738" s="32">
        <f>IFERROR(Tabela3[[#This Row],[Qtd Devolvida Kg]]/$AL$1,"formula")</f>
        <v>8.8939885250302503E-5</v>
      </c>
      <c r="AE738" s="41" t="str">
        <f>IFERROR(RIGHT(Tabela3[[#This Row],[Cliente]],10),"formula")</f>
        <v>0002 - 23)</v>
      </c>
      <c r="AF738" s="41">
        <f>IFERROR(VLOOKUP(Tabela3[[#This Row],[Fantasia]],'BASE VENDAS'!#REF!,2,0),0)</f>
        <v>0</v>
      </c>
      <c r="AG738" s="41">
        <f>IFERROR(VLOOKUP(Tabela3[[#This Row],[Fantasia]],'BASE VENDAS'!#REF!,3,0),0)</f>
        <v>0</v>
      </c>
      <c r="AH738" s="42">
        <f t="shared" si="12"/>
        <v>2.8611970184302681E-2</v>
      </c>
    </row>
    <row r="739" spans="1:34" x14ac:dyDescent="0.2">
      <c r="A739" s="9" t="str">
        <f>IFERROR(Tabela3[[#This Row],[direita]],"formula")</f>
        <v>0002 - 23)</v>
      </c>
      <c r="C739" t="s">
        <v>1134</v>
      </c>
      <c r="D739" t="s">
        <v>924</v>
      </c>
      <c r="E739" t="s">
        <v>1135</v>
      </c>
      <c r="F739" t="s">
        <v>689</v>
      </c>
      <c r="G739" t="s">
        <v>1330</v>
      </c>
      <c r="H739" s="48">
        <v>45699</v>
      </c>
      <c r="I739" t="s">
        <v>430</v>
      </c>
      <c r="J739" t="s">
        <v>303</v>
      </c>
      <c r="K739" t="s">
        <v>45</v>
      </c>
      <c r="L739" t="s">
        <v>417</v>
      </c>
      <c r="M739" t="s">
        <v>46</v>
      </c>
      <c r="N739" t="s">
        <v>298</v>
      </c>
      <c r="O739" t="s">
        <v>299</v>
      </c>
      <c r="P739" t="s">
        <v>2246</v>
      </c>
      <c r="Q739" t="s">
        <v>300</v>
      </c>
      <c r="R739" t="s">
        <v>1246</v>
      </c>
      <c r="S739" t="s">
        <v>1247</v>
      </c>
      <c r="T739" s="49">
        <v>23.4</v>
      </c>
      <c r="U739" s="49">
        <v>23.4</v>
      </c>
      <c r="V739" s="49">
        <v>737.1</v>
      </c>
      <c r="W739" t="s">
        <v>315</v>
      </c>
      <c r="X739" t="s">
        <v>372</v>
      </c>
      <c r="Y739" t="s">
        <v>373</v>
      </c>
      <c r="Z739" t="s">
        <v>1332</v>
      </c>
      <c r="AA739" s="2" t="str">
        <f>IFERROR(VLOOKUP(Tabela3[[#This Row],[RetornCodigo]],Tabela7[],4,0),"formula")</f>
        <v xml:space="preserve">Atac Juazeiro Norte   </v>
      </c>
      <c r="AB739" s="9" t="str">
        <f>IFERROR(VLOOKUP(Tabela3[[#This Row],[RetornCodigo]],Tabela7[],3,0),"formula")</f>
        <v>Atacadao</v>
      </c>
      <c r="AC739" s="40">
        <f>IFERROR(Tabela3[[#This Row],[Vlr Devolução]]/$AK$1,"formula")</f>
        <v>2.3616283169327628E-3</v>
      </c>
      <c r="AD739" s="32">
        <f>IFERROR(Tabela3[[#This Row],[Qtd Devolvida Kg]]/$AL$1,"formula")</f>
        <v>6.7864261742494486E-4</v>
      </c>
      <c r="AE739" s="41" t="str">
        <f>IFERROR(RIGHT(Tabela3[[#This Row],[Cliente]],10),"formula")</f>
        <v>0002 - 23)</v>
      </c>
      <c r="AF739" s="41">
        <f>IFERROR(VLOOKUP(Tabela3[[#This Row],[Fantasia]],'BASE VENDAS'!#REF!,2,0),0)</f>
        <v>0</v>
      </c>
      <c r="AG739" s="41">
        <f>IFERROR(VLOOKUP(Tabela3[[#This Row],[Fantasia]],'BASE VENDAS'!#REF!,3,0),0)</f>
        <v>0</v>
      </c>
      <c r="AH739" s="42">
        <f t="shared" si="12"/>
        <v>2.8611970184302681E-2</v>
      </c>
    </row>
    <row r="740" spans="1:34" x14ac:dyDescent="0.2">
      <c r="A740" s="9" t="str">
        <f>IFERROR(Tabela3[[#This Row],[direita]],"formula")</f>
        <v>0002 - 23)</v>
      </c>
      <c r="C740" t="s">
        <v>1134</v>
      </c>
      <c r="D740" t="s">
        <v>924</v>
      </c>
      <c r="E740" t="s">
        <v>1135</v>
      </c>
      <c r="F740" t="s">
        <v>689</v>
      </c>
      <c r="G740" t="s">
        <v>1330</v>
      </c>
      <c r="H740" s="48">
        <v>45707</v>
      </c>
      <c r="I740" t="s">
        <v>1982</v>
      </c>
      <c r="J740" t="s">
        <v>303</v>
      </c>
      <c r="K740" t="s">
        <v>57</v>
      </c>
      <c r="L740" t="s">
        <v>429</v>
      </c>
      <c r="M740" t="s">
        <v>57</v>
      </c>
      <c r="N740" t="s">
        <v>298</v>
      </c>
      <c r="O740" t="s">
        <v>299</v>
      </c>
      <c r="P740" t="s">
        <v>2836</v>
      </c>
      <c r="Q740" t="s">
        <v>300</v>
      </c>
      <c r="R740" t="s">
        <v>58</v>
      </c>
      <c r="S740" t="s">
        <v>20</v>
      </c>
      <c r="T740" s="49">
        <v>34.833300000000001</v>
      </c>
      <c r="U740" s="49">
        <v>208.99979999999999</v>
      </c>
      <c r="V740" s="49">
        <v>2654.3</v>
      </c>
      <c r="W740" t="s">
        <v>301</v>
      </c>
      <c r="X740" t="s">
        <v>370</v>
      </c>
      <c r="Y740" t="s">
        <v>1144</v>
      </c>
      <c r="Z740" t="s">
        <v>1332</v>
      </c>
      <c r="AA740" s="2" t="str">
        <f>IFERROR(VLOOKUP(Tabela3[[#This Row],[RetornCodigo]],Tabela7[],4,0),"formula")</f>
        <v xml:space="preserve">Atac Juazeiro Norte   </v>
      </c>
      <c r="AB740" s="9" t="str">
        <f>IFERROR(VLOOKUP(Tabela3[[#This Row],[RetornCodigo]],Tabela7[],3,0),"formula")</f>
        <v>Atacadao</v>
      </c>
      <c r="AC740" s="40">
        <f>IFERROR(Tabela3[[#This Row],[Vlr Devolução]]/$AK$1,"formula")</f>
        <v>8.5042328607171785E-3</v>
      </c>
      <c r="AD740" s="32">
        <f>IFERROR(Tabela3[[#This Row],[Qtd Devolvida Kg]]/$AL$1,"formula")</f>
        <v>6.0613748424482904E-3</v>
      </c>
      <c r="AE740" s="41" t="str">
        <f>IFERROR(RIGHT(Tabela3[[#This Row],[Cliente]],10),"formula")</f>
        <v>0002 - 23)</v>
      </c>
      <c r="AF740" s="41">
        <f>IFERROR(VLOOKUP(Tabela3[[#This Row],[Fantasia]],'BASE VENDAS'!#REF!,2,0),0)</f>
        <v>0</v>
      </c>
      <c r="AG740" s="41">
        <f>IFERROR(VLOOKUP(Tabela3[[#This Row],[Fantasia]],'BASE VENDAS'!#REF!,3,0),0)</f>
        <v>0</v>
      </c>
      <c r="AH740" s="42">
        <f t="shared" si="12"/>
        <v>2.8611970184302681E-2</v>
      </c>
    </row>
    <row r="741" spans="1:34" x14ac:dyDescent="0.2">
      <c r="A741" s="9" t="str">
        <f>IFERROR(Tabela3[[#This Row],[direita]],"formula")</f>
        <v>0002 - 23)</v>
      </c>
      <c r="C741" t="s">
        <v>1134</v>
      </c>
      <c r="D741" t="s">
        <v>924</v>
      </c>
      <c r="E741" t="s">
        <v>1135</v>
      </c>
      <c r="F741" t="s">
        <v>689</v>
      </c>
      <c r="G741" t="s">
        <v>1330</v>
      </c>
      <c r="H741" s="48">
        <v>45709</v>
      </c>
      <c r="I741" t="s">
        <v>1982</v>
      </c>
      <c r="J741" t="s">
        <v>303</v>
      </c>
      <c r="K741" t="s">
        <v>147</v>
      </c>
      <c r="L741" t="s">
        <v>415</v>
      </c>
      <c r="M741" t="s">
        <v>1159</v>
      </c>
      <c r="N741" t="s">
        <v>298</v>
      </c>
      <c r="O741" t="s">
        <v>299</v>
      </c>
      <c r="P741" t="s">
        <v>2837</v>
      </c>
      <c r="Q741" t="s">
        <v>300</v>
      </c>
      <c r="R741" t="s">
        <v>1161</v>
      </c>
      <c r="S741" t="s">
        <v>20</v>
      </c>
      <c r="T741" s="49">
        <v>8.8332999999999995</v>
      </c>
      <c r="U741" s="49">
        <v>158.99940000000001</v>
      </c>
      <c r="V741" s="49">
        <v>475.41</v>
      </c>
      <c r="W741" t="s">
        <v>301</v>
      </c>
      <c r="X741" t="s">
        <v>370</v>
      </c>
      <c r="Y741" t="s">
        <v>371</v>
      </c>
      <c r="Z741" t="s">
        <v>1332</v>
      </c>
      <c r="AA741" s="2" t="str">
        <f>IFERROR(VLOOKUP(Tabela3[[#This Row],[RetornCodigo]],Tabela7[],4,0),"formula")</f>
        <v xml:space="preserve">Atac Juazeiro Norte   </v>
      </c>
      <c r="AB741" s="9" t="str">
        <f>IFERROR(VLOOKUP(Tabela3[[#This Row],[RetornCodigo]],Tabela7[],3,0),"formula")</f>
        <v>Atacadao</v>
      </c>
      <c r="AC741" s="40">
        <f>IFERROR(Tabela3[[#This Row],[Vlr Devolução]]/$AK$1,"formula")</f>
        <v>1.5231877874820306E-3</v>
      </c>
      <c r="AD741" s="32">
        <f>IFERROR(Tabela3[[#This Row],[Qtd Devolvida Kg]]/$AL$1,"formula")</f>
        <v>4.6112721788459741E-3</v>
      </c>
      <c r="AE741" s="41" t="str">
        <f>IFERROR(RIGHT(Tabela3[[#This Row],[Cliente]],10),"formula")</f>
        <v>0002 - 23)</v>
      </c>
      <c r="AF741" s="41">
        <f>IFERROR(VLOOKUP(Tabela3[[#This Row],[Fantasia]],'BASE VENDAS'!#REF!,2,0),0)</f>
        <v>0</v>
      </c>
      <c r="AG741" s="41">
        <f>IFERROR(VLOOKUP(Tabela3[[#This Row],[Fantasia]],'BASE VENDAS'!#REF!,3,0),0)</f>
        <v>0</v>
      </c>
      <c r="AH741" s="42">
        <f t="shared" si="12"/>
        <v>2.8611970184302681E-2</v>
      </c>
    </row>
    <row r="742" spans="1:34" x14ac:dyDescent="0.2">
      <c r="A742" s="9" t="str">
        <f>IFERROR(Tabela3[[#This Row],[direita]],"formula")</f>
        <v>1899 - 17)</v>
      </c>
      <c r="C742" t="s">
        <v>1134</v>
      </c>
      <c r="D742" t="s">
        <v>924</v>
      </c>
      <c r="E742" t="s">
        <v>1135</v>
      </c>
      <c r="F742" t="s">
        <v>689</v>
      </c>
      <c r="G742" t="s">
        <v>1229</v>
      </c>
      <c r="H742" s="48">
        <v>45699</v>
      </c>
      <c r="I742" t="s">
        <v>430</v>
      </c>
      <c r="J742" t="s">
        <v>303</v>
      </c>
      <c r="K742" t="s">
        <v>57</v>
      </c>
      <c r="L742" t="s">
        <v>429</v>
      </c>
      <c r="M742" t="s">
        <v>57</v>
      </c>
      <c r="N742" t="s">
        <v>298</v>
      </c>
      <c r="O742" t="s">
        <v>299</v>
      </c>
      <c r="P742" t="s">
        <v>1334</v>
      </c>
      <c r="Q742" t="s">
        <v>300</v>
      </c>
      <c r="R742" t="s">
        <v>58</v>
      </c>
      <c r="S742" t="s">
        <v>20</v>
      </c>
      <c r="T742" s="49">
        <v>0.83330000000000004</v>
      </c>
      <c r="U742" s="49">
        <v>4.9997999999999996</v>
      </c>
      <c r="V742" s="49">
        <v>62</v>
      </c>
      <c r="W742" t="s">
        <v>301</v>
      </c>
      <c r="X742" t="s">
        <v>370</v>
      </c>
      <c r="Y742" t="s">
        <v>371</v>
      </c>
      <c r="Z742" t="s">
        <v>1335</v>
      </c>
      <c r="AA742" s="2" t="str">
        <f>IFERROR(VLOOKUP(Tabela3[[#This Row],[RetornCodigo]],Tabela7[],4,0),"formula")</f>
        <v xml:space="preserve">Assai Juazeiro Do Norte   </v>
      </c>
      <c r="AB742" s="9" t="str">
        <f>IFERROR(VLOOKUP(Tabela3[[#This Row],[RetornCodigo]],Tabela7[],3,0),"formula")</f>
        <v>Assai</v>
      </c>
      <c r="AC742" s="40">
        <f>IFERROR(Tabela3[[#This Row],[Vlr Devolução]]/$AK$1,"formula")</f>
        <v>1.9864462847623291E-4</v>
      </c>
      <c r="AD742" s="32">
        <f>IFERROR(Tabela3[[#This Row],[Qtd Devolvida Kg]]/$AL$1,"formula")</f>
        <v>1.4500330592312987E-4</v>
      </c>
      <c r="AE742" s="41" t="str">
        <f>IFERROR(RIGHT(Tabela3[[#This Row],[Cliente]],10),"formula")</f>
        <v>1899 - 17)</v>
      </c>
      <c r="AF742" s="41">
        <f>IFERROR(VLOOKUP(Tabela3[[#This Row],[Fantasia]],'BASE VENDAS'!#REF!,2,0),0)</f>
        <v>0</v>
      </c>
      <c r="AG742" s="41">
        <f>IFERROR(VLOOKUP(Tabela3[[#This Row],[Fantasia]],'BASE VENDAS'!#REF!,3,0),0)</f>
        <v>0</v>
      </c>
      <c r="AH742" s="42">
        <f t="shared" si="12"/>
        <v>2.8611970184302681E-2</v>
      </c>
    </row>
    <row r="743" spans="1:34" x14ac:dyDescent="0.2">
      <c r="A743" s="9" t="str">
        <f>IFERROR(Tabela3[[#This Row],[direita]],"formula")</f>
        <v>2459 - 50)</v>
      </c>
      <c r="C743" t="s">
        <v>1140</v>
      </c>
      <c r="D743" t="s">
        <v>918</v>
      </c>
      <c r="E743" t="s">
        <v>1141</v>
      </c>
      <c r="F743" t="s">
        <v>677</v>
      </c>
      <c r="G743" t="s">
        <v>1336</v>
      </c>
      <c r="H743" s="48">
        <v>45695</v>
      </c>
      <c r="I743" t="s">
        <v>357</v>
      </c>
      <c r="J743" t="s">
        <v>303</v>
      </c>
      <c r="K743" t="s">
        <v>57</v>
      </c>
      <c r="L743" t="s">
        <v>334</v>
      </c>
      <c r="M743" t="s">
        <v>367</v>
      </c>
      <c r="N743" t="s">
        <v>342</v>
      </c>
      <c r="O743" t="s">
        <v>299</v>
      </c>
      <c r="P743" t="s">
        <v>1337</v>
      </c>
      <c r="Q743" t="s">
        <v>300</v>
      </c>
      <c r="R743" t="s">
        <v>387</v>
      </c>
      <c r="S743" t="s">
        <v>20</v>
      </c>
      <c r="T743" s="49">
        <v>0.1</v>
      </c>
      <c r="U743" s="49">
        <v>0.56000000000000005</v>
      </c>
      <c r="V743" s="49">
        <v>12.5</v>
      </c>
      <c r="W743" t="s">
        <v>305</v>
      </c>
      <c r="X743" t="s">
        <v>368</v>
      </c>
      <c r="Y743" t="s">
        <v>369</v>
      </c>
      <c r="Z743" t="s">
        <v>1338</v>
      </c>
      <c r="AA743" s="2" t="str">
        <f>IFERROR(VLOOKUP(Tabela3[[#This Row],[RetornCodigo]],Tabela7[],4,0),"formula")</f>
        <v xml:space="preserve">Mateus Parque Sao Joao   </v>
      </c>
      <c r="AB743" s="9" t="str">
        <f>IFERROR(VLOOKUP(Tabela3[[#This Row],[RetornCodigo]],Tabela7[],3,0),"formula")</f>
        <v>Mateus</v>
      </c>
      <c r="AC743" s="40">
        <f>IFERROR(Tabela3[[#This Row],[Vlr Devolução]]/$AK$1,"formula")</f>
        <v>4.0049320257305026E-5</v>
      </c>
      <c r="AD743" s="32">
        <f>IFERROR(Tabela3[[#This Row],[Qtd Devolvida Kg]]/$AL$1,"formula")</f>
        <v>1.6241019904186717E-5</v>
      </c>
      <c r="AE743" s="41" t="str">
        <f>IFERROR(RIGHT(Tabela3[[#This Row],[Cliente]],10),"formula")</f>
        <v>2459 - 50)</v>
      </c>
      <c r="AF743" s="41">
        <f>IFERROR(VLOOKUP(Tabela3[[#This Row],[Fantasia]],'BASE VENDAS'!#REF!,2,0),0)</f>
        <v>0</v>
      </c>
      <c r="AG743" s="41">
        <f>IFERROR(VLOOKUP(Tabela3[[#This Row],[Fantasia]],'BASE VENDAS'!#REF!,3,0),0)</f>
        <v>0</v>
      </c>
      <c r="AH743" s="42">
        <f t="shared" si="12"/>
        <v>2.8611970184302681E-2</v>
      </c>
    </row>
    <row r="744" spans="1:34" x14ac:dyDescent="0.2">
      <c r="A744" s="9" t="str">
        <f>IFERROR(Tabela3[[#This Row],[direita]],"formula")</f>
        <v>0176 - 09)</v>
      </c>
      <c r="C744" t="s">
        <v>1146</v>
      </c>
      <c r="D744" t="s">
        <v>922</v>
      </c>
      <c r="E744" t="s">
        <v>1135</v>
      </c>
      <c r="F744" t="s">
        <v>676</v>
      </c>
      <c r="G744" t="s">
        <v>1339</v>
      </c>
      <c r="H744" s="48">
        <v>45692</v>
      </c>
      <c r="I744" t="s">
        <v>357</v>
      </c>
      <c r="J744" t="s">
        <v>303</v>
      </c>
      <c r="K744" t="s">
        <v>57</v>
      </c>
      <c r="L744" t="s">
        <v>429</v>
      </c>
      <c r="M744" t="s">
        <v>57</v>
      </c>
      <c r="N744" t="s">
        <v>298</v>
      </c>
      <c r="O744" t="s">
        <v>299</v>
      </c>
      <c r="P744" t="s">
        <v>1340</v>
      </c>
      <c r="Q744" t="s">
        <v>300</v>
      </c>
      <c r="R744" t="s">
        <v>58</v>
      </c>
      <c r="S744" t="s">
        <v>20</v>
      </c>
      <c r="T744" s="49">
        <v>1.8332999999999999</v>
      </c>
      <c r="U744" s="49">
        <v>10.9998</v>
      </c>
      <c r="V744" s="49">
        <v>141.9</v>
      </c>
      <c r="W744" t="s">
        <v>315</v>
      </c>
      <c r="X744" t="s">
        <v>302</v>
      </c>
      <c r="Y744" t="s">
        <v>316</v>
      </c>
      <c r="Z744" t="s">
        <v>1341</v>
      </c>
      <c r="AA744" s="2" t="str">
        <f>IFERROR(VLOOKUP(Tabela3[[#This Row],[RetornCodigo]],Tabela7[],4,0),"formula")</f>
        <v xml:space="preserve">Lagoa Aldeota   </v>
      </c>
      <c r="AB744" s="9" t="str">
        <f>IFERROR(VLOOKUP(Tabela3[[#This Row],[RetornCodigo]],Tabela7[],3,0),"formula")</f>
        <v>Lagoa</v>
      </c>
      <c r="AC744" s="40">
        <f>IFERROR(Tabela3[[#This Row],[Vlr Devolução]]/$AK$1,"formula")</f>
        <v>4.5463988356092663E-4</v>
      </c>
      <c r="AD744" s="32">
        <f>IFERROR(Tabela3[[#This Row],[Qtd Devolvida Kg]]/$AL$1,"formula")</f>
        <v>3.1901423346798757E-4</v>
      </c>
      <c r="AE744" s="41" t="str">
        <f>IFERROR(RIGHT(Tabela3[[#This Row],[Cliente]],10),"formula")</f>
        <v>0176 - 09)</v>
      </c>
      <c r="AF744" s="41">
        <f>IFERROR(VLOOKUP(Tabela3[[#This Row],[Fantasia]],'BASE VENDAS'!#REF!,2,0),0)</f>
        <v>0</v>
      </c>
      <c r="AG744" s="41">
        <f>IFERROR(VLOOKUP(Tabela3[[#This Row],[Fantasia]],'BASE VENDAS'!#REF!,3,0),0)</f>
        <v>0</v>
      </c>
      <c r="AH744" s="42">
        <f t="shared" si="12"/>
        <v>2.8611970184302681E-2</v>
      </c>
    </row>
    <row r="745" spans="1:34" x14ac:dyDescent="0.2">
      <c r="A745" s="9" t="str">
        <f>IFERROR(Tabela3[[#This Row],[direita]],"formula")</f>
        <v>0082 - 01)</v>
      </c>
      <c r="C745" t="s">
        <v>1146</v>
      </c>
      <c r="D745" t="s">
        <v>916</v>
      </c>
      <c r="E745" t="s">
        <v>1135</v>
      </c>
      <c r="F745" t="s">
        <v>676</v>
      </c>
      <c r="G745" t="s">
        <v>1342</v>
      </c>
      <c r="H745" s="48">
        <v>45692</v>
      </c>
      <c r="I745" t="s">
        <v>357</v>
      </c>
      <c r="J745" t="s">
        <v>297</v>
      </c>
      <c r="K745" t="s">
        <v>27</v>
      </c>
      <c r="L745" t="s">
        <v>84</v>
      </c>
      <c r="M745" t="s">
        <v>84</v>
      </c>
      <c r="N745" t="s">
        <v>298</v>
      </c>
      <c r="O745" t="s">
        <v>299</v>
      </c>
      <c r="P745" t="s">
        <v>1343</v>
      </c>
      <c r="Q745" t="s">
        <v>300</v>
      </c>
      <c r="R745" t="s">
        <v>140</v>
      </c>
      <c r="S745" t="s">
        <v>20</v>
      </c>
      <c r="T745" s="49">
        <v>3.2222</v>
      </c>
      <c r="U745" s="49">
        <v>57.999600000000001</v>
      </c>
      <c r="V745" s="49">
        <v>632.20000000000005</v>
      </c>
      <c r="W745" t="s">
        <v>315</v>
      </c>
      <c r="X745" t="s">
        <v>368</v>
      </c>
      <c r="Y745" t="s">
        <v>369</v>
      </c>
      <c r="Z745" t="s">
        <v>1344</v>
      </c>
      <c r="AA745" s="2" t="str">
        <f>IFERROR(VLOOKUP(Tabela3[[#This Row],[RetornCodigo]],Tabela7[],4,0),"formula")</f>
        <v xml:space="preserve">G B Aldeota   </v>
      </c>
      <c r="AB745" s="9" t="str">
        <f>IFERROR(VLOOKUP(Tabela3[[#This Row],[RetornCodigo]],Tabela7[],3,0),"formula")</f>
        <v>G Barbosa</v>
      </c>
      <c r="AC745" s="40">
        <f>IFERROR(Tabela3[[#This Row],[Vlr Devolução]]/$AK$1,"formula")</f>
        <v>2.0255344213334588E-3</v>
      </c>
      <c r="AD745" s="32">
        <f>IFERROR(Tabela3[[#This Row],[Qtd Devolvida Kg]]/$AL$1,"formula")</f>
        <v>1.682094032205121E-3</v>
      </c>
      <c r="AE745" s="41" t="str">
        <f>IFERROR(RIGHT(Tabela3[[#This Row],[Cliente]],10),"formula")</f>
        <v>0082 - 01)</v>
      </c>
      <c r="AF745" s="41">
        <f>IFERROR(VLOOKUP(Tabela3[[#This Row],[Fantasia]],'BASE VENDAS'!#REF!,2,0),0)</f>
        <v>0</v>
      </c>
      <c r="AG745" s="41">
        <f>IFERROR(VLOOKUP(Tabela3[[#This Row],[Fantasia]],'BASE VENDAS'!#REF!,3,0),0)</f>
        <v>0</v>
      </c>
      <c r="AH745" s="42">
        <f t="shared" si="12"/>
        <v>2.8611970184302681E-2</v>
      </c>
    </row>
    <row r="746" spans="1:34" x14ac:dyDescent="0.2">
      <c r="A746" s="9" t="str">
        <f>IFERROR(Tabela3[[#This Row],[direita]],"formula")</f>
        <v>0082 - 01)</v>
      </c>
      <c r="C746" t="s">
        <v>1146</v>
      </c>
      <c r="D746" t="s">
        <v>916</v>
      </c>
      <c r="E746" t="s">
        <v>1135</v>
      </c>
      <c r="F746" t="s">
        <v>676</v>
      </c>
      <c r="G746" t="s">
        <v>1342</v>
      </c>
      <c r="H746" s="48">
        <v>45692</v>
      </c>
      <c r="I746" t="s">
        <v>357</v>
      </c>
      <c r="J746" t="s">
        <v>297</v>
      </c>
      <c r="K746" t="s">
        <v>27</v>
      </c>
      <c r="L746" t="s">
        <v>84</v>
      </c>
      <c r="M746" t="s">
        <v>84</v>
      </c>
      <c r="N746" t="s">
        <v>298</v>
      </c>
      <c r="O746" t="s">
        <v>299</v>
      </c>
      <c r="P746" t="s">
        <v>1343</v>
      </c>
      <c r="Q746" t="s">
        <v>308</v>
      </c>
      <c r="R746" t="s">
        <v>140</v>
      </c>
      <c r="S746" t="s">
        <v>20</v>
      </c>
      <c r="T746" s="49">
        <v>3.2222</v>
      </c>
      <c r="U746" s="49">
        <v>57.999600000000001</v>
      </c>
      <c r="V746" s="49">
        <v>632.20000000000005</v>
      </c>
      <c r="W746" t="s">
        <v>315</v>
      </c>
      <c r="X746" t="s">
        <v>370</v>
      </c>
      <c r="Y746" t="s">
        <v>379</v>
      </c>
      <c r="Z746" t="s">
        <v>1344</v>
      </c>
      <c r="AA746" s="2" t="str">
        <f>IFERROR(VLOOKUP(Tabela3[[#This Row],[RetornCodigo]],Tabela7[],4,0),"formula")</f>
        <v xml:space="preserve">G B Aldeota   </v>
      </c>
      <c r="AB746" s="9" t="str">
        <f>IFERROR(VLOOKUP(Tabela3[[#This Row],[RetornCodigo]],Tabela7[],3,0),"formula")</f>
        <v>G Barbosa</v>
      </c>
      <c r="AC746" s="40">
        <f>IFERROR(Tabela3[[#This Row],[Vlr Devolução]]/$AK$1,"formula")</f>
        <v>2.0255344213334588E-3</v>
      </c>
      <c r="AD746" s="32">
        <f>IFERROR(Tabela3[[#This Row],[Qtd Devolvida Kg]]/$AL$1,"formula")</f>
        <v>1.682094032205121E-3</v>
      </c>
      <c r="AE746" s="41" t="str">
        <f>IFERROR(RIGHT(Tabela3[[#This Row],[Cliente]],10),"formula")</f>
        <v>0082 - 01)</v>
      </c>
      <c r="AF746" s="41">
        <f>IFERROR(VLOOKUP(Tabela3[[#This Row],[Fantasia]],'BASE VENDAS'!#REF!,2,0),0)</f>
        <v>0</v>
      </c>
      <c r="AG746" s="41">
        <f>IFERROR(VLOOKUP(Tabela3[[#This Row],[Fantasia]],'BASE VENDAS'!#REF!,3,0),0)</f>
        <v>0</v>
      </c>
      <c r="AH746" s="42">
        <f t="shared" si="12"/>
        <v>2.8611970184302681E-2</v>
      </c>
    </row>
    <row r="747" spans="1:34" x14ac:dyDescent="0.2">
      <c r="A747" s="9" t="str">
        <f>IFERROR(Tabela3[[#This Row],[direita]],"formula")</f>
        <v>2459 - 58)</v>
      </c>
      <c r="C747" t="s">
        <v>1134</v>
      </c>
      <c r="D747" t="s">
        <v>917</v>
      </c>
      <c r="E747" t="s">
        <v>1135</v>
      </c>
      <c r="F747" t="s">
        <v>698</v>
      </c>
      <c r="G747" t="s">
        <v>1345</v>
      </c>
      <c r="H747" s="48">
        <v>45692</v>
      </c>
      <c r="I747" t="s">
        <v>357</v>
      </c>
      <c r="J747" t="s">
        <v>303</v>
      </c>
      <c r="K747" t="s">
        <v>159</v>
      </c>
      <c r="L747" t="s">
        <v>340</v>
      </c>
      <c r="M747" t="s">
        <v>1220</v>
      </c>
      <c r="N747" t="s">
        <v>311</v>
      </c>
      <c r="O747" t="s">
        <v>299</v>
      </c>
      <c r="P747" t="s">
        <v>1346</v>
      </c>
      <c r="Q747" t="s">
        <v>300</v>
      </c>
      <c r="R747" t="s">
        <v>1222</v>
      </c>
      <c r="S747" t="s">
        <v>20</v>
      </c>
      <c r="T747" s="49">
        <v>1.1429</v>
      </c>
      <c r="U747" s="49">
        <v>16.000599999999999</v>
      </c>
      <c r="V747" s="49">
        <v>43.2</v>
      </c>
      <c r="W747" t="s">
        <v>315</v>
      </c>
      <c r="X747" t="s">
        <v>302</v>
      </c>
      <c r="Y747" t="s">
        <v>21</v>
      </c>
      <c r="Z747" t="s">
        <v>1347</v>
      </c>
      <c r="AA747" s="2" t="str">
        <f>IFERROR(VLOOKUP(Tabela3[[#This Row],[RetornCodigo]],Tabela7[],4,0),"formula")</f>
        <v xml:space="preserve">Mateus Maranguape   </v>
      </c>
      <c r="AB747" s="9" t="str">
        <f>IFERROR(VLOOKUP(Tabela3[[#This Row],[RetornCodigo]],Tabela7[],3,0),"formula")</f>
        <v>Mateus</v>
      </c>
      <c r="AC747" s="40">
        <f>IFERROR(Tabela3[[#This Row],[Vlr Devolução]]/$AK$1,"formula")</f>
        <v>1.3841045080924616E-4</v>
      </c>
      <c r="AD747" s="32">
        <f>IFERROR(Tabela3[[#This Row],[Qtd Devolvida Kg]]/$AL$1,"formula")</f>
        <v>4.6404654121237485E-4</v>
      </c>
      <c r="AE747" s="41" t="str">
        <f>IFERROR(RIGHT(Tabela3[[#This Row],[Cliente]],10),"formula")</f>
        <v>2459 - 58)</v>
      </c>
      <c r="AF747" s="41">
        <f>IFERROR(VLOOKUP(Tabela3[[#This Row],[Fantasia]],'BASE VENDAS'!#REF!,2,0),0)</f>
        <v>0</v>
      </c>
      <c r="AG747" s="41">
        <f>IFERROR(VLOOKUP(Tabela3[[#This Row],[Fantasia]],'BASE VENDAS'!#REF!,3,0),0)</f>
        <v>0</v>
      </c>
      <c r="AH747" s="42">
        <f t="shared" si="12"/>
        <v>2.8611970184302681E-2</v>
      </c>
    </row>
    <row r="748" spans="1:34" x14ac:dyDescent="0.2">
      <c r="A748" s="9" t="str">
        <f>IFERROR(Tabela3[[#This Row],[direita]],"formula")</f>
        <v>2459 - 58)</v>
      </c>
      <c r="C748" t="s">
        <v>1134</v>
      </c>
      <c r="D748" t="s">
        <v>917</v>
      </c>
      <c r="E748" t="s">
        <v>1135</v>
      </c>
      <c r="F748" t="s">
        <v>698</v>
      </c>
      <c r="G748" t="s">
        <v>1345</v>
      </c>
      <c r="H748" s="48">
        <v>45692</v>
      </c>
      <c r="I748" t="s">
        <v>357</v>
      </c>
      <c r="J748" t="s">
        <v>297</v>
      </c>
      <c r="K748" t="s">
        <v>65</v>
      </c>
      <c r="L748" t="s">
        <v>312</v>
      </c>
      <c r="M748" t="s">
        <v>66</v>
      </c>
      <c r="N748" t="s">
        <v>298</v>
      </c>
      <c r="O748" t="s">
        <v>299</v>
      </c>
      <c r="P748" t="s">
        <v>1346</v>
      </c>
      <c r="Q748" t="s">
        <v>308</v>
      </c>
      <c r="R748" t="s">
        <v>67</v>
      </c>
      <c r="S748" t="s">
        <v>20</v>
      </c>
      <c r="T748" s="49">
        <v>5.5599999999999997E-2</v>
      </c>
      <c r="U748" s="49">
        <v>1.0007999999999999</v>
      </c>
      <c r="V748" s="49">
        <v>8.5</v>
      </c>
      <c r="W748" t="s">
        <v>315</v>
      </c>
      <c r="X748" t="s">
        <v>302</v>
      </c>
      <c r="Y748" t="s">
        <v>21</v>
      </c>
      <c r="Z748" t="s">
        <v>1347</v>
      </c>
      <c r="AA748" s="2" t="str">
        <f>IFERROR(VLOOKUP(Tabela3[[#This Row],[RetornCodigo]],Tabela7[],4,0),"formula")</f>
        <v xml:space="preserve">Mateus Maranguape   </v>
      </c>
      <c r="AB748" s="9" t="str">
        <f>IFERROR(VLOOKUP(Tabela3[[#This Row],[RetornCodigo]],Tabela7[],3,0),"formula")</f>
        <v>Mateus</v>
      </c>
      <c r="AC748" s="40">
        <f>IFERROR(Tabela3[[#This Row],[Vlr Devolução]]/$AK$1,"formula")</f>
        <v>2.7233537774967415E-5</v>
      </c>
      <c r="AD748" s="32">
        <f>IFERROR(Tabela3[[#This Row],[Qtd Devolvida Kg]]/$AL$1,"formula")</f>
        <v>2.9025022714482256E-5</v>
      </c>
      <c r="AE748" s="41" t="str">
        <f>IFERROR(RIGHT(Tabela3[[#This Row],[Cliente]],10),"formula")</f>
        <v>2459 - 58)</v>
      </c>
      <c r="AF748" s="41">
        <f>IFERROR(VLOOKUP(Tabela3[[#This Row],[Fantasia]],'BASE VENDAS'!#REF!,2,0),0)</f>
        <v>0</v>
      </c>
      <c r="AG748" s="41">
        <f>IFERROR(VLOOKUP(Tabela3[[#This Row],[Fantasia]],'BASE VENDAS'!#REF!,3,0),0)</f>
        <v>0</v>
      </c>
      <c r="AH748" s="42">
        <f t="shared" ref="AH748:AH811" si="13">$AJ$1</f>
        <v>2.8611970184302681E-2</v>
      </c>
    </row>
    <row r="749" spans="1:34" x14ac:dyDescent="0.2">
      <c r="A749" s="9" t="str">
        <f>IFERROR(Tabela3[[#This Row],[direita]],"formula")</f>
        <v>2459 - 80)</v>
      </c>
      <c r="C749" t="s">
        <v>1134</v>
      </c>
      <c r="D749" t="s">
        <v>917</v>
      </c>
      <c r="E749" t="s">
        <v>1135</v>
      </c>
      <c r="F749" t="s">
        <v>683</v>
      </c>
      <c r="G749" t="s">
        <v>1513</v>
      </c>
      <c r="H749" s="48">
        <v>45699</v>
      </c>
      <c r="I749" t="s">
        <v>430</v>
      </c>
      <c r="J749" t="s">
        <v>303</v>
      </c>
      <c r="K749" t="s">
        <v>147</v>
      </c>
      <c r="L749" t="s">
        <v>415</v>
      </c>
      <c r="M749" t="s">
        <v>1159</v>
      </c>
      <c r="N749" t="s">
        <v>298</v>
      </c>
      <c r="O749" t="s">
        <v>299</v>
      </c>
      <c r="P749" t="s">
        <v>2247</v>
      </c>
      <c r="Q749" t="s">
        <v>309</v>
      </c>
      <c r="R749" t="s">
        <v>1161</v>
      </c>
      <c r="S749" t="s">
        <v>20</v>
      </c>
      <c r="T749" s="49">
        <v>11</v>
      </c>
      <c r="U749" s="49">
        <v>198</v>
      </c>
      <c r="V749" s="49">
        <v>673.2</v>
      </c>
      <c r="W749" t="s">
        <v>315</v>
      </c>
      <c r="X749" t="s">
        <v>370</v>
      </c>
      <c r="Y749" t="s">
        <v>379</v>
      </c>
      <c r="Z749" t="s">
        <v>2248</v>
      </c>
      <c r="AA749" s="2" t="str">
        <f>IFERROR(VLOOKUP(Tabela3[[#This Row],[RetornCodigo]],Tabela7[],4,0),"formula")</f>
        <v xml:space="preserve">Mix Mateus Guadalajara   </v>
      </c>
      <c r="AB749" s="9" t="str">
        <f>IFERROR(VLOOKUP(Tabela3[[#This Row],[RetornCodigo]],Tabela7[],3,0),"formula")</f>
        <v>Mateus</v>
      </c>
      <c r="AC749" s="40">
        <f>IFERROR(Tabela3[[#This Row],[Vlr Devolução]]/$AK$1,"formula")</f>
        <v>2.1568961917774196E-3</v>
      </c>
      <c r="AD749" s="32">
        <f>IFERROR(Tabela3[[#This Row],[Qtd Devolvida Kg]]/$AL$1,"formula")</f>
        <v>5.742360608980303E-3</v>
      </c>
      <c r="AE749" s="41" t="str">
        <f>IFERROR(RIGHT(Tabela3[[#This Row],[Cliente]],10),"formula")</f>
        <v>2459 - 80)</v>
      </c>
      <c r="AF749" s="41">
        <f>IFERROR(VLOOKUP(Tabela3[[#This Row],[Fantasia]],'BASE VENDAS'!#REF!,2,0),0)</f>
        <v>0</v>
      </c>
      <c r="AG749" s="41">
        <f>IFERROR(VLOOKUP(Tabela3[[#This Row],[Fantasia]],'BASE VENDAS'!#REF!,3,0),0)</f>
        <v>0</v>
      </c>
      <c r="AH749" s="42">
        <f t="shared" si="13"/>
        <v>2.8611970184302681E-2</v>
      </c>
    </row>
    <row r="750" spans="1:34" x14ac:dyDescent="0.2">
      <c r="A750" s="9" t="str">
        <f>IFERROR(Tabela3[[#This Row],[direita]],"formula")</f>
        <v>0011 - 20)</v>
      </c>
      <c r="C750" t="s">
        <v>1146</v>
      </c>
      <c r="D750" t="s">
        <v>922</v>
      </c>
      <c r="E750" t="s">
        <v>1135</v>
      </c>
      <c r="F750" t="s">
        <v>683</v>
      </c>
      <c r="G750" t="s">
        <v>1152</v>
      </c>
      <c r="H750" s="48">
        <v>45693</v>
      </c>
      <c r="I750" t="s">
        <v>357</v>
      </c>
      <c r="J750" t="s">
        <v>297</v>
      </c>
      <c r="K750" t="s">
        <v>41</v>
      </c>
      <c r="L750" t="s">
        <v>310</v>
      </c>
      <c r="M750" t="s">
        <v>366</v>
      </c>
      <c r="N750" t="s">
        <v>342</v>
      </c>
      <c r="O750" t="s">
        <v>299</v>
      </c>
      <c r="P750" t="s">
        <v>1348</v>
      </c>
      <c r="Q750" t="s">
        <v>300</v>
      </c>
      <c r="R750" t="s">
        <v>386</v>
      </c>
      <c r="S750" t="s">
        <v>20</v>
      </c>
      <c r="T750" s="49">
        <v>1</v>
      </c>
      <c r="U750" s="49">
        <v>6.5</v>
      </c>
      <c r="V750" s="49">
        <v>189</v>
      </c>
      <c r="W750" t="s">
        <v>315</v>
      </c>
      <c r="X750" t="s">
        <v>368</v>
      </c>
      <c r="Y750" t="s">
        <v>369</v>
      </c>
      <c r="Z750" t="s">
        <v>1349</v>
      </c>
      <c r="AA750" s="2" t="str">
        <f>IFERROR(VLOOKUP(Tabela3[[#This Row],[RetornCodigo]],Tabela7[],4,0),"formula")</f>
        <v xml:space="preserve">CbdCaucaia   </v>
      </c>
      <c r="AB750" s="9" t="str">
        <f>IFERROR(VLOOKUP(Tabela3[[#This Row],[RetornCodigo]],Tabela7[],3,0),"formula")</f>
        <v>Cbd</v>
      </c>
      <c r="AC750" s="40">
        <f>IFERROR(Tabela3[[#This Row],[Vlr Devolução]]/$AK$1,"formula")</f>
        <v>6.0554572229045193E-4</v>
      </c>
      <c r="AD750" s="32">
        <f>IFERROR(Tabela3[[#This Row],[Qtd Devolvida Kg]]/$AL$1,"formula")</f>
        <v>1.8851183817359581E-4</v>
      </c>
      <c r="AE750" s="41" t="str">
        <f>IFERROR(RIGHT(Tabela3[[#This Row],[Cliente]],10),"formula")</f>
        <v>0011 - 20)</v>
      </c>
      <c r="AF750" s="41">
        <f>IFERROR(VLOOKUP(Tabela3[[#This Row],[Fantasia]],'BASE VENDAS'!#REF!,2,0),0)</f>
        <v>0</v>
      </c>
      <c r="AG750" s="41">
        <f>IFERROR(VLOOKUP(Tabela3[[#This Row],[Fantasia]],'BASE VENDAS'!#REF!,3,0),0)</f>
        <v>0</v>
      </c>
      <c r="AH750" s="42">
        <f t="shared" si="13"/>
        <v>2.8611970184302681E-2</v>
      </c>
    </row>
    <row r="751" spans="1:34" x14ac:dyDescent="0.2">
      <c r="A751" s="9" t="str">
        <f>IFERROR(Tabela3[[#This Row],[direita]],"formula")</f>
        <v>2459 - 79)</v>
      </c>
      <c r="C751" t="s">
        <v>1134</v>
      </c>
      <c r="D751" t="s">
        <v>917</v>
      </c>
      <c r="E751" t="s">
        <v>1135</v>
      </c>
      <c r="F751" t="s">
        <v>676</v>
      </c>
      <c r="G751" t="s">
        <v>1350</v>
      </c>
      <c r="H751" s="48">
        <v>45694</v>
      </c>
      <c r="I751" t="s">
        <v>357</v>
      </c>
      <c r="J751" t="s">
        <v>297</v>
      </c>
      <c r="K751" t="s">
        <v>65</v>
      </c>
      <c r="L751" t="s">
        <v>312</v>
      </c>
      <c r="M751" t="s">
        <v>66</v>
      </c>
      <c r="N751" t="s">
        <v>298</v>
      </c>
      <c r="O751" t="s">
        <v>299</v>
      </c>
      <c r="P751" t="s">
        <v>1351</v>
      </c>
      <c r="Q751" t="s">
        <v>309</v>
      </c>
      <c r="R751" t="s">
        <v>67</v>
      </c>
      <c r="S751" t="s">
        <v>20</v>
      </c>
      <c r="T751" s="49">
        <v>3.8899999999999997E-2</v>
      </c>
      <c r="U751" s="49">
        <v>0.70020000000000004</v>
      </c>
      <c r="V751" s="49">
        <v>5.95</v>
      </c>
      <c r="W751" t="s">
        <v>315</v>
      </c>
      <c r="X751" t="s">
        <v>302</v>
      </c>
      <c r="Y751" t="s">
        <v>21</v>
      </c>
      <c r="Z751" t="s">
        <v>1352</v>
      </c>
      <c r="AA751" s="2" t="str">
        <f>IFERROR(VLOOKUP(Tabela3[[#This Row],[RetornCodigo]],Tabela7[],4,0),"formula")</f>
        <v xml:space="preserve">Mix Mateus Mondubim   </v>
      </c>
      <c r="AB751" s="9" t="str">
        <f>IFERROR(VLOOKUP(Tabela3[[#This Row],[RetornCodigo]],Tabela7[],3,0),"formula")</f>
        <v>Mateus</v>
      </c>
      <c r="AC751" s="40">
        <f>IFERROR(Tabela3[[#This Row],[Vlr Devolução]]/$AK$1,"formula")</f>
        <v>1.9063476442477193E-5</v>
      </c>
      <c r="AD751" s="32">
        <f>IFERROR(Tabela3[[#This Row],[Qtd Devolvida Kg]]/$AL$1,"formula")</f>
        <v>2.0307075244484892E-5</v>
      </c>
      <c r="AE751" s="41" t="str">
        <f>IFERROR(RIGHT(Tabela3[[#This Row],[Cliente]],10),"formula")</f>
        <v>2459 - 79)</v>
      </c>
      <c r="AF751" s="41">
        <f>IFERROR(VLOOKUP(Tabela3[[#This Row],[Fantasia]],'BASE VENDAS'!#REF!,2,0),0)</f>
        <v>0</v>
      </c>
      <c r="AG751" s="41">
        <f>IFERROR(VLOOKUP(Tabela3[[#This Row],[Fantasia]],'BASE VENDAS'!#REF!,3,0),0)</f>
        <v>0</v>
      </c>
      <c r="AH751" s="42">
        <f t="shared" si="13"/>
        <v>2.8611970184302681E-2</v>
      </c>
    </row>
    <row r="752" spans="1:34" x14ac:dyDescent="0.2">
      <c r="A752" s="9" t="str">
        <f>IFERROR(Tabela3[[#This Row],[direita]],"formula")</f>
        <v>2459 - 79)</v>
      </c>
      <c r="C752" t="s">
        <v>1134</v>
      </c>
      <c r="D752" t="s">
        <v>917</v>
      </c>
      <c r="E752" t="s">
        <v>1135</v>
      </c>
      <c r="F752" t="s">
        <v>676</v>
      </c>
      <c r="G752" t="s">
        <v>1350</v>
      </c>
      <c r="H752" s="48">
        <v>45694</v>
      </c>
      <c r="I752" t="s">
        <v>357</v>
      </c>
      <c r="J752" t="s">
        <v>303</v>
      </c>
      <c r="K752" t="s">
        <v>89</v>
      </c>
      <c r="L752" t="s">
        <v>90</v>
      </c>
      <c r="M752" t="s">
        <v>90</v>
      </c>
      <c r="N752" t="s">
        <v>298</v>
      </c>
      <c r="O752" t="s">
        <v>299</v>
      </c>
      <c r="P752" t="s">
        <v>1351</v>
      </c>
      <c r="Q752" t="s">
        <v>307</v>
      </c>
      <c r="R752" t="s">
        <v>91</v>
      </c>
      <c r="S752" t="s">
        <v>92</v>
      </c>
      <c r="T752" s="49">
        <v>0.05</v>
      </c>
      <c r="U752" s="49">
        <v>1</v>
      </c>
      <c r="V752" s="49">
        <v>4.5</v>
      </c>
      <c r="W752" t="s">
        <v>315</v>
      </c>
      <c r="X752" t="s">
        <v>302</v>
      </c>
      <c r="Y752" t="s">
        <v>21</v>
      </c>
      <c r="Z752" t="s">
        <v>1352</v>
      </c>
      <c r="AA752" s="2" t="str">
        <f>IFERROR(VLOOKUP(Tabela3[[#This Row],[RetornCodigo]],Tabela7[],4,0),"formula")</f>
        <v xml:space="preserve">Mix Mateus Mondubim   </v>
      </c>
      <c r="AB752" s="9" t="str">
        <f>IFERROR(VLOOKUP(Tabela3[[#This Row],[RetornCodigo]],Tabela7[],3,0),"formula")</f>
        <v>Mateus</v>
      </c>
      <c r="AC752" s="40">
        <f>IFERROR(Tabela3[[#This Row],[Vlr Devolução]]/$AK$1,"formula")</f>
        <v>1.4417755292629808E-5</v>
      </c>
      <c r="AD752" s="32">
        <f>IFERROR(Tabela3[[#This Row],[Qtd Devolvida Kg]]/$AL$1,"formula")</f>
        <v>2.9001821257476276E-5</v>
      </c>
      <c r="AE752" s="41" t="str">
        <f>IFERROR(RIGHT(Tabela3[[#This Row],[Cliente]],10),"formula")</f>
        <v>2459 - 79)</v>
      </c>
      <c r="AF752" s="41">
        <f>IFERROR(VLOOKUP(Tabela3[[#This Row],[Fantasia]],'BASE VENDAS'!#REF!,2,0),0)</f>
        <v>0</v>
      </c>
      <c r="AG752" s="41">
        <f>IFERROR(VLOOKUP(Tabela3[[#This Row],[Fantasia]],'BASE VENDAS'!#REF!,3,0),0)</f>
        <v>0</v>
      </c>
      <c r="AH752" s="42">
        <f t="shared" si="13"/>
        <v>2.8611970184302681E-2</v>
      </c>
    </row>
    <row r="753" spans="1:34" x14ac:dyDescent="0.2">
      <c r="A753" s="9" t="str">
        <f>IFERROR(Tabela3[[#This Row],[direita]],"formula")</f>
        <v>2459 - 54)</v>
      </c>
      <c r="C753" t="s">
        <v>1134</v>
      </c>
      <c r="D753" t="s">
        <v>917</v>
      </c>
      <c r="E753" t="s">
        <v>1135</v>
      </c>
      <c r="F753" t="s">
        <v>680</v>
      </c>
      <c r="G753" t="s">
        <v>1158</v>
      </c>
      <c r="H753" s="48">
        <v>45692</v>
      </c>
      <c r="I753" t="s">
        <v>357</v>
      </c>
      <c r="J753" t="s">
        <v>303</v>
      </c>
      <c r="K753" t="s">
        <v>159</v>
      </c>
      <c r="L753" t="s">
        <v>340</v>
      </c>
      <c r="M753" t="s">
        <v>1220</v>
      </c>
      <c r="N753" t="s">
        <v>311</v>
      </c>
      <c r="O753" t="s">
        <v>299</v>
      </c>
      <c r="P753" t="s">
        <v>1353</v>
      </c>
      <c r="Q753" t="s">
        <v>308</v>
      </c>
      <c r="R753" t="s">
        <v>1222</v>
      </c>
      <c r="S753" t="s">
        <v>20</v>
      </c>
      <c r="T753" s="49">
        <v>3.5700000000000003E-2</v>
      </c>
      <c r="U753" s="49">
        <v>0.49980000000000002</v>
      </c>
      <c r="V753" s="49">
        <v>1.35</v>
      </c>
      <c r="W753" t="s">
        <v>315</v>
      </c>
      <c r="X753" t="s">
        <v>302</v>
      </c>
      <c r="Y753" t="s">
        <v>21</v>
      </c>
      <c r="Z753" t="s">
        <v>1354</v>
      </c>
      <c r="AA753" s="2" t="str">
        <f>IFERROR(VLOOKUP(Tabela3[[#This Row],[RetornCodigo]],Tabela7[],4,0),"formula")</f>
        <v xml:space="preserve">Mateus Maracanau   </v>
      </c>
      <c r="AB753" s="9" t="str">
        <f>IFERROR(VLOOKUP(Tabela3[[#This Row],[RetornCodigo]],Tabela7[],3,0),"formula")</f>
        <v>Mateus</v>
      </c>
      <c r="AC753" s="40">
        <f>IFERROR(Tabela3[[#This Row],[Vlr Devolução]]/$AK$1,"formula")</f>
        <v>4.3253265877889425E-6</v>
      </c>
      <c r="AD753" s="32">
        <f>IFERROR(Tabela3[[#This Row],[Qtd Devolvida Kg]]/$AL$1,"formula")</f>
        <v>1.4495110264486644E-5</v>
      </c>
      <c r="AE753" s="41" t="str">
        <f>IFERROR(RIGHT(Tabela3[[#This Row],[Cliente]],10),"formula")</f>
        <v>2459 - 54)</v>
      </c>
      <c r="AF753" s="41">
        <f>IFERROR(VLOOKUP(Tabela3[[#This Row],[Fantasia]],'BASE VENDAS'!#REF!,2,0),0)</f>
        <v>0</v>
      </c>
      <c r="AG753" s="41">
        <f>IFERROR(VLOOKUP(Tabela3[[#This Row],[Fantasia]],'BASE VENDAS'!#REF!,3,0),0)</f>
        <v>0</v>
      </c>
      <c r="AH753" s="42">
        <f t="shared" si="13"/>
        <v>2.8611970184302681E-2</v>
      </c>
    </row>
    <row r="754" spans="1:34" x14ac:dyDescent="0.2">
      <c r="A754" s="9" t="str">
        <f>IFERROR(Tabela3[[#This Row],[direita]],"formula")</f>
        <v>2459 - 54)</v>
      </c>
      <c r="C754" t="s">
        <v>1134</v>
      </c>
      <c r="D754" t="s">
        <v>917</v>
      </c>
      <c r="E754" t="s">
        <v>1135</v>
      </c>
      <c r="F754" t="s">
        <v>680</v>
      </c>
      <c r="G754" t="s">
        <v>1158</v>
      </c>
      <c r="H754" s="48">
        <v>45692</v>
      </c>
      <c r="I754" t="s">
        <v>357</v>
      </c>
      <c r="J754" t="s">
        <v>303</v>
      </c>
      <c r="K754" t="s">
        <v>147</v>
      </c>
      <c r="L754" t="s">
        <v>415</v>
      </c>
      <c r="M754" t="s">
        <v>1159</v>
      </c>
      <c r="N754" t="s">
        <v>298</v>
      </c>
      <c r="O754" t="s">
        <v>299</v>
      </c>
      <c r="P754" t="s">
        <v>1353</v>
      </c>
      <c r="Q754" t="s">
        <v>309</v>
      </c>
      <c r="R754" t="s">
        <v>1161</v>
      </c>
      <c r="S754" t="s">
        <v>20</v>
      </c>
      <c r="T754" s="49">
        <v>1.3332999999999999</v>
      </c>
      <c r="U754" s="49">
        <v>23.999400000000001</v>
      </c>
      <c r="V754" s="49">
        <v>81.599999999999994</v>
      </c>
      <c r="W754" t="s">
        <v>315</v>
      </c>
      <c r="X754" t="s">
        <v>302</v>
      </c>
      <c r="Y754" t="s">
        <v>21</v>
      </c>
      <c r="Z754" t="s">
        <v>1354</v>
      </c>
      <c r="AA754" s="2" t="str">
        <f>IFERROR(VLOOKUP(Tabela3[[#This Row],[RetornCodigo]],Tabela7[],4,0),"formula")</f>
        <v xml:space="preserve">Mateus Maracanau   </v>
      </c>
      <c r="AB754" s="9" t="str">
        <f>IFERROR(VLOOKUP(Tabela3[[#This Row],[RetornCodigo]],Tabela7[],3,0),"formula")</f>
        <v>Mateus</v>
      </c>
      <c r="AC754" s="40">
        <f>IFERROR(Tabela3[[#This Row],[Vlr Devolução]]/$AK$1,"formula")</f>
        <v>2.6144196263968715E-4</v>
      </c>
      <c r="AD754" s="32">
        <f>IFERROR(Tabela3[[#This Row],[Qtd Devolvida Kg]]/$AL$1,"formula")</f>
        <v>6.9602630908667616E-4</v>
      </c>
      <c r="AE754" s="41" t="str">
        <f>IFERROR(RIGHT(Tabela3[[#This Row],[Cliente]],10),"formula")</f>
        <v>2459 - 54)</v>
      </c>
      <c r="AF754" s="41">
        <f>IFERROR(VLOOKUP(Tabela3[[#This Row],[Fantasia]],'BASE VENDAS'!#REF!,2,0),0)</f>
        <v>0</v>
      </c>
      <c r="AG754" s="41">
        <f>IFERROR(VLOOKUP(Tabela3[[#This Row],[Fantasia]],'BASE VENDAS'!#REF!,3,0),0)</f>
        <v>0</v>
      </c>
      <c r="AH754" s="42">
        <f t="shared" si="13"/>
        <v>2.8611970184302681E-2</v>
      </c>
    </row>
    <row r="755" spans="1:34" x14ac:dyDescent="0.2">
      <c r="A755" s="9" t="str">
        <f>IFERROR(Tabela3[[#This Row],[direita]],"formula")</f>
        <v>2459 - 54)</v>
      </c>
      <c r="C755" t="s">
        <v>1134</v>
      </c>
      <c r="D755" t="s">
        <v>917</v>
      </c>
      <c r="E755" t="s">
        <v>1135</v>
      </c>
      <c r="F755" t="s">
        <v>680</v>
      </c>
      <c r="G755" t="s">
        <v>1158</v>
      </c>
      <c r="H755" s="48">
        <v>45692</v>
      </c>
      <c r="I755" t="s">
        <v>357</v>
      </c>
      <c r="J755" t="s">
        <v>297</v>
      </c>
      <c r="K755" t="s">
        <v>65</v>
      </c>
      <c r="L755" t="s">
        <v>312</v>
      </c>
      <c r="M755" t="s">
        <v>66</v>
      </c>
      <c r="N755" t="s">
        <v>298</v>
      </c>
      <c r="O755" t="s">
        <v>299</v>
      </c>
      <c r="P755" t="s">
        <v>1353</v>
      </c>
      <c r="Q755" t="s">
        <v>307</v>
      </c>
      <c r="R755" t="s">
        <v>67</v>
      </c>
      <c r="S755" t="s">
        <v>20</v>
      </c>
      <c r="T755" s="49">
        <v>0.16669999999999999</v>
      </c>
      <c r="U755" s="49">
        <v>3.0005999999999999</v>
      </c>
      <c r="V755" s="49">
        <v>25.5</v>
      </c>
      <c r="W755" t="s">
        <v>315</v>
      </c>
      <c r="X755" t="s">
        <v>302</v>
      </c>
      <c r="Y755" t="s">
        <v>21</v>
      </c>
      <c r="Z755" t="s">
        <v>1354</v>
      </c>
      <c r="AA755" s="2" t="str">
        <f>IFERROR(VLOOKUP(Tabela3[[#This Row],[RetornCodigo]],Tabela7[],4,0),"formula")</f>
        <v xml:space="preserve">Mateus Maracanau   </v>
      </c>
      <c r="AB755" s="9" t="str">
        <f>IFERROR(VLOOKUP(Tabela3[[#This Row],[RetornCodigo]],Tabela7[],3,0),"formula")</f>
        <v>Mateus</v>
      </c>
      <c r="AC755" s="40">
        <f>IFERROR(Tabela3[[#This Row],[Vlr Devolução]]/$AK$1,"formula")</f>
        <v>8.1700613324902252E-5</v>
      </c>
      <c r="AD755" s="32">
        <f>IFERROR(Tabela3[[#This Row],[Qtd Devolvida Kg]]/$AL$1,"formula")</f>
        <v>8.7022864865183316E-5</v>
      </c>
      <c r="AE755" s="41" t="str">
        <f>IFERROR(RIGHT(Tabela3[[#This Row],[Cliente]],10),"formula")</f>
        <v>2459 - 54)</v>
      </c>
      <c r="AF755" s="41">
        <f>IFERROR(VLOOKUP(Tabela3[[#This Row],[Fantasia]],'BASE VENDAS'!#REF!,2,0),0)</f>
        <v>0</v>
      </c>
      <c r="AG755" s="41">
        <f>IFERROR(VLOOKUP(Tabela3[[#This Row],[Fantasia]],'BASE VENDAS'!#REF!,3,0),0)</f>
        <v>0</v>
      </c>
      <c r="AH755" s="42">
        <f t="shared" si="13"/>
        <v>2.8611970184302681E-2</v>
      </c>
    </row>
    <row r="756" spans="1:34" x14ac:dyDescent="0.2">
      <c r="A756" s="9" t="str">
        <f>IFERROR(Tabela3[[#This Row],[direita]],"formula")</f>
        <v>2459 - 54)</v>
      </c>
      <c r="C756" t="s">
        <v>1134</v>
      </c>
      <c r="D756" t="s">
        <v>917</v>
      </c>
      <c r="E756" t="s">
        <v>1135</v>
      </c>
      <c r="F756" t="s">
        <v>680</v>
      </c>
      <c r="G756" t="s">
        <v>1158</v>
      </c>
      <c r="H756" s="48">
        <v>45709</v>
      </c>
      <c r="I756" t="s">
        <v>1982</v>
      </c>
      <c r="J756" t="s">
        <v>303</v>
      </c>
      <c r="K756" t="s">
        <v>147</v>
      </c>
      <c r="L756" t="s">
        <v>415</v>
      </c>
      <c r="M756" t="s">
        <v>1159</v>
      </c>
      <c r="N756" t="s">
        <v>298</v>
      </c>
      <c r="O756" t="s">
        <v>299</v>
      </c>
      <c r="P756" t="s">
        <v>2838</v>
      </c>
      <c r="Q756" t="s">
        <v>300</v>
      </c>
      <c r="R756" t="s">
        <v>1161</v>
      </c>
      <c r="S756" t="s">
        <v>20</v>
      </c>
      <c r="T756" s="49">
        <v>4.7055999999999996</v>
      </c>
      <c r="U756" s="49">
        <v>84.700800000000001</v>
      </c>
      <c r="V756" s="49">
        <v>287.98</v>
      </c>
      <c r="W756" t="s">
        <v>301</v>
      </c>
      <c r="X756" t="s">
        <v>370</v>
      </c>
      <c r="Y756" t="s">
        <v>371</v>
      </c>
      <c r="Z756" t="s">
        <v>1354</v>
      </c>
      <c r="AA756" s="2" t="str">
        <f>IFERROR(VLOOKUP(Tabela3[[#This Row],[RetornCodigo]],Tabela7[],4,0),"formula")</f>
        <v xml:space="preserve">Mateus Maracanau   </v>
      </c>
      <c r="AB756" s="9" t="str">
        <f>IFERROR(VLOOKUP(Tabela3[[#This Row],[RetornCodigo]],Tabela7[],3,0),"formula")</f>
        <v>Mateus</v>
      </c>
      <c r="AC756" s="40">
        <f>IFERROR(Tabela3[[#This Row],[Vlr Devolução]]/$AK$1,"formula")</f>
        <v>9.2267225981589615E-4</v>
      </c>
      <c r="AD756" s="32">
        <f>IFERROR(Tabela3[[#This Row],[Qtd Devolvida Kg]]/$AL$1,"formula")</f>
        <v>2.4564774619652468E-3</v>
      </c>
      <c r="AE756" s="41" t="str">
        <f>IFERROR(RIGHT(Tabela3[[#This Row],[Cliente]],10),"formula")</f>
        <v>2459 - 54)</v>
      </c>
      <c r="AF756" s="41">
        <f>IFERROR(VLOOKUP(Tabela3[[#This Row],[Fantasia]],'BASE VENDAS'!#REF!,2,0),0)</f>
        <v>0</v>
      </c>
      <c r="AG756" s="41">
        <f>IFERROR(VLOOKUP(Tabela3[[#This Row],[Fantasia]],'BASE VENDAS'!#REF!,3,0),0)</f>
        <v>0</v>
      </c>
      <c r="AH756" s="42">
        <f t="shared" si="13"/>
        <v>2.8611970184302681E-2</v>
      </c>
    </row>
    <row r="757" spans="1:34" x14ac:dyDescent="0.2">
      <c r="A757" s="9" t="str">
        <f>IFERROR(Tabela3[[#This Row],[direita]],"formula")</f>
        <v>0082 - 02)</v>
      </c>
      <c r="C757" t="s">
        <v>1146</v>
      </c>
      <c r="D757" t="s">
        <v>916</v>
      </c>
      <c r="E757" t="s">
        <v>1135</v>
      </c>
      <c r="F757" t="s">
        <v>676</v>
      </c>
      <c r="G757" t="s">
        <v>1482</v>
      </c>
      <c r="H757" s="48">
        <v>45702</v>
      </c>
      <c r="I757" t="s">
        <v>430</v>
      </c>
      <c r="J757" t="s">
        <v>297</v>
      </c>
      <c r="K757" t="s">
        <v>27</v>
      </c>
      <c r="L757" t="s">
        <v>84</v>
      </c>
      <c r="M757" t="s">
        <v>84</v>
      </c>
      <c r="N757" t="s">
        <v>298</v>
      </c>
      <c r="O757" t="s">
        <v>299</v>
      </c>
      <c r="P757" t="s">
        <v>2249</v>
      </c>
      <c r="Q757" t="s">
        <v>300</v>
      </c>
      <c r="R757" t="s">
        <v>140</v>
      </c>
      <c r="S757" t="s">
        <v>20</v>
      </c>
      <c r="T757" s="49">
        <v>0.66669999999999996</v>
      </c>
      <c r="U757" s="49">
        <v>12.0006</v>
      </c>
      <c r="V757" s="49">
        <v>130.80000000000001</v>
      </c>
      <c r="W757" t="s">
        <v>315</v>
      </c>
      <c r="X757" t="s">
        <v>368</v>
      </c>
      <c r="Y757" t="s">
        <v>369</v>
      </c>
      <c r="Z757" t="s">
        <v>2250</v>
      </c>
      <c r="AA757" s="2" t="str">
        <f>IFERROR(VLOOKUP(Tabela3[[#This Row],[RetornCodigo]],Tabela7[],4,0),"formula")</f>
        <v xml:space="preserve">G B Pres Kennedy   </v>
      </c>
      <c r="AB757" s="9" t="str">
        <f>IFERROR(VLOOKUP(Tabela3[[#This Row],[RetornCodigo]],Tabela7[],3,0),"formula")</f>
        <v>G Barbosa</v>
      </c>
      <c r="AC757" s="40">
        <f>IFERROR(Tabela3[[#This Row],[Vlr Devolução]]/$AK$1,"formula")</f>
        <v>4.1907608717243978E-4</v>
      </c>
      <c r="AD757" s="32">
        <f>IFERROR(Tabela3[[#This Row],[Qtd Devolvida Kg]]/$AL$1,"formula")</f>
        <v>3.4803925618246984E-4</v>
      </c>
      <c r="AE757" s="41" t="str">
        <f>IFERROR(RIGHT(Tabela3[[#This Row],[Cliente]],10),"formula")</f>
        <v>0082 - 02)</v>
      </c>
      <c r="AF757" s="41">
        <f>IFERROR(VLOOKUP(Tabela3[[#This Row],[Fantasia]],'BASE VENDAS'!#REF!,2,0),0)</f>
        <v>0</v>
      </c>
      <c r="AG757" s="41">
        <f>IFERROR(VLOOKUP(Tabela3[[#This Row],[Fantasia]],'BASE VENDAS'!#REF!,3,0),0)</f>
        <v>0</v>
      </c>
      <c r="AH757" s="42">
        <f t="shared" si="13"/>
        <v>2.8611970184302681E-2</v>
      </c>
    </row>
    <row r="758" spans="1:34" x14ac:dyDescent="0.2">
      <c r="A758" s="9" t="str">
        <f>IFERROR(Tabela3[[#This Row],[direita]],"formula")</f>
        <v>0082 - 02)</v>
      </c>
      <c r="C758" t="s">
        <v>1146</v>
      </c>
      <c r="D758" t="s">
        <v>916</v>
      </c>
      <c r="E758" t="s">
        <v>1135</v>
      </c>
      <c r="F758" t="s">
        <v>676</v>
      </c>
      <c r="G758" t="s">
        <v>1482</v>
      </c>
      <c r="H758" s="48">
        <v>45702</v>
      </c>
      <c r="I758" t="s">
        <v>430</v>
      </c>
      <c r="J758" t="s">
        <v>297</v>
      </c>
      <c r="K758" t="s">
        <v>27</v>
      </c>
      <c r="L758" t="s">
        <v>84</v>
      </c>
      <c r="M758" t="s">
        <v>84</v>
      </c>
      <c r="N758" t="s">
        <v>298</v>
      </c>
      <c r="O758" t="s">
        <v>299</v>
      </c>
      <c r="P758" t="s">
        <v>2249</v>
      </c>
      <c r="Q758" t="s">
        <v>308</v>
      </c>
      <c r="R758" t="s">
        <v>140</v>
      </c>
      <c r="S758" t="s">
        <v>20</v>
      </c>
      <c r="T758" s="49">
        <v>0.66669999999999996</v>
      </c>
      <c r="U758" s="49">
        <v>12.0006</v>
      </c>
      <c r="V758" s="49">
        <v>130.80000000000001</v>
      </c>
      <c r="W758" t="s">
        <v>315</v>
      </c>
      <c r="X758" t="s">
        <v>370</v>
      </c>
      <c r="Y758" t="s">
        <v>379</v>
      </c>
      <c r="Z758" t="s">
        <v>2250</v>
      </c>
      <c r="AA758" s="2" t="str">
        <f>IFERROR(VLOOKUP(Tabela3[[#This Row],[RetornCodigo]],Tabela7[],4,0),"formula")</f>
        <v xml:space="preserve">G B Pres Kennedy   </v>
      </c>
      <c r="AB758" s="9" t="str">
        <f>IFERROR(VLOOKUP(Tabela3[[#This Row],[RetornCodigo]],Tabela7[],3,0),"formula")</f>
        <v>G Barbosa</v>
      </c>
      <c r="AC758" s="40">
        <f>IFERROR(Tabela3[[#This Row],[Vlr Devolução]]/$AK$1,"formula")</f>
        <v>4.1907608717243978E-4</v>
      </c>
      <c r="AD758" s="32">
        <f>IFERROR(Tabela3[[#This Row],[Qtd Devolvida Kg]]/$AL$1,"formula")</f>
        <v>3.4803925618246984E-4</v>
      </c>
      <c r="AE758" s="41" t="str">
        <f>IFERROR(RIGHT(Tabela3[[#This Row],[Cliente]],10),"formula")</f>
        <v>0082 - 02)</v>
      </c>
      <c r="AF758" s="41">
        <f>IFERROR(VLOOKUP(Tabela3[[#This Row],[Fantasia]],'BASE VENDAS'!#REF!,2,0),0)</f>
        <v>0</v>
      </c>
      <c r="AG758" s="41">
        <f>IFERROR(VLOOKUP(Tabela3[[#This Row],[Fantasia]],'BASE VENDAS'!#REF!,3,0),0)</f>
        <v>0</v>
      </c>
      <c r="AH758" s="42">
        <f t="shared" si="13"/>
        <v>2.8611970184302681E-2</v>
      </c>
    </row>
    <row r="759" spans="1:34" x14ac:dyDescent="0.2">
      <c r="A759" s="9" t="str">
        <f>IFERROR(Tabela3[[#This Row],[direita]],"formula")</f>
        <v>0082 - 03)</v>
      </c>
      <c r="C759" t="s">
        <v>1146</v>
      </c>
      <c r="D759" t="s">
        <v>916</v>
      </c>
      <c r="E759" t="s">
        <v>1135</v>
      </c>
      <c r="F759" t="s">
        <v>676</v>
      </c>
      <c r="G759" t="s">
        <v>1147</v>
      </c>
      <c r="H759" s="48">
        <v>45692</v>
      </c>
      <c r="I759" t="s">
        <v>357</v>
      </c>
      <c r="J759" t="s">
        <v>297</v>
      </c>
      <c r="K759" t="s">
        <v>27</v>
      </c>
      <c r="L759" t="s">
        <v>84</v>
      </c>
      <c r="M759" t="s">
        <v>84</v>
      </c>
      <c r="N759" t="s">
        <v>298</v>
      </c>
      <c r="O759" t="s">
        <v>299</v>
      </c>
      <c r="P759" t="s">
        <v>1355</v>
      </c>
      <c r="Q759" t="s">
        <v>300</v>
      </c>
      <c r="R759" t="s">
        <v>140</v>
      </c>
      <c r="S759" t="s">
        <v>20</v>
      </c>
      <c r="T759" s="49">
        <v>3.5</v>
      </c>
      <c r="U759" s="49">
        <v>63</v>
      </c>
      <c r="V759" s="49">
        <v>686.7</v>
      </c>
      <c r="W759" t="s">
        <v>315</v>
      </c>
      <c r="X759" t="s">
        <v>368</v>
      </c>
      <c r="Y759" t="s">
        <v>369</v>
      </c>
      <c r="Z759" t="s">
        <v>1356</v>
      </c>
      <c r="AA759" s="2" t="str">
        <f>IFERROR(VLOOKUP(Tabela3[[#This Row],[RetornCodigo]],Tabela7[],4,0),"formula")</f>
        <v xml:space="preserve">G B Parreao   </v>
      </c>
      <c r="AB759" s="9" t="str">
        <f>IFERROR(VLOOKUP(Tabela3[[#This Row],[RetornCodigo]],Tabela7[],3,0),"formula")</f>
        <v>G Barbosa</v>
      </c>
      <c r="AC759" s="40">
        <f>IFERROR(Tabela3[[#This Row],[Vlr Devolução]]/$AK$1,"formula")</f>
        <v>2.2001494576553088E-3</v>
      </c>
      <c r="AD759" s="32">
        <f>IFERROR(Tabela3[[#This Row],[Qtd Devolvida Kg]]/$AL$1,"formula")</f>
        <v>1.8271147392210055E-3</v>
      </c>
      <c r="AE759" s="41" t="str">
        <f>IFERROR(RIGHT(Tabela3[[#This Row],[Cliente]],10),"formula")</f>
        <v>0082 - 03)</v>
      </c>
      <c r="AF759" s="41">
        <f>IFERROR(VLOOKUP(Tabela3[[#This Row],[Fantasia]],'BASE VENDAS'!#REF!,2,0),0)</f>
        <v>0</v>
      </c>
      <c r="AG759" s="41">
        <f>IFERROR(VLOOKUP(Tabela3[[#This Row],[Fantasia]],'BASE VENDAS'!#REF!,3,0),0)</f>
        <v>0</v>
      </c>
      <c r="AH759" s="42">
        <f t="shared" si="13"/>
        <v>2.8611970184302681E-2</v>
      </c>
    </row>
    <row r="760" spans="1:34" x14ac:dyDescent="0.2">
      <c r="A760" s="9" t="str">
        <f>IFERROR(Tabela3[[#This Row],[direita]],"formula")</f>
        <v>0082 - 03)</v>
      </c>
      <c r="C760" t="s">
        <v>1146</v>
      </c>
      <c r="D760" t="s">
        <v>916</v>
      </c>
      <c r="E760" t="s">
        <v>1135</v>
      </c>
      <c r="F760" t="s">
        <v>676</v>
      </c>
      <c r="G760" t="s">
        <v>1147</v>
      </c>
      <c r="H760" s="48">
        <v>45692</v>
      </c>
      <c r="I760" t="s">
        <v>357</v>
      </c>
      <c r="J760" t="s">
        <v>297</v>
      </c>
      <c r="K760" t="s">
        <v>27</v>
      </c>
      <c r="L760" t="s">
        <v>84</v>
      </c>
      <c r="M760" t="s">
        <v>84</v>
      </c>
      <c r="N760" t="s">
        <v>298</v>
      </c>
      <c r="O760" t="s">
        <v>299</v>
      </c>
      <c r="P760" t="s">
        <v>1355</v>
      </c>
      <c r="Q760" t="s">
        <v>308</v>
      </c>
      <c r="R760" t="s">
        <v>140</v>
      </c>
      <c r="S760" t="s">
        <v>20</v>
      </c>
      <c r="T760" s="49">
        <v>3.5</v>
      </c>
      <c r="U760" s="49">
        <v>63</v>
      </c>
      <c r="V760" s="49">
        <v>686.7</v>
      </c>
      <c r="W760" t="s">
        <v>301</v>
      </c>
      <c r="X760" t="s">
        <v>370</v>
      </c>
      <c r="Y760" t="s">
        <v>371</v>
      </c>
      <c r="Z760" t="s">
        <v>1356</v>
      </c>
      <c r="AA760" s="2" t="str">
        <f>IFERROR(VLOOKUP(Tabela3[[#This Row],[RetornCodigo]],Tabela7[],4,0),"formula")</f>
        <v xml:space="preserve">G B Parreao   </v>
      </c>
      <c r="AB760" s="9" t="str">
        <f>IFERROR(VLOOKUP(Tabela3[[#This Row],[RetornCodigo]],Tabela7[],3,0),"formula")</f>
        <v>G Barbosa</v>
      </c>
      <c r="AC760" s="40">
        <f>IFERROR(Tabela3[[#This Row],[Vlr Devolução]]/$AK$1,"formula")</f>
        <v>2.2001494576553088E-3</v>
      </c>
      <c r="AD760" s="32">
        <f>IFERROR(Tabela3[[#This Row],[Qtd Devolvida Kg]]/$AL$1,"formula")</f>
        <v>1.8271147392210055E-3</v>
      </c>
      <c r="AE760" s="41" t="str">
        <f>IFERROR(RIGHT(Tabela3[[#This Row],[Cliente]],10),"formula")</f>
        <v>0082 - 03)</v>
      </c>
      <c r="AF760" s="41">
        <f>IFERROR(VLOOKUP(Tabela3[[#This Row],[Fantasia]],'BASE VENDAS'!#REF!,2,0),0)</f>
        <v>0</v>
      </c>
      <c r="AG760" s="41">
        <f>IFERROR(VLOOKUP(Tabela3[[#This Row],[Fantasia]],'BASE VENDAS'!#REF!,3,0),0)</f>
        <v>0</v>
      </c>
      <c r="AH760" s="42">
        <f t="shared" si="13"/>
        <v>2.8611970184302681E-2</v>
      </c>
    </row>
    <row r="761" spans="1:34" x14ac:dyDescent="0.2">
      <c r="A761" s="9" t="str">
        <f>IFERROR(Tabela3[[#This Row],[direita]],"formula")</f>
        <v>0179 - 13)</v>
      </c>
      <c r="C761" t="s">
        <v>1146</v>
      </c>
      <c r="D761" t="s">
        <v>922</v>
      </c>
      <c r="E761" t="s">
        <v>1135</v>
      </c>
      <c r="F761" t="s">
        <v>676</v>
      </c>
      <c r="G761" t="s">
        <v>1357</v>
      </c>
      <c r="H761" s="48">
        <v>45692</v>
      </c>
      <c r="I761" t="s">
        <v>357</v>
      </c>
      <c r="J761" t="s">
        <v>303</v>
      </c>
      <c r="K761" t="s">
        <v>45</v>
      </c>
      <c r="L761" t="s">
        <v>417</v>
      </c>
      <c r="M761" t="s">
        <v>46</v>
      </c>
      <c r="N761" t="s">
        <v>311</v>
      </c>
      <c r="O761" t="s">
        <v>299</v>
      </c>
      <c r="P761" t="s">
        <v>1358</v>
      </c>
      <c r="Q761" t="s">
        <v>300</v>
      </c>
      <c r="R761" t="s">
        <v>47</v>
      </c>
      <c r="S761" t="s">
        <v>20</v>
      </c>
      <c r="T761" s="49">
        <v>0.2</v>
      </c>
      <c r="U761" s="49">
        <v>3</v>
      </c>
      <c r="V761" s="49">
        <v>8.1</v>
      </c>
      <c r="W761" t="s">
        <v>315</v>
      </c>
      <c r="X761" t="s">
        <v>302</v>
      </c>
      <c r="Y761" t="s">
        <v>21</v>
      </c>
      <c r="Z761" t="s">
        <v>1359</v>
      </c>
      <c r="AA761" s="2" t="str">
        <f>IFERROR(VLOOKUP(Tabela3[[#This Row],[RetornCodigo]],Tabela7[],4,0),"formula")</f>
        <v xml:space="preserve">B. Vizinh Paupina Cd   </v>
      </c>
      <c r="AB761" s="9" t="str">
        <f>IFERROR(VLOOKUP(Tabela3[[#This Row],[RetornCodigo]],Tabela7[],3,0),"formula")</f>
        <v>Bom Vizinho</v>
      </c>
      <c r="AC761" s="40">
        <f>IFERROR(Tabela3[[#This Row],[Vlr Devolução]]/$AK$1,"formula")</f>
        <v>2.5951959526733655E-5</v>
      </c>
      <c r="AD761" s="32">
        <f>IFERROR(Tabela3[[#This Row],[Qtd Devolvida Kg]]/$AL$1,"formula")</f>
        <v>8.7005463772428838E-5</v>
      </c>
      <c r="AE761" s="41" t="str">
        <f>IFERROR(RIGHT(Tabela3[[#This Row],[Cliente]],10),"formula")</f>
        <v>0179 - 13)</v>
      </c>
      <c r="AF761" s="41">
        <f>IFERROR(VLOOKUP(Tabela3[[#This Row],[Fantasia]],'BASE VENDAS'!#REF!,2,0),0)</f>
        <v>0</v>
      </c>
      <c r="AG761" s="41">
        <f>IFERROR(VLOOKUP(Tabela3[[#This Row],[Fantasia]],'BASE VENDAS'!#REF!,3,0),0)</f>
        <v>0</v>
      </c>
      <c r="AH761" s="42">
        <f t="shared" si="13"/>
        <v>2.8611970184302681E-2</v>
      </c>
    </row>
    <row r="762" spans="1:34" x14ac:dyDescent="0.2">
      <c r="A762" s="9" t="str">
        <f>IFERROR(Tabela3[[#This Row],[direita]],"formula")</f>
        <v>0082 - 04)</v>
      </c>
      <c r="C762" t="s">
        <v>1146</v>
      </c>
      <c r="D762" t="s">
        <v>916</v>
      </c>
      <c r="E762" t="s">
        <v>1135</v>
      </c>
      <c r="F762" t="s">
        <v>676</v>
      </c>
      <c r="G762" t="s">
        <v>1253</v>
      </c>
      <c r="H762" s="48">
        <v>45692</v>
      </c>
      <c r="I762" t="s">
        <v>357</v>
      </c>
      <c r="J762" t="s">
        <v>297</v>
      </c>
      <c r="K762" t="s">
        <v>27</v>
      </c>
      <c r="L762" t="s">
        <v>84</v>
      </c>
      <c r="M762" t="s">
        <v>84</v>
      </c>
      <c r="N762" t="s">
        <v>298</v>
      </c>
      <c r="O762" t="s">
        <v>299</v>
      </c>
      <c r="P762" t="s">
        <v>1360</v>
      </c>
      <c r="Q762" t="s">
        <v>300</v>
      </c>
      <c r="R762" t="s">
        <v>140</v>
      </c>
      <c r="S762" t="s">
        <v>20</v>
      </c>
      <c r="T762" s="49">
        <v>1.0832999999999999</v>
      </c>
      <c r="U762" s="49">
        <v>19.499400000000001</v>
      </c>
      <c r="V762" s="49">
        <v>212.56</v>
      </c>
      <c r="W762" t="s">
        <v>315</v>
      </c>
      <c r="X762" t="s">
        <v>370</v>
      </c>
      <c r="Y762" t="s">
        <v>379</v>
      </c>
      <c r="Z762" t="s">
        <v>1361</v>
      </c>
      <c r="AA762" s="2" t="str">
        <f>IFERROR(VLOOKUP(Tabela3[[#This Row],[RetornCodigo]],Tabela7[],4,0),"formula")</f>
        <v xml:space="preserve">G B Alagadico   </v>
      </c>
      <c r="AB762" s="9" t="str">
        <f>IFERROR(VLOOKUP(Tabela3[[#This Row],[RetornCodigo]],Tabela7[],3,0),"formula")</f>
        <v>G Barbosa</v>
      </c>
      <c r="AC762" s="40">
        <f>IFERROR(Tabela3[[#This Row],[Vlr Devolução]]/$AK$1,"formula")</f>
        <v>6.8103068111142052E-4</v>
      </c>
      <c r="AD762" s="32">
        <f>IFERROR(Tabela3[[#This Row],[Qtd Devolvida Kg]]/$AL$1,"formula")</f>
        <v>5.6551811342803291E-4</v>
      </c>
      <c r="AE762" s="41" t="str">
        <f>IFERROR(RIGHT(Tabela3[[#This Row],[Cliente]],10),"formula")</f>
        <v>0082 - 04)</v>
      </c>
      <c r="AF762" s="41">
        <f>IFERROR(VLOOKUP(Tabela3[[#This Row],[Fantasia]],'BASE VENDAS'!#REF!,2,0),0)</f>
        <v>0</v>
      </c>
      <c r="AG762" s="41">
        <f>IFERROR(VLOOKUP(Tabela3[[#This Row],[Fantasia]],'BASE VENDAS'!#REF!,3,0),0)</f>
        <v>0</v>
      </c>
      <c r="AH762" s="42">
        <f t="shared" si="13"/>
        <v>2.8611970184302681E-2</v>
      </c>
    </row>
    <row r="763" spans="1:34" x14ac:dyDescent="0.2">
      <c r="A763" s="9" t="str">
        <f>IFERROR(Tabela3[[#This Row],[direita]],"formula")</f>
        <v>0082 - 04)</v>
      </c>
      <c r="C763" t="s">
        <v>1146</v>
      </c>
      <c r="D763" t="s">
        <v>916</v>
      </c>
      <c r="E763" t="s">
        <v>1135</v>
      </c>
      <c r="F763" t="s">
        <v>676</v>
      </c>
      <c r="G763" t="s">
        <v>1253</v>
      </c>
      <c r="H763" s="48">
        <v>45692</v>
      </c>
      <c r="I763" t="s">
        <v>357</v>
      </c>
      <c r="J763" t="s">
        <v>297</v>
      </c>
      <c r="K763" t="s">
        <v>27</v>
      </c>
      <c r="L763" t="s">
        <v>84</v>
      </c>
      <c r="M763" t="s">
        <v>84</v>
      </c>
      <c r="N763" t="s">
        <v>298</v>
      </c>
      <c r="O763" t="s">
        <v>299</v>
      </c>
      <c r="P763" t="s">
        <v>1360</v>
      </c>
      <c r="Q763" t="s">
        <v>308</v>
      </c>
      <c r="R763" t="s">
        <v>140</v>
      </c>
      <c r="S763" t="s">
        <v>20</v>
      </c>
      <c r="T763" s="49">
        <v>1.0832999999999999</v>
      </c>
      <c r="U763" s="49">
        <v>19.499400000000001</v>
      </c>
      <c r="V763" s="49">
        <v>212.54</v>
      </c>
      <c r="W763" t="s">
        <v>315</v>
      </c>
      <c r="X763" t="s">
        <v>368</v>
      </c>
      <c r="Y763" t="s">
        <v>369</v>
      </c>
      <c r="Z763" t="s">
        <v>1361</v>
      </c>
      <c r="AA763" s="2" t="str">
        <f>IFERROR(VLOOKUP(Tabela3[[#This Row],[RetornCodigo]],Tabela7[],4,0),"formula")</f>
        <v xml:space="preserve">G B Alagadico   </v>
      </c>
      <c r="AB763" s="9" t="str">
        <f>IFERROR(VLOOKUP(Tabela3[[#This Row],[RetornCodigo]],Tabela7[],3,0),"formula")</f>
        <v>G Barbosa</v>
      </c>
      <c r="AC763" s="40">
        <f>IFERROR(Tabela3[[#This Row],[Vlr Devolução]]/$AK$1,"formula")</f>
        <v>6.8096660219900873E-4</v>
      </c>
      <c r="AD763" s="32">
        <f>IFERROR(Tabela3[[#This Row],[Qtd Devolvida Kg]]/$AL$1,"formula")</f>
        <v>5.6551811342803291E-4</v>
      </c>
      <c r="AE763" s="41" t="str">
        <f>IFERROR(RIGHT(Tabela3[[#This Row],[Cliente]],10),"formula")</f>
        <v>0082 - 04)</v>
      </c>
      <c r="AF763" s="41">
        <f>IFERROR(VLOOKUP(Tabela3[[#This Row],[Fantasia]],'BASE VENDAS'!#REF!,2,0),0)</f>
        <v>0</v>
      </c>
      <c r="AG763" s="41">
        <f>IFERROR(VLOOKUP(Tabela3[[#This Row],[Fantasia]],'BASE VENDAS'!#REF!,3,0),0)</f>
        <v>0</v>
      </c>
      <c r="AH763" s="42">
        <f t="shared" si="13"/>
        <v>2.8611970184302681E-2</v>
      </c>
    </row>
    <row r="764" spans="1:34" x14ac:dyDescent="0.2">
      <c r="A764" s="9" t="str">
        <f>IFERROR(Tabela3[[#This Row],[direita]],"formula")</f>
        <v>0129 - 01)</v>
      </c>
      <c r="C764" t="s">
        <v>1134</v>
      </c>
      <c r="D764" t="s">
        <v>917</v>
      </c>
      <c r="E764" t="s">
        <v>1135</v>
      </c>
      <c r="F764" t="s">
        <v>676</v>
      </c>
      <c r="G764" t="s">
        <v>1200</v>
      </c>
      <c r="H764" s="48">
        <v>45692</v>
      </c>
      <c r="I764" t="s">
        <v>357</v>
      </c>
      <c r="J764" t="s">
        <v>297</v>
      </c>
      <c r="K764" t="s">
        <v>27</v>
      </c>
      <c r="L764" t="s">
        <v>318</v>
      </c>
      <c r="M764" t="s">
        <v>72</v>
      </c>
      <c r="N764" t="s">
        <v>298</v>
      </c>
      <c r="O764" t="s">
        <v>299</v>
      </c>
      <c r="P764" t="s">
        <v>1362</v>
      </c>
      <c r="Q764" t="s">
        <v>308</v>
      </c>
      <c r="R764" t="s">
        <v>132</v>
      </c>
      <c r="S764" t="s">
        <v>20</v>
      </c>
      <c r="T764" s="49">
        <v>2</v>
      </c>
      <c r="U764" s="49">
        <v>36</v>
      </c>
      <c r="V764" s="49">
        <v>500.4</v>
      </c>
      <c r="W764" t="s">
        <v>315</v>
      </c>
      <c r="X764" t="s">
        <v>370</v>
      </c>
      <c r="Y764" t="s">
        <v>379</v>
      </c>
      <c r="Z764" t="s">
        <v>1363</v>
      </c>
      <c r="AA764" s="2" t="str">
        <f>IFERROR(VLOOKUP(Tabela3[[#This Row],[RetornCodigo]],Tabela7[],4,0),"formula")</f>
        <v xml:space="preserve">Sup Sao Luiz Paupina   </v>
      </c>
      <c r="AB764" s="9" t="str">
        <f>IFERROR(VLOOKUP(Tabela3[[#This Row],[RetornCodigo]],Tabela7[],3,0),"formula")</f>
        <v>Sao Luiz</v>
      </c>
      <c r="AC764" s="40">
        <f>IFERROR(Tabela3[[#This Row],[Vlr Devolução]]/$AK$1,"formula")</f>
        <v>1.6032543885404346E-3</v>
      </c>
      <c r="AD764" s="32">
        <f>IFERROR(Tabela3[[#This Row],[Qtd Devolvida Kg]]/$AL$1,"formula")</f>
        <v>1.044065565269146E-3</v>
      </c>
      <c r="AE764" s="41" t="str">
        <f>IFERROR(RIGHT(Tabela3[[#This Row],[Cliente]],10),"formula")</f>
        <v>0129 - 01)</v>
      </c>
      <c r="AF764" s="41">
        <f>IFERROR(VLOOKUP(Tabela3[[#This Row],[Fantasia]],'BASE VENDAS'!#REF!,2,0),0)</f>
        <v>0</v>
      </c>
      <c r="AG764" s="41">
        <f>IFERROR(VLOOKUP(Tabela3[[#This Row],[Fantasia]],'BASE VENDAS'!#REF!,3,0),0)</f>
        <v>0</v>
      </c>
      <c r="AH764" s="42">
        <f t="shared" si="13"/>
        <v>2.8611970184302681E-2</v>
      </c>
    </row>
    <row r="765" spans="1:34" x14ac:dyDescent="0.2">
      <c r="A765" s="9" t="str">
        <f>IFERROR(Tabela3[[#This Row],[direita]],"formula")</f>
        <v>2459 - 76)</v>
      </c>
      <c r="C765" t="s">
        <v>1134</v>
      </c>
      <c r="D765" t="s">
        <v>917</v>
      </c>
      <c r="E765" t="s">
        <v>1135</v>
      </c>
      <c r="F765" t="s">
        <v>701</v>
      </c>
      <c r="G765" t="s">
        <v>1364</v>
      </c>
      <c r="H765" s="48">
        <v>45693</v>
      </c>
      <c r="I765" t="s">
        <v>357</v>
      </c>
      <c r="J765" t="s">
        <v>303</v>
      </c>
      <c r="K765" t="s">
        <v>147</v>
      </c>
      <c r="L765" t="s">
        <v>415</v>
      </c>
      <c r="M765" t="s">
        <v>1159</v>
      </c>
      <c r="N765" t="s">
        <v>298</v>
      </c>
      <c r="O765" t="s">
        <v>299</v>
      </c>
      <c r="P765" t="s">
        <v>1365</v>
      </c>
      <c r="Q765" t="s">
        <v>307</v>
      </c>
      <c r="R765" t="s">
        <v>1161</v>
      </c>
      <c r="S765" t="s">
        <v>20</v>
      </c>
      <c r="T765" s="49">
        <v>0.66669999999999996</v>
      </c>
      <c r="U765" s="49">
        <v>12.0006</v>
      </c>
      <c r="V765" s="49">
        <v>40.799999999999997</v>
      </c>
      <c r="W765" t="s">
        <v>315</v>
      </c>
      <c r="X765" t="s">
        <v>302</v>
      </c>
      <c r="Y765" t="s">
        <v>21</v>
      </c>
      <c r="Z765" t="s">
        <v>1366</v>
      </c>
      <c r="AA765" s="2" t="str">
        <f>IFERROR(VLOOKUP(Tabela3[[#This Row],[RetornCodigo]],Tabela7[],4,0),"formula")</f>
        <v xml:space="preserve">Mateus Vila Ramalho  Russas   </v>
      </c>
      <c r="AB765" s="9" t="str">
        <f>IFERROR(VLOOKUP(Tabela3[[#This Row],[RetornCodigo]],Tabela7[],3,0),"formula")</f>
        <v>Mateus</v>
      </c>
      <c r="AC765" s="40">
        <f>IFERROR(Tabela3[[#This Row],[Vlr Devolução]]/$AK$1,"formula")</f>
        <v>1.3072098131984358E-4</v>
      </c>
      <c r="AD765" s="32">
        <f>IFERROR(Tabela3[[#This Row],[Qtd Devolvida Kg]]/$AL$1,"formula")</f>
        <v>3.4803925618246984E-4</v>
      </c>
      <c r="AE765" s="41" t="str">
        <f>IFERROR(RIGHT(Tabela3[[#This Row],[Cliente]],10),"formula")</f>
        <v>2459 - 76)</v>
      </c>
      <c r="AF765" s="41">
        <f>IFERROR(VLOOKUP(Tabela3[[#This Row],[Fantasia]],'BASE VENDAS'!#REF!,2,0),0)</f>
        <v>0</v>
      </c>
      <c r="AG765" s="41">
        <f>IFERROR(VLOOKUP(Tabela3[[#This Row],[Fantasia]],'BASE VENDAS'!#REF!,3,0),0)</f>
        <v>0</v>
      </c>
      <c r="AH765" s="42">
        <f t="shared" si="13"/>
        <v>2.8611970184302681E-2</v>
      </c>
    </row>
    <row r="766" spans="1:34" x14ac:dyDescent="0.2">
      <c r="A766" s="9" t="str">
        <f>IFERROR(Tabela3[[#This Row],[direita]],"formula")</f>
        <v>2459 - 62)</v>
      </c>
      <c r="C766" t="s">
        <v>1134</v>
      </c>
      <c r="D766" t="s">
        <v>917</v>
      </c>
      <c r="E766" t="s">
        <v>1135</v>
      </c>
      <c r="F766" t="s">
        <v>700</v>
      </c>
      <c r="G766" t="s">
        <v>1367</v>
      </c>
      <c r="H766" s="48">
        <v>45694</v>
      </c>
      <c r="I766" t="s">
        <v>357</v>
      </c>
      <c r="J766" t="s">
        <v>297</v>
      </c>
      <c r="K766" t="s">
        <v>27</v>
      </c>
      <c r="L766" t="s">
        <v>84</v>
      </c>
      <c r="M766" t="s">
        <v>84</v>
      </c>
      <c r="N766" t="s">
        <v>298</v>
      </c>
      <c r="O766" t="s">
        <v>299</v>
      </c>
      <c r="P766" t="s">
        <v>1368</v>
      </c>
      <c r="Q766" t="s">
        <v>300</v>
      </c>
      <c r="R766" t="s">
        <v>85</v>
      </c>
      <c r="S766" t="s">
        <v>20</v>
      </c>
      <c r="T766" s="49">
        <v>4.4443999999999999</v>
      </c>
      <c r="U766" s="49">
        <v>79.999200000000002</v>
      </c>
      <c r="V766" s="49">
        <v>816</v>
      </c>
      <c r="W766" t="s">
        <v>315</v>
      </c>
      <c r="X766" t="s">
        <v>368</v>
      </c>
      <c r="Y766" t="s">
        <v>369</v>
      </c>
      <c r="Z766" t="s">
        <v>1369</v>
      </c>
      <c r="AA766" s="2" t="str">
        <f>IFERROR(VLOOKUP(Tabela3[[#This Row],[RetornCodigo]],Tabela7[],4,0),"formula")</f>
        <v xml:space="preserve">Mateus Varzea Da Matriz  Aracati   </v>
      </c>
      <c r="AB766" s="9" t="str">
        <f>IFERROR(VLOOKUP(Tabela3[[#This Row],[RetornCodigo]],Tabela7[],3,0),"formula")</f>
        <v>Mateus</v>
      </c>
      <c r="AC766" s="40">
        <f>IFERROR(Tabela3[[#This Row],[Vlr Devolução]]/$AK$1,"formula")</f>
        <v>2.6144196263968721E-3</v>
      </c>
      <c r="AD766" s="32">
        <f>IFERROR(Tabela3[[#This Row],[Qtd Devolvida Kg]]/$AL$1,"formula")</f>
        <v>2.3201224991410961E-3</v>
      </c>
      <c r="AE766" s="41" t="str">
        <f>IFERROR(RIGHT(Tabela3[[#This Row],[Cliente]],10),"formula")</f>
        <v>2459 - 62)</v>
      </c>
      <c r="AF766" s="41">
        <f>IFERROR(VLOOKUP(Tabela3[[#This Row],[Fantasia]],'BASE VENDAS'!#REF!,2,0),0)</f>
        <v>0</v>
      </c>
      <c r="AG766" s="41">
        <f>IFERROR(VLOOKUP(Tabela3[[#This Row],[Fantasia]],'BASE VENDAS'!#REF!,3,0),0)</f>
        <v>0</v>
      </c>
      <c r="AH766" s="42">
        <f t="shared" si="13"/>
        <v>2.8611970184302681E-2</v>
      </c>
    </row>
    <row r="767" spans="1:34" x14ac:dyDescent="0.2">
      <c r="A767" s="9" t="str">
        <f>IFERROR(Tabela3[[#This Row],[direita]],"formula")</f>
        <v>2459 - 62)</v>
      </c>
      <c r="C767" t="s">
        <v>1134</v>
      </c>
      <c r="D767" t="s">
        <v>917</v>
      </c>
      <c r="E767" t="s">
        <v>1135</v>
      </c>
      <c r="F767" t="s">
        <v>700</v>
      </c>
      <c r="G767" t="s">
        <v>1367</v>
      </c>
      <c r="H767" s="48">
        <v>45694</v>
      </c>
      <c r="I767" t="s">
        <v>357</v>
      </c>
      <c r="J767" t="s">
        <v>303</v>
      </c>
      <c r="K767" t="s">
        <v>159</v>
      </c>
      <c r="L767" t="s">
        <v>340</v>
      </c>
      <c r="M767" t="s">
        <v>1220</v>
      </c>
      <c r="N767" t="s">
        <v>311</v>
      </c>
      <c r="O767" t="s">
        <v>299</v>
      </c>
      <c r="P767" t="s">
        <v>1368</v>
      </c>
      <c r="Q767" t="s">
        <v>308</v>
      </c>
      <c r="R767" t="s">
        <v>1222</v>
      </c>
      <c r="S767" t="s">
        <v>20</v>
      </c>
      <c r="T767" s="49">
        <v>0.92859999999999998</v>
      </c>
      <c r="U767" s="49">
        <v>13.000400000000001</v>
      </c>
      <c r="V767" s="49">
        <v>35.1</v>
      </c>
      <c r="W767" t="s">
        <v>315</v>
      </c>
      <c r="X767" t="s">
        <v>368</v>
      </c>
      <c r="Y767" t="s">
        <v>369</v>
      </c>
      <c r="Z767" t="s">
        <v>1369</v>
      </c>
      <c r="AA767" s="2" t="str">
        <f>IFERROR(VLOOKUP(Tabela3[[#This Row],[RetornCodigo]],Tabela7[],4,0),"formula")</f>
        <v xml:space="preserve">Mateus Varzea Da Matriz  Aracati   </v>
      </c>
      <c r="AB767" s="9" t="str">
        <f>IFERROR(VLOOKUP(Tabela3[[#This Row],[RetornCodigo]],Tabela7[],3,0),"formula")</f>
        <v>Mateus</v>
      </c>
      <c r="AC767" s="40">
        <f>IFERROR(Tabela3[[#This Row],[Vlr Devolução]]/$AK$1,"formula")</f>
        <v>1.1245849128251251E-4</v>
      </c>
      <c r="AD767" s="32">
        <f>IFERROR(Tabela3[[#This Row],[Qtd Devolvida Kg]]/$AL$1,"formula")</f>
        <v>3.7703527707569459E-4</v>
      </c>
      <c r="AE767" s="41" t="str">
        <f>IFERROR(RIGHT(Tabela3[[#This Row],[Cliente]],10),"formula")</f>
        <v>2459 - 62)</v>
      </c>
      <c r="AF767" s="41">
        <f>IFERROR(VLOOKUP(Tabela3[[#This Row],[Fantasia]],'BASE VENDAS'!#REF!,2,0),0)</f>
        <v>0</v>
      </c>
      <c r="AG767" s="41">
        <f>IFERROR(VLOOKUP(Tabela3[[#This Row],[Fantasia]],'BASE VENDAS'!#REF!,3,0),0)</f>
        <v>0</v>
      </c>
      <c r="AH767" s="42">
        <f t="shared" si="13"/>
        <v>2.8611970184302681E-2</v>
      </c>
    </row>
    <row r="768" spans="1:34" x14ac:dyDescent="0.2">
      <c r="A768" s="9" t="str">
        <f>IFERROR(Tabela3[[#This Row],[direita]],"formula")</f>
        <v>2459 - 62)</v>
      </c>
      <c r="C768" t="s">
        <v>1134</v>
      </c>
      <c r="D768" t="s">
        <v>917</v>
      </c>
      <c r="E768" t="s">
        <v>1135</v>
      </c>
      <c r="F768" t="s">
        <v>700</v>
      </c>
      <c r="G768" t="s">
        <v>1367</v>
      </c>
      <c r="H768" s="48">
        <v>45695</v>
      </c>
      <c r="I768" t="s">
        <v>357</v>
      </c>
      <c r="J768" t="s">
        <v>303</v>
      </c>
      <c r="K768" t="s">
        <v>159</v>
      </c>
      <c r="L768" t="s">
        <v>340</v>
      </c>
      <c r="M768" t="s">
        <v>1220</v>
      </c>
      <c r="N768" t="s">
        <v>311</v>
      </c>
      <c r="O768" t="s">
        <v>299</v>
      </c>
      <c r="P768" t="s">
        <v>1370</v>
      </c>
      <c r="Q768" t="s">
        <v>300</v>
      </c>
      <c r="R768" t="s">
        <v>1222</v>
      </c>
      <c r="S768" t="s">
        <v>20</v>
      </c>
      <c r="T768" s="49">
        <v>13.071400000000001</v>
      </c>
      <c r="U768" s="49">
        <v>182.99959999999999</v>
      </c>
      <c r="V768" s="49">
        <v>494.1</v>
      </c>
      <c r="W768" t="s">
        <v>301</v>
      </c>
      <c r="X768" t="s">
        <v>370</v>
      </c>
      <c r="Y768" t="s">
        <v>371</v>
      </c>
      <c r="Z768" t="s">
        <v>1369</v>
      </c>
      <c r="AA768" s="2" t="str">
        <f>IFERROR(VLOOKUP(Tabela3[[#This Row],[RetornCodigo]],Tabela7[],4,0),"formula")</f>
        <v xml:space="preserve">Mateus Varzea Da Matriz  Aracati   </v>
      </c>
      <c r="AB768" s="9" t="str">
        <f>IFERROR(VLOOKUP(Tabela3[[#This Row],[RetornCodigo]],Tabela7[],3,0),"formula")</f>
        <v>Mateus</v>
      </c>
      <c r="AC768" s="40">
        <f>IFERROR(Tabela3[[#This Row],[Vlr Devolução]]/$AK$1,"formula")</f>
        <v>1.583069531130753E-3</v>
      </c>
      <c r="AD768" s="32">
        <f>IFERROR(Tabela3[[#This Row],[Qtd Devolvida Kg]]/$AL$1,"formula")</f>
        <v>5.307321689389655E-3</v>
      </c>
      <c r="AE768" s="41" t="str">
        <f>IFERROR(RIGHT(Tabela3[[#This Row],[Cliente]],10),"formula")</f>
        <v>2459 - 62)</v>
      </c>
      <c r="AF768" s="41">
        <f>IFERROR(VLOOKUP(Tabela3[[#This Row],[Fantasia]],'BASE VENDAS'!#REF!,2,0),0)</f>
        <v>0</v>
      </c>
      <c r="AG768" s="41">
        <f>IFERROR(VLOOKUP(Tabela3[[#This Row],[Fantasia]],'BASE VENDAS'!#REF!,3,0),0)</f>
        <v>0</v>
      </c>
      <c r="AH768" s="42">
        <f t="shared" si="13"/>
        <v>2.8611970184302681E-2</v>
      </c>
    </row>
    <row r="769" spans="1:34" x14ac:dyDescent="0.2">
      <c r="A769" s="9" t="str">
        <f>IFERROR(Tabela3[[#This Row],[direita]],"formula")</f>
        <v>2459 - 62)</v>
      </c>
      <c r="C769" t="s">
        <v>1134</v>
      </c>
      <c r="D769" t="s">
        <v>917</v>
      </c>
      <c r="E769" t="s">
        <v>1135</v>
      </c>
      <c r="F769" t="s">
        <v>700</v>
      </c>
      <c r="G769" t="s">
        <v>1367</v>
      </c>
      <c r="H769" s="48">
        <v>45695</v>
      </c>
      <c r="I769" t="s">
        <v>357</v>
      </c>
      <c r="J769" t="s">
        <v>303</v>
      </c>
      <c r="K769" t="s">
        <v>45</v>
      </c>
      <c r="L769" t="s">
        <v>417</v>
      </c>
      <c r="M769" t="s">
        <v>46</v>
      </c>
      <c r="N769" t="s">
        <v>311</v>
      </c>
      <c r="O769" t="s">
        <v>299</v>
      </c>
      <c r="P769" t="s">
        <v>1370</v>
      </c>
      <c r="Q769" t="s">
        <v>308</v>
      </c>
      <c r="R769" t="s">
        <v>1181</v>
      </c>
      <c r="S769" t="s">
        <v>20</v>
      </c>
      <c r="T769" s="49">
        <v>11.875</v>
      </c>
      <c r="U769" s="49">
        <v>190</v>
      </c>
      <c r="V769" s="49">
        <v>361</v>
      </c>
      <c r="W769" t="s">
        <v>301</v>
      </c>
      <c r="X769" t="s">
        <v>370</v>
      </c>
      <c r="Y769" t="s">
        <v>371</v>
      </c>
      <c r="Z769" t="s">
        <v>1369</v>
      </c>
      <c r="AA769" s="2" t="str">
        <f>IFERROR(VLOOKUP(Tabela3[[#This Row],[RetornCodigo]],Tabela7[],4,0),"formula")</f>
        <v xml:space="preserve">Mateus Varzea Da Matriz  Aracati   </v>
      </c>
      <c r="AB769" s="9" t="str">
        <f>IFERROR(VLOOKUP(Tabela3[[#This Row],[RetornCodigo]],Tabela7[],3,0),"formula")</f>
        <v>Mateus</v>
      </c>
      <c r="AC769" s="40">
        <f>IFERROR(Tabela3[[#This Row],[Vlr Devolução]]/$AK$1,"formula")</f>
        <v>1.1566243690309692E-3</v>
      </c>
      <c r="AD769" s="32">
        <f>IFERROR(Tabela3[[#This Row],[Qtd Devolvida Kg]]/$AL$1,"formula")</f>
        <v>5.5103460389204929E-3</v>
      </c>
      <c r="AE769" s="41" t="str">
        <f>IFERROR(RIGHT(Tabela3[[#This Row],[Cliente]],10),"formula")</f>
        <v>2459 - 62)</v>
      </c>
      <c r="AF769" s="41">
        <f>IFERROR(VLOOKUP(Tabela3[[#This Row],[Fantasia]],'BASE VENDAS'!#REF!,2,0),0)</f>
        <v>0</v>
      </c>
      <c r="AG769" s="41">
        <f>IFERROR(VLOOKUP(Tabela3[[#This Row],[Fantasia]],'BASE VENDAS'!#REF!,3,0),0)</f>
        <v>0</v>
      </c>
      <c r="AH769" s="42">
        <f t="shared" si="13"/>
        <v>2.8611970184302681E-2</v>
      </c>
    </row>
    <row r="770" spans="1:34" x14ac:dyDescent="0.2">
      <c r="A770" s="9" t="str">
        <f>IFERROR(Tabela3[[#This Row],[direita]],"formula")</f>
        <v>2459 - 59)</v>
      </c>
      <c r="C770" t="s">
        <v>1134</v>
      </c>
      <c r="D770" t="s">
        <v>924</v>
      </c>
      <c r="E770" t="s">
        <v>1135</v>
      </c>
      <c r="F770" t="s">
        <v>689</v>
      </c>
      <c r="G770" t="s">
        <v>1371</v>
      </c>
      <c r="H770" s="48">
        <v>45695</v>
      </c>
      <c r="I770" t="s">
        <v>357</v>
      </c>
      <c r="J770" t="s">
        <v>297</v>
      </c>
      <c r="K770" t="s">
        <v>62</v>
      </c>
      <c r="L770" t="s">
        <v>63</v>
      </c>
      <c r="M770" t="s">
        <v>63</v>
      </c>
      <c r="N770" t="s">
        <v>298</v>
      </c>
      <c r="O770" t="s">
        <v>299</v>
      </c>
      <c r="P770" t="s">
        <v>1372</v>
      </c>
      <c r="Q770" t="s">
        <v>300</v>
      </c>
      <c r="R770" t="s">
        <v>64</v>
      </c>
      <c r="S770" t="s">
        <v>20</v>
      </c>
      <c r="T770" s="49">
        <v>6.6699999999999995E-2</v>
      </c>
      <c r="U770" s="49">
        <v>1.0004999999999999</v>
      </c>
      <c r="V770" s="49">
        <v>11.9</v>
      </c>
      <c r="W770" t="s">
        <v>315</v>
      </c>
      <c r="X770" t="s">
        <v>302</v>
      </c>
      <c r="Y770" t="s">
        <v>21</v>
      </c>
      <c r="Z770" t="s">
        <v>1373</v>
      </c>
      <c r="AA770" s="2" t="str">
        <f>IFERROR(VLOOKUP(Tabela3[[#This Row],[RetornCodigo]],Tabela7[],4,0),"formula")</f>
        <v xml:space="preserve">Mateus Juazeiro Do Norte   </v>
      </c>
      <c r="AB770" s="9" t="str">
        <f>IFERROR(VLOOKUP(Tabela3[[#This Row],[RetornCodigo]],Tabela7[],3,0),"formula")</f>
        <v>Mateus</v>
      </c>
      <c r="AC770" s="40">
        <f>IFERROR(Tabela3[[#This Row],[Vlr Devolução]]/$AK$1,"formula")</f>
        <v>3.8126952884954387E-5</v>
      </c>
      <c r="AD770" s="32">
        <f>IFERROR(Tabela3[[#This Row],[Qtd Devolvida Kg]]/$AL$1,"formula")</f>
        <v>2.9016322168105014E-5</v>
      </c>
      <c r="AE770" s="41" t="str">
        <f>IFERROR(RIGHT(Tabela3[[#This Row],[Cliente]],10),"formula")</f>
        <v>2459 - 59)</v>
      </c>
      <c r="AF770" s="41">
        <f>IFERROR(VLOOKUP(Tabela3[[#This Row],[Fantasia]],'BASE VENDAS'!#REF!,2,0),0)</f>
        <v>0</v>
      </c>
      <c r="AG770" s="41">
        <f>IFERROR(VLOOKUP(Tabela3[[#This Row],[Fantasia]],'BASE VENDAS'!#REF!,3,0),0)</f>
        <v>0</v>
      </c>
      <c r="AH770" s="42">
        <f t="shared" si="13"/>
        <v>2.8611970184302681E-2</v>
      </c>
    </row>
    <row r="771" spans="1:34" x14ac:dyDescent="0.2">
      <c r="A771" s="9" t="str">
        <f>IFERROR(Tabela3[[#This Row],[direita]],"formula")</f>
        <v>2459 - 59)</v>
      </c>
      <c r="C771" t="s">
        <v>1134</v>
      </c>
      <c r="D771" t="s">
        <v>924</v>
      </c>
      <c r="E771" t="s">
        <v>1135</v>
      </c>
      <c r="F771" t="s">
        <v>689</v>
      </c>
      <c r="G771" t="s">
        <v>1371</v>
      </c>
      <c r="H771" s="48">
        <v>45695</v>
      </c>
      <c r="I771" t="s">
        <v>357</v>
      </c>
      <c r="J771" t="s">
        <v>303</v>
      </c>
      <c r="K771" t="s">
        <v>147</v>
      </c>
      <c r="L771" t="s">
        <v>415</v>
      </c>
      <c r="M771" t="s">
        <v>1159</v>
      </c>
      <c r="N771" t="s">
        <v>298</v>
      </c>
      <c r="O771" t="s">
        <v>299</v>
      </c>
      <c r="P771" t="s">
        <v>1372</v>
      </c>
      <c r="Q771" t="s">
        <v>309</v>
      </c>
      <c r="R771" t="s">
        <v>1161</v>
      </c>
      <c r="S771" t="s">
        <v>20</v>
      </c>
      <c r="T771" s="49">
        <v>0.27779999999999999</v>
      </c>
      <c r="U771" s="49">
        <v>5.0004</v>
      </c>
      <c r="V771" s="49">
        <v>17</v>
      </c>
      <c r="W771" t="s">
        <v>315</v>
      </c>
      <c r="X771" t="s">
        <v>302</v>
      </c>
      <c r="Y771" t="s">
        <v>21</v>
      </c>
      <c r="Z771" t="s">
        <v>1373</v>
      </c>
      <c r="AA771" s="2" t="str">
        <f>IFERROR(VLOOKUP(Tabela3[[#This Row],[RetornCodigo]],Tabela7[],4,0),"formula")</f>
        <v xml:space="preserve">Mateus Juazeiro Do Norte   </v>
      </c>
      <c r="AB771" s="9" t="str">
        <f>IFERROR(VLOOKUP(Tabela3[[#This Row],[RetornCodigo]],Tabela7[],3,0),"formula")</f>
        <v>Mateus</v>
      </c>
      <c r="AC771" s="40">
        <f>IFERROR(Tabela3[[#This Row],[Vlr Devolução]]/$AK$1,"formula")</f>
        <v>5.446707554993483E-5</v>
      </c>
      <c r="AD771" s="32">
        <f>IFERROR(Tabela3[[#This Row],[Qtd Devolvida Kg]]/$AL$1,"formula")</f>
        <v>1.4502070701588439E-4</v>
      </c>
      <c r="AE771" s="41" t="str">
        <f>IFERROR(RIGHT(Tabela3[[#This Row],[Cliente]],10),"formula")</f>
        <v>2459 - 59)</v>
      </c>
      <c r="AF771" s="41">
        <f>IFERROR(VLOOKUP(Tabela3[[#This Row],[Fantasia]],'BASE VENDAS'!#REF!,2,0),0)</f>
        <v>0</v>
      </c>
      <c r="AG771" s="41">
        <f>IFERROR(VLOOKUP(Tabela3[[#This Row],[Fantasia]],'BASE VENDAS'!#REF!,3,0),0)</f>
        <v>0</v>
      </c>
      <c r="AH771" s="42">
        <f t="shared" si="13"/>
        <v>2.8611970184302681E-2</v>
      </c>
    </row>
    <row r="772" spans="1:34" x14ac:dyDescent="0.2">
      <c r="A772" s="9" t="str">
        <f>IFERROR(Tabela3[[#This Row],[direita]],"formula")</f>
        <v>2459 - 59)</v>
      </c>
      <c r="C772" t="s">
        <v>1134</v>
      </c>
      <c r="D772" t="s">
        <v>924</v>
      </c>
      <c r="E772" t="s">
        <v>1135</v>
      </c>
      <c r="F772" t="s">
        <v>689</v>
      </c>
      <c r="G772" t="s">
        <v>1371</v>
      </c>
      <c r="H772" s="48">
        <v>45700</v>
      </c>
      <c r="I772" t="s">
        <v>430</v>
      </c>
      <c r="J772" t="s">
        <v>297</v>
      </c>
      <c r="K772" t="s">
        <v>27</v>
      </c>
      <c r="L772" t="s">
        <v>84</v>
      </c>
      <c r="M772" t="s">
        <v>84</v>
      </c>
      <c r="N772" t="s">
        <v>298</v>
      </c>
      <c r="O772" t="s">
        <v>299</v>
      </c>
      <c r="P772" t="s">
        <v>2251</v>
      </c>
      <c r="Q772" t="s">
        <v>300</v>
      </c>
      <c r="R772" t="s">
        <v>268</v>
      </c>
      <c r="S772" t="s">
        <v>20</v>
      </c>
      <c r="T772" s="49">
        <v>1.9443999999999999</v>
      </c>
      <c r="U772" s="49">
        <v>34.999200000000002</v>
      </c>
      <c r="V772" s="49">
        <v>357</v>
      </c>
      <c r="W772" t="s">
        <v>301</v>
      </c>
      <c r="X772" t="s">
        <v>370</v>
      </c>
      <c r="Y772" t="s">
        <v>371</v>
      </c>
      <c r="Z772" t="s">
        <v>1373</v>
      </c>
      <c r="AA772" s="2" t="str">
        <f>IFERROR(VLOOKUP(Tabela3[[#This Row],[RetornCodigo]],Tabela7[],4,0),"formula")</f>
        <v xml:space="preserve">Mateus Juazeiro Do Norte   </v>
      </c>
      <c r="AB772" s="9" t="str">
        <f>IFERROR(VLOOKUP(Tabela3[[#This Row],[RetornCodigo]],Tabela7[],3,0),"formula")</f>
        <v>Mateus</v>
      </c>
      <c r="AC772" s="40">
        <f>IFERROR(Tabela3[[#This Row],[Vlr Devolução]]/$AK$1,"formula")</f>
        <v>1.1438085865486316E-3</v>
      </c>
      <c r="AD772" s="32">
        <f>IFERROR(Tabela3[[#This Row],[Qtd Devolvida Kg]]/$AL$1,"formula")</f>
        <v>1.0150405425546638E-3</v>
      </c>
      <c r="AE772" s="41" t="str">
        <f>IFERROR(RIGHT(Tabela3[[#This Row],[Cliente]],10),"formula")</f>
        <v>2459 - 59)</v>
      </c>
      <c r="AF772" s="41">
        <f>IFERROR(VLOOKUP(Tabela3[[#This Row],[Fantasia]],'BASE VENDAS'!#REF!,2,0),0)</f>
        <v>0</v>
      </c>
      <c r="AG772" s="41">
        <f>IFERROR(VLOOKUP(Tabela3[[#This Row],[Fantasia]],'BASE VENDAS'!#REF!,3,0),0)</f>
        <v>0</v>
      </c>
      <c r="AH772" s="42">
        <f t="shared" si="13"/>
        <v>2.8611970184302681E-2</v>
      </c>
    </row>
    <row r="773" spans="1:34" x14ac:dyDescent="0.2">
      <c r="A773" s="9" t="str">
        <f>IFERROR(Tabela3[[#This Row],[direita]],"formula")</f>
        <v>2459 - 59)</v>
      </c>
      <c r="C773" t="s">
        <v>1134</v>
      </c>
      <c r="D773" t="s">
        <v>924</v>
      </c>
      <c r="E773" t="s">
        <v>1135</v>
      </c>
      <c r="F773" t="s">
        <v>689</v>
      </c>
      <c r="G773" t="s">
        <v>1371</v>
      </c>
      <c r="H773" s="48">
        <v>45700</v>
      </c>
      <c r="I773" t="s">
        <v>430</v>
      </c>
      <c r="J773" t="s">
        <v>303</v>
      </c>
      <c r="K773" t="s">
        <v>147</v>
      </c>
      <c r="L773" t="s">
        <v>415</v>
      </c>
      <c r="M773" t="s">
        <v>1159</v>
      </c>
      <c r="N773" t="s">
        <v>298</v>
      </c>
      <c r="O773" t="s">
        <v>299</v>
      </c>
      <c r="P773" t="s">
        <v>2251</v>
      </c>
      <c r="Q773" t="s">
        <v>309</v>
      </c>
      <c r="R773" t="s">
        <v>1161</v>
      </c>
      <c r="S773" t="s">
        <v>20</v>
      </c>
      <c r="T773" s="49">
        <v>1.8777999999999999</v>
      </c>
      <c r="U773" s="49">
        <v>33.800400000000003</v>
      </c>
      <c r="V773" s="49">
        <v>114.92</v>
      </c>
      <c r="W773" t="s">
        <v>301</v>
      </c>
      <c r="X773" t="s">
        <v>370</v>
      </c>
      <c r="Y773" t="s">
        <v>371</v>
      </c>
      <c r="Z773" t="s">
        <v>1373</v>
      </c>
      <c r="AA773" s="2" t="str">
        <f>IFERROR(VLOOKUP(Tabela3[[#This Row],[RetornCodigo]],Tabela7[],4,0),"formula")</f>
        <v xml:space="preserve">Mateus Juazeiro Do Norte   </v>
      </c>
      <c r="AB773" s="9" t="str">
        <f>IFERROR(VLOOKUP(Tabela3[[#This Row],[RetornCodigo]],Tabela7[],3,0),"formula")</f>
        <v>Mateus</v>
      </c>
      <c r="AC773" s="40">
        <f>IFERROR(Tabela3[[#This Row],[Vlr Devolução]]/$AK$1,"formula")</f>
        <v>3.6819743071755945E-4</v>
      </c>
      <c r="AD773" s="32">
        <f>IFERROR(Tabela3[[#This Row],[Qtd Devolvida Kg]]/$AL$1,"formula")</f>
        <v>9.8027315923120118E-4</v>
      </c>
      <c r="AE773" s="41" t="str">
        <f>IFERROR(RIGHT(Tabela3[[#This Row],[Cliente]],10),"formula")</f>
        <v>2459 - 59)</v>
      </c>
      <c r="AF773" s="41">
        <f>IFERROR(VLOOKUP(Tabela3[[#This Row],[Fantasia]],'BASE VENDAS'!#REF!,2,0),0)</f>
        <v>0</v>
      </c>
      <c r="AG773" s="41">
        <f>IFERROR(VLOOKUP(Tabela3[[#This Row],[Fantasia]],'BASE VENDAS'!#REF!,3,0),0)</f>
        <v>0</v>
      </c>
      <c r="AH773" s="42">
        <f t="shared" si="13"/>
        <v>2.8611970184302681E-2</v>
      </c>
    </row>
    <row r="774" spans="1:34" x14ac:dyDescent="0.2">
      <c r="A774" s="9" t="str">
        <f>IFERROR(Tabela3[[#This Row],[direita]],"formula")</f>
        <v>2459 - 23)</v>
      </c>
      <c r="C774" t="s">
        <v>1140</v>
      </c>
      <c r="D774" t="s">
        <v>918</v>
      </c>
      <c r="E774" t="s">
        <v>1284</v>
      </c>
      <c r="F774" t="s">
        <v>678</v>
      </c>
      <c r="G774" t="s">
        <v>1374</v>
      </c>
      <c r="H774" s="48">
        <v>45695</v>
      </c>
      <c r="I774" t="s">
        <v>357</v>
      </c>
      <c r="J774" t="s">
        <v>297</v>
      </c>
      <c r="K774" t="s">
        <v>41</v>
      </c>
      <c r="L774" t="s">
        <v>310</v>
      </c>
      <c r="M774" t="s">
        <v>42</v>
      </c>
      <c r="N774" t="s">
        <v>298</v>
      </c>
      <c r="O774" t="s">
        <v>299</v>
      </c>
      <c r="P774" t="s">
        <v>1375</v>
      </c>
      <c r="Q774" t="s">
        <v>300</v>
      </c>
      <c r="R774" t="s">
        <v>86</v>
      </c>
      <c r="S774" t="s">
        <v>20</v>
      </c>
      <c r="T774" s="49">
        <v>0.1111</v>
      </c>
      <c r="U774" s="49">
        <v>0.99990000000000001</v>
      </c>
      <c r="V774" s="49">
        <v>22.9</v>
      </c>
      <c r="W774" t="s">
        <v>315</v>
      </c>
      <c r="X774" t="s">
        <v>302</v>
      </c>
      <c r="Y774" t="s">
        <v>21</v>
      </c>
      <c r="Z774" t="s">
        <v>1376</v>
      </c>
      <c r="AA774" s="2" t="str">
        <f>IFERROR(VLOOKUP(Tabela3[[#This Row],[RetornCodigo]],Tabela7[],4,0),"formula")</f>
        <v xml:space="preserve">Mix Mateus Centro  Timon   </v>
      </c>
      <c r="AB774" s="9" t="str">
        <f>IFERROR(VLOOKUP(Tabela3[[#This Row],[RetornCodigo]],Tabela7[],3,0),"formula")</f>
        <v>Mateus</v>
      </c>
      <c r="AC774" s="40">
        <f>IFERROR(Tabela3[[#This Row],[Vlr Devolução]]/$AK$1,"formula")</f>
        <v>7.3370354711382795E-5</v>
      </c>
      <c r="AD774" s="32">
        <f>IFERROR(Tabela3[[#This Row],[Qtd Devolvida Kg]]/$AL$1,"formula")</f>
        <v>2.8998921075350528E-5</v>
      </c>
      <c r="AE774" s="41" t="str">
        <f>IFERROR(RIGHT(Tabela3[[#This Row],[Cliente]],10),"formula")</f>
        <v>2459 - 23)</v>
      </c>
      <c r="AF774" s="41">
        <f>IFERROR(VLOOKUP(Tabela3[[#This Row],[Fantasia]],'BASE VENDAS'!#REF!,2,0),0)</f>
        <v>0</v>
      </c>
      <c r="AG774" s="41">
        <f>IFERROR(VLOOKUP(Tabela3[[#This Row],[Fantasia]],'BASE VENDAS'!#REF!,3,0),0)</f>
        <v>0</v>
      </c>
      <c r="AH774" s="42">
        <f t="shared" si="13"/>
        <v>2.8611970184302681E-2</v>
      </c>
    </row>
    <row r="775" spans="1:34" x14ac:dyDescent="0.2">
      <c r="A775" s="9" t="str">
        <f>IFERROR(Tabela3[[#This Row],[direita]],"formula")</f>
        <v>2459 - 23)</v>
      </c>
      <c r="C775" t="s">
        <v>1140</v>
      </c>
      <c r="D775" t="s">
        <v>918</v>
      </c>
      <c r="E775" t="s">
        <v>1284</v>
      </c>
      <c r="F775" t="s">
        <v>678</v>
      </c>
      <c r="G775" t="s">
        <v>1374</v>
      </c>
      <c r="H775" s="48">
        <v>45695</v>
      </c>
      <c r="I775" t="s">
        <v>357</v>
      </c>
      <c r="J775" t="s">
        <v>297</v>
      </c>
      <c r="K775" t="s">
        <v>62</v>
      </c>
      <c r="L775" t="s">
        <v>63</v>
      </c>
      <c r="M775" t="s">
        <v>63</v>
      </c>
      <c r="N775" t="s">
        <v>298</v>
      </c>
      <c r="O775" t="s">
        <v>299</v>
      </c>
      <c r="P775" t="s">
        <v>1375</v>
      </c>
      <c r="Q775" t="s">
        <v>308</v>
      </c>
      <c r="R775" t="s">
        <v>64</v>
      </c>
      <c r="S775" t="s">
        <v>20</v>
      </c>
      <c r="T775" s="49">
        <v>6.6699999999999995E-2</v>
      </c>
      <c r="U775" s="49">
        <v>1.0004999999999999</v>
      </c>
      <c r="V775" s="49">
        <v>10.9</v>
      </c>
      <c r="W775" t="s">
        <v>315</v>
      </c>
      <c r="X775" t="s">
        <v>302</v>
      </c>
      <c r="Y775" t="s">
        <v>21</v>
      </c>
      <c r="Z775" t="s">
        <v>1376</v>
      </c>
      <c r="AA775" s="2" t="str">
        <f>IFERROR(VLOOKUP(Tabela3[[#This Row],[RetornCodigo]],Tabela7[],4,0),"formula")</f>
        <v xml:space="preserve">Mix Mateus Centro  Timon   </v>
      </c>
      <c r="AB775" s="9" t="str">
        <f>IFERROR(VLOOKUP(Tabela3[[#This Row],[RetornCodigo]],Tabela7[],3,0),"formula")</f>
        <v>Mateus</v>
      </c>
      <c r="AC775" s="40">
        <f>IFERROR(Tabela3[[#This Row],[Vlr Devolução]]/$AK$1,"formula")</f>
        <v>3.4923007264369984E-5</v>
      </c>
      <c r="AD775" s="32">
        <f>IFERROR(Tabela3[[#This Row],[Qtd Devolvida Kg]]/$AL$1,"formula")</f>
        <v>2.9016322168105014E-5</v>
      </c>
      <c r="AE775" s="41" t="str">
        <f>IFERROR(RIGHT(Tabela3[[#This Row],[Cliente]],10),"formula")</f>
        <v>2459 - 23)</v>
      </c>
      <c r="AF775" s="41">
        <f>IFERROR(VLOOKUP(Tabela3[[#This Row],[Fantasia]],'BASE VENDAS'!#REF!,2,0),0)</f>
        <v>0</v>
      </c>
      <c r="AG775" s="41">
        <f>IFERROR(VLOOKUP(Tabela3[[#This Row],[Fantasia]],'BASE VENDAS'!#REF!,3,0),0)</f>
        <v>0</v>
      </c>
      <c r="AH775" s="42">
        <f t="shared" si="13"/>
        <v>2.8611970184302681E-2</v>
      </c>
    </row>
    <row r="776" spans="1:34" x14ac:dyDescent="0.2">
      <c r="A776" s="9" t="str">
        <f>IFERROR(Tabela3[[#This Row],[direita]],"formula")</f>
        <v>2459 - 61)</v>
      </c>
      <c r="C776" t="s">
        <v>1140</v>
      </c>
      <c r="D776" t="s">
        <v>918</v>
      </c>
      <c r="E776" t="s">
        <v>1284</v>
      </c>
      <c r="F776" t="s">
        <v>696</v>
      </c>
      <c r="G776" t="s">
        <v>2252</v>
      </c>
      <c r="H776" s="48">
        <v>45699</v>
      </c>
      <c r="I776" t="s">
        <v>430</v>
      </c>
      <c r="J776" t="s">
        <v>303</v>
      </c>
      <c r="K776" t="s">
        <v>57</v>
      </c>
      <c r="L776" t="s">
        <v>334</v>
      </c>
      <c r="M776" t="s">
        <v>367</v>
      </c>
      <c r="N776" t="s">
        <v>342</v>
      </c>
      <c r="O776" t="s">
        <v>299</v>
      </c>
      <c r="P776" t="s">
        <v>2253</v>
      </c>
      <c r="Q776" t="s">
        <v>300</v>
      </c>
      <c r="R776" t="s">
        <v>387</v>
      </c>
      <c r="S776" t="s">
        <v>20</v>
      </c>
      <c r="T776" s="49">
        <v>0.7</v>
      </c>
      <c r="U776" s="49">
        <v>3.92</v>
      </c>
      <c r="V776" s="49">
        <v>87.5</v>
      </c>
      <c r="W776" t="s">
        <v>305</v>
      </c>
      <c r="X776" t="s">
        <v>368</v>
      </c>
      <c r="Y776" t="s">
        <v>369</v>
      </c>
      <c r="Z776" t="s">
        <v>2254</v>
      </c>
      <c r="AA776" s="2" t="str">
        <f>IFERROR(VLOOKUP(Tabela3[[#This Row],[RetornCodigo]],Tabela7[],4,0),"formula")</f>
        <v xml:space="preserve">Mateus Caxias   </v>
      </c>
      <c r="AB776" s="9" t="str">
        <f>IFERROR(VLOOKUP(Tabela3[[#This Row],[RetornCodigo]],Tabela7[],3,0),"formula")</f>
        <v>Mateus</v>
      </c>
      <c r="AC776" s="40">
        <f>IFERROR(Tabela3[[#This Row],[Vlr Devolução]]/$AK$1,"formula")</f>
        <v>2.8034524180113514E-4</v>
      </c>
      <c r="AD776" s="32">
        <f>IFERROR(Tabela3[[#This Row],[Qtd Devolvida Kg]]/$AL$1,"formula")</f>
        <v>1.13687139329307E-4</v>
      </c>
      <c r="AE776" s="41" t="str">
        <f>IFERROR(RIGHT(Tabela3[[#This Row],[Cliente]],10),"formula")</f>
        <v>2459 - 61)</v>
      </c>
      <c r="AF776" s="41">
        <f>IFERROR(VLOOKUP(Tabela3[[#This Row],[Fantasia]],'BASE VENDAS'!#REF!,2,0),0)</f>
        <v>0</v>
      </c>
      <c r="AG776" s="41">
        <f>IFERROR(VLOOKUP(Tabela3[[#This Row],[Fantasia]],'BASE VENDAS'!#REF!,3,0),0)</f>
        <v>0</v>
      </c>
      <c r="AH776" s="42">
        <f t="shared" si="13"/>
        <v>2.8611970184302681E-2</v>
      </c>
    </row>
    <row r="777" spans="1:34" x14ac:dyDescent="0.2">
      <c r="A777" s="9" t="str">
        <f>IFERROR(Tabela3[[#This Row],[direita]],"formula")</f>
        <v>1456 - 04)</v>
      </c>
      <c r="C777" t="s">
        <v>1140</v>
      </c>
      <c r="D777" t="s">
        <v>918</v>
      </c>
      <c r="E777" t="s">
        <v>1141</v>
      </c>
      <c r="F777" t="s">
        <v>677</v>
      </c>
      <c r="G777" t="s">
        <v>1619</v>
      </c>
      <c r="H777" s="48">
        <v>45709</v>
      </c>
      <c r="I777" t="s">
        <v>1982</v>
      </c>
      <c r="J777" t="s">
        <v>303</v>
      </c>
      <c r="K777" t="s">
        <v>57</v>
      </c>
      <c r="L777" t="s">
        <v>334</v>
      </c>
      <c r="M777" t="s">
        <v>367</v>
      </c>
      <c r="N777" t="s">
        <v>342</v>
      </c>
      <c r="O777" t="s">
        <v>299</v>
      </c>
      <c r="P777" t="s">
        <v>2839</v>
      </c>
      <c r="Q777" t="s">
        <v>300</v>
      </c>
      <c r="R777" t="s">
        <v>387</v>
      </c>
      <c r="S777" t="s">
        <v>20</v>
      </c>
      <c r="T777" s="49">
        <v>0.1</v>
      </c>
      <c r="U777" s="49">
        <v>0.56000000000000005</v>
      </c>
      <c r="V777" s="49">
        <v>12.5</v>
      </c>
      <c r="W777" t="s">
        <v>301</v>
      </c>
      <c r="X777" t="s">
        <v>370</v>
      </c>
      <c r="Y777" t="s">
        <v>371</v>
      </c>
      <c r="Z777" t="s">
        <v>2840</v>
      </c>
      <c r="AA777" s="2" t="str">
        <f>IFERROR(VLOOKUP(Tabela3[[#This Row],[RetornCodigo]],Tabela7[],4,0),"formula")</f>
        <v xml:space="preserve">Mateus Uruguai   </v>
      </c>
      <c r="AB777" s="9" t="str">
        <f>IFERROR(VLOOKUP(Tabela3[[#This Row],[RetornCodigo]],Tabela7[],3,0),"formula")</f>
        <v>Mateus</v>
      </c>
      <c r="AC777" s="40">
        <f>IFERROR(Tabela3[[#This Row],[Vlr Devolução]]/$AK$1,"formula")</f>
        <v>4.0049320257305026E-5</v>
      </c>
      <c r="AD777" s="32">
        <f>IFERROR(Tabela3[[#This Row],[Qtd Devolvida Kg]]/$AL$1,"formula")</f>
        <v>1.6241019904186717E-5</v>
      </c>
      <c r="AE777" s="41" t="str">
        <f>IFERROR(RIGHT(Tabela3[[#This Row],[Cliente]],10),"formula")</f>
        <v>1456 - 04)</v>
      </c>
      <c r="AF777" s="41">
        <f>IFERROR(VLOOKUP(Tabela3[[#This Row],[Fantasia]],'BASE VENDAS'!#REF!,2,0),0)</f>
        <v>0</v>
      </c>
      <c r="AG777" s="41">
        <f>IFERROR(VLOOKUP(Tabela3[[#This Row],[Fantasia]],'BASE VENDAS'!#REF!,3,0),0)</f>
        <v>0</v>
      </c>
      <c r="AH777" s="42">
        <f t="shared" si="13"/>
        <v>2.8611970184302681E-2</v>
      </c>
    </row>
    <row r="778" spans="1:34" x14ac:dyDescent="0.2">
      <c r="A778" s="9" t="str">
        <f>IFERROR(Tabela3[[#This Row],[direita]],"formula")</f>
        <v>1899 - 61)</v>
      </c>
      <c r="C778" t="s">
        <v>1134</v>
      </c>
      <c r="D778" t="s">
        <v>917</v>
      </c>
      <c r="E778" t="s">
        <v>1135</v>
      </c>
      <c r="F778" t="s">
        <v>676</v>
      </c>
      <c r="G778" t="s">
        <v>1173</v>
      </c>
      <c r="H778" s="48">
        <v>45701</v>
      </c>
      <c r="I778" t="s">
        <v>430</v>
      </c>
      <c r="J778" t="s">
        <v>303</v>
      </c>
      <c r="K778" t="s">
        <v>313</v>
      </c>
      <c r="L778" t="s">
        <v>365</v>
      </c>
      <c r="M778" t="s">
        <v>365</v>
      </c>
      <c r="N778" t="s">
        <v>325</v>
      </c>
      <c r="O778" t="s">
        <v>299</v>
      </c>
      <c r="P778" t="s">
        <v>2255</v>
      </c>
      <c r="Q778" t="s">
        <v>300</v>
      </c>
      <c r="R778" t="s">
        <v>1418</v>
      </c>
      <c r="S778" t="s">
        <v>20</v>
      </c>
      <c r="T778" s="49">
        <v>12</v>
      </c>
      <c r="U778" s="49">
        <v>67.2</v>
      </c>
      <c r="V778" s="49">
        <v>1308</v>
      </c>
      <c r="W778" t="s">
        <v>301</v>
      </c>
      <c r="X778" t="s">
        <v>370</v>
      </c>
      <c r="Y778" t="s">
        <v>371</v>
      </c>
      <c r="Z778" t="s">
        <v>1839</v>
      </c>
      <c r="AA778" s="2" t="str">
        <f>IFERROR(VLOOKUP(Tabela3[[#This Row],[RetornCodigo]],Tabela7[],4,0),"formula")</f>
        <v xml:space="preserve">Assai Joquei Clube   </v>
      </c>
      <c r="AB778" s="9" t="str">
        <f>IFERROR(VLOOKUP(Tabela3[[#This Row],[RetornCodigo]],Tabela7[],3,0),"formula")</f>
        <v>Assai</v>
      </c>
      <c r="AC778" s="40">
        <f>IFERROR(Tabela3[[#This Row],[Vlr Devolução]]/$AK$1,"formula")</f>
        <v>4.1907608717243975E-3</v>
      </c>
      <c r="AD778" s="32">
        <f>IFERROR(Tabela3[[#This Row],[Qtd Devolvida Kg]]/$AL$1,"formula")</f>
        <v>1.9489223885024059E-3</v>
      </c>
      <c r="AE778" s="41" t="str">
        <f>IFERROR(RIGHT(Tabela3[[#This Row],[Cliente]],10),"formula")</f>
        <v>1899 - 61)</v>
      </c>
      <c r="AF778" s="41">
        <f>IFERROR(VLOOKUP(Tabela3[[#This Row],[Fantasia]],'BASE VENDAS'!#REF!,2,0),0)</f>
        <v>0</v>
      </c>
      <c r="AG778" s="41">
        <f>IFERROR(VLOOKUP(Tabela3[[#This Row],[Fantasia]],'BASE VENDAS'!#REF!,3,0),0)</f>
        <v>0</v>
      </c>
      <c r="AH778" s="42">
        <f t="shared" si="13"/>
        <v>2.8611970184302681E-2</v>
      </c>
    </row>
    <row r="779" spans="1:34" x14ac:dyDescent="0.2">
      <c r="A779" s="9" t="str">
        <f>IFERROR(Tabela3[[#This Row],[direita]],"formula")</f>
        <v>1899 - 46)</v>
      </c>
      <c r="C779" t="s">
        <v>1134</v>
      </c>
      <c r="D779" t="s">
        <v>917</v>
      </c>
      <c r="E779" t="s">
        <v>1135</v>
      </c>
      <c r="F779" t="s">
        <v>676</v>
      </c>
      <c r="G779" t="s">
        <v>1170</v>
      </c>
      <c r="H779" s="48">
        <v>45692</v>
      </c>
      <c r="I779" t="s">
        <v>357</v>
      </c>
      <c r="J779" t="s">
        <v>303</v>
      </c>
      <c r="K779" t="s">
        <v>57</v>
      </c>
      <c r="L779" t="s">
        <v>429</v>
      </c>
      <c r="M779" t="s">
        <v>57</v>
      </c>
      <c r="N779" t="s">
        <v>298</v>
      </c>
      <c r="O779" t="s">
        <v>299</v>
      </c>
      <c r="P779" t="s">
        <v>1377</v>
      </c>
      <c r="Q779" t="s">
        <v>300</v>
      </c>
      <c r="R779" t="s">
        <v>58</v>
      </c>
      <c r="S779" t="s">
        <v>20</v>
      </c>
      <c r="T779" s="49">
        <v>0.75</v>
      </c>
      <c r="U779" s="49">
        <v>4.5</v>
      </c>
      <c r="V779" s="49">
        <v>71.55</v>
      </c>
      <c r="W779" t="s">
        <v>315</v>
      </c>
      <c r="X779" t="s">
        <v>370</v>
      </c>
      <c r="Y779" t="s">
        <v>379</v>
      </c>
      <c r="Z779" t="s">
        <v>1378</v>
      </c>
      <c r="AA779" s="2" t="str">
        <f>IFERROR(VLOOKUP(Tabela3[[#This Row],[RetornCodigo]],Tabela7[],4,0),"formula")</f>
        <v xml:space="preserve">Assai Coacu   </v>
      </c>
      <c r="AB779" s="9" t="str">
        <f>IFERROR(VLOOKUP(Tabela3[[#This Row],[RetornCodigo]],Tabela7[],3,0),"formula")</f>
        <v>Assai</v>
      </c>
      <c r="AC779" s="40">
        <f>IFERROR(Tabela3[[#This Row],[Vlr Devolução]]/$AK$1,"formula")</f>
        <v>2.2924230915281394E-4</v>
      </c>
      <c r="AD779" s="32">
        <f>IFERROR(Tabela3[[#This Row],[Qtd Devolvida Kg]]/$AL$1,"formula")</f>
        <v>1.3050819565864325E-4</v>
      </c>
      <c r="AE779" s="41" t="str">
        <f>IFERROR(RIGHT(Tabela3[[#This Row],[Cliente]],10),"formula")</f>
        <v>1899 - 46)</v>
      </c>
      <c r="AF779" s="41">
        <f>IFERROR(VLOOKUP(Tabela3[[#This Row],[Fantasia]],'BASE VENDAS'!#REF!,2,0),0)</f>
        <v>0</v>
      </c>
      <c r="AG779" s="41">
        <f>IFERROR(VLOOKUP(Tabela3[[#This Row],[Fantasia]],'BASE VENDAS'!#REF!,3,0),0)</f>
        <v>0</v>
      </c>
      <c r="AH779" s="42">
        <f t="shared" si="13"/>
        <v>2.8611970184302681E-2</v>
      </c>
    </row>
    <row r="780" spans="1:34" x14ac:dyDescent="0.2">
      <c r="A780" s="9" t="str">
        <f>IFERROR(Tabela3[[#This Row],[direita]],"formula")</f>
        <v>1899 - 46)</v>
      </c>
      <c r="C780" t="s">
        <v>1134</v>
      </c>
      <c r="D780" t="s">
        <v>917</v>
      </c>
      <c r="E780" t="s">
        <v>1135</v>
      </c>
      <c r="F780" t="s">
        <v>676</v>
      </c>
      <c r="G780" t="s">
        <v>1170</v>
      </c>
      <c r="H780" s="48">
        <v>45692</v>
      </c>
      <c r="I780" t="s">
        <v>357</v>
      </c>
      <c r="J780" t="s">
        <v>297</v>
      </c>
      <c r="K780" t="s">
        <v>41</v>
      </c>
      <c r="L780" t="s">
        <v>310</v>
      </c>
      <c r="M780" t="s">
        <v>366</v>
      </c>
      <c r="N780" t="s">
        <v>342</v>
      </c>
      <c r="O780" t="s">
        <v>299</v>
      </c>
      <c r="P780" t="s">
        <v>1377</v>
      </c>
      <c r="Q780" t="s">
        <v>308</v>
      </c>
      <c r="R780" t="s">
        <v>386</v>
      </c>
      <c r="S780" t="s">
        <v>20</v>
      </c>
      <c r="T780" s="49">
        <v>0.3</v>
      </c>
      <c r="U780" s="49">
        <v>1.95</v>
      </c>
      <c r="V780" s="49">
        <v>45.3</v>
      </c>
      <c r="W780" t="s">
        <v>315</v>
      </c>
      <c r="X780" t="s">
        <v>368</v>
      </c>
      <c r="Y780" t="s">
        <v>369</v>
      </c>
      <c r="Z780" t="s">
        <v>1378</v>
      </c>
      <c r="AA780" s="2" t="str">
        <f>IFERROR(VLOOKUP(Tabela3[[#This Row],[RetornCodigo]],Tabela7[],4,0),"formula")</f>
        <v xml:space="preserve">Assai Coacu   </v>
      </c>
      <c r="AB780" s="9" t="str">
        <f>IFERROR(VLOOKUP(Tabela3[[#This Row],[RetornCodigo]],Tabela7[],3,0),"formula")</f>
        <v>Assai</v>
      </c>
      <c r="AC780" s="40">
        <f>IFERROR(Tabela3[[#This Row],[Vlr Devolução]]/$AK$1,"formula")</f>
        <v>1.4513873661247339E-4</v>
      </c>
      <c r="AD780" s="32">
        <f>IFERROR(Tabela3[[#This Row],[Qtd Devolvida Kg]]/$AL$1,"formula")</f>
        <v>5.6553551452078736E-5</v>
      </c>
      <c r="AE780" s="41" t="str">
        <f>IFERROR(RIGHT(Tabela3[[#This Row],[Cliente]],10),"formula")</f>
        <v>1899 - 46)</v>
      </c>
      <c r="AF780" s="41">
        <f>IFERROR(VLOOKUP(Tabela3[[#This Row],[Fantasia]],'BASE VENDAS'!#REF!,2,0),0)</f>
        <v>0</v>
      </c>
      <c r="AG780" s="41">
        <f>IFERROR(VLOOKUP(Tabela3[[#This Row],[Fantasia]],'BASE VENDAS'!#REF!,3,0),0)</f>
        <v>0</v>
      </c>
      <c r="AH780" s="42">
        <f t="shared" si="13"/>
        <v>2.8611970184302681E-2</v>
      </c>
    </row>
    <row r="781" spans="1:34" x14ac:dyDescent="0.2">
      <c r="A781" s="9" t="str">
        <f>IFERROR(Tabela3[[#This Row],[direita]],"formula")</f>
        <v>1899 - 46)</v>
      </c>
      <c r="C781" t="s">
        <v>1134</v>
      </c>
      <c r="D781" t="s">
        <v>917</v>
      </c>
      <c r="E781" t="s">
        <v>1135</v>
      </c>
      <c r="F781" t="s">
        <v>676</v>
      </c>
      <c r="G781" t="s">
        <v>1170</v>
      </c>
      <c r="H781" s="48">
        <v>45692</v>
      </c>
      <c r="I781" t="s">
        <v>357</v>
      </c>
      <c r="J781" t="s">
        <v>303</v>
      </c>
      <c r="K781" t="s">
        <v>313</v>
      </c>
      <c r="L781" t="s">
        <v>321</v>
      </c>
      <c r="M781" t="s">
        <v>321</v>
      </c>
      <c r="N781" t="s">
        <v>322</v>
      </c>
      <c r="O781" t="s">
        <v>299</v>
      </c>
      <c r="P781" t="s">
        <v>1377</v>
      </c>
      <c r="Q781" t="s">
        <v>319</v>
      </c>
      <c r="R781" t="s">
        <v>323</v>
      </c>
      <c r="S781" t="s">
        <v>20</v>
      </c>
      <c r="T781" s="49">
        <v>0.05</v>
      </c>
      <c r="U781" s="49">
        <v>0.27500000000000002</v>
      </c>
      <c r="V781" s="49">
        <v>5.5</v>
      </c>
      <c r="W781" t="s">
        <v>315</v>
      </c>
      <c r="X781" t="s">
        <v>370</v>
      </c>
      <c r="Y781" t="s">
        <v>379</v>
      </c>
      <c r="Z781" t="s">
        <v>1378</v>
      </c>
      <c r="AA781" s="2" t="str">
        <f>IFERROR(VLOOKUP(Tabela3[[#This Row],[RetornCodigo]],Tabela7[],4,0),"formula")</f>
        <v xml:space="preserve">Assai Coacu   </v>
      </c>
      <c r="AB781" s="9" t="str">
        <f>IFERROR(VLOOKUP(Tabela3[[#This Row],[RetornCodigo]],Tabela7[],3,0),"formula")</f>
        <v>Assai</v>
      </c>
      <c r="AC781" s="40">
        <f>IFERROR(Tabela3[[#This Row],[Vlr Devolução]]/$AK$1,"formula")</f>
        <v>1.7621700913214211E-5</v>
      </c>
      <c r="AD781" s="32">
        <f>IFERROR(Tabela3[[#This Row],[Qtd Devolvida Kg]]/$AL$1,"formula")</f>
        <v>7.9755008458059761E-6</v>
      </c>
      <c r="AE781" s="41" t="str">
        <f>IFERROR(RIGHT(Tabela3[[#This Row],[Cliente]],10),"formula")</f>
        <v>1899 - 46)</v>
      </c>
      <c r="AF781" s="41">
        <f>IFERROR(VLOOKUP(Tabela3[[#This Row],[Fantasia]],'BASE VENDAS'!#REF!,2,0),0)</f>
        <v>0</v>
      </c>
      <c r="AG781" s="41">
        <f>IFERROR(VLOOKUP(Tabela3[[#This Row],[Fantasia]],'BASE VENDAS'!#REF!,3,0),0)</f>
        <v>0</v>
      </c>
      <c r="AH781" s="42">
        <f t="shared" si="13"/>
        <v>2.8611970184302681E-2</v>
      </c>
    </row>
    <row r="782" spans="1:34" x14ac:dyDescent="0.2">
      <c r="A782" s="9" t="str">
        <f>IFERROR(Tabela3[[#This Row],[direita]],"formula")</f>
        <v>1899 - 11)</v>
      </c>
      <c r="C782" t="s">
        <v>1134</v>
      </c>
      <c r="D782" t="s">
        <v>917</v>
      </c>
      <c r="E782" t="s">
        <v>1135</v>
      </c>
      <c r="F782" t="s">
        <v>676</v>
      </c>
      <c r="G782" t="s">
        <v>1207</v>
      </c>
      <c r="H782" s="48">
        <v>45694</v>
      </c>
      <c r="I782" t="s">
        <v>357</v>
      </c>
      <c r="J782" t="s">
        <v>297</v>
      </c>
      <c r="K782" t="s">
        <v>41</v>
      </c>
      <c r="L782" t="s">
        <v>310</v>
      </c>
      <c r="M782" t="s">
        <v>42</v>
      </c>
      <c r="N782" t="s">
        <v>298</v>
      </c>
      <c r="O782" t="s">
        <v>299</v>
      </c>
      <c r="P782" t="s">
        <v>1379</v>
      </c>
      <c r="Q782" t="s">
        <v>300</v>
      </c>
      <c r="R782" t="s">
        <v>1380</v>
      </c>
      <c r="S782" t="s">
        <v>20</v>
      </c>
      <c r="T782" s="49">
        <v>0.44440000000000002</v>
      </c>
      <c r="U782" s="49">
        <v>3.9996</v>
      </c>
      <c r="V782" s="49">
        <v>100</v>
      </c>
      <c r="W782" t="s">
        <v>315</v>
      </c>
      <c r="X782" t="s">
        <v>368</v>
      </c>
      <c r="Y782" t="s">
        <v>369</v>
      </c>
      <c r="Z782" t="s">
        <v>1381</v>
      </c>
      <c r="AA782" s="2" t="str">
        <f>IFERROR(VLOOKUP(Tabela3[[#This Row],[RetornCodigo]],Tabela7[],4,0),"formula")</f>
        <v xml:space="preserve">Assai Edson Queiroz   </v>
      </c>
      <c r="AB782" s="9" t="str">
        <f>IFERROR(VLOOKUP(Tabela3[[#This Row],[RetornCodigo]],Tabela7[],3,0),"formula")</f>
        <v>Assai</v>
      </c>
      <c r="AC782" s="40">
        <f>IFERROR(Tabela3[[#This Row],[Vlr Devolução]]/$AK$1,"formula")</f>
        <v>3.203945620584402E-4</v>
      </c>
      <c r="AD782" s="32">
        <f>IFERROR(Tabela3[[#This Row],[Qtd Devolvida Kg]]/$AL$1,"formula")</f>
        <v>1.1599568430140211E-4</v>
      </c>
      <c r="AE782" s="41" t="str">
        <f>IFERROR(RIGHT(Tabela3[[#This Row],[Cliente]],10),"formula")</f>
        <v>1899 - 11)</v>
      </c>
      <c r="AF782" s="41">
        <f>IFERROR(VLOOKUP(Tabela3[[#This Row],[Fantasia]],'BASE VENDAS'!#REF!,2,0),0)</f>
        <v>0</v>
      </c>
      <c r="AG782" s="41">
        <f>IFERROR(VLOOKUP(Tabela3[[#This Row],[Fantasia]],'BASE VENDAS'!#REF!,3,0),0)</f>
        <v>0</v>
      </c>
      <c r="AH782" s="42">
        <f t="shared" si="13"/>
        <v>2.8611970184302681E-2</v>
      </c>
    </row>
    <row r="783" spans="1:34" x14ac:dyDescent="0.2">
      <c r="A783" s="9" t="str">
        <f>IFERROR(Tabela3[[#This Row],[direita]],"formula")</f>
        <v>0048 - 14)</v>
      </c>
      <c r="C783" t="s">
        <v>1134</v>
      </c>
      <c r="D783" t="s">
        <v>920</v>
      </c>
      <c r="E783" t="s">
        <v>1135</v>
      </c>
      <c r="F783" t="s">
        <v>676</v>
      </c>
      <c r="G783" t="s">
        <v>1213</v>
      </c>
      <c r="H783" s="48">
        <v>45693</v>
      </c>
      <c r="I783" t="s">
        <v>357</v>
      </c>
      <c r="J783" t="s">
        <v>297</v>
      </c>
      <c r="K783" t="s">
        <v>65</v>
      </c>
      <c r="L783" t="s">
        <v>312</v>
      </c>
      <c r="M783" t="s">
        <v>66</v>
      </c>
      <c r="N783" t="s">
        <v>298</v>
      </c>
      <c r="O783" t="s">
        <v>299</v>
      </c>
      <c r="P783" t="s">
        <v>1382</v>
      </c>
      <c r="Q783" t="s">
        <v>300</v>
      </c>
      <c r="R783" t="s">
        <v>67</v>
      </c>
      <c r="S783" t="s">
        <v>20</v>
      </c>
      <c r="T783" s="49">
        <v>0.1111</v>
      </c>
      <c r="U783" s="49">
        <v>1.9998</v>
      </c>
      <c r="V783" s="49">
        <v>19</v>
      </c>
      <c r="W783" t="s">
        <v>315</v>
      </c>
      <c r="X783" t="s">
        <v>302</v>
      </c>
      <c r="Y783" t="s">
        <v>21</v>
      </c>
      <c r="Z783" t="s">
        <v>1383</v>
      </c>
      <c r="AA783" s="2" t="str">
        <f>IFERROR(VLOOKUP(Tabela3[[#This Row],[RetornCodigo]],Tabela7[],4,0),"formula")</f>
        <v xml:space="preserve">Atac Vila Peri   </v>
      </c>
      <c r="AB783" s="9" t="str">
        <f>IFERROR(VLOOKUP(Tabela3[[#This Row],[RetornCodigo]],Tabela7[],3,0),"formula")</f>
        <v>Atacadao</v>
      </c>
      <c r="AC783" s="40">
        <f>IFERROR(Tabela3[[#This Row],[Vlr Devolução]]/$AK$1,"formula")</f>
        <v>6.0874966791103636E-5</v>
      </c>
      <c r="AD783" s="32">
        <f>IFERROR(Tabela3[[#This Row],[Qtd Devolvida Kg]]/$AL$1,"formula")</f>
        <v>5.7997842150701057E-5</v>
      </c>
      <c r="AE783" s="41" t="str">
        <f>IFERROR(RIGHT(Tabela3[[#This Row],[Cliente]],10),"formula")</f>
        <v>0048 - 14)</v>
      </c>
      <c r="AF783" s="41">
        <f>IFERROR(VLOOKUP(Tabela3[[#This Row],[Fantasia]],'BASE VENDAS'!#REF!,2,0),0)</f>
        <v>0</v>
      </c>
      <c r="AG783" s="41">
        <f>IFERROR(VLOOKUP(Tabela3[[#This Row],[Fantasia]],'BASE VENDAS'!#REF!,3,0),0)</f>
        <v>0</v>
      </c>
      <c r="AH783" s="42">
        <f t="shared" si="13"/>
        <v>2.8611970184302681E-2</v>
      </c>
    </row>
    <row r="784" spans="1:34" x14ac:dyDescent="0.2">
      <c r="A784" s="9" t="str">
        <f>IFERROR(Tabela3[[#This Row],[direita]],"formula")</f>
        <v>0048 - 14)</v>
      </c>
      <c r="C784" t="s">
        <v>1134</v>
      </c>
      <c r="D784" t="s">
        <v>920</v>
      </c>
      <c r="E784" t="s">
        <v>1135</v>
      </c>
      <c r="F784" t="s">
        <v>676</v>
      </c>
      <c r="G784" t="s">
        <v>1213</v>
      </c>
      <c r="H784" s="48">
        <v>45694</v>
      </c>
      <c r="I784" t="s">
        <v>357</v>
      </c>
      <c r="J784" t="s">
        <v>297</v>
      </c>
      <c r="K784" t="s">
        <v>27</v>
      </c>
      <c r="L784" t="s">
        <v>320</v>
      </c>
      <c r="M784" t="s">
        <v>28</v>
      </c>
      <c r="N784" t="s">
        <v>298</v>
      </c>
      <c r="O784" t="s">
        <v>299</v>
      </c>
      <c r="P784" t="s">
        <v>1384</v>
      </c>
      <c r="Q784" t="s">
        <v>300</v>
      </c>
      <c r="R784" t="s">
        <v>29</v>
      </c>
      <c r="S784" t="s">
        <v>20</v>
      </c>
      <c r="T784" s="49">
        <v>0.27779999999999999</v>
      </c>
      <c r="U784" s="49">
        <v>5.0004</v>
      </c>
      <c r="V784" s="49">
        <v>74.5</v>
      </c>
      <c r="W784" t="s">
        <v>315</v>
      </c>
      <c r="X784" t="s">
        <v>368</v>
      </c>
      <c r="Y784" t="s">
        <v>369</v>
      </c>
      <c r="Z784" t="s">
        <v>1383</v>
      </c>
      <c r="AA784" s="2" t="str">
        <f>IFERROR(VLOOKUP(Tabela3[[#This Row],[RetornCodigo]],Tabela7[],4,0),"formula")</f>
        <v xml:space="preserve">Atac Vila Peri   </v>
      </c>
      <c r="AB784" s="9" t="str">
        <f>IFERROR(VLOOKUP(Tabela3[[#This Row],[RetornCodigo]],Tabela7[],3,0),"formula")</f>
        <v>Atacadao</v>
      </c>
      <c r="AC784" s="40">
        <f>IFERROR(Tabela3[[#This Row],[Vlr Devolução]]/$AK$1,"formula")</f>
        <v>2.3869394873353794E-4</v>
      </c>
      <c r="AD784" s="32">
        <f>IFERROR(Tabela3[[#This Row],[Qtd Devolvida Kg]]/$AL$1,"formula")</f>
        <v>1.4502070701588439E-4</v>
      </c>
      <c r="AE784" s="41" t="str">
        <f>IFERROR(RIGHT(Tabela3[[#This Row],[Cliente]],10),"formula")</f>
        <v>0048 - 14)</v>
      </c>
      <c r="AF784" s="41">
        <f>IFERROR(VLOOKUP(Tabela3[[#This Row],[Fantasia]],'BASE VENDAS'!#REF!,2,0),0)</f>
        <v>0</v>
      </c>
      <c r="AG784" s="41">
        <f>IFERROR(VLOOKUP(Tabela3[[#This Row],[Fantasia]],'BASE VENDAS'!#REF!,3,0),0)</f>
        <v>0</v>
      </c>
      <c r="AH784" s="42">
        <f t="shared" si="13"/>
        <v>2.8611970184302681E-2</v>
      </c>
    </row>
    <row r="785" spans="1:34" x14ac:dyDescent="0.2">
      <c r="A785" s="9" t="str">
        <f>IFERROR(Tabela3[[#This Row],[direita]],"formula")</f>
        <v>0048 - 14)</v>
      </c>
      <c r="C785" t="s">
        <v>1134</v>
      </c>
      <c r="D785" t="s">
        <v>920</v>
      </c>
      <c r="E785" t="s">
        <v>1135</v>
      </c>
      <c r="F785" t="s">
        <v>676</v>
      </c>
      <c r="G785" t="s">
        <v>1213</v>
      </c>
      <c r="H785" s="48">
        <v>45694</v>
      </c>
      <c r="I785" t="s">
        <v>357</v>
      </c>
      <c r="J785" t="s">
        <v>303</v>
      </c>
      <c r="K785" t="s">
        <v>45</v>
      </c>
      <c r="L785" t="s">
        <v>417</v>
      </c>
      <c r="M785" t="s">
        <v>46</v>
      </c>
      <c r="N785" t="s">
        <v>311</v>
      </c>
      <c r="O785" t="s">
        <v>299</v>
      </c>
      <c r="P785" t="s">
        <v>1384</v>
      </c>
      <c r="Q785" t="s">
        <v>308</v>
      </c>
      <c r="R785" t="s">
        <v>1181</v>
      </c>
      <c r="S785" t="s">
        <v>20</v>
      </c>
      <c r="T785" s="49">
        <v>2.1875</v>
      </c>
      <c r="U785" s="49">
        <v>35</v>
      </c>
      <c r="V785" s="49">
        <v>80.5</v>
      </c>
      <c r="W785" t="s">
        <v>315</v>
      </c>
      <c r="X785" t="s">
        <v>370</v>
      </c>
      <c r="Y785" t="s">
        <v>379</v>
      </c>
      <c r="Z785" t="s">
        <v>1383</v>
      </c>
      <c r="AA785" s="2" t="str">
        <f>IFERROR(VLOOKUP(Tabela3[[#This Row],[RetornCodigo]],Tabela7[],4,0),"formula")</f>
        <v xml:space="preserve">Atac Vila Peri   </v>
      </c>
      <c r="AB785" s="9" t="str">
        <f>IFERROR(VLOOKUP(Tabela3[[#This Row],[RetornCodigo]],Tabela7[],3,0),"formula")</f>
        <v>Atacadao</v>
      </c>
      <c r="AC785" s="40">
        <f>IFERROR(Tabela3[[#This Row],[Vlr Devolução]]/$AK$1,"formula")</f>
        <v>2.5791762245704433E-4</v>
      </c>
      <c r="AD785" s="32">
        <f>IFERROR(Tabela3[[#This Row],[Qtd Devolvida Kg]]/$AL$1,"formula")</f>
        <v>1.0150637440116696E-3</v>
      </c>
      <c r="AE785" s="41" t="str">
        <f>IFERROR(RIGHT(Tabela3[[#This Row],[Cliente]],10),"formula")</f>
        <v>0048 - 14)</v>
      </c>
      <c r="AF785" s="41">
        <f>IFERROR(VLOOKUP(Tabela3[[#This Row],[Fantasia]],'BASE VENDAS'!#REF!,2,0),0)</f>
        <v>0</v>
      </c>
      <c r="AG785" s="41">
        <f>IFERROR(VLOOKUP(Tabela3[[#This Row],[Fantasia]],'BASE VENDAS'!#REF!,3,0),0)</f>
        <v>0</v>
      </c>
      <c r="AH785" s="42">
        <f t="shared" si="13"/>
        <v>2.8611970184302681E-2</v>
      </c>
    </row>
    <row r="786" spans="1:34" x14ac:dyDescent="0.2">
      <c r="A786" s="9" t="str">
        <f>IFERROR(Tabela3[[#This Row],[direita]],"formula")</f>
        <v>0048 - 14)</v>
      </c>
      <c r="C786" t="s">
        <v>1134</v>
      </c>
      <c r="D786" t="s">
        <v>920</v>
      </c>
      <c r="E786" t="s">
        <v>1135</v>
      </c>
      <c r="F786" t="s">
        <v>676</v>
      </c>
      <c r="G786" t="s">
        <v>1213</v>
      </c>
      <c r="H786" s="48">
        <v>45694</v>
      </c>
      <c r="I786" t="s">
        <v>357</v>
      </c>
      <c r="J786" t="s">
        <v>297</v>
      </c>
      <c r="K786" t="s">
        <v>65</v>
      </c>
      <c r="L786" t="s">
        <v>312</v>
      </c>
      <c r="M786" t="s">
        <v>66</v>
      </c>
      <c r="N786" t="s">
        <v>298</v>
      </c>
      <c r="O786" t="s">
        <v>299</v>
      </c>
      <c r="P786" t="s">
        <v>1384</v>
      </c>
      <c r="Q786" t="s">
        <v>309</v>
      </c>
      <c r="R786" t="s">
        <v>67</v>
      </c>
      <c r="S786" t="s">
        <v>20</v>
      </c>
      <c r="T786" s="49">
        <v>5.5599999999999997E-2</v>
      </c>
      <c r="U786" s="49">
        <v>1.0007999999999999</v>
      </c>
      <c r="V786" s="49">
        <v>9.5</v>
      </c>
      <c r="W786" t="s">
        <v>315</v>
      </c>
      <c r="X786" t="s">
        <v>368</v>
      </c>
      <c r="Y786" t="s">
        <v>369</v>
      </c>
      <c r="Z786" t="s">
        <v>1383</v>
      </c>
      <c r="AA786" s="2" t="str">
        <f>IFERROR(VLOOKUP(Tabela3[[#This Row],[RetornCodigo]],Tabela7[],4,0),"formula")</f>
        <v xml:space="preserve">Atac Vila Peri   </v>
      </c>
      <c r="AB786" s="9" t="str">
        <f>IFERROR(VLOOKUP(Tabela3[[#This Row],[RetornCodigo]],Tabela7[],3,0),"formula")</f>
        <v>Atacadao</v>
      </c>
      <c r="AC786" s="40">
        <f>IFERROR(Tabela3[[#This Row],[Vlr Devolução]]/$AK$1,"formula")</f>
        <v>3.0437483395551818E-5</v>
      </c>
      <c r="AD786" s="32">
        <f>IFERROR(Tabela3[[#This Row],[Qtd Devolvida Kg]]/$AL$1,"formula")</f>
        <v>2.9025022714482256E-5</v>
      </c>
      <c r="AE786" s="41" t="str">
        <f>IFERROR(RIGHT(Tabela3[[#This Row],[Cliente]],10),"formula")</f>
        <v>0048 - 14)</v>
      </c>
      <c r="AF786" s="41">
        <f>IFERROR(VLOOKUP(Tabela3[[#This Row],[Fantasia]],'BASE VENDAS'!#REF!,2,0),0)</f>
        <v>0</v>
      </c>
      <c r="AG786" s="41">
        <f>IFERROR(VLOOKUP(Tabela3[[#This Row],[Fantasia]],'BASE VENDAS'!#REF!,3,0),0)</f>
        <v>0</v>
      </c>
      <c r="AH786" s="42">
        <f t="shared" si="13"/>
        <v>2.8611970184302681E-2</v>
      </c>
    </row>
    <row r="787" spans="1:34" x14ac:dyDescent="0.2">
      <c r="A787" s="9" t="str">
        <f>IFERROR(Tabela3[[#This Row],[direita]],"formula")</f>
        <v>1899 - 18)</v>
      </c>
      <c r="C787" t="s">
        <v>1134</v>
      </c>
      <c r="D787" t="s">
        <v>917</v>
      </c>
      <c r="E787" t="s">
        <v>1135</v>
      </c>
      <c r="F787" t="s">
        <v>680</v>
      </c>
      <c r="G787" t="s">
        <v>1163</v>
      </c>
      <c r="H787" s="48">
        <v>45694</v>
      </c>
      <c r="I787" t="s">
        <v>357</v>
      </c>
      <c r="J787" t="s">
        <v>303</v>
      </c>
      <c r="K787" t="s">
        <v>57</v>
      </c>
      <c r="L787" t="s">
        <v>334</v>
      </c>
      <c r="M787" t="s">
        <v>367</v>
      </c>
      <c r="N787" t="s">
        <v>342</v>
      </c>
      <c r="O787" t="s">
        <v>299</v>
      </c>
      <c r="P787" t="s">
        <v>1385</v>
      </c>
      <c r="Q787" t="s">
        <v>300</v>
      </c>
      <c r="R787" t="s">
        <v>387</v>
      </c>
      <c r="S787" t="s">
        <v>20</v>
      </c>
      <c r="T787" s="49">
        <v>0.1</v>
      </c>
      <c r="U787" s="49">
        <v>0.56000000000000005</v>
      </c>
      <c r="V787" s="49">
        <v>8.9</v>
      </c>
      <c r="W787" t="s">
        <v>315</v>
      </c>
      <c r="X787" t="s">
        <v>368</v>
      </c>
      <c r="Y787" t="s">
        <v>369</v>
      </c>
      <c r="Z787" t="s">
        <v>1386</v>
      </c>
      <c r="AA787" s="2" t="str">
        <f>IFERROR(VLOOKUP(Tabela3[[#This Row],[RetornCodigo]],Tabela7[],4,0),"formula")</f>
        <v xml:space="preserve">Assai Maracanau   </v>
      </c>
      <c r="AB787" s="9" t="str">
        <f>IFERROR(VLOOKUP(Tabela3[[#This Row],[RetornCodigo]],Tabela7[],3,0),"formula")</f>
        <v>Assai</v>
      </c>
      <c r="AC787" s="40">
        <f>IFERROR(Tabela3[[#This Row],[Vlr Devolução]]/$AK$1,"formula")</f>
        <v>2.8515116023201179E-5</v>
      </c>
      <c r="AD787" s="32">
        <f>IFERROR(Tabela3[[#This Row],[Qtd Devolvida Kg]]/$AL$1,"formula")</f>
        <v>1.6241019904186717E-5</v>
      </c>
      <c r="AE787" s="41" t="str">
        <f>IFERROR(RIGHT(Tabela3[[#This Row],[Cliente]],10),"formula")</f>
        <v>1899 - 18)</v>
      </c>
      <c r="AF787" s="41">
        <f>IFERROR(VLOOKUP(Tabela3[[#This Row],[Fantasia]],'BASE VENDAS'!#REF!,2,0),0)</f>
        <v>0</v>
      </c>
      <c r="AG787" s="41">
        <f>IFERROR(VLOOKUP(Tabela3[[#This Row],[Fantasia]],'BASE VENDAS'!#REF!,3,0),0)</f>
        <v>0</v>
      </c>
      <c r="AH787" s="42">
        <f t="shared" si="13"/>
        <v>2.8611970184302681E-2</v>
      </c>
    </row>
    <row r="788" spans="1:34" x14ac:dyDescent="0.2">
      <c r="A788" s="9" t="str">
        <f>IFERROR(Tabela3[[#This Row],[direita]],"formula")</f>
        <v>1899 - 18)</v>
      </c>
      <c r="C788" t="s">
        <v>1134</v>
      </c>
      <c r="D788" t="s">
        <v>917</v>
      </c>
      <c r="E788" t="s">
        <v>1135</v>
      </c>
      <c r="F788" t="s">
        <v>680</v>
      </c>
      <c r="G788" t="s">
        <v>1163</v>
      </c>
      <c r="H788" s="48">
        <v>45694</v>
      </c>
      <c r="I788" t="s">
        <v>357</v>
      </c>
      <c r="J788" t="s">
        <v>297</v>
      </c>
      <c r="K788" t="s">
        <v>41</v>
      </c>
      <c r="L788" t="s">
        <v>310</v>
      </c>
      <c r="M788" t="s">
        <v>366</v>
      </c>
      <c r="N788" t="s">
        <v>342</v>
      </c>
      <c r="O788" t="s">
        <v>299</v>
      </c>
      <c r="P788" t="s">
        <v>1385</v>
      </c>
      <c r="Q788" t="s">
        <v>308</v>
      </c>
      <c r="R788" t="s">
        <v>386</v>
      </c>
      <c r="S788" t="s">
        <v>20</v>
      </c>
      <c r="T788" s="49">
        <v>0.1</v>
      </c>
      <c r="U788" s="49">
        <v>0.65</v>
      </c>
      <c r="V788" s="49">
        <v>15.1</v>
      </c>
      <c r="W788" t="s">
        <v>315</v>
      </c>
      <c r="X788" t="s">
        <v>368</v>
      </c>
      <c r="Y788" t="s">
        <v>369</v>
      </c>
      <c r="Z788" t="s">
        <v>1386</v>
      </c>
      <c r="AA788" s="2" t="str">
        <f>IFERROR(VLOOKUP(Tabela3[[#This Row],[RetornCodigo]],Tabela7[],4,0),"formula")</f>
        <v xml:space="preserve">Assai Maracanau   </v>
      </c>
      <c r="AB788" s="9" t="str">
        <f>IFERROR(VLOOKUP(Tabela3[[#This Row],[RetornCodigo]],Tabela7[],3,0),"formula")</f>
        <v>Assai</v>
      </c>
      <c r="AC788" s="40">
        <f>IFERROR(Tabela3[[#This Row],[Vlr Devolução]]/$AK$1,"formula")</f>
        <v>4.837957887082447E-5</v>
      </c>
      <c r="AD788" s="32">
        <f>IFERROR(Tabela3[[#This Row],[Qtd Devolvida Kg]]/$AL$1,"formula")</f>
        <v>1.8851183817359581E-5</v>
      </c>
      <c r="AE788" s="41" t="str">
        <f>IFERROR(RIGHT(Tabela3[[#This Row],[Cliente]],10),"formula")</f>
        <v>1899 - 18)</v>
      </c>
      <c r="AF788" s="41">
        <f>IFERROR(VLOOKUP(Tabela3[[#This Row],[Fantasia]],'BASE VENDAS'!#REF!,2,0),0)</f>
        <v>0</v>
      </c>
      <c r="AG788" s="41">
        <f>IFERROR(VLOOKUP(Tabela3[[#This Row],[Fantasia]],'BASE VENDAS'!#REF!,3,0),0)</f>
        <v>0</v>
      </c>
      <c r="AH788" s="42">
        <f t="shared" si="13"/>
        <v>2.8611970184302681E-2</v>
      </c>
    </row>
    <row r="789" spans="1:34" x14ac:dyDescent="0.2">
      <c r="A789" s="9" t="str">
        <f>IFERROR(Tabela3[[#This Row],[direita]],"formula")</f>
        <v>0002 - 42)</v>
      </c>
      <c r="C789" t="s">
        <v>1134</v>
      </c>
      <c r="D789" t="s">
        <v>920</v>
      </c>
      <c r="E789" t="s">
        <v>1135</v>
      </c>
      <c r="F789" t="s">
        <v>676</v>
      </c>
      <c r="G789" t="s">
        <v>1216</v>
      </c>
      <c r="H789" s="48">
        <v>45694</v>
      </c>
      <c r="I789" t="s">
        <v>357</v>
      </c>
      <c r="J789" t="s">
        <v>297</v>
      </c>
      <c r="K789" t="s">
        <v>27</v>
      </c>
      <c r="L789" t="s">
        <v>320</v>
      </c>
      <c r="M789" t="s">
        <v>28</v>
      </c>
      <c r="N789" t="s">
        <v>298</v>
      </c>
      <c r="O789" t="s">
        <v>299</v>
      </c>
      <c r="P789" t="s">
        <v>1387</v>
      </c>
      <c r="Q789" t="s">
        <v>300</v>
      </c>
      <c r="R789" t="s">
        <v>29</v>
      </c>
      <c r="S789" t="s">
        <v>20</v>
      </c>
      <c r="T789" s="49">
        <v>5.5599999999999997E-2</v>
      </c>
      <c r="U789" s="49">
        <v>1.0007999999999999</v>
      </c>
      <c r="V789" s="49">
        <v>9.5</v>
      </c>
      <c r="W789" t="s">
        <v>315</v>
      </c>
      <c r="X789" t="s">
        <v>302</v>
      </c>
      <c r="Y789" t="s">
        <v>21</v>
      </c>
      <c r="Z789" t="s">
        <v>1388</v>
      </c>
      <c r="AA789" s="2" t="str">
        <f>IFERROR(VLOOKUP(Tabela3[[#This Row],[RetornCodigo]],Tabela7[],4,0),"formula")</f>
        <v xml:space="preserve">Atac Canindezinho   </v>
      </c>
      <c r="AB789" s="9" t="str">
        <f>IFERROR(VLOOKUP(Tabela3[[#This Row],[RetornCodigo]],Tabela7[],3,0),"formula")</f>
        <v>Atacadao</v>
      </c>
      <c r="AC789" s="40">
        <f>IFERROR(Tabela3[[#This Row],[Vlr Devolução]]/$AK$1,"formula")</f>
        <v>3.0437483395551818E-5</v>
      </c>
      <c r="AD789" s="32">
        <f>IFERROR(Tabela3[[#This Row],[Qtd Devolvida Kg]]/$AL$1,"formula")</f>
        <v>2.9025022714482256E-5</v>
      </c>
      <c r="AE789" s="41" t="str">
        <f>IFERROR(RIGHT(Tabela3[[#This Row],[Cliente]],10),"formula")</f>
        <v>0002 - 42)</v>
      </c>
      <c r="AF789" s="41">
        <f>IFERROR(VLOOKUP(Tabela3[[#This Row],[Fantasia]],'BASE VENDAS'!#REF!,2,0),0)</f>
        <v>0</v>
      </c>
      <c r="AG789" s="41">
        <f>IFERROR(VLOOKUP(Tabela3[[#This Row],[Fantasia]],'BASE VENDAS'!#REF!,3,0),0)</f>
        <v>0</v>
      </c>
      <c r="AH789" s="42">
        <f t="shared" si="13"/>
        <v>2.8611970184302681E-2</v>
      </c>
    </row>
    <row r="790" spans="1:34" x14ac:dyDescent="0.2">
      <c r="A790" s="9" t="str">
        <f>IFERROR(Tabela3[[#This Row],[direita]],"formula")</f>
        <v>0002 - 42)</v>
      </c>
      <c r="C790" t="s">
        <v>1134</v>
      </c>
      <c r="D790" t="s">
        <v>920</v>
      </c>
      <c r="E790" t="s">
        <v>1135</v>
      </c>
      <c r="F790" t="s">
        <v>676</v>
      </c>
      <c r="G790" t="s">
        <v>1216</v>
      </c>
      <c r="H790" s="48">
        <v>45694</v>
      </c>
      <c r="I790" t="s">
        <v>357</v>
      </c>
      <c r="J790" t="s">
        <v>297</v>
      </c>
      <c r="K790" t="s">
        <v>27</v>
      </c>
      <c r="L790" t="s">
        <v>320</v>
      </c>
      <c r="M790" t="s">
        <v>28</v>
      </c>
      <c r="N790" t="s">
        <v>298</v>
      </c>
      <c r="O790" t="s">
        <v>299</v>
      </c>
      <c r="P790" t="s">
        <v>1389</v>
      </c>
      <c r="Q790" t="s">
        <v>300</v>
      </c>
      <c r="R790" t="s">
        <v>29</v>
      </c>
      <c r="S790" t="s">
        <v>20</v>
      </c>
      <c r="T790" s="49">
        <v>0.1111</v>
      </c>
      <c r="U790" s="49">
        <v>1.9998</v>
      </c>
      <c r="V790" s="49">
        <v>29.8</v>
      </c>
      <c r="W790" t="s">
        <v>315</v>
      </c>
      <c r="X790" t="s">
        <v>368</v>
      </c>
      <c r="Y790" t="s">
        <v>369</v>
      </c>
      <c r="Z790" t="s">
        <v>1388</v>
      </c>
      <c r="AA790" s="2" t="str">
        <f>IFERROR(VLOOKUP(Tabela3[[#This Row],[RetornCodigo]],Tabela7[],4,0),"formula")</f>
        <v xml:space="preserve">Atac Canindezinho   </v>
      </c>
      <c r="AB790" s="9" t="str">
        <f>IFERROR(VLOOKUP(Tabela3[[#This Row],[RetornCodigo]],Tabela7[],3,0),"formula")</f>
        <v>Atacadao</v>
      </c>
      <c r="AC790" s="40">
        <f>IFERROR(Tabela3[[#This Row],[Vlr Devolução]]/$AK$1,"formula")</f>
        <v>9.5477579493415175E-5</v>
      </c>
      <c r="AD790" s="32">
        <f>IFERROR(Tabela3[[#This Row],[Qtd Devolvida Kg]]/$AL$1,"formula")</f>
        <v>5.7997842150701057E-5</v>
      </c>
      <c r="AE790" s="41" t="str">
        <f>IFERROR(RIGHT(Tabela3[[#This Row],[Cliente]],10),"formula")</f>
        <v>0002 - 42)</v>
      </c>
      <c r="AF790" s="41">
        <f>IFERROR(VLOOKUP(Tabela3[[#This Row],[Fantasia]],'BASE VENDAS'!#REF!,2,0),0)</f>
        <v>0</v>
      </c>
      <c r="AG790" s="41">
        <f>IFERROR(VLOOKUP(Tabela3[[#This Row],[Fantasia]],'BASE VENDAS'!#REF!,3,0),0)</f>
        <v>0</v>
      </c>
      <c r="AH790" s="42">
        <f t="shared" si="13"/>
        <v>2.8611970184302681E-2</v>
      </c>
    </row>
    <row r="791" spans="1:34" x14ac:dyDescent="0.2">
      <c r="A791" s="9" t="str">
        <f>IFERROR(Tabela3[[#This Row],[direita]],"formula")</f>
        <v>0002 - 42)</v>
      </c>
      <c r="C791" t="s">
        <v>1134</v>
      </c>
      <c r="D791" t="s">
        <v>920</v>
      </c>
      <c r="E791" t="s">
        <v>1135</v>
      </c>
      <c r="F791" t="s">
        <v>676</v>
      </c>
      <c r="G791" t="s">
        <v>1216</v>
      </c>
      <c r="H791" s="48">
        <v>45695</v>
      </c>
      <c r="I791" t="s">
        <v>357</v>
      </c>
      <c r="J791" t="s">
        <v>303</v>
      </c>
      <c r="K791" t="s">
        <v>57</v>
      </c>
      <c r="L791" t="s">
        <v>429</v>
      </c>
      <c r="M791" t="s">
        <v>57</v>
      </c>
      <c r="N791" t="s">
        <v>298</v>
      </c>
      <c r="O791" t="s">
        <v>299</v>
      </c>
      <c r="P791" t="s">
        <v>1390</v>
      </c>
      <c r="Q791" t="s">
        <v>300</v>
      </c>
      <c r="R791" t="s">
        <v>58</v>
      </c>
      <c r="S791" t="s">
        <v>20</v>
      </c>
      <c r="T791" s="49">
        <v>3.3332999999999999</v>
      </c>
      <c r="U791" s="49">
        <v>19.9998</v>
      </c>
      <c r="V791" s="49">
        <v>338</v>
      </c>
      <c r="W791" t="s">
        <v>301</v>
      </c>
      <c r="X791" t="s">
        <v>370</v>
      </c>
      <c r="Y791" t="s">
        <v>371</v>
      </c>
      <c r="Z791" t="s">
        <v>1388</v>
      </c>
      <c r="AA791" s="2" t="str">
        <f>IFERROR(VLOOKUP(Tabela3[[#This Row],[RetornCodigo]],Tabela7[],4,0),"formula")</f>
        <v xml:space="preserve">Atac Canindezinho   </v>
      </c>
      <c r="AB791" s="9" t="str">
        <f>IFERROR(VLOOKUP(Tabela3[[#This Row],[RetornCodigo]],Tabela7[],3,0),"formula")</f>
        <v>Atacadao</v>
      </c>
      <c r="AC791" s="40">
        <f>IFERROR(Tabela3[[#This Row],[Vlr Devolução]]/$AK$1,"formula")</f>
        <v>1.0829336197575277E-3</v>
      </c>
      <c r="AD791" s="32">
        <f>IFERROR(Tabela3[[#This Row],[Qtd Devolvida Kg]]/$AL$1,"formula")</f>
        <v>5.8003062478527401E-4</v>
      </c>
      <c r="AE791" s="41" t="str">
        <f>IFERROR(RIGHT(Tabela3[[#This Row],[Cliente]],10),"formula")</f>
        <v>0002 - 42)</v>
      </c>
      <c r="AF791" s="41">
        <f>IFERROR(VLOOKUP(Tabela3[[#This Row],[Fantasia]],'BASE VENDAS'!#REF!,2,0),0)</f>
        <v>0</v>
      </c>
      <c r="AG791" s="41">
        <f>IFERROR(VLOOKUP(Tabela3[[#This Row],[Fantasia]],'BASE VENDAS'!#REF!,3,0),0)</f>
        <v>0</v>
      </c>
      <c r="AH791" s="42">
        <f t="shared" si="13"/>
        <v>2.8611970184302681E-2</v>
      </c>
    </row>
    <row r="792" spans="1:34" x14ac:dyDescent="0.2">
      <c r="A792" s="9" t="str">
        <f>IFERROR(Tabela3[[#This Row],[direita]],"formula")</f>
        <v>0048 - 18)</v>
      </c>
      <c r="C792" t="s">
        <v>1134</v>
      </c>
      <c r="D792" t="s">
        <v>920</v>
      </c>
      <c r="E792" t="s">
        <v>1135</v>
      </c>
      <c r="F792" t="s">
        <v>676</v>
      </c>
      <c r="G792" t="s">
        <v>1197</v>
      </c>
      <c r="H792" s="48">
        <v>45693</v>
      </c>
      <c r="I792" t="s">
        <v>357</v>
      </c>
      <c r="J792" t="s">
        <v>303</v>
      </c>
      <c r="K792" t="s">
        <v>57</v>
      </c>
      <c r="L792" t="s">
        <v>429</v>
      </c>
      <c r="M792" t="s">
        <v>57</v>
      </c>
      <c r="N792" t="s">
        <v>298</v>
      </c>
      <c r="O792" t="s">
        <v>299</v>
      </c>
      <c r="P792" t="s">
        <v>1391</v>
      </c>
      <c r="Q792" t="s">
        <v>300</v>
      </c>
      <c r="R792" t="s">
        <v>58</v>
      </c>
      <c r="S792" t="s">
        <v>20</v>
      </c>
      <c r="T792" s="49">
        <v>0.33329999999999999</v>
      </c>
      <c r="U792" s="49">
        <v>1.9998</v>
      </c>
      <c r="V792" s="49">
        <v>33.799999999999997</v>
      </c>
      <c r="W792" t="s">
        <v>315</v>
      </c>
      <c r="X792" t="s">
        <v>302</v>
      </c>
      <c r="Y792" t="s">
        <v>21</v>
      </c>
      <c r="Z792" t="s">
        <v>1392</v>
      </c>
      <c r="AA792" s="2" t="str">
        <f>IFERROR(VLOOKUP(Tabela3[[#This Row],[RetornCodigo]],Tabela7[],4,0),"formula")</f>
        <v xml:space="preserve">Atac Papicu   </v>
      </c>
      <c r="AB792" s="9" t="str">
        <f>IFERROR(VLOOKUP(Tabela3[[#This Row],[RetornCodigo]],Tabela7[],3,0),"formula")</f>
        <v>Atacadao</v>
      </c>
      <c r="AC792" s="40">
        <f>IFERROR(Tabela3[[#This Row],[Vlr Devolução]]/$AK$1,"formula")</f>
        <v>1.0829336197575277E-4</v>
      </c>
      <c r="AD792" s="32">
        <f>IFERROR(Tabela3[[#This Row],[Qtd Devolvida Kg]]/$AL$1,"formula")</f>
        <v>5.7997842150701057E-5</v>
      </c>
      <c r="AE792" s="41" t="str">
        <f>IFERROR(RIGHT(Tabela3[[#This Row],[Cliente]],10),"formula")</f>
        <v>0048 - 18)</v>
      </c>
      <c r="AF792" s="41">
        <f>IFERROR(VLOOKUP(Tabela3[[#This Row],[Fantasia]],'BASE VENDAS'!#REF!,2,0),0)</f>
        <v>0</v>
      </c>
      <c r="AG792" s="41">
        <f>IFERROR(VLOOKUP(Tabela3[[#This Row],[Fantasia]],'BASE VENDAS'!#REF!,3,0),0)</f>
        <v>0</v>
      </c>
      <c r="AH792" s="42">
        <f t="shared" si="13"/>
        <v>2.8611970184302681E-2</v>
      </c>
    </row>
    <row r="793" spans="1:34" x14ac:dyDescent="0.2">
      <c r="A793" s="9" t="str">
        <f>IFERROR(Tabela3[[#This Row],[direita]],"formula")</f>
        <v>1899 - 26)</v>
      </c>
      <c r="C793" t="s">
        <v>1134</v>
      </c>
      <c r="D793" t="s">
        <v>917</v>
      </c>
      <c r="E793" t="s">
        <v>1135</v>
      </c>
      <c r="F793" t="s">
        <v>676</v>
      </c>
      <c r="G793" t="s">
        <v>1219</v>
      </c>
      <c r="H793" s="48">
        <v>45693</v>
      </c>
      <c r="I793" t="s">
        <v>357</v>
      </c>
      <c r="J793" t="s">
        <v>303</v>
      </c>
      <c r="K793" t="s">
        <v>57</v>
      </c>
      <c r="L793" t="s">
        <v>429</v>
      </c>
      <c r="M793" t="s">
        <v>57</v>
      </c>
      <c r="N793" t="s">
        <v>298</v>
      </c>
      <c r="O793" t="s">
        <v>299</v>
      </c>
      <c r="P793" t="s">
        <v>1393</v>
      </c>
      <c r="Q793" t="s">
        <v>300</v>
      </c>
      <c r="R793" t="s">
        <v>58</v>
      </c>
      <c r="S793" t="s">
        <v>20</v>
      </c>
      <c r="T793" s="49">
        <v>0.66669999999999996</v>
      </c>
      <c r="U793" s="49">
        <v>4.0002000000000004</v>
      </c>
      <c r="V793" s="49">
        <v>63.6</v>
      </c>
      <c r="W793" t="s">
        <v>315</v>
      </c>
      <c r="X793" t="s">
        <v>370</v>
      </c>
      <c r="Y793" t="s">
        <v>379</v>
      </c>
      <c r="Z793" t="s">
        <v>1394</v>
      </c>
      <c r="AA793" s="2" t="str">
        <f>IFERROR(VLOOKUP(Tabela3[[#This Row],[RetornCodigo]],Tabela7[],4,0),"formula")</f>
        <v xml:space="preserve">Assai Messejena   </v>
      </c>
      <c r="AB793" s="9" t="str">
        <f>IFERROR(VLOOKUP(Tabela3[[#This Row],[RetornCodigo]],Tabela7[],3,0),"formula")</f>
        <v>Assai</v>
      </c>
      <c r="AC793" s="40">
        <f>IFERROR(Tabela3[[#This Row],[Vlr Devolução]]/$AK$1,"formula")</f>
        <v>2.0377094146916796E-4</v>
      </c>
      <c r="AD793" s="32">
        <f>IFERROR(Tabela3[[#This Row],[Qtd Devolvida Kg]]/$AL$1,"formula")</f>
        <v>1.1601308539415662E-4</v>
      </c>
      <c r="AE793" s="41" t="str">
        <f>IFERROR(RIGHT(Tabela3[[#This Row],[Cliente]],10),"formula")</f>
        <v>1899 - 26)</v>
      </c>
      <c r="AF793" s="41">
        <f>IFERROR(VLOOKUP(Tabela3[[#This Row],[Fantasia]],'BASE VENDAS'!#REF!,2,0),0)</f>
        <v>0</v>
      </c>
      <c r="AG793" s="41">
        <f>IFERROR(VLOOKUP(Tabela3[[#This Row],[Fantasia]],'BASE VENDAS'!#REF!,3,0),0)</f>
        <v>0</v>
      </c>
      <c r="AH793" s="42">
        <f t="shared" si="13"/>
        <v>2.8611970184302681E-2</v>
      </c>
    </row>
    <row r="794" spans="1:34" x14ac:dyDescent="0.2">
      <c r="A794" s="9" t="str">
        <f>IFERROR(Tabela3[[#This Row],[direita]],"formula")</f>
        <v>1899 - 08)</v>
      </c>
      <c r="C794" t="s">
        <v>1134</v>
      </c>
      <c r="D794" t="s">
        <v>917</v>
      </c>
      <c r="E794" t="s">
        <v>1135</v>
      </c>
      <c r="F794" t="s">
        <v>683</v>
      </c>
      <c r="G794" t="s">
        <v>1210</v>
      </c>
      <c r="H794" s="48">
        <v>45694</v>
      </c>
      <c r="I794" t="s">
        <v>357</v>
      </c>
      <c r="J794" t="s">
        <v>303</v>
      </c>
      <c r="K794" t="s">
        <v>313</v>
      </c>
      <c r="L794" t="s">
        <v>321</v>
      </c>
      <c r="M794" t="s">
        <v>321</v>
      </c>
      <c r="N794" t="s">
        <v>322</v>
      </c>
      <c r="O794" t="s">
        <v>299</v>
      </c>
      <c r="P794" t="s">
        <v>1395</v>
      </c>
      <c r="Q794" t="s">
        <v>300</v>
      </c>
      <c r="R794" t="s">
        <v>323</v>
      </c>
      <c r="S794" t="s">
        <v>20</v>
      </c>
      <c r="T794" s="49">
        <v>1</v>
      </c>
      <c r="U794" s="49">
        <v>5.5</v>
      </c>
      <c r="V794" s="49">
        <v>110</v>
      </c>
      <c r="W794" t="s">
        <v>301</v>
      </c>
      <c r="X794" t="s">
        <v>370</v>
      </c>
      <c r="Y794" t="s">
        <v>371</v>
      </c>
      <c r="Z794" t="s">
        <v>1396</v>
      </c>
      <c r="AA794" s="2" t="str">
        <f>IFERROR(VLOOKUP(Tabela3[[#This Row],[RetornCodigo]],Tabela7[],4,0),"formula")</f>
        <v xml:space="preserve">Assai Caucaia   </v>
      </c>
      <c r="AB794" s="9" t="str">
        <f>IFERROR(VLOOKUP(Tabela3[[#This Row],[RetornCodigo]],Tabela7[],3,0),"formula")</f>
        <v>Assai</v>
      </c>
      <c r="AC794" s="40">
        <f>IFERROR(Tabela3[[#This Row],[Vlr Devolução]]/$AK$1,"formula")</f>
        <v>3.5243401826428423E-4</v>
      </c>
      <c r="AD794" s="32">
        <f>IFERROR(Tabela3[[#This Row],[Qtd Devolvida Kg]]/$AL$1,"formula")</f>
        <v>1.5951001691611952E-4</v>
      </c>
      <c r="AE794" s="41" t="str">
        <f>IFERROR(RIGHT(Tabela3[[#This Row],[Cliente]],10),"formula")</f>
        <v>1899 - 08)</v>
      </c>
      <c r="AF794" s="41">
        <f>IFERROR(VLOOKUP(Tabela3[[#This Row],[Fantasia]],'BASE VENDAS'!#REF!,2,0),0)</f>
        <v>0</v>
      </c>
      <c r="AG794" s="41">
        <f>IFERROR(VLOOKUP(Tabela3[[#This Row],[Fantasia]],'BASE VENDAS'!#REF!,3,0),0)</f>
        <v>0</v>
      </c>
      <c r="AH794" s="42">
        <f t="shared" si="13"/>
        <v>2.8611970184302681E-2</v>
      </c>
    </row>
    <row r="795" spans="1:34" x14ac:dyDescent="0.2">
      <c r="A795" s="9" t="str">
        <f>IFERROR(Tabela3[[#This Row],[direita]],"formula")</f>
        <v>0129 - 01)</v>
      </c>
      <c r="C795" t="s">
        <v>1134</v>
      </c>
      <c r="D795" t="s">
        <v>917</v>
      </c>
      <c r="E795" t="s">
        <v>1135</v>
      </c>
      <c r="F795" t="s">
        <v>676</v>
      </c>
      <c r="G795" t="s">
        <v>1200</v>
      </c>
      <c r="H795" s="48">
        <v>45691</v>
      </c>
      <c r="I795" t="s">
        <v>357</v>
      </c>
      <c r="J795" t="s">
        <v>297</v>
      </c>
      <c r="K795" t="s">
        <v>27</v>
      </c>
      <c r="L795" t="s">
        <v>318</v>
      </c>
      <c r="M795" t="s">
        <v>72</v>
      </c>
      <c r="N795" t="s">
        <v>298</v>
      </c>
      <c r="O795" t="s">
        <v>299</v>
      </c>
      <c r="P795" t="s">
        <v>1397</v>
      </c>
      <c r="Q795" t="s">
        <v>300</v>
      </c>
      <c r="R795" t="s">
        <v>132</v>
      </c>
      <c r="S795" t="s">
        <v>20</v>
      </c>
      <c r="T795" s="49">
        <v>1</v>
      </c>
      <c r="U795" s="49">
        <v>18</v>
      </c>
      <c r="V795" s="49">
        <v>250.2</v>
      </c>
      <c r="W795" t="s">
        <v>315</v>
      </c>
      <c r="X795" t="s">
        <v>370</v>
      </c>
      <c r="Y795" t="s">
        <v>379</v>
      </c>
      <c r="Z795" t="s">
        <v>1398</v>
      </c>
      <c r="AA795" s="2" t="str">
        <f>IFERROR(VLOOKUP(Tabela3[[#This Row],[RetornCodigo]],Tabela7[],4,0),"formula")</f>
        <v xml:space="preserve">Sup Sao Luiz Paupina   </v>
      </c>
      <c r="AB795" s="9" t="str">
        <f>IFERROR(VLOOKUP(Tabela3[[#This Row],[RetornCodigo]],Tabela7[],3,0),"formula")</f>
        <v>Sao Luiz</v>
      </c>
      <c r="AC795" s="40">
        <f>IFERROR(Tabela3[[#This Row],[Vlr Devolução]]/$AK$1,"formula")</f>
        <v>8.0162719427021728E-4</v>
      </c>
      <c r="AD795" s="32">
        <f>IFERROR(Tabela3[[#This Row],[Qtd Devolvida Kg]]/$AL$1,"formula")</f>
        <v>5.22032782634573E-4</v>
      </c>
      <c r="AE795" s="41" t="str">
        <f>IFERROR(RIGHT(Tabela3[[#This Row],[Cliente]],10),"formula")</f>
        <v>0129 - 01)</v>
      </c>
      <c r="AF795" s="41">
        <f>IFERROR(VLOOKUP(Tabela3[[#This Row],[Fantasia]],'BASE VENDAS'!#REF!,2,0),0)</f>
        <v>0</v>
      </c>
      <c r="AG795" s="41">
        <f>IFERROR(VLOOKUP(Tabela3[[#This Row],[Fantasia]],'BASE VENDAS'!#REF!,3,0),0)</f>
        <v>0</v>
      </c>
      <c r="AH795" s="42">
        <f t="shared" si="13"/>
        <v>2.8611970184302681E-2</v>
      </c>
    </row>
    <row r="796" spans="1:34" x14ac:dyDescent="0.2">
      <c r="A796" s="9" t="str">
        <f>IFERROR(Tabela3[[#This Row],[direita]],"formula")</f>
        <v>0176 - 01)</v>
      </c>
      <c r="C796" t="s">
        <v>1146</v>
      </c>
      <c r="D796" t="s">
        <v>922</v>
      </c>
      <c r="E796" t="s">
        <v>1135</v>
      </c>
      <c r="F796" t="s">
        <v>676</v>
      </c>
      <c r="G796" t="s">
        <v>1204</v>
      </c>
      <c r="H796" s="48">
        <v>45691</v>
      </c>
      <c r="I796" t="s">
        <v>357</v>
      </c>
      <c r="J796" t="s">
        <v>297</v>
      </c>
      <c r="K796" t="s">
        <v>62</v>
      </c>
      <c r="L796" t="s">
        <v>63</v>
      </c>
      <c r="M796" t="s">
        <v>63</v>
      </c>
      <c r="N796" t="s">
        <v>298</v>
      </c>
      <c r="O796" t="s">
        <v>299</v>
      </c>
      <c r="P796" t="s">
        <v>1399</v>
      </c>
      <c r="Q796" t="s">
        <v>300</v>
      </c>
      <c r="R796" t="s">
        <v>64</v>
      </c>
      <c r="S796" t="s">
        <v>20</v>
      </c>
      <c r="T796" s="49">
        <v>3</v>
      </c>
      <c r="U796" s="49">
        <v>45</v>
      </c>
      <c r="V796" s="49">
        <v>382.5</v>
      </c>
      <c r="W796" t="s">
        <v>315</v>
      </c>
      <c r="X796" t="s">
        <v>370</v>
      </c>
      <c r="Y796" t="s">
        <v>379</v>
      </c>
      <c r="Z796" t="s">
        <v>1400</v>
      </c>
      <c r="AA796" s="2" t="str">
        <f>IFERROR(VLOOKUP(Tabela3[[#This Row],[RetornCodigo]],Tabela7[],4,0),"formula")</f>
        <v xml:space="preserve">Lagoa Cd   </v>
      </c>
      <c r="AB796" s="9" t="str">
        <f>IFERROR(VLOOKUP(Tabela3[[#This Row],[RetornCodigo]],Tabela7[],3,0),"formula")</f>
        <v>Lagoa</v>
      </c>
      <c r="AC796" s="40">
        <f>IFERROR(Tabela3[[#This Row],[Vlr Devolução]]/$AK$1,"formula")</f>
        <v>1.2255091998735338E-3</v>
      </c>
      <c r="AD796" s="32">
        <f>IFERROR(Tabela3[[#This Row],[Qtd Devolvida Kg]]/$AL$1,"formula")</f>
        <v>1.3050819565864325E-3</v>
      </c>
      <c r="AE796" s="41" t="str">
        <f>IFERROR(RIGHT(Tabela3[[#This Row],[Cliente]],10),"formula")</f>
        <v>0176 - 01)</v>
      </c>
      <c r="AF796" s="41">
        <f>IFERROR(VLOOKUP(Tabela3[[#This Row],[Fantasia]],'BASE VENDAS'!#REF!,2,0),0)</f>
        <v>0</v>
      </c>
      <c r="AG796" s="41">
        <f>IFERROR(VLOOKUP(Tabela3[[#This Row],[Fantasia]],'BASE VENDAS'!#REF!,3,0),0)</f>
        <v>0</v>
      </c>
      <c r="AH796" s="42">
        <f t="shared" si="13"/>
        <v>2.8611970184302681E-2</v>
      </c>
    </row>
    <row r="797" spans="1:34" x14ac:dyDescent="0.2">
      <c r="A797" s="9" t="str">
        <f>IFERROR(Tabela3[[#This Row],[direita]],"formula")</f>
        <v>2459 - 38)</v>
      </c>
      <c r="C797" t="s">
        <v>1134</v>
      </c>
      <c r="D797" t="s">
        <v>917</v>
      </c>
      <c r="E797" t="s">
        <v>1135</v>
      </c>
      <c r="F797" t="s">
        <v>699</v>
      </c>
      <c r="G797" t="s">
        <v>1401</v>
      </c>
      <c r="H797" s="48">
        <v>45694</v>
      </c>
      <c r="I797" t="s">
        <v>357</v>
      </c>
      <c r="J797" t="s">
        <v>303</v>
      </c>
      <c r="K797" t="s">
        <v>57</v>
      </c>
      <c r="L797" t="s">
        <v>429</v>
      </c>
      <c r="M797" t="s">
        <v>57</v>
      </c>
      <c r="N797" t="s">
        <v>298</v>
      </c>
      <c r="O797" t="s">
        <v>299</v>
      </c>
      <c r="P797" t="s">
        <v>1402</v>
      </c>
      <c r="Q797" t="s">
        <v>308</v>
      </c>
      <c r="R797" t="s">
        <v>58</v>
      </c>
      <c r="S797" t="s">
        <v>20</v>
      </c>
      <c r="T797" s="49">
        <v>0.16669999999999999</v>
      </c>
      <c r="U797" s="49">
        <v>1.0002</v>
      </c>
      <c r="V797" s="49">
        <v>12.9</v>
      </c>
      <c r="W797" t="s">
        <v>315</v>
      </c>
      <c r="X797" t="s">
        <v>370</v>
      </c>
      <c r="Y797" t="s">
        <v>379</v>
      </c>
      <c r="Z797" t="s">
        <v>1403</v>
      </c>
      <c r="AA797" s="2" t="str">
        <f>IFERROR(VLOOKUP(Tabela3[[#This Row],[RetornCodigo]],Tabela7[],4,0),"formula")</f>
        <v xml:space="preserve">Mateus Tiangua Seminario   </v>
      </c>
      <c r="AB797" s="9" t="str">
        <f>IFERROR(VLOOKUP(Tabela3[[#This Row],[RetornCodigo]],Tabela7[],3,0),"formula")</f>
        <v>Mateus</v>
      </c>
      <c r="AC797" s="40">
        <f>IFERROR(Tabela3[[#This Row],[Vlr Devolução]]/$AK$1,"formula")</f>
        <v>4.1330898505538783E-5</v>
      </c>
      <c r="AD797" s="32">
        <f>IFERROR(Tabela3[[#This Row],[Qtd Devolvida Kg]]/$AL$1,"formula")</f>
        <v>2.9007621621727771E-5</v>
      </c>
      <c r="AE797" s="41" t="str">
        <f>IFERROR(RIGHT(Tabela3[[#This Row],[Cliente]],10),"formula")</f>
        <v>2459 - 38)</v>
      </c>
      <c r="AF797" s="41">
        <f>IFERROR(VLOOKUP(Tabela3[[#This Row],[Fantasia]],'BASE VENDAS'!#REF!,2,0),0)</f>
        <v>0</v>
      </c>
      <c r="AG797" s="41">
        <f>IFERROR(VLOOKUP(Tabela3[[#This Row],[Fantasia]],'BASE VENDAS'!#REF!,3,0),0)</f>
        <v>0</v>
      </c>
      <c r="AH797" s="42">
        <f t="shared" si="13"/>
        <v>2.8611970184302681E-2</v>
      </c>
    </row>
    <row r="798" spans="1:34" x14ac:dyDescent="0.2">
      <c r="A798" s="9" t="str">
        <f>IFERROR(Tabela3[[#This Row],[direita]],"formula")</f>
        <v>2459 - 38)</v>
      </c>
      <c r="C798" t="s">
        <v>1134</v>
      </c>
      <c r="D798" t="s">
        <v>917</v>
      </c>
      <c r="E798" t="s">
        <v>1135</v>
      </c>
      <c r="F798" t="s">
        <v>699</v>
      </c>
      <c r="G798" t="s">
        <v>1401</v>
      </c>
      <c r="H798" s="48">
        <v>45694</v>
      </c>
      <c r="I798" t="s">
        <v>357</v>
      </c>
      <c r="J798" t="s">
        <v>297</v>
      </c>
      <c r="K798" t="s">
        <v>62</v>
      </c>
      <c r="L798" t="s">
        <v>63</v>
      </c>
      <c r="M798" t="s">
        <v>63</v>
      </c>
      <c r="N798" t="s">
        <v>298</v>
      </c>
      <c r="O798" t="s">
        <v>299</v>
      </c>
      <c r="P798" t="s">
        <v>1402</v>
      </c>
      <c r="Q798" t="s">
        <v>309</v>
      </c>
      <c r="R798" t="s">
        <v>64</v>
      </c>
      <c r="S798" t="s">
        <v>20</v>
      </c>
      <c r="T798" s="49">
        <v>6.6699999999999995E-2</v>
      </c>
      <c r="U798" s="49">
        <v>1.0004999999999999</v>
      </c>
      <c r="V798" s="49">
        <v>16</v>
      </c>
      <c r="W798" t="s">
        <v>315</v>
      </c>
      <c r="X798" t="s">
        <v>302</v>
      </c>
      <c r="Y798" t="s">
        <v>21</v>
      </c>
      <c r="Z798" t="s">
        <v>1403</v>
      </c>
      <c r="AA798" s="2" t="str">
        <f>IFERROR(VLOOKUP(Tabela3[[#This Row],[RetornCodigo]],Tabela7[],4,0),"formula")</f>
        <v xml:space="preserve">Mateus Tiangua Seminario   </v>
      </c>
      <c r="AB798" s="9" t="str">
        <f>IFERROR(VLOOKUP(Tabela3[[#This Row],[RetornCodigo]],Tabela7[],3,0),"formula")</f>
        <v>Mateus</v>
      </c>
      <c r="AC798" s="40">
        <f>IFERROR(Tabela3[[#This Row],[Vlr Devolução]]/$AK$1,"formula")</f>
        <v>5.1263129929350428E-5</v>
      </c>
      <c r="AD798" s="32">
        <f>IFERROR(Tabela3[[#This Row],[Qtd Devolvida Kg]]/$AL$1,"formula")</f>
        <v>2.9016322168105014E-5</v>
      </c>
      <c r="AE798" s="41" t="str">
        <f>IFERROR(RIGHT(Tabela3[[#This Row],[Cliente]],10),"formula")</f>
        <v>2459 - 38)</v>
      </c>
      <c r="AF798" s="41">
        <f>IFERROR(VLOOKUP(Tabela3[[#This Row],[Fantasia]],'BASE VENDAS'!#REF!,2,0),0)</f>
        <v>0</v>
      </c>
      <c r="AG798" s="41">
        <f>IFERROR(VLOOKUP(Tabela3[[#This Row],[Fantasia]],'BASE VENDAS'!#REF!,3,0),0)</f>
        <v>0</v>
      </c>
      <c r="AH798" s="42">
        <f t="shared" si="13"/>
        <v>2.8611970184302681E-2</v>
      </c>
    </row>
    <row r="799" spans="1:34" x14ac:dyDescent="0.2">
      <c r="A799" s="9" t="str">
        <f>IFERROR(Tabela3[[#This Row],[direita]],"formula")</f>
        <v>2459 - 36)</v>
      </c>
      <c r="C799" t="s">
        <v>1134</v>
      </c>
      <c r="D799" t="s">
        <v>917</v>
      </c>
      <c r="E799" t="s">
        <v>1135</v>
      </c>
      <c r="F799" t="s">
        <v>685</v>
      </c>
      <c r="G799" t="s">
        <v>1404</v>
      </c>
      <c r="H799" s="48">
        <v>45692</v>
      </c>
      <c r="I799" t="s">
        <v>357</v>
      </c>
      <c r="J799" t="s">
        <v>297</v>
      </c>
      <c r="K799" t="s">
        <v>27</v>
      </c>
      <c r="L799" t="s">
        <v>84</v>
      </c>
      <c r="M799" t="s">
        <v>84</v>
      </c>
      <c r="N799" t="s">
        <v>298</v>
      </c>
      <c r="O799" t="s">
        <v>299</v>
      </c>
      <c r="P799" t="s">
        <v>1405</v>
      </c>
      <c r="Q799" t="s">
        <v>300</v>
      </c>
      <c r="R799" t="s">
        <v>85</v>
      </c>
      <c r="S799" t="s">
        <v>20</v>
      </c>
      <c r="T799" s="49">
        <v>2</v>
      </c>
      <c r="U799" s="49">
        <v>36</v>
      </c>
      <c r="V799" s="49">
        <v>367.2</v>
      </c>
      <c r="W799" t="s">
        <v>315</v>
      </c>
      <c r="X799" t="s">
        <v>368</v>
      </c>
      <c r="Y799" t="s">
        <v>369</v>
      </c>
      <c r="Z799" t="s">
        <v>1406</v>
      </c>
      <c r="AA799" s="2" t="str">
        <f>IFERROR(VLOOKUP(Tabela3[[#This Row],[RetornCodigo]],Tabela7[],4,0),"formula")</f>
        <v xml:space="preserve">Mateus Sobral   </v>
      </c>
      <c r="AB799" s="9" t="str">
        <f>IFERROR(VLOOKUP(Tabela3[[#This Row],[RetornCodigo]],Tabela7[],3,0),"formula")</f>
        <v>Mateus</v>
      </c>
      <c r="AC799" s="40">
        <f>IFERROR(Tabela3[[#This Row],[Vlr Devolução]]/$AK$1,"formula")</f>
        <v>1.1764888318785923E-3</v>
      </c>
      <c r="AD799" s="32">
        <f>IFERROR(Tabela3[[#This Row],[Qtd Devolvida Kg]]/$AL$1,"formula")</f>
        <v>1.044065565269146E-3</v>
      </c>
      <c r="AE799" s="41" t="str">
        <f>IFERROR(RIGHT(Tabela3[[#This Row],[Cliente]],10),"formula")</f>
        <v>2459 - 36)</v>
      </c>
      <c r="AF799" s="41">
        <f>IFERROR(VLOOKUP(Tabela3[[#This Row],[Fantasia]],'BASE VENDAS'!#REF!,2,0),0)</f>
        <v>0</v>
      </c>
      <c r="AG799" s="41">
        <f>IFERROR(VLOOKUP(Tabela3[[#This Row],[Fantasia]],'BASE VENDAS'!#REF!,3,0),0)</f>
        <v>0</v>
      </c>
      <c r="AH799" s="42">
        <f t="shared" si="13"/>
        <v>2.8611970184302681E-2</v>
      </c>
    </row>
    <row r="800" spans="1:34" x14ac:dyDescent="0.2">
      <c r="A800" s="9" t="str">
        <f>IFERROR(Tabela3[[#This Row],[direita]],"formula")</f>
        <v>0144 - 01)</v>
      </c>
      <c r="C800" t="s">
        <v>1146</v>
      </c>
      <c r="D800" t="s">
        <v>916</v>
      </c>
      <c r="E800" t="s">
        <v>1135</v>
      </c>
      <c r="F800" t="s">
        <v>697</v>
      </c>
      <c r="G800" t="s">
        <v>1407</v>
      </c>
      <c r="H800" s="48">
        <v>45695</v>
      </c>
      <c r="I800" t="s">
        <v>357</v>
      </c>
      <c r="J800" t="s">
        <v>303</v>
      </c>
      <c r="K800" t="s">
        <v>57</v>
      </c>
      <c r="L800" t="s">
        <v>429</v>
      </c>
      <c r="M800" t="s">
        <v>57</v>
      </c>
      <c r="N800" t="s">
        <v>298</v>
      </c>
      <c r="O800" t="s">
        <v>299</v>
      </c>
      <c r="P800" t="s">
        <v>1408</v>
      </c>
      <c r="Q800" t="s">
        <v>300</v>
      </c>
      <c r="R800" t="s">
        <v>58</v>
      </c>
      <c r="S800" t="s">
        <v>20</v>
      </c>
      <c r="T800" s="49">
        <v>4</v>
      </c>
      <c r="U800" s="49">
        <v>24</v>
      </c>
      <c r="V800" s="49">
        <v>367.2</v>
      </c>
      <c r="W800" t="s">
        <v>315</v>
      </c>
      <c r="X800" t="s">
        <v>370</v>
      </c>
      <c r="Y800" t="s">
        <v>379</v>
      </c>
      <c r="Z800" t="s">
        <v>1409</v>
      </c>
      <c r="AA800" s="2" t="str">
        <f>IFERROR(VLOOKUP(Tabela3[[#This Row],[RetornCodigo]],Tabela7[],4,0),"formula")</f>
        <v>Supermercado Cosmos Ltda</v>
      </c>
      <c r="AB800" s="9" t="str">
        <f>IFERROR(VLOOKUP(Tabela3[[#This Row],[RetornCodigo]],Tabela7[],3,0),"formula")</f>
        <v>Outros</v>
      </c>
      <c r="AC800" s="40">
        <f>IFERROR(Tabela3[[#This Row],[Vlr Devolução]]/$AK$1,"formula")</f>
        <v>1.1764888318785923E-3</v>
      </c>
      <c r="AD800" s="32">
        <f>IFERROR(Tabela3[[#This Row],[Qtd Devolvida Kg]]/$AL$1,"formula")</f>
        <v>6.960437101794307E-4</v>
      </c>
      <c r="AE800" s="41" t="str">
        <f>IFERROR(RIGHT(Tabela3[[#This Row],[Cliente]],10),"formula")</f>
        <v>0144 - 01)</v>
      </c>
      <c r="AF800" s="41">
        <f>IFERROR(VLOOKUP(Tabela3[[#This Row],[Fantasia]],'BASE VENDAS'!#REF!,2,0),0)</f>
        <v>0</v>
      </c>
      <c r="AG800" s="41">
        <f>IFERROR(VLOOKUP(Tabela3[[#This Row],[Fantasia]],'BASE VENDAS'!#REF!,3,0),0)</f>
        <v>0</v>
      </c>
      <c r="AH800" s="42">
        <f t="shared" si="13"/>
        <v>2.8611970184302681E-2</v>
      </c>
    </row>
    <row r="801" spans="1:34" x14ac:dyDescent="0.2">
      <c r="A801" s="9" t="str">
        <f>IFERROR(Tabela3[[#This Row],[direita]],"formula")</f>
        <v>0144 - 01)</v>
      </c>
      <c r="C801" t="s">
        <v>1146</v>
      </c>
      <c r="D801" t="s">
        <v>916</v>
      </c>
      <c r="E801" t="s">
        <v>1135</v>
      </c>
      <c r="F801" t="s">
        <v>697</v>
      </c>
      <c r="G801" t="s">
        <v>1407</v>
      </c>
      <c r="H801" s="48">
        <v>45695</v>
      </c>
      <c r="I801" t="s">
        <v>357</v>
      </c>
      <c r="J801" t="s">
        <v>303</v>
      </c>
      <c r="K801" t="s">
        <v>57</v>
      </c>
      <c r="L801" t="s">
        <v>334</v>
      </c>
      <c r="M801" t="s">
        <v>367</v>
      </c>
      <c r="N801" t="s">
        <v>342</v>
      </c>
      <c r="O801" t="s">
        <v>299</v>
      </c>
      <c r="P801" t="s">
        <v>1408</v>
      </c>
      <c r="Q801" t="s">
        <v>308</v>
      </c>
      <c r="R801" t="s">
        <v>387</v>
      </c>
      <c r="S801" t="s">
        <v>20</v>
      </c>
      <c r="T801" s="49">
        <v>2</v>
      </c>
      <c r="U801" s="49">
        <v>11.2</v>
      </c>
      <c r="V801" s="49">
        <v>240</v>
      </c>
      <c r="W801" t="s">
        <v>315</v>
      </c>
      <c r="X801" t="s">
        <v>370</v>
      </c>
      <c r="Y801" t="s">
        <v>379</v>
      </c>
      <c r="Z801" t="s">
        <v>1409</v>
      </c>
      <c r="AA801" s="2" t="str">
        <f>IFERROR(VLOOKUP(Tabela3[[#This Row],[RetornCodigo]],Tabela7[],4,0),"formula")</f>
        <v>Supermercado Cosmos Ltda</v>
      </c>
      <c r="AB801" s="9" t="str">
        <f>IFERROR(VLOOKUP(Tabela3[[#This Row],[RetornCodigo]],Tabela7[],3,0),"formula")</f>
        <v>Outros</v>
      </c>
      <c r="AC801" s="40">
        <f>IFERROR(Tabela3[[#This Row],[Vlr Devolução]]/$AK$1,"formula")</f>
        <v>7.6894694894025651E-4</v>
      </c>
      <c r="AD801" s="32">
        <f>IFERROR(Tabela3[[#This Row],[Qtd Devolvida Kg]]/$AL$1,"formula")</f>
        <v>3.2482039808373429E-4</v>
      </c>
      <c r="AE801" s="41" t="str">
        <f>IFERROR(RIGHT(Tabela3[[#This Row],[Cliente]],10),"formula")</f>
        <v>0144 - 01)</v>
      </c>
      <c r="AF801" s="41">
        <f>IFERROR(VLOOKUP(Tabela3[[#This Row],[Fantasia]],'BASE VENDAS'!#REF!,2,0),0)</f>
        <v>0</v>
      </c>
      <c r="AG801" s="41">
        <f>IFERROR(VLOOKUP(Tabela3[[#This Row],[Fantasia]],'BASE VENDAS'!#REF!,3,0),0)</f>
        <v>0</v>
      </c>
      <c r="AH801" s="42">
        <f t="shared" si="13"/>
        <v>2.8611970184302681E-2</v>
      </c>
    </row>
    <row r="802" spans="1:34" x14ac:dyDescent="0.2">
      <c r="A802" s="9" t="str">
        <f>IFERROR(Tabela3[[#This Row],[direita]],"formula")</f>
        <v>2459 - 48)</v>
      </c>
      <c r="C802" t="s">
        <v>1134</v>
      </c>
      <c r="D802" t="s">
        <v>917</v>
      </c>
      <c r="E802" t="s">
        <v>1135</v>
      </c>
      <c r="F802" t="s">
        <v>686</v>
      </c>
      <c r="G802" t="s">
        <v>1410</v>
      </c>
      <c r="H802" s="48">
        <v>45693</v>
      </c>
      <c r="I802" t="s">
        <v>357</v>
      </c>
      <c r="J802" t="s">
        <v>303</v>
      </c>
      <c r="K802" t="s">
        <v>57</v>
      </c>
      <c r="L802" t="s">
        <v>429</v>
      </c>
      <c r="M802" t="s">
        <v>57</v>
      </c>
      <c r="N802" t="s">
        <v>298</v>
      </c>
      <c r="O802" t="s">
        <v>299</v>
      </c>
      <c r="P802" t="s">
        <v>1411</v>
      </c>
      <c r="Q802" t="s">
        <v>300</v>
      </c>
      <c r="R802" t="s">
        <v>58</v>
      </c>
      <c r="S802" t="s">
        <v>20</v>
      </c>
      <c r="T802" s="49">
        <v>8.3299999999999999E-2</v>
      </c>
      <c r="U802" s="49">
        <v>0.49980000000000002</v>
      </c>
      <c r="V802" s="49">
        <v>6.45</v>
      </c>
      <c r="W802" t="s">
        <v>315</v>
      </c>
      <c r="X802" t="s">
        <v>370</v>
      </c>
      <c r="Y802" t="s">
        <v>379</v>
      </c>
      <c r="Z802" t="s">
        <v>1412</v>
      </c>
      <c r="AA802" s="2" t="str">
        <f>IFERROR(VLOOKUP(Tabela3[[#This Row],[RetornCodigo]],Tabela7[],4,0),"formula")</f>
        <v xml:space="preserve">Mateus Quixeramobim   </v>
      </c>
      <c r="AB802" s="9" t="str">
        <f>IFERROR(VLOOKUP(Tabela3[[#This Row],[RetornCodigo]],Tabela7[],3,0),"formula")</f>
        <v>Mateus</v>
      </c>
      <c r="AC802" s="40">
        <f>IFERROR(Tabela3[[#This Row],[Vlr Devolução]]/$AK$1,"formula")</f>
        <v>2.0665449252769391E-5</v>
      </c>
      <c r="AD802" s="32">
        <f>IFERROR(Tabela3[[#This Row],[Qtd Devolvida Kg]]/$AL$1,"formula")</f>
        <v>1.4495110264486644E-5</v>
      </c>
      <c r="AE802" s="41" t="str">
        <f>IFERROR(RIGHT(Tabela3[[#This Row],[Cliente]],10),"formula")</f>
        <v>2459 - 48)</v>
      </c>
      <c r="AF802" s="41">
        <f>IFERROR(VLOOKUP(Tabela3[[#This Row],[Fantasia]],'BASE VENDAS'!#REF!,2,0),0)</f>
        <v>0</v>
      </c>
      <c r="AG802" s="41">
        <f>IFERROR(VLOOKUP(Tabela3[[#This Row],[Fantasia]],'BASE VENDAS'!#REF!,3,0),0)</f>
        <v>0</v>
      </c>
      <c r="AH802" s="42">
        <f t="shared" si="13"/>
        <v>2.8611970184302681E-2</v>
      </c>
    </row>
    <row r="803" spans="1:34" x14ac:dyDescent="0.2">
      <c r="A803" s="9" t="str">
        <f>IFERROR(Tabela3[[#This Row],[direita]],"formula")</f>
        <v>2459 - 48)</v>
      </c>
      <c r="C803" t="s">
        <v>1134</v>
      </c>
      <c r="D803" t="s">
        <v>917</v>
      </c>
      <c r="E803" t="s">
        <v>1135</v>
      </c>
      <c r="F803" t="s">
        <v>686</v>
      </c>
      <c r="G803" t="s">
        <v>1410</v>
      </c>
      <c r="H803" s="48">
        <v>45693</v>
      </c>
      <c r="I803" t="s">
        <v>357</v>
      </c>
      <c r="J803" t="s">
        <v>297</v>
      </c>
      <c r="K803" t="s">
        <v>27</v>
      </c>
      <c r="L803" t="s">
        <v>84</v>
      </c>
      <c r="M803" t="s">
        <v>84</v>
      </c>
      <c r="N803" t="s">
        <v>298</v>
      </c>
      <c r="O803" t="s">
        <v>299</v>
      </c>
      <c r="P803" t="s">
        <v>1411</v>
      </c>
      <c r="Q803" t="s">
        <v>308</v>
      </c>
      <c r="R803" t="s">
        <v>85</v>
      </c>
      <c r="S803" t="s">
        <v>20</v>
      </c>
      <c r="T803" s="49">
        <v>2.6111</v>
      </c>
      <c r="U803" s="49">
        <v>46.9998</v>
      </c>
      <c r="V803" s="49">
        <v>479.4</v>
      </c>
      <c r="W803" t="s">
        <v>315</v>
      </c>
      <c r="X803" t="s">
        <v>368</v>
      </c>
      <c r="Y803" t="s">
        <v>369</v>
      </c>
      <c r="Z803" t="s">
        <v>1412</v>
      </c>
      <c r="AA803" s="2" t="str">
        <f>IFERROR(VLOOKUP(Tabela3[[#This Row],[RetornCodigo]],Tabela7[],4,0),"formula")</f>
        <v xml:space="preserve">Mateus Quixeramobim   </v>
      </c>
      <c r="AB803" s="9" t="str">
        <f>IFERROR(VLOOKUP(Tabela3[[#This Row],[RetornCodigo]],Tabela7[],3,0),"formula")</f>
        <v>Mateus</v>
      </c>
      <c r="AC803" s="40">
        <f>IFERROR(Tabela3[[#This Row],[Vlr Devolução]]/$AK$1,"formula")</f>
        <v>1.5359715305081623E-3</v>
      </c>
      <c r="AD803" s="32">
        <f>IFERROR(Tabela3[[#This Row],[Qtd Devolvida Kg]]/$AL$1,"formula")</f>
        <v>1.3630797987371336E-3</v>
      </c>
      <c r="AE803" s="41" t="str">
        <f>IFERROR(RIGHT(Tabela3[[#This Row],[Cliente]],10),"formula")</f>
        <v>2459 - 48)</v>
      </c>
      <c r="AF803" s="41">
        <f>IFERROR(VLOOKUP(Tabela3[[#This Row],[Fantasia]],'BASE VENDAS'!#REF!,2,0),0)</f>
        <v>0</v>
      </c>
      <c r="AG803" s="41">
        <f>IFERROR(VLOOKUP(Tabela3[[#This Row],[Fantasia]],'BASE VENDAS'!#REF!,3,0),0)</f>
        <v>0</v>
      </c>
      <c r="AH803" s="42">
        <f t="shared" si="13"/>
        <v>2.8611970184302681E-2</v>
      </c>
    </row>
    <row r="804" spans="1:34" x14ac:dyDescent="0.2">
      <c r="A804" s="9" t="str">
        <f>IFERROR(Tabela3[[#This Row],[direita]],"formula")</f>
        <v>2459 - 48)</v>
      </c>
      <c r="C804" t="s">
        <v>1134</v>
      </c>
      <c r="D804" t="s">
        <v>917</v>
      </c>
      <c r="E804" t="s">
        <v>1135</v>
      </c>
      <c r="F804" t="s">
        <v>686</v>
      </c>
      <c r="G804" t="s">
        <v>1410</v>
      </c>
      <c r="H804" s="48">
        <v>45693</v>
      </c>
      <c r="I804" t="s">
        <v>357</v>
      </c>
      <c r="J804" t="s">
        <v>297</v>
      </c>
      <c r="K804" t="s">
        <v>65</v>
      </c>
      <c r="L804" t="s">
        <v>312</v>
      </c>
      <c r="M804" t="s">
        <v>66</v>
      </c>
      <c r="N804" t="s">
        <v>298</v>
      </c>
      <c r="O804" t="s">
        <v>299</v>
      </c>
      <c r="P804" t="s">
        <v>1411</v>
      </c>
      <c r="Q804" t="s">
        <v>317</v>
      </c>
      <c r="R804" t="s">
        <v>67</v>
      </c>
      <c r="S804" t="s">
        <v>20</v>
      </c>
      <c r="T804" s="49">
        <v>0.1333</v>
      </c>
      <c r="U804" s="49">
        <v>2.3994</v>
      </c>
      <c r="V804" s="49">
        <v>20.399999999999999</v>
      </c>
      <c r="W804" t="s">
        <v>315</v>
      </c>
      <c r="X804" t="s">
        <v>302</v>
      </c>
      <c r="Y804" t="s">
        <v>21</v>
      </c>
      <c r="Z804" t="s">
        <v>1412</v>
      </c>
      <c r="AA804" s="2" t="str">
        <f>IFERROR(VLOOKUP(Tabela3[[#This Row],[RetornCodigo]],Tabela7[],4,0),"formula")</f>
        <v xml:space="preserve">Mateus Quixeramobim   </v>
      </c>
      <c r="AB804" s="9" t="str">
        <f>IFERROR(VLOOKUP(Tabela3[[#This Row],[RetornCodigo]],Tabela7[],3,0),"formula")</f>
        <v>Mateus</v>
      </c>
      <c r="AC804" s="40">
        <f>IFERROR(Tabela3[[#This Row],[Vlr Devolução]]/$AK$1,"formula")</f>
        <v>6.5360490659921788E-5</v>
      </c>
      <c r="AD804" s="32">
        <f>IFERROR(Tabela3[[#This Row],[Qtd Devolvida Kg]]/$AL$1,"formula")</f>
        <v>6.9586969925188581E-5</v>
      </c>
      <c r="AE804" s="41" t="str">
        <f>IFERROR(RIGHT(Tabela3[[#This Row],[Cliente]],10),"formula")</f>
        <v>2459 - 48)</v>
      </c>
      <c r="AF804" s="41">
        <f>IFERROR(VLOOKUP(Tabela3[[#This Row],[Fantasia]],'BASE VENDAS'!#REF!,2,0),0)</f>
        <v>0</v>
      </c>
      <c r="AG804" s="41">
        <f>IFERROR(VLOOKUP(Tabela3[[#This Row],[Fantasia]],'BASE VENDAS'!#REF!,3,0),0)</f>
        <v>0</v>
      </c>
      <c r="AH804" s="42">
        <f t="shared" si="13"/>
        <v>2.8611970184302681E-2</v>
      </c>
    </row>
    <row r="805" spans="1:34" x14ac:dyDescent="0.2">
      <c r="A805" s="9" t="str">
        <f>IFERROR(Tabela3[[#This Row],[direita]],"formula")</f>
        <v>2459 - 44)</v>
      </c>
      <c r="C805" t="s">
        <v>1134</v>
      </c>
      <c r="D805" t="s">
        <v>917</v>
      </c>
      <c r="E805" t="s">
        <v>1135</v>
      </c>
      <c r="F805" t="s">
        <v>697</v>
      </c>
      <c r="G805" t="s">
        <v>1413</v>
      </c>
      <c r="H805" s="48">
        <v>45693</v>
      </c>
      <c r="I805" t="s">
        <v>357</v>
      </c>
      <c r="J805" t="s">
        <v>297</v>
      </c>
      <c r="K805" t="s">
        <v>27</v>
      </c>
      <c r="L805" t="s">
        <v>84</v>
      </c>
      <c r="M805" t="s">
        <v>84</v>
      </c>
      <c r="N805" t="s">
        <v>298</v>
      </c>
      <c r="O805" t="s">
        <v>299</v>
      </c>
      <c r="P805" t="s">
        <v>1414</v>
      </c>
      <c r="Q805" t="s">
        <v>300</v>
      </c>
      <c r="R805" t="s">
        <v>85</v>
      </c>
      <c r="S805" t="s">
        <v>20</v>
      </c>
      <c r="T805" s="49">
        <v>2.5556000000000001</v>
      </c>
      <c r="U805" s="49">
        <v>46.000799999999998</v>
      </c>
      <c r="V805" s="49">
        <v>469.2</v>
      </c>
      <c r="W805" t="s">
        <v>315</v>
      </c>
      <c r="X805" t="s">
        <v>302</v>
      </c>
      <c r="Y805" t="s">
        <v>21</v>
      </c>
      <c r="Z805" t="s">
        <v>1415</v>
      </c>
      <c r="AA805" s="2" t="str">
        <f>IFERROR(VLOOKUP(Tabela3[[#This Row],[RetornCodigo]],Tabela7[],4,0),"formula")</f>
        <v xml:space="preserve">Mateus Crateus   </v>
      </c>
      <c r="AB805" s="9" t="str">
        <f>IFERROR(VLOOKUP(Tabela3[[#This Row],[RetornCodigo]],Tabela7[],3,0),"formula")</f>
        <v>Mateus</v>
      </c>
      <c r="AC805" s="40">
        <f>IFERROR(Tabela3[[#This Row],[Vlr Devolução]]/$AK$1,"formula")</f>
        <v>1.5032912851782013E-3</v>
      </c>
      <c r="AD805" s="32">
        <f>IFERROR(Tabela3[[#This Row],[Qtd Devolvida Kg]]/$AL$1,"formula")</f>
        <v>1.3341069793009147E-3</v>
      </c>
      <c r="AE805" s="41" t="str">
        <f>IFERROR(RIGHT(Tabela3[[#This Row],[Cliente]],10),"formula")</f>
        <v>2459 - 44)</v>
      </c>
      <c r="AF805" s="41">
        <f>IFERROR(VLOOKUP(Tabela3[[#This Row],[Fantasia]],'BASE VENDAS'!#REF!,2,0),0)</f>
        <v>0</v>
      </c>
      <c r="AG805" s="41">
        <f>IFERROR(VLOOKUP(Tabela3[[#This Row],[Fantasia]],'BASE VENDAS'!#REF!,3,0),0)</f>
        <v>0</v>
      </c>
      <c r="AH805" s="42">
        <f t="shared" si="13"/>
        <v>2.8611970184302681E-2</v>
      </c>
    </row>
    <row r="806" spans="1:34" x14ac:dyDescent="0.2">
      <c r="A806" s="9" t="str">
        <f>IFERROR(Tabela3[[#This Row],[direita]],"formula")</f>
        <v>1624 - 01)</v>
      </c>
      <c r="C806" t="s">
        <v>1146</v>
      </c>
      <c r="D806" t="s">
        <v>922</v>
      </c>
      <c r="E806" t="s">
        <v>1135</v>
      </c>
      <c r="F806" t="s">
        <v>682</v>
      </c>
      <c r="G806" t="s">
        <v>1416</v>
      </c>
      <c r="H806" s="48">
        <v>45692</v>
      </c>
      <c r="I806" t="s">
        <v>357</v>
      </c>
      <c r="J806" t="s">
        <v>303</v>
      </c>
      <c r="K806" t="s">
        <v>313</v>
      </c>
      <c r="L806" t="s">
        <v>365</v>
      </c>
      <c r="M806" t="s">
        <v>365</v>
      </c>
      <c r="N806" t="s">
        <v>325</v>
      </c>
      <c r="O806" t="s">
        <v>299</v>
      </c>
      <c r="P806" t="s">
        <v>1417</v>
      </c>
      <c r="Q806" t="s">
        <v>300</v>
      </c>
      <c r="R806" t="s">
        <v>1418</v>
      </c>
      <c r="S806" t="s">
        <v>20</v>
      </c>
      <c r="T806" s="49">
        <v>0.1</v>
      </c>
      <c r="U806" s="49">
        <v>0.56000000000000005</v>
      </c>
      <c r="V806" s="49">
        <v>13.8</v>
      </c>
      <c r="W806" t="s">
        <v>315</v>
      </c>
      <c r="X806" t="s">
        <v>302</v>
      </c>
      <c r="Y806" t="s">
        <v>335</v>
      </c>
      <c r="Z806" t="s">
        <v>1419</v>
      </c>
      <c r="AA806" s="2" t="str">
        <f>IFERROR(VLOOKUP(Tabela3[[#This Row],[RetornCodigo]],Tabela7[],4,0),"formula")</f>
        <v xml:space="preserve">Paulo Belo Coqueiro   </v>
      </c>
      <c r="AB806" s="9" t="str">
        <f>IFERROR(VLOOKUP(Tabela3[[#This Row],[RetornCodigo]],Tabela7[],3,0),"formula")</f>
        <v>Sup Paulo Belo</v>
      </c>
      <c r="AC806" s="40">
        <f>IFERROR(Tabela3[[#This Row],[Vlr Devolução]]/$AK$1,"formula")</f>
        <v>4.4214449564064748E-5</v>
      </c>
      <c r="AD806" s="32">
        <f>IFERROR(Tabela3[[#This Row],[Qtd Devolvida Kg]]/$AL$1,"formula")</f>
        <v>1.6241019904186717E-5</v>
      </c>
      <c r="AE806" s="41" t="str">
        <f>IFERROR(RIGHT(Tabela3[[#This Row],[Cliente]],10),"formula")</f>
        <v>1624 - 01)</v>
      </c>
      <c r="AF806" s="41">
        <f>IFERROR(VLOOKUP(Tabela3[[#This Row],[Fantasia]],'BASE VENDAS'!#REF!,2,0),0)</f>
        <v>0</v>
      </c>
      <c r="AG806" s="41">
        <f>IFERROR(VLOOKUP(Tabela3[[#This Row],[Fantasia]],'BASE VENDAS'!#REF!,3,0),0)</f>
        <v>0</v>
      </c>
      <c r="AH806" s="42">
        <f t="shared" si="13"/>
        <v>2.8611970184302681E-2</v>
      </c>
    </row>
    <row r="807" spans="1:34" x14ac:dyDescent="0.2">
      <c r="A807" s="9" t="str">
        <f>IFERROR(Tabela3[[#This Row],[direita]],"formula")</f>
        <v>2459 - 43)</v>
      </c>
      <c r="C807" t="s">
        <v>1134</v>
      </c>
      <c r="D807" t="s">
        <v>917</v>
      </c>
      <c r="E807" t="s">
        <v>1135</v>
      </c>
      <c r="F807" t="s">
        <v>682</v>
      </c>
      <c r="G807" t="s">
        <v>1420</v>
      </c>
      <c r="H807" s="48">
        <v>45692</v>
      </c>
      <c r="I807" t="s">
        <v>357</v>
      </c>
      <c r="J807" t="s">
        <v>303</v>
      </c>
      <c r="K807" t="s">
        <v>57</v>
      </c>
      <c r="L807" t="s">
        <v>429</v>
      </c>
      <c r="M807" t="s">
        <v>57</v>
      </c>
      <c r="N807" t="s">
        <v>298</v>
      </c>
      <c r="O807" t="s">
        <v>299</v>
      </c>
      <c r="P807" t="s">
        <v>1421</v>
      </c>
      <c r="Q807" t="s">
        <v>300</v>
      </c>
      <c r="R807" t="s">
        <v>58</v>
      </c>
      <c r="S807" t="s">
        <v>20</v>
      </c>
      <c r="T807" s="49">
        <v>0.16669999999999999</v>
      </c>
      <c r="U807" s="49">
        <v>1.0002</v>
      </c>
      <c r="V807" s="49">
        <v>12.9</v>
      </c>
      <c r="W807" t="s">
        <v>315</v>
      </c>
      <c r="X807" t="s">
        <v>302</v>
      </c>
      <c r="Y807" t="s">
        <v>21</v>
      </c>
      <c r="Z807" t="s">
        <v>1422</v>
      </c>
      <c r="AA807" s="2" t="str">
        <f>IFERROR(VLOOKUP(Tabela3[[#This Row],[RetornCodigo]],Tabela7[],4,0),"formula")</f>
        <v xml:space="preserve">Mateus Itapipoca   </v>
      </c>
      <c r="AB807" s="9" t="str">
        <f>IFERROR(VLOOKUP(Tabela3[[#This Row],[RetornCodigo]],Tabela7[],3,0),"formula")</f>
        <v>Mateus</v>
      </c>
      <c r="AC807" s="40">
        <f>IFERROR(Tabela3[[#This Row],[Vlr Devolução]]/$AK$1,"formula")</f>
        <v>4.1330898505538783E-5</v>
      </c>
      <c r="AD807" s="32">
        <f>IFERROR(Tabela3[[#This Row],[Qtd Devolvida Kg]]/$AL$1,"formula")</f>
        <v>2.9007621621727771E-5</v>
      </c>
      <c r="AE807" s="41" t="str">
        <f>IFERROR(RIGHT(Tabela3[[#This Row],[Cliente]],10),"formula")</f>
        <v>2459 - 43)</v>
      </c>
      <c r="AF807" s="41">
        <f>IFERROR(VLOOKUP(Tabela3[[#This Row],[Fantasia]],'BASE VENDAS'!#REF!,2,0),0)</f>
        <v>0</v>
      </c>
      <c r="AG807" s="41">
        <f>IFERROR(VLOOKUP(Tabela3[[#This Row],[Fantasia]],'BASE VENDAS'!#REF!,3,0),0)</f>
        <v>0</v>
      </c>
      <c r="AH807" s="42">
        <f t="shared" si="13"/>
        <v>2.8611970184302681E-2</v>
      </c>
    </row>
    <row r="808" spans="1:34" x14ac:dyDescent="0.2">
      <c r="A808" s="9" t="str">
        <f>IFERROR(Tabela3[[#This Row],[direita]],"formula")</f>
        <v>2459 - 43)</v>
      </c>
      <c r="C808" t="s">
        <v>1134</v>
      </c>
      <c r="D808" t="s">
        <v>917</v>
      </c>
      <c r="E808" t="s">
        <v>1135</v>
      </c>
      <c r="F808" t="s">
        <v>682</v>
      </c>
      <c r="G808" t="s">
        <v>1420</v>
      </c>
      <c r="H808" s="48">
        <v>45692</v>
      </c>
      <c r="I808" t="s">
        <v>357</v>
      </c>
      <c r="J808" t="s">
        <v>297</v>
      </c>
      <c r="K808" t="s">
        <v>27</v>
      </c>
      <c r="L808" t="s">
        <v>84</v>
      </c>
      <c r="M808" t="s">
        <v>84</v>
      </c>
      <c r="N808" t="s">
        <v>298</v>
      </c>
      <c r="O808" t="s">
        <v>299</v>
      </c>
      <c r="P808" t="s">
        <v>1421</v>
      </c>
      <c r="Q808" t="s">
        <v>308</v>
      </c>
      <c r="R808" t="s">
        <v>85</v>
      </c>
      <c r="S808" t="s">
        <v>20</v>
      </c>
      <c r="T808" s="49">
        <v>0.44440000000000002</v>
      </c>
      <c r="U808" s="49">
        <v>7.9992000000000001</v>
      </c>
      <c r="V808" s="49">
        <v>81.599999999999994</v>
      </c>
      <c r="W808" t="s">
        <v>315</v>
      </c>
      <c r="X808" t="s">
        <v>302</v>
      </c>
      <c r="Y808" t="s">
        <v>21</v>
      </c>
      <c r="Z808" t="s">
        <v>1422</v>
      </c>
      <c r="AA808" s="2" t="str">
        <f>IFERROR(VLOOKUP(Tabela3[[#This Row],[RetornCodigo]],Tabela7[],4,0),"formula")</f>
        <v xml:space="preserve">Mateus Itapipoca   </v>
      </c>
      <c r="AB808" s="9" t="str">
        <f>IFERROR(VLOOKUP(Tabela3[[#This Row],[RetornCodigo]],Tabela7[],3,0),"formula")</f>
        <v>Mateus</v>
      </c>
      <c r="AC808" s="40">
        <f>IFERROR(Tabela3[[#This Row],[Vlr Devolução]]/$AK$1,"formula")</f>
        <v>2.6144196263968715E-4</v>
      </c>
      <c r="AD808" s="32">
        <f>IFERROR(Tabela3[[#This Row],[Qtd Devolvida Kg]]/$AL$1,"formula")</f>
        <v>2.3199136860280423E-4</v>
      </c>
      <c r="AE808" s="41" t="str">
        <f>IFERROR(RIGHT(Tabela3[[#This Row],[Cliente]],10),"formula")</f>
        <v>2459 - 43)</v>
      </c>
      <c r="AF808" s="41">
        <f>IFERROR(VLOOKUP(Tabela3[[#This Row],[Fantasia]],'BASE VENDAS'!#REF!,2,0),0)</f>
        <v>0</v>
      </c>
      <c r="AG808" s="41">
        <f>IFERROR(VLOOKUP(Tabela3[[#This Row],[Fantasia]],'BASE VENDAS'!#REF!,3,0),0)</f>
        <v>0</v>
      </c>
      <c r="AH808" s="42">
        <f t="shared" si="13"/>
        <v>2.8611970184302681E-2</v>
      </c>
    </row>
    <row r="809" spans="1:34" x14ac:dyDescent="0.2">
      <c r="A809" s="9" t="str">
        <f>IFERROR(Tabela3[[#This Row],[direita]],"formula")</f>
        <v>2459 - 43)</v>
      </c>
      <c r="C809" t="s">
        <v>1134</v>
      </c>
      <c r="D809" t="s">
        <v>917</v>
      </c>
      <c r="E809" t="s">
        <v>1135</v>
      </c>
      <c r="F809" t="s">
        <v>682</v>
      </c>
      <c r="G809" t="s">
        <v>1420</v>
      </c>
      <c r="H809" s="48">
        <v>45695</v>
      </c>
      <c r="I809" t="s">
        <v>357</v>
      </c>
      <c r="J809" t="s">
        <v>303</v>
      </c>
      <c r="K809" t="s">
        <v>45</v>
      </c>
      <c r="L809" t="s">
        <v>417</v>
      </c>
      <c r="M809" t="s">
        <v>46</v>
      </c>
      <c r="N809" t="s">
        <v>311</v>
      </c>
      <c r="O809" t="s">
        <v>299</v>
      </c>
      <c r="P809" t="s">
        <v>1423</v>
      </c>
      <c r="Q809" t="s">
        <v>308</v>
      </c>
      <c r="R809" t="s">
        <v>1181</v>
      </c>
      <c r="S809" t="s">
        <v>20</v>
      </c>
      <c r="T809" s="49">
        <v>1.875</v>
      </c>
      <c r="U809" s="49">
        <v>30</v>
      </c>
      <c r="V809" s="49">
        <v>57</v>
      </c>
      <c r="W809" t="s">
        <v>301</v>
      </c>
      <c r="X809" t="s">
        <v>370</v>
      </c>
      <c r="Y809" t="s">
        <v>371</v>
      </c>
      <c r="Z809" t="s">
        <v>1422</v>
      </c>
      <c r="AA809" s="2" t="str">
        <f>IFERROR(VLOOKUP(Tabela3[[#This Row],[RetornCodigo]],Tabela7[],4,0),"formula")</f>
        <v xml:space="preserve">Mateus Itapipoca   </v>
      </c>
      <c r="AB809" s="9" t="str">
        <f>IFERROR(VLOOKUP(Tabela3[[#This Row],[RetornCodigo]],Tabela7[],3,0),"formula")</f>
        <v>Mateus</v>
      </c>
      <c r="AC809" s="40">
        <f>IFERROR(Tabela3[[#This Row],[Vlr Devolução]]/$AK$1,"formula")</f>
        <v>1.8262490037331092E-4</v>
      </c>
      <c r="AD809" s="32">
        <f>IFERROR(Tabela3[[#This Row],[Qtd Devolvida Kg]]/$AL$1,"formula")</f>
        <v>8.700546377242883E-4</v>
      </c>
      <c r="AE809" s="41" t="str">
        <f>IFERROR(RIGHT(Tabela3[[#This Row],[Cliente]],10),"formula")</f>
        <v>2459 - 43)</v>
      </c>
      <c r="AF809" s="41">
        <f>IFERROR(VLOOKUP(Tabela3[[#This Row],[Fantasia]],'BASE VENDAS'!#REF!,2,0),0)</f>
        <v>0</v>
      </c>
      <c r="AG809" s="41">
        <f>IFERROR(VLOOKUP(Tabela3[[#This Row],[Fantasia]],'BASE VENDAS'!#REF!,3,0),0)</f>
        <v>0</v>
      </c>
      <c r="AH809" s="42">
        <f t="shared" si="13"/>
        <v>2.8611970184302681E-2</v>
      </c>
    </row>
    <row r="810" spans="1:34" x14ac:dyDescent="0.2">
      <c r="A810" s="9" t="str">
        <f>IFERROR(Tabela3[[#This Row],[direita]],"formula")</f>
        <v>2459 - 43)</v>
      </c>
      <c r="C810" t="s">
        <v>1134</v>
      </c>
      <c r="D810" t="s">
        <v>917</v>
      </c>
      <c r="E810" t="s">
        <v>1135</v>
      </c>
      <c r="F810" t="s">
        <v>682</v>
      </c>
      <c r="G810" t="s">
        <v>1420</v>
      </c>
      <c r="H810" s="48">
        <v>45698</v>
      </c>
      <c r="I810" t="s">
        <v>430</v>
      </c>
      <c r="J810" t="s">
        <v>297</v>
      </c>
      <c r="K810" t="s">
        <v>27</v>
      </c>
      <c r="L810" t="s">
        <v>84</v>
      </c>
      <c r="M810" t="s">
        <v>84</v>
      </c>
      <c r="N810" t="s">
        <v>298</v>
      </c>
      <c r="O810" t="s">
        <v>299</v>
      </c>
      <c r="P810" t="s">
        <v>1424</v>
      </c>
      <c r="Q810" t="s">
        <v>308</v>
      </c>
      <c r="R810" t="s">
        <v>85</v>
      </c>
      <c r="S810" t="s">
        <v>20</v>
      </c>
      <c r="T810" s="49">
        <v>0.83330000000000004</v>
      </c>
      <c r="U810" s="49">
        <v>14.9994</v>
      </c>
      <c r="V810" s="49">
        <v>153</v>
      </c>
      <c r="W810" t="s">
        <v>301</v>
      </c>
      <c r="X810" t="s">
        <v>370</v>
      </c>
      <c r="Y810" t="s">
        <v>371</v>
      </c>
      <c r="Z810" t="s">
        <v>1422</v>
      </c>
      <c r="AA810" s="2" t="str">
        <f>IFERROR(VLOOKUP(Tabela3[[#This Row],[RetornCodigo]],Tabela7[],4,0),"formula")</f>
        <v xml:space="preserve">Mateus Itapipoca   </v>
      </c>
      <c r="AB810" s="9" t="str">
        <f>IFERROR(VLOOKUP(Tabela3[[#This Row],[RetornCodigo]],Tabela7[],3,0),"formula")</f>
        <v>Mateus</v>
      </c>
      <c r="AC810" s="40">
        <f>IFERROR(Tabela3[[#This Row],[Vlr Devolução]]/$AK$1,"formula")</f>
        <v>4.9020367994941354E-4</v>
      </c>
      <c r="AD810" s="32">
        <f>IFERROR(Tabela3[[#This Row],[Qtd Devolvida Kg]]/$AL$1,"formula")</f>
        <v>4.3500991776938966E-4</v>
      </c>
      <c r="AE810" s="41" t="str">
        <f>IFERROR(RIGHT(Tabela3[[#This Row],[Cliente]],10),"formula")</f>
        <v>2459 - 43)</v>
      </c>
      <c r="AF810" s="41">
        <f>IFERROR(VLOOKUP(Tabela3[[#This Row],[Fantasia]],'BASE VENDAS'!#REF!,2,0),0)</f>
        <v>0</v>
      </c>
      <c r="AG810" s="41">
        <f>IFERROR(VLOOKUP(Tabela3[[#This Row],[Fantasia]],'BASE VENDAS'!#REF!,3,0),0)</f>
        <v>0</v>
      </c>
      <c r="AH810" s="42">
        <f t="shared" si="13"/>
        <v>2.8611970184302681E-2</v>
      </c>
    </row>
    <row r="811" spans="1:34" x14ac:dyDescent="0.2">
      <c r="A811" s="9" t="str">
        <f>IFERROR(Tabela3[[#This Row],[direita]],"formula")</f>
        <v>2459 - 43)</v>
      </c>
      <c r="C811" t="s">
        <v>1134</v>
      </c>
      <c r="D811" t="s">
        <v>917</v>
      </c>
      <c r="E811" t="s">
        <v>1135</v>
      </c>
      <c r="F811" t="s">
        <v>682</v>
      </c>
      <c r="G811" t="s">
        <v>1420</v>
      </c>
      <c r="H811" s="48">
        <v>45698</v>
      </c>
      <c r="I811" t="s">
        <v>430</v>
      </c>
      <c r="J811" t="s">
        <v>303</v>
      </c>
      <c r="K811" t="s">
        <v>45</v>
      </c>
      <c r="L811" t="s">
        <v>417</v>
      </c>
      <c r="M811" t="s">
        <v>46</v>
      </c>
      <c r="N811" t="s">
        <v>311</v>
      </c>
      <c r="O811" t="s">
        <v>299</v>
      </c>
      <c r="P811" t="s">
        <v>1424</v>
      </c>
      <c r="Q811" t="s">
        <v>309</v>
      </c>
      <c r="R811" t="s">
        <v>1181</v>
      </c>
      <c r="S811" t="s">
        <v>20</v>
      </c>
      <c r="T811" s="49">
        <v>1.25</v>
      </c>
      <c r="U811" s="49">
        <v>20</v>
      </c>
      <c r="V811" s="49">
        <v>38</v>
      </c>
      <c r="W811" t="s">
        <v>301</v>
      </c>
      <c r="X811" t="s">
        <v>370</v>
      </c>
      <c r="Y811" t="s">
        <v>371</v>
      </c>
      <c r="Z811" t="s">
        <v>1422</v>
      </c>
      <c r="AA811" s="2" t="str">
        <f>IFERROR(VLOOKUP(Tabela3[[#This Row],[RetornCodigo]],Tabela7[],4,0),"formula")</f>
        <v xml:space="preserve">Mateus Itapipoca   </v>
      </c>
      <c r="AB811" s="9" t="str">
        <f>IFERROR(VLOOKUP(Tabela3[[#This Row],[RetornCodigo]],Tabela7[],3,0),"formula")</f>
        <v>Mateus</v>
      </c>
      <c r="AC811" s="40">
        <f>IFERROR(Tabela3[[#This Row],[Vlr Devolução]]/$AK$1,"formula")</f>
        <v>1.2174993358220727E-4</v>
      </c>
      <c r="AD811" s="32">
        <f>IFERROR(Tabela3[[#This Row],[Qtd Devolvida Kg]]/$AL$1,"formula")</f>
        <v>5.8003642514952553E-4</v>
      </c>
      <c r="AE811" s="41" t="str">
        <f>IFERROR(RIGHT(Tabela3[[#This Row],[Cliente]],10),"formula")</f>
        <v>2459 - 43)</v>
      </c>
      <c r="AF811" s="41">
        <f>IFERROR(VLOOKUP(Tabela3[[#This Row],[Fantasia]],'BASE VENDAS'!#REF!,2,0),0)</f>
        <v>0</v>
      </c>
      <c r="AG811" s="41">
        <f>IFERROR(VLOOKUP(Tabela3[[#This Row],[Fantasia]],'BASE VENDAS'!#REF!,3,0),0)</f>
        <v>0</v>
      </c>
      <c r="AH811" s="42">
        <f t="shared" si="13"/>
        <v>2.8611970184302681E-2</v>
      </c>
    </row>
    <row r="812" spans="1:34" x14ac:dyDescent="0.2">
      <c r="A812" s="9" t="str">
        <f>IFERROR(Tabela3[[#This Row],[direita]],"formula")</f>
        <v>0008 - 38)</v>
      </c>
      <c r="C812" t="s">
        <v>1140</v>
      </c>
      <c r="D812" t="s">
        <v>919</v>
      </c>
      <c r="E812" t="s">
        <v>1141</v>
      </c>
      <c r="F812" t="s">
        <v>677</v>
      </c>
      <c r="G812" t="s">
        <v>610</v>
      </c>
      <c r="H812" s="48">
        <v>45694</v>
      </c>
      <c r="I812" t="s">
        <v>357</v>
      </c>
      <c r="J812" t="s">
        <v>303</v>
      </c>
      <c r="K812" t="s">
        <v>45</v>
      </c>
      <c r="L812" t="s">
        <v>49</v>
      </c>
      <c r="M812" t="s">
        <v>49</v>
      </c>
      <c r="N812" t="s">
        <v>311</v>
      </c>
      <c r="O812" t="s">
        <v>299</v>
      </c>
      <c r="P812" t="s">
        <v>1425</v>
      </c>
      <c r="Q812" t="s">
        <v>300</v>
      </c>
      <c r="R812" t="s">
        <v>50</v>
      </c>
      <c r="S812" t="s">
        <v>20</v>
      </c>
      <c r="T812" s="49">
        <v>0.16669999999999999</v>
      </c>
      <c r="U812" s="49">
        <v>2.5005000000000002</v>
      </c>
      <c r="V812" s="49">
        <v>11.25</v>
      </c>
      <c r="W812" t="s">
        <v>315</v>
      </c>
      <c r="X812" t="s">
        <v>368</v>
      </c>
      <c r="Y812" t="s">
        <v>369</v>
      </c>
      <c r="Z812" t="s">
        <v>1426</v>
      </c>
      <c r="AA812" s="2" t="str">
        <f>IFERROR(VLOOKUP(Tabela3[[#This Row],[RetornCodigo]],Tabela7[],4,0),"formula")</f>
        <v xml:space="preserve">Distribuicao De Alimentos Vanguarda S/A   </v>
      </c>
      <c r="AB812" s="9" t="str">
        <f>IFERROR(VLOOKUP(Tabela3[[#This Row],[RetornCodigo]],Tabela7[],3,0),"formula")</f>
        <v>Vanguarda</v>
      </c>
      <c r="AC812" s="40">
        <f>IFERROR(Tabela3[[#This Row],[Vlr Devolução]]/$AK$1,"formula")</f>
        <v>3.6044388231574522E-5</v>
      </c>
      <c r="AD812" s="32">
        <f>IFERROR(Tabela3[[#This Row],[Qtd Devolvida Kg]]/$AL$1,"formula")</f>
        <v>7.2519054054319439E-5</v>
      </c>
      <c r="AE812" s="41" t="str">
        <f>IFERROR(RIGHT(Tabela3[[#This Row],[Cliente]],10),"formula")</f>
        <v>0008 - 38)</v>
      </c>
      <c r="AF812" s="41">
        <f>IFERROR(VLOOKUP(Tabela3[[#This Row],[Fantasia]],'BASE VENDAS'!#REF!,2,0),0)</f>
        <v>0</v>
      </c>
      <c r="AG812" s="41">
        <f>IFERROR(VLOOKUP(Tabela3[[#This Row],[Fantasia]],'BASE VENDAS'!#REF!,3,0),0)</f>
        <v>0</v>
      </c>
      <c r="AH812" s="42">
        <f t="shared" ref="AH812:AH875" si="14">$AJ$1</f>
        <v>2.8611970184302681E-2</v>
      </c>
    </row>
    <row r="813" spans="1:34" x14ac:dyDescent="0.2">
      <c r="A813" s="9" t="str">
        <f>IFERROR(Tabela3[[#This Row],[direita]],"formula")</f>
        <v>0008 - 38)</v>
      </c>
      <c r="C813" t="s">
        <v>1140</v>
      </c>
      <c r="D813" t="s">
        <v>919</v>
      </c>
      <c r="E813" t="s">
        <v>1141</v>
      </c>
      <c r="F813" t="s">
        <v>677</v>
      </c>
      <c r="G813" t="s">
        <v>610</v>
      </c>
      <c r="H813" s="48">
        <v>45694</v>
      </c>
      <c r="I813" t="s">
        <v>357</v>
      </c>
      <c r="J813" t="s">
        <v>303</v>
      </c>
      <c r="K813" t="s">
        <v>313</v>
      </c>
      <c r="L813" t="s">
        <v>365</v>
      </c>
      <c r="M813" t="s">
        <v>365</v>
      </c>
      <c r="N813" t="s">
        <v>314</v>
      </c>
      <c r="O813" t="s">
        <v>299</v>
      </c>
      <c r="P813" t="s">
        <v>1425</v>
      </c>
      <c r="Q813" t="s">
        <v>308</v>
      </c>
      <c r="R813" t="s">
        <v>431</v>
      </c>
      <c r="S813" t="s">
        <v>20</v>
      </c>
      <c r="T813" s="49">
        <v>1</v>
      </c>
      <c r="U813" s="49">
        <v>5.6</v>
      </c>
      <c r="V813" s="49">
        <v>129</v>
      </c>
      <c r="W813" t="s">
        <v>315</v>
      </c>
      <c r="X813" t="s">
        <v>372</v>
      </c>
      <c r="Y813" t="s">
        <v>373</v>
      </c>
      <c r="Z813" t="s">
        <v>1426</v>
      </c>
      <c r="AA813" s="2" t="str">
        <f>IFERROR(VLOOKUP(Tabela3[[#This Row],[RetornCodigo]],Tabela7[],4,0),"formula")</f>
        <v xml:space="preserve">Distribuicao De Alimentos Vanguarda S/A   </v>
      </c>
      <c r="AB813" s="9" t="str">
        <f>IFERROR(VLOOKUP(Tabela3[[#This Row],[RetornCodigo]],Tabela7[],3,0),"formula")</f>
        <v>Vanguarda</v>
      </c>
      <c r="AC813" s="40">
        <f>IFERROR(Tabela3[[#This Row],[Vlr Devolução]]/$AK$1,"formula")</f>
        <v>4.1330898505538783E-4</v>
      </c>
      <c r="AD813" s="32">
        <f>IFERROR(Tabela3[[#This Row],[Qtd Devolvida Kg]]/$AL$1,"formula")</f>
        <v>1.6241019904186715E-4</v>
      </c>
      <c r="AE813" s="41" t="str">
        <f>IFERROR(RIGHT(Tabela3[[#This Row],[Cliente]],10),"formula")</f>
        <v>0008 - 38)</v>
      </c>
      <c r="AF813" s="41">
        <f>IFERROR(VLOOKUP(Tabela3[[#This Row],[Fantasia]],'BASE VENDAS'!#REF!,2,0),0)</f>
        <v>0</v>
      </c>
      <c r="AG813" s="41">
        <f>IFERROR(VLOOKUP(Tabela3[[#This Row],[Fantasia]],'BASE VENDAS'!#REF!,3,0),0)</f>
        <v>0</v>
      </c>
      <c r="AH813" s="42">
        <f t="shared" si="14"/>
        <v>2.8611970184302681E-2</v>
      </c>
    </row>
    <row r="814" spans="1:34" x14ac:dyDescent="0.2">
      <c r="A814" s="9" t="str">
        <f>IFERROR(Tabela3[[#This Row],[direita]],"formula")</f>
        <v>0008 - 05)</v>
      </c>
      <c r="C814" t="s">
        <v>1140</v>
      </c>
      <c r="D814" t="s">
        <v>918</v>
      </c>
      <c r="E814" t="s">
        <v>1141</v>
      </c>
      <c r="F814" t="s">
        <v>677</v>
      </c>
      <c r="G814" t="s">
        <v>1291</v>
      </c>
      <c r="H814" s="48">
        <v>45694</v>
      </c>
      <c r="I814" t="s">
        <v>357</v>
      </c>
      <c r="J814" t="s">
        <v>297</v>
      </c>
      <c r="K814" t="s">
        <v>41</v>
      </c>
      <c r="L814" t="s">
        <v>310</v>
      </c>
      <c r="M814" t="s">
        <v>42</v>
      </c>
      <c r="N814" t="s">
        <v>298</v>
      </c>
      <c r="O814" t="s">
        <v>299</v>
      </c>
      <c r="P814" t="s">
        <v>1427</v>
      </c>
      <c r="Q814" t="s">
        <v>300</v>
      </c>
      <c r="R814" t="s">
        <v>86</v>
      </c>
      <c r="S814" t="s">
        <v>20</v>
      </c>
      <c r="T814" s="49">
        <v>0.15</v>
      </c>
      <c r="U814" s="49">
        <v>1.35</v>
      </c>
      <c r="V814" s="49">
        <v>29.7</v>
      </c>
      <c r="W814" t="s">
        <v>305</v>
      </c>
      <c r="X814" t="s">
        <v>368</v>
      </c>
      <c r="Y814" t="s">
        <v>369</v>
      </c>
      <c r="Z814" t="s">
        <v>1428</v>
      </c>
      <c r="AA814" s="2" t="str">
        <f>IFERROR(VLOOKUP(Tabela3[[#This Row],[RetornCodigo]],Tabela7[],4,0),"formula")</f>
        <v xml:space="preserve">Vanguarda Beira Rio   </v>
      </c>
      <c r="AB814" s="9" t="str">
        <f>IFERROR(VLOOKUP(Tabela3[[#This Row],[RetornCodigo]],Tabela7[],3,0),"formula")</f>
        <v>Vanguarda</v>
      </c>
      <c r="AC814" s="40">
        <f>IFERROR(Tabela3[[#This Row],[Vlr Devolução]]/$AK$1,"formula")</f>
        <v>9.5157184931356738E-5</v>
      </c>
      <c r="AD814" s="32">
        <f>IFERROR(Tabela3[[#This Row],[Qtd Devolvida Kg]]/$AL$1,"formula")</f>
        <v>3.9152458697592978E-5</v>
      </c>
      <c r="AE814" s="41" t="str">
        <f>IFERROR(RIGHT(Tabela3[[#This Row],[Cliente]],10),"formula")</f>
        <v>0008 - 05)</v>
      </c>
      <c r="AF814" s="41">
        <f>IFERROR(VLOOKUP(Tabela3[[#This Row],[Fantasia]],'BASE VENDAS'!#REF!,2,0),0)</f>
        <v>0</v>
      </c>
      <c r="AG814" s="41">
        <f>IFERROR(VLOOKUP(Tabela3[[#This Row],[Fantasia]],'BASE VENDAS'!#REF!,3,0),0)</f>
        <v>0</v>
      </c>
      <c r="AH814" s="42">
        <f t="shared" si="14"/>
        <v>2.8611970184302681E-2</v>
      </c>
    </row>
    <row r="815" spans="1:34" x14ac:dyDescent="0.2">
      <c r="A815" s="9" t="str">
        <f>IFERROR(Tabela3[[#This Row],[direita]],"formula")</f>
        <v>0008 - 05)</v>
      </c>
      <c r="C815" t="s">
        <v>1140</v>
      </c>
      <c r="D815" t="s">
        <v>918</v>
      </c>
      <c r="E815" t="s">
        <v>1141</v>
      </c>
      <c r="F815" t="s">
        <v>677</v>
      </c>
      <c r="G815" t="s">
        <v>1291</v>
      </c>
      <c r="H815" s="48">
        <v>45694</v>
      </c>
      <c r="I815" t="s">
        <v>357</v>
      </c>
      <c r="J815" t="s">
        <v>297</v>
      </c>
      <c r="K815" t="s">
        <v>62</v>
      </c>
      <c r="L815" t="s">
        <v>63</v>
      </c>
      <c r="M815" t="s">
        <v>63</v>
      </c>
      <c r="N815" t="s">
        <v>298</v>
      </c>
      <c r="O815" t="s">
        <v>299</v>
      </c>
      <c r="P815" t="s">
        <v>1427</v>
      </c>
      <c r="Q815" t="s">
        <v>308</v>
      </c>
      <c r="R815" t="s">
        <v>64</v>
      </c>
      <c r="S815" t="s">
        <v>20</v>
      </c>
      <c r="T815" s="49">
        <v>0.65300000000000002</v>
      </c>
      <c r="U815" s="49">
        <v>9.7949999999999999</v>
      </c>
      <c r="V815" s="49">
        <v>107.75</v>
      </c>
      <c r="W815" t="s">
        <v>305</v>
      </c>
      <c r="X815" t="s">
        <v>368</v>
      </c>
      <c r="Y815" t="s">
        <v>369</v>
      </c>
      <c r="Z815" t="s">
        <v>1428</v>
      </c>
      <c r="AA815" s="2" t="str">
        <f>IFERROR(VLOOKUP(Tabela3[[#This Row],[RetornCodigo]],Tabela7[],4,0),"formula")</f>
        <v xml:space="preserve">Vanguarda Beira Rio   </v>
      </c>
      <c r="AB815" s="9" t="str">
        <f>IFERROR(VLOOKUP(Tabela3[[#This Row],[RetornCodigo]],Tabela7[],3,0),"formula")</f>
        <v>Vanguarda</v>
      </c>
      <c r="AC815" s="40">
        <f>IFERROR(Tabela3[[#This Row],[Vlr Devolução]]/$AK$1,"formula")</f>
        <v>3.4522514061796931E-4</v>
      </c>
      <c r="AD815" s="32">
        <f>IFERROR(Tabela3[[#This Row],[Qtd Devolvida Kg]]/$AL$1,"formula")</f>
        <v>2.8407283921698016E-4</v>
      </c>
      <c r="AE815" s="41" t="str">
        <f>IFERROR(RIGHT(Tabela3[[#This Row],[Cliente]],10),"formula")</f>
        <v>0008 - 05)</v>
      </c>
      <c r="AF815" s="41">
        <f>IFERROR(VLOOKUP(Tabela3[[#This Row],[Fantasia]],'BASE VENDAS'!#REF!,2,0),0)</f>
        <v>0</v>
      </c>
      <c r="AG815" s="41">
        <f>IFERROR(VLOOKUP(Tabela3[[#This Row],[Fantasia]],'BASE VENDAS'!#REF!,3,0),0)</f>
        <v>0</v>
      </c>
      <c r="AH815" s="42">
        <f t="shared" si="14"/>
        <v>2.8611970184302681E-2</v>
      </c>
    </row>
    <row r="816" spans="1:34" x14ac:dyDescent="0.2">
      <c r="A816" s="9" t="str">
        <f>IFERROR(Tabela3[[#This Row],[direita]],"formula")</f>
        <v>0008 - 05)</v>
      </c>
      <c r="C816" t="s">
        <v>1140</v>
      </c>
      <c r="D816" t="s">
        <v>918</v>
      </c>
      <c r="E816" t="s">
        <v>1141</v>
      </c>
      <c r="F816" t="s">
        <v>677</v>
      </c>
      <c r="G816" t="s">
        <v>1291</v>
      </c>
      <c r="H816" s="48">
        <v>45694</v>
      </c>
      <c r="I816" t="s">
        <v>357</v>
      </c>
      <c r="J816" t="s">
        <v>303</v>
      </c>
      <c r="K816" t="s">
        <v>45</v>
      </c>
      <c r="L816" t="s">
        <v>417</v>
      </c>
      <c r="M816" t="s">
        <v>46</v>
      </c>
      <c r="N816" t="s">
        <v>311</v>
      </c>
      <c r="O816" t="s">
        <v>299</v>
      </c>
      <c r="P816" t="s">
        <v>1427</v>
      </c>
      <c r="Q816" t="s">
        <v>309</v>
      </c>
      <c r="R816" t="s">
        <v>47</v>
      </c>
      <c r="S816" t="s">
        <v>20</v>
      </c>
      <c r="T816" s="49">
        <v>15.965</v>
      </c>
      <c r="U816" s="49">
        <v>239.47499999999999</v>
      </c>
      <c r="V816" s="49">
        <v>574.74</v>
      </c>
      <c r="W816" t="s">
        <v>315</v>
      </c>
      <c r="X816" t="s">
        <v>372</v>
      </c>
      <c r="Y816" t="s">
        <v>373</v>
      </c>
      <c r="Z816" t="s">
        <v>1428</v>
      </c>
      <c r="AA816" s="2" t="str">
        <f>IFERROR(VLOOKUP(Tabela3[[#This Row],[RetornCodigo]],Tabela7[],4,0),"formula")</f>
        <v xml:space="preserve">Vanguarda Beira Rio   </v>
      </c>
      <c r="AB816" s="9" t="str">
        <f>IFERROR(VLOOKUP(Tabela3[[#This Row],[RetornCodigo]],Tabela7[],3,0),"formula")</f>
        <v>Vanguarda</v>
      </c>
      <c r="AC816" s="40">
        <f>IFERROR(Tabela3[[#This Row],[Vlr Devolução]]/$AK$1,"formula")</f>
        <v>1.8414357059746791E-3</v>
      </c>
      <c r="AD816" s="32">
        <f>IFERROR(Tabela3[[#This Row],[Qtd Devolvida Kg]]/$AL$1,"formula")</f>
        <v>6.9452111456341312E-3</v>
      </c>
      <c r="AE816" s="41" t="str">
        <f>IFERROR(RIGHT(Tabela3[[#This Row],[Cliente]],10),"formula")</f>
        <v>0008 - 05)</v>
      </c>
      <c r="AF816" s="41">
        <f>IFERROR(VLOOKUP(Tabela3[[#This Row],[Fantasia]],'BASE VENDAS'!#REF!,2,0),0)</f>
        <v>0</v>
      </c>
      <c r="AG816" s="41">
        <f>IFERROR(VLOOKUP(Tabela3[[#This Row],[Fantasia]],'BASE VENDAS'!#REF!,3,0),0)</f>
        <v>0</v>
      </c>
      <c r="AH816" s="42">
        <f t="shared" si="14"/>
        <v>2.8611970184302681E-2</v>
      </c>
    </row>
    <row r="817" spans="1:34" x14ac:dyDescent="0.2">
      <c r="A817" s="9" t="str">
        <f>IFERROR(Tabela3[[#This Row],[direita]],"formula")</f>
        <v>0008 - 05)</v>
      </c>
      <c r="C817" t="s">
        <v>1140</v>
      </c>
      <c r="D817" t="s">
        <v>918</v>
      </c>
      <c r="E817" t="s">
        <v>1141</v>
      </c>
      <c r="F817" t="s">
        <v>677</v>
      </c>
      <c r="G817" t="s">
        <v>1291</v>
      </c>
      <c r="H817" s="48">
        <v>45694</v>
      </c>
      <c r="I817" t="s">
        <v>357</v>
      </c>
      <c r="J817" t="s">
        <v>297</v>
      </c>
      <c r="K817" t="s">
        <v>65</v>
      </c>
      <c r="L817" t="s">
        <v>312</v>
      </c>
      <c r="M817" t="s">
        <v>66</v>
      </c>
      <c r="N817" t="s">
        <v>298</v>
      </c>
      <c r="O817" t="s">
        <v>299</v>
      </c>
      <c r="P817" t="s">
        <v>1427</v>
      </c>
      <c r="Q817" t="s">
        <v>307</v>
      </c>
      <c r="R817" t="s">
        <v>114</v>
      </c>
      <c r="S817" t="s">
        <v>20</v>
      </c>
      <c r="T817" s="49">
        <v>0.16500000000000001</v>
      </c>
      <c r="U817" s="49">
        <v>2.97</v>
      </c>
      <c r="V817" s="49">
        <v>26.43</v>
      </c>
      <c r="W817" t="s">
        <v>305</v>
      </c>
      <c r="X817" t="s">
        <v>368</v>
      </c>
      <c r="Y817" t="s">
        <v>369</v>
      </c>
      <c r="Z817" t="s">
        <v>1428</v>
      </c>
      <c r="AA817" s="2" t="str">
        <f>IFERROR(VLOOKUP(Tabela3[[#This Row],[RetornCodigo]],Tabela7[],4,0),"formula")</f>
        <v xml:space="preserve">Vanguarda Beira Rio   </v>
      </c>
      <c r="AB817" s="9" t="str">
        <f>IFERROR(VLOOKUP(Tabela3[[#This Row],[RetornCodigo]],Tabela7[],3,0),"formula")</f>
        <v>Vanguarda</v>
      </c>
      <c r="AC817" s="40">
        <f>IFERROR(Tabela3[[#This Row],[Vlr Devolução]]/$AK$1,"formula")</f>
        <v>8.4680282752045745E-5</v>
      </c>
      <c r="AD817" s="32">
        <f>IFERROR(Tabela3[[#This Row],[Qtd Devolvida Kg]]/$AL$1,"formula")</f>
        <v>8.6135409134704551E-5</v>
      </c>
      <c r="AE817" s="41" t="str">
        <f>IFERROR(RIGHT(Tabela3[[#This Row],[Cliente]],10),"formula")</f>
        <v>0008 - 05)</v>
      </c>
      <c r="AF817" s="41">
        <f>IFERROR(VLOOKUP(Tabela3[[#This Row],[Fantasia]],'BASE VENDAS'!#REF!,2,0),0)</f>
        <v>0</v>
      </c>
      <c r="AG817" s="41">
        <f>IFERROR(VLOOKUP(Tabela3[[#This Row],[Fantasia]],'BASE VENDAS'!#REF!,3,0),0)</f>
        <v>0</v>
      </c>
      <c r="AH817" s="42">
        <f t="shared" si="14"/>
        <v>2.8611970184302681E-2</v>
      </c>
    </row>
    <row r="818" spans="1:34" x14ac:dyDescent="0.2">
      <c r="A818" s="9" t="str">
        <f>IFERROR(Tabela3[[#This Row],[direita]],"formula")</f>
        <v>0008 - 05)</v>
      </c>
      <c r="C818" t="s">
        <v>1140</v>
      </c>
      <c r="D818" t="s">
        <v>918</v>
      </c>
      <c r="E818" t="s">
        <v>1141</v>
      </c>
      <c r="F818" t="s">
        <v>677</v>
      </c>
      <c r="G818" t="s">
        <v>1291</v>
      </c>
      <c r="H818" s="48">
        <v>45694</v>
      </c>
      <c r="I818" t="s">
        <v>357</v>
      </c>
      <c r="J818" t="s">
        <v>303</v>
      </c>
      <c r="K818" t="s">
        <v>45</v>
      </c>
      <c r="L818" t="s">
        <v>49</v>
      </c>
      <c r="M818" t="s">
        <v>49</v>
      </c>
      <c r="N818" t="s">
        <v>311</v>
      </c>
      <c r="O818" t="s">
        <v>299</v>
      </c>
      <c r="P818" t="s">
        <v>1427</v>
      </c>
      <c r="Q818" t="s">
        <v>319</v>
      </c>
      <c r="R818" t="s">
        <v>50</v>
      </c>
      <c r="S818" t="s">
        <v>20</v>
      </c>
      <c r="T818" s="49">
        <v>0.44330000000000003</v>
      </c>
      <c r="U818" s="49">
        <v>6.6494999999999997</v>
      </c>
      <c r="V818" s="49">
        <v>113.05</v>
      </c>
      <c r="W818" t="s">
        <v>315</v>
      </c>
      <c r="X818" t="s">
        <v>372</v>
      </c>
      <c r="Y818" t="s">
        <v>373</v>
      </c>
      <c r="Z818" t="s">
        <v>1428</v>
      </c>
      <c r="AA818" s="2" t="str">
        <f>IFERROR(VLOOKUP(Tabela3[[#This Row],[RetornCodigo]],Tabela7[],4,0),"formula")</f>
        <v xml:space="preserve">Vanguarda Beira Rio   </v>
      </c>
      <c r="AB818" s="9" t="str">
        <f>IFERROR(VLOOKUP(Tabela3[[#This Row],[RetornCodigo]],Tabela7[],3,0),"formula")</f>
        <v>Vanguarda</v>
      </c>
      <c r="AC818" s="40">
        <f>IFERROR(Tabela3[[#This Row],[Vlr Devolução]]/$AK$1,"formula")</f>
        <v>3.6220605240706665E-4</v>
      </c>
      <c r="AD818" s="32">
        <f>IFERROR(Tabela3[[#This Row],[Qtd Devolvida Kg]]/$AL$1,"formula")</f>
        <v>1.9284761045158851E-4</v>
      </c>
      <c r="AE818" s="41" t="str">
        <f>IFERROR(RIGHT(Tabela3[[#This Row],[Cliente]],10),"formula")</f>
        <v>0008 - 05)</v>
      </c>
      <c r="AF818" s="41">
        <f>IFERROR(VLOOKUP(Tabela3[[#This Row],[Fantasia]],'BASE VENDAS'!#REF!,2,0),0)</f>
        <v>0</v>
      </c>
      <c r="AG818" s="41">
        <f>IFERROR(VLOOKUP(Tabela3[[#This Row],[Fantasia]],'BASE VENDAS'!#REF!,3,0),0)</f>
        <v>0</v>
      </c>
      <c r="AH818" s="42">
        <f t="shared" si="14"/>
        <v>2.8611970184302681E-2</v>
      </c>
    </row>
    <row r="819" spans="1:34" x14ac:dyDescent="0.2">
      <c r="A819" s="9" t="str">
        <f>IFERROR(Tabela3[[#This Row],[direita]],"formula")</f>
        <v>0008 - 05)</v>
      </c>
      <c r="C819" t="s">
        <v>1140</v>
      </c>
      <c r="D819" t="s">
        <v>918</v>
      </c>
      <c r="E819" t="s">
        <v>1141</v>
      </c>
      <c r="F819" t="s">
        <v>677</v>
      </c>
      <c r="G819" t="s">
        <v>1291</v>
      </c>
      <c r="H819" s="48">
        <v>45694</v>
      </c>
      <c r="I819" t="s">
        <v>357</v>
      </c>
      <c r="J819" t="s">
        <v>297</v>
      </c>
      <c r="K819" t="s">
        <v>34</v>
      </c>
      <c r="L819" t="s">
        <v>34</v>
      </c>
      <c r="M819" t="s">
        <v>35</v>
      </c>
      <c r="N819" t="s">
        <v>298</v>
      </c>
      <c r="O819" t="s">
        <v>299</v>
      </c>
      <c r="P819" t="s">
        <v>1427</v>
      </c>
      <c r="Q819" t="s">
        <v>327</v>
      </c>
      <c r="R819" t="s">
        <v>1429</v>
      </c>
      <c r="S819" t="s">
        <v>20</v>
      </c>
      <c r="T819" s="49">
        <v>4.3783000000000003</v>
      </c>
      <c r="U819" s="49">
        <v>41.593899999999998</v>
      </c>
      <c r="V819" s="49">
        <v>727.9</v>
      </c>
      <c r="W819" t="s">
        <v>305</v>
      </c>
      <c r="X819" t="s">
        <v>368</v>
      </c>
      <c r="Y819" t="s">
        <v>369</v>
      </c>
      <c r="Z819" t="s">
        <v>1428</v>
      </c>
      <c r="AA819" s="2" t="str">
        <f>IFERROR(VLOOKUP(Tabela3[[#This Row],[RetornCodigo]],Tabela7[],4,0),"formula")</f>
        <v xml:space="preserve">Vanguarda Beira Rio   </v>
      </c>
      <c r="AB819" s="9" t="str">
        <f>IFERROR(VLOOKUP(Tabela3[[#This Row],[RetornCodigo]],Tabela7[],3,0),"formula")</f>
        <v>Vanguarda</v>
      </c>
      <c r="AC819" s="40">
        <f>IFERROR(Tabela3[[#This Row],[Vlr Devolução]]/$AK$1,"formula")</f>
        <v>2.332152017223386E-3</v>
      </c>
      <c r="AD819" s="32">
        <f>IFERROR(Tabela3[[#This Row],[Qtd Devolvida Kg]]/$AL$1,"formula")</f>
        <v>1.2062988532013424E-3</v>
      </c>
      <c r="AE819" s="41" t="str">
        <f>IFERROR(RIGHT(Tabela3[[#This Row],[Cliente]],10),"formula")</f>
        <v>0008 - 05)</v>
      </c>
      <c r="AF819" s="41">
        <f>IFERROR(VLOOKUP(Tabela3[[#This Row],[Fantasia]],'BASE VENDAS'!#REF!,2,0),0)</f>
        <v>0</v>
      </c>
      <c r="AG819" s="41">
        <f>IFERROR(VLOOKUP(Tabela3[[#This Row],[Fantasia]],'BASE VENDAS'!#REF!,3,0),0)</f>
        <v>0</v>
      </c>
      <c r="AH819" s="42">
        <f t="shared" si="14"/>
        <v>2.8611970184302681E-2</v>
      </c>
    </row>
    <row r="820" spans="1:34" x14ac:dyDescent="0.2">
      <c r="A820" s="9" t="str">
        <f>IFERROR(Tabela3[[#This Row],[direita]],"formula")</f>
        <v>1899 - 33)</v>
      </c>
      <c r="C820" t="s">
        <v>1134</v>
      </c>
      <c r="D820" t="s">
        <v>924</v>
      </c>
      <c r="E820" t="s">
        <v>1135</v>
      </c>
      <c r="F820" t="s">
        <v>688</v>
      </c>
      <c r="G820" t="s">
        <v>1232</v>
      </c>
      <c r="H820" s="48">
        <v>45695</v>
      </c>
      <c r="I820" t="s">
        <v>357</v>
      </c>
      <c r="J820" t="s">
        <v>297</v>
      </c>
      <c r="K820" t="s">
        <v>65</v>
      </c>
      <c r="L820" t="s">
        <v>312</v>
      </c>
      <c r="M820" t="s">
        <v>66</v>
      </c>
      <c r="N820" t="s">
        <v>298</v>
      </c>
      <c r="O820" t="s">
        <v>299</v>
      </c>
      <c r="P820" t="s">
        <v>1430</v>
      </c>
      <c r="Q820" t="s">
        <v>309</v>
      </c>
      <c r="R820" t="s">
        <v>67</v>
      </c>
      <c r="S820" t="s">
        <v>20</v>
      </c>
      <c r="T820" s="49">
        <v>0.16669999999999999</v>
      </c>
      <c r="U820" s="49">
        <v>3.0005999999999999</v>
      </c>
      <c r="V820" s="49">
        <v>29.7</v>
      </c>
      <c r="W820" t="s">
        <v>315</v>
      </c>
      <c r="X820" t="s">
        <v>302</v>
      </c>
      <c r="Y820" t="s">
        <v>21</v>
      </c>
      <c r="Z820" t="s">
        <v>1431</v>
      </c>
      <c r="AA820" s="2" t="str">
        <f>IFERROR(VLOOKUP(Tabela3[[#This Row],[RetornCodigo]],Tabela7[],4,0),"formula")</f>
        <v xml:space="preserve">Assai Iguatu   </v>
      </c>
      <c r="AB820" s="9" t="str">
        <f>IFERROR(VLOOKUP(Tabela3[[#This Row],[RetornCodigo]],Tabela7[],3,0),"formula")</f>
        <v>Assai</v>
      </c>
      <c r="AC820" s="40">
        <f>IFERROR(Tabela3[[#This Row],[Vlr Devolução]]/$AK$1,"formula")</f>
        <v>9.5157184931356738E-5</v>
      </c>
      <c r="AD820" s="32">
        <f>IFERROR(Tabela3[[#This Row],[Qtd Devolvida Kg]]/$AL$1,"formula")</f>
        <v>8.7022864865183316E-5</v>
      </c>
      <c r="AE820" s="41" t="str">
        <f>IFERROR(RIGHT(Tabela3[[#This Row],[Cliente]],10),"formula")</f>
        <v>1899 - 33)</v>
      </c>
      <c r="AF820" s="41">
        <f>IFERROR(VLOOKUP(Tabela3[[#This Row],[Fantasia]],'BASE VENDAS'!#REF!,2,0),0)</f>
        <v>0</v>
      </c>
      <c r="AG820" s="41">
        <f>IFERROR(VLOOKUP(Tabela3[[#This Row],[Fantasia]],'BASE VENDAS'!#REF!,3,0),0)</f>
        <v>0</v>
      </c>
      <c r="AH820" s="42">
        <f t="shared" si="14"/>
        <v>2.8611970184302681E-2</v>
      </c>
    </row>
    <row r="821" spans="1:34" x14ac:dyDescent="0.2">
      <c r="A821" s="9" t="str">
        <f>IFERROR(Tabela3[[#This Row],[direita]],"formula")</f>
        <v>2459 - 60)</v>
      </c>
      <c r="C821" t="s">
        <v>1140</v>
      </c>
      <c r="D821" t="s">
        <v>918</v>
      </c>
      <c r="E821" t="s">
        <v>1141</v>
      </c>
      <c r="F821" t="s">
        <v>707</v>
      </c>
      <c r="G821" t="s">
        <v>2256</v>
      </c>
      <c r="H821" s="48">
        <v>45703</v>
      </c>
      <c r="I821" t="s">
        <v>430</v>
      </c>
      <c r="J821" t="s">
        <v>303</v>
      </c>
      <c r="K821" t="s">
        <v>57</v>
      </c>
      <c r="L821" t="s">
        <v>429</v>
      </c>
      <c r="M821" t="s">
        <v>57</v>
      </c>
      <c r="N821" t="s">
        <v>298</v>
      </c>
      <c r="O821" t="s">
        <v>299</v>
      </c>
      <c r="P821" t="s">
        <v>2257</v>
      </c>
      <c r="Q821" t="s">
        <v>300</v>
      </c>
      <c r="R821" t="s">
        <v>58</v>
      </c>
      <c r="S821" t="s">
        <v>20</v>
      </c>
      <c r="T821" s="49">
        <v>0.91669999999999996</v>
      </c>
      <c r="U821" s="49">
        <v>5.5002000000000004</v>
      </c>
      <c r="V821" s="49">
        <v>82.5</v>
      </c>
      <c r="W821" t="s">
        <v>315</v>
      </c>
      <c r="X821" t="s">
        <v>302</v>
      </c>
      <c r="Y821" t="s">
        <v>21</v>
      </c>
      <c r="Z821" t="s">
        <v>2258</v>
      </c>
      <c r="AA821" s="2" t="str">
        <f>IFERROR(VLOOKUP(Tabela3[[#This Row],[RetornCodigo]],Tabela7[],4,0),"formula")</f>
        <v xml:space="preserve">Mateus Floriano   </v>
      </c>
      <c r="AB821" s="9" t="str">
        <f>IFERROR(VLOOKUP(Tabela3[[#This Row],[RetornCodigo]],Tabela7[],3,0),"formula")</f>
        <v>Mateus</v>
      </c>
      <c r="AC821" s="40">
        <f>IFERROR(Tabela3[[#This Row],[Vlr Devolução]]/$AK$1,"formula")</f>
        <v>2.6432551369821313E-4</v>
      </c>
      <c r="AD821" s="32">
        <f>IFERROR(Tabela3[[#This Row],[Qtd Devolvida Kg]]/$AL$1,"formula")</f>
        <v>1.5951581728037103E-4</v>
      </c>
      <c r="AE821" s="41" t="str">
        <f>IFERROR(RIGHT(Tabela3[[#This Row],[Cliente]],10),"formula")</f>
        <v>2459 - 60)</v>
      </c>
      <c r="AF821" s="41">
        <f>IFERROR(VLOOKUP(Tabela3[[#This Row],[Fantasia]],'BASE VENDAS'!#REF!,2,0),0)</f>
        <v>0</v>
      </c>
      <c r="AG821" s="41">
        <f>IFERROR(VLOOKUP(Tabela3[[#This Row],[Fantasia]],'BASE VENDAS'!#REF!,3,0),0)</f>
        <v>0</v>
      </c>
      <c r="AH821" s="42">
        <f t="shared" si="14"/>
        <v>2.8611970184302681E-2</v>
      </c>
    </row>
    <row r="822" spans="1:34" x14ac:dyDescent="0.2">
      <c r="A822" s="9" t="str">
        <f>IFERROR(Tabela3[[#This Row],[direita]],"formula")</f>
        <v>2459 - 60)</v>
      </c>
      <c r="C822" t="s">
        <v>1140</v>
      </c>
      <c r="D822" t="s">
        <v>918</v>
      </c>
      <c r="E822" t="s">
        <v>1141</v>
      </c>
      <c r="F822" t="s">
        <v>707</v>
      </c>
      <c r="G822" t="s">
        <v>2256</v>
      </c>
      <c r="H822" s="48">
        <v>45703</v>
      </c>
      <c r="I822" t="s">
        <v>430</v>
      </c>
      <c r="J822" t="s">
        <v>297</v>
      </c>
      <c r="K822" t="s">
        <v>41</v>
      </c>
      <c r="L822" t="s">
        <v>310</v>
      </c>
      <c r="M822" t="s">
        <v>42</v>
      </c>
      <c r="N822" t="s">
        <v>298</v>
      </c>
      <c r="O822" t="s">
        <v>299</v>
      </c>
      <c r="P822" t="s">
        <v>2257</v>
      </c>
      <c r="Q822" t="s">
        <v>308</v>
      </c>
      <c r="R822" t="s">
        <v>86</v>
      </c>
      <c r="S822" t="s">
        <v>20</v>
      </c>
      <c r="T822" s="49">
        <v>0.1111</v>
      </c>
      <c r="U822" s="49">
        <v>0.99990000000000001</v>
      </c>
      <c r="V822" s="49">
        <v>22.9</v>
      </c>
      <c r="W822" t="s">
        <v>315</v>
      </c>
      <c r="X822" t="s">
        <v>302</v>
      </c>
      <c r="Y822" t="s">
        <v>21</v>
      </c>
      <c r="Z822" t="s">
        <v>2258</v>
      </c>
      <c r="AA822" s="2" t="str">
        <f>IFERROR(VLOOKUP(Tabela3[[#This Row],[RetornCodigo]],Tabela7[],4,0),"formula")</f>
        <v xml:space="preserve">Mateus Floriano   </v>
      </c>
      <c r="AB822" s="9" t="str">
        <f>IFERROR(VLOOKUP(Tabela3[[#This Row],[RetornCodigo]],Tabela7[],3,0),"formula")</f>
        <v>Mateus</v>
      </c>
      <c r="AC822" s="40">
        <f>IFERROR(Tabela3[[#This Row],[Vlr Devolução]]/$AK$1,"formula")</f>
        <v>7.3370354711382795E-5</v>
      </c>
      <c r="AD822" s="32">
        <f>IFERROR(Tabela3[[#This Row],[Qtd Devolvida Kg]]/$AL$1,"formula")</f>
        <v>2.8998921075350528E-5</v>
      </c>
      <c r="AE822" s="41" t="str">
        <f>IFERROR(RIGHT(Tabela3[[#This Row],[Cliente]],10),"formula")</f>
        <v>2459 - 60)</v>
      </c>
      <c r="AF822" s="41">
        <f>IFERROR(VLOOKUP(Tabela3[[#This Row],[Fantasia]],'BASE VENDAS'!#REF!,2,0),0)</f>
        <v>0</v>
      </c>
      <c r="AG822" s="41">
        <f>IFERROR(VLOOKUP(Tabela3[[#This Row],[Fantasia]],'BASE VENDAS'!#REF!,3,0),0)</f>
        <v>0</v>
      </c>
      <c r="AH822" s="42">
        <f t="shared" si="14"/>
        <v>2.8611970184302681E-2</v>
      </c>
    </row>
    <row r="823" spans="1:34" x14ac:dyDescent="0.2">
      <c r="A823" s="9" t="str">
        <f>IFERROR(Tabela3[[#This Row],[direita]],"formula")</f>
        <v>2459 - 60)</v>
      </c>
      <c r="C823" t="s">
        <v>1140</v>
      </c>
      <c r="D823" t="s">
        <v>918</v>
      </c>
      <c r="E823" t="s">
        <v>1141</v>
      </c>
      <c r="F823" t="s">
        <v>707</v>
      </c>
      <c r="G823" t="s">
        <v>2256</v>
      </c>
      <c r="H823" s="48">
        <v>45703</v>
      </c>
      <c r="I823" t="s">
        <v>430</v>
      </c>
      <c r="J823" t="s">
        <v>303</v>
      </c>
      <c r="K823" t="s">
        <v>313</v>
      </c>
      <c r="L823" t="s">
        <v>414</v>
      </c>
      <c r="M823" t="s">
        <v>414</v>
      </c>
      <c r="N823" t="s">
        <v>325</v>
      </c>
      <c r="O823" t="s">
        <v>299</v>
      </c>
      <c r="P823" t="s">
        <v>2257</v>
      </c>
      <c r="Q823" t="s">
        <v>307</v>
      </c>
      <c r="R823" t="s">
        <v>1585</v>
      </c>
      <c r="S823" t="s">
        <v>20</v>
      </c>
      <c r="T823" s="49">
        <v>1</v>
      </c>
      <c r="U823" s="49">
        <v>5.6</v>
      </c>
      <c r="V823" s="49">
        <v>119</v>
      </c>
      <c r="W823" t="s">
        <v>305</v>
      </c>
      <c r="X823" t="s">
        <v>368</v>
      </c>
      <c r="Y823" t="s">
        <v>369</v>
      </c>
      <c r="Z823" t="s">
        <v>2258</v>
      </c>
      <c r="AA823" s="2" t="str">
        <f>IFERROR(VLOOKUP(Tabela3[[#This Row],[RetornCodigo]],Tabela7[],4,0),"formula")</f>
        <v xml:space="preserve">Mateus Floriano   </v>
      </c>
      <c r="AB823" s="9" t="str">
        <f>IFERROR(VLOOKUP(Tabela3[[#This Row],[RetornCodigo]],Tabela7[],3,0),"formula")</f>
        <v>Mateus</v>
      </c>
      <c r="AC823" s="40">
        <f>IFERROR(Tabela3[[#This Row],[Vlr Devolução]]/$AK$1,"formula")</f>
        <v>3.8126952884954385E-4</v>
      </c>
      <c r="AD823" s="32">
        <f>IFERROR(Tabela3[[#This Row],[Qtd Devolvida Kg]]/$AL$1,"formula")</f>
        <v>1.6241019904186715E-4</v>
      </c>
      <c r="AE823" s="41" t="str">
        <f>IFERROR(RIGHT(Tabela3[[#This Row],[Cliente]],10),"formula")</f>
        <v>2459 - 60)</v>
      </c>
      <c r="AF823" s="41">
        <f>IFERROR(VLOOKUP(Tabela3[[#This Row],[Fantasia]],'BASE VENDAS'!#REF!,2,0),0)</f>
        <v>0</v>
      </c>
      <c r="AG823" s="41">
        <f>IFERROR(VLOOKUP(Tabela3[[#This Row],[Fantasia]],'BASE VENDAS'!#REF!,3,0),0)</f>
        <v>0</v>
      </c>
      <c r="AH823" s="42">
        <f t="shared" si="14"/>
        <v>2.8611970184302681E-2</v>
      </c>
    </row>
    <row r="824" spans="1:34" x14ac:dyDescent="0.2">
      <c r="A824" s="9" t="str">
        <f>IFERROR(Tabela3[[#This Row],[direita]],"formula")</f>
        <v>2459 - 60)</v>
      </c>
      <c r="C824" t="s">
        <v>1140</v>
      </c>
      <c r="D824" t="s">
        <v>918</v>
      </c>
      <c r="E824" t="s">
        <v>1141</v>
      </c>
      <c r="F824" t="s">
        <v>707</v>
      </c>
      <c r="G824" t="s">
        <v>2256</v>
      </c>
      <c r="H824" s="48">
        <v>45703</v>
      </c>
      <c r="I824" t="s">
        <v>430</v>
      </c>
      <c r="J824" t="s">
        <v>303</v>
      </c>
      <c r="K824" t="s">
        <v>313</v>
      </c>
      <c r="L824" t="s">
        <v>365</v>
      </c>
      <c r="M824" t="s">
        <v>365</v>
      </c>
      <c r="N824" t="s">
        <v>314</v>
      </c>
      <c r="O824" t="s">
        <v>299</v>
      </c>
      <c r="P824" t="s">
        <v>2257</v>
      </c>
      <c r="Q824" t="s">
        <v>319</v>
      </c>
      <c r="R824" t="s">
        <v>431</v>
      </c>
      <c r="S824" t="s">
        <v>20</v>
      </c>
      <c r="T824" s="49">
        <v>2.1</v>
      </c>
      <c r="U824" s="49">
        <v>11.76</v>
      </c>
      <c r="V824" s="49">
        <v>270.89999999999998</v>
      </c>
      <c r="W824" t="s">
        <v>305</v>
      </c>
      <c r="X824" t="s">
        <v>368</v>
      </c>
      <c r="Y824" t="s">
        <v>369</v>
      </c>
      <c r="Z824" t="s">
        <v>2258</v>
      </c>
      <c r="AA824" s="2" t="str">
        <f>IFERROR(VLOOKUP(Tabela3[[#This Row],[RetornCodigo]],Tabela7[],4,0),"formula")</f>
        <v xml:space="preserve">Mateus Floriano   </v>
      </c>
      <c r="AB824" s="9" t="str">
        <f>IFERROR(VLOOKUP(Tabela3[[#This Row],[RetornCodigo]],Tabela7[],3,0),"formula")</f>
        <v>Mateus</v>
      </c>
      <c r="AC824" s="40">
        <f>IFERROR(Tabela3[[#This Row],[Vlr Devolução]]/$AK$1,"formula")</f>
        <v>8.6794886861631441E-4</v>
      </c>
      <c r="AD824" s="32">
        <f>IFERROR(Tabela3[[#This Row],[Qtd Devolvida Kg]]/$AL$1,"formula")</f>
        <v>3.41061417987921E-4</v>
      </c>
      <c r="AE824" s="41" t="str">
        <f>IFERROR(RIGHT(Tabela3[[#This Row],[Cliente]],10),"formula")</f>
        <v>2459 - 60)</v>
      </c>
      <c r="AF824" s="41">
        <f>IFERROR(VLOOKUP(Tabela3[[#This Row],[Fantasia]],'BASE VENDAS'!#REF!,2,0),0)</f>
        <v>0</v>
      </c>
      <c r="AG824" s="41">
        <f>IFERROR(VLOOKUP(Tabela3[[#This Row],[Fantasia]],'BASE VENDAS'!#REF!,3,0),0)</f>
        <v>0</v>
      </c>
      <c r="AH824" s="42">
        <f t="shared" si="14"/>
        <v>2.8611970184302681E-2</v>
      </c>
    </row>
    <row r="825" spans="1:34" x14ac:dyDescent="0.2">
      <c r="A825" s="9" t="str">
        <f>IFERROR(Tabela3[[#This Row],[direita]],"formula")</f>
        <v>2459 - 60)</v>
      </c>
      <c r="C825" t="s">
        <v>1140</v>
      </c>
      <c r="D825" t="s">
        <v>918</v>
      </c>
      <c r="E825" t="s">
        <v>1141</v>
      </c>
      <c r="F825" t="s">
        <v>707</v>
      </c>
      <c r="G825" t="s">
        <v>2256</v>
      </c>
      <c r="H825" s="48">
        <v>45703</v>
      </c>
      <c r="I825" t="s">
        <v>430</v>
      </c>
      <c r="J825" t="s">
        <v>303</v>
      </c>
      <c r="K825" t="s">
        <v>313</v>
      </c>
      <c r="L825" t="s">
        <v>321</v>
      </c>
      <c r="M825" t="s">
        <v>321</v>
      </c>
      <c r="N825" t="s">
        <v>322</v>
      </c>
      <c r="O825" t="s">
        <v>299</v>
      </c>
      <c r="P825" t="s">
        <v>2257</v>
      </c>
      <c r="Q825" t="s">
        <v>327</v>
      </c>
      <c r="R825" t="s">
        <v>323</v>
      </c>
      <c r="S825" t="s">
        <v>20</v>
      </c>
      <c r="T825" s="49">
        <v>0.5</v>
      </c>
      <c r="U825" s="49">
        <v>2.75</v>
      </c>
      <c r="V825" s="49">
        <v>59</v>
      </c>
      <c r="W825" t="s">
        <v>305</v>
      </c>
      <c r="X825" t="s">
        <v>368</v>
      </c>
      <c r="Y825" t="s">
        <v>369</v>
      </c>
      <c r="Z825" t="s">
        <v>2258</v>
      </c>
      <c r="AA825" s="2" t="str">
        <f>IFERROR(VLOOKUP(Tabela3[[#This Row],[RetornCodigo]],Tabela7[],4,0),"formula")</f>
        <v xml:space="preserve">Mateus Floriano   </v>
      </c>
      <c r="AB825" s="9" t="str">
        <f>IFERROR(VLOOKUP(Tabela3[[#This Row],[RetornCodigo]],Tabela7[],3,0),"formula")</f>
        <v>Mateus</v>
      </c>
      <c r="AC825" s="40">
        <f>IFERROR(Tabela3[[#This Row],[Vlr Devolução]]/$AK$1,"formula")</f>
        <v>1.8903279161447973E-4</v>
      </c>
      <c r="AD825" s="32">
        <f>IFERROR(Tabela3[[#This Row],[Qtd Devolvida Kg]]/$AL$1,"formula")</f>
        <v>7.9755008458059758E-5</v>
      </c>
      <c r="AE825" s="41" t="str">
        <f>IFERROR(RIGHT(Tabela3[[#This Row],[Cliente]],10),"formula")</f>
        <v>2459 - 60)</v>
      </c>
      <c r="AF825" s="41">
        <f>IFERROR(VLOOKUP(Tabela3[[#This Row],[Fantasia]],'BASE VENDAS'!#REF!,2,0),0)</f>
        <v>0</v>
      </c>
      <c r="AG825" s="41">
        <f>IFERROR(VLOOKUP(Tabela3[[#This Row],[Fantasia]],'BASE VENDAS'!#REF!,3,0),0)</f>
        <v>0</v>
      </c>
      <c r="AH825" s="42">
        <f t="shared" si="14"/>
        <v>2.8611970184302681E-2</v>
      </c>
    </row>
    <row r="826" spans="1:34" x14ac:dyDescent="0.2">
      <c r="A826" s="9" t="str">
        <f>IFERROR(Tabela3[[#This Row],[direita]],"formula")</f>
        <v>2459 - 60)</v>
      </c>
      <c r="C826" t="s">
        <v>1140</v>
      </c>
      <c r="D826" t="s">
        <v>918</v>
      </c>
      <c r="E826" t="s">
        <v>1141</v>
      </c>
      <c r="F826" t="s">
        <v>707</v>
      </c>
      <c r="G826" t="s">
        <v>2256</v>
      </c>
      <c r="H826" s="48">
        <v>45703</v>
      </c>
      <c r="I826" t="s">
        <v>430</v>
      </c>
      <c r="J826" t="s">
        <v>303</v>
      </c>
      <c r="K826" t="s">
        <v>313</v>
      </c>
      <c r="L826" t="s">
        <v>412</v>
      </c>
      <c r="M826" t="s">
        <v>412</v>
      </c>
      <c r="N826" t="s">
        <v>325</v>
      </c>
      <c r="O826" t="s">
        <v>299</v>
      </c>
      <c r="P826" t="s">
        <v>2257</v>
      </c>
      <c r="Q826" t="s">
        <v>317</v>
      </c>
      <c r="R826" t="s">
        <v>2259</v>
      </c>
      <c r="S826" t="s">
        <v>20</v>
      </c>
      <c r="T826" s="49">
        <v>1.9</v>
      </c>
      <c r="U826" s="49">
        <v>10.64</v>
      </c>
      <c r="V826" s="49">
        <v>218.5</v>
      </c>
      <c r="W826" t="s">
        <v>315</v>
      </c>
      <c r="X826" t="s">
        <v>302</v>
      </c>
      <c r="Y826" t="s">
        <v>335</v>
      </c>
      <c r="Z826" t="s">
        <v>2258</v>
      </c>
      <c r="AA826" s="2" t="str">
        <f>IFERROR(VLOOKUP(Tabela3[[#This Row],[RetornCodigo]],Tabela7[],4,0),"formula")</f>
        <v xml:space="preserve">Mateus Floriano   </v>
      </c>
      <c r="AB826" s="9" t="str">
        <f>IFERROR(VLOOKUP(Tabela3[[#This Row],[RetornCodigo]],Tabela7[],3,0),"formula")</f>
        <v>Mateus</v>
      </c>
      <c r="AC826" s="40">
        <f>IFERROR(Tabela3[[#This Row],[Vlr Devolução]]/$AK$1,"formula")</f>
        <v>7.0006211809769178E-4</v>
      </c>
      <c r="AD826" s="32">
        <f>IFERROR(Tabela3[[#This Row],[Qtd Devolvida Kg]]/$AL$1,"formula")</f>
        <v>3.0857937817954759E-4</v>
      </c>
      <c r="AE826" s="41" t="str">
        <f>IFERROR(RIGHT(Tabela3[[#This Row],[Cliente]],10),"formula")</f>
        <v>2459 - 60)</v>
      </c>
      <c r="AF826" s="41">
        <f>IFERROR(VLOOKUP(Tabela3[[#This Row],[Fantasia]],'BASE VENDAS'!#REF!,2,0),0)</f>
        <v>0</v>
      </c>
      <c r="AG826" s="41">
        <f>IFERROR(VLOOKUP(Tabela3[[#This Row],[Fantasia]],'BASE VENDAS'!#REF!,3,0),0)</f>
        <v>0</v>
      </c>
      <c r="AH826" s="42">
        <f t="shared" si="14"/>
        <v>2.8611970184302681E-2</v>
      </c>
    </row>
    <row r="827" spans="1:34" x14ac:dyDescent="0.2">
      <c r="A827" s="9" t="str">
        <f>IFERROR(Tabela3[[#This Row],[direita]],"formula")</f>
        <v>2459 - 60)</v>
      </c>
      <c r="C827" t="s">
        <v>1140</v>
      </c>
      <c r="D827" t="s">
        <v>918</v>
      </c>
      <c r="E827" t="s">
        <v>1141</v>
      </c>
      <c r="F827" t="s">
        <v>707</v>
      </c>
      <c r="G827" t="s">
        <v>2256</v>
      </c>
      <c r="H827" s="48">
        <v>45703</v>
      </c>
      <c r="I827" t="s">
        <v>430</v>
      </c>
      <c r="J827" t="s">
        <v>303</v>
      </c>
      <c r="K827" t="s">
        <v>89</v>
      </c>
      <c r="L827" t="s">
        <v>117</v>
      </c>
      <c r="M827" t="s">
        <v>117</v>
      </c>
      <c r="N827" t="s">
        <v>298</v>
      </c>
      <c r="O827" t="s">
        <v>299</v>
      </c>
      <c r="P827" t="s">
        <v>2257</v>
      </c>
      <c r="Q827" t="s">
        <v>332</v>
      </c>
      <c r="R827" t="s">
        <v>118</v>
      </c>
      <c r="S827" t="s">
        <v>92</v>
      </c>
      <c r="T827" s="49">
        <v>1</v>
      </c>
      <c r="U827" s="49">
        <v>20</v>
      </c>
      <c r="V827" s="49">
        <v>98</v>
      </c>
      <c r="W827" t="s">
        <v>315</v>
      </c>
      <c r="X827" t="s">
        <v>302</v>
      </c>
      <c r="Y827" t="s">
        <v>21</v>
      </c>
      <c r="Z827" t="s">
        <v>2258</v>
      </c>
      <c r="AA827" s="2" t="str">
        <f>IFERROR(VLOOKUP(Tabela3[[#This Row],[RetornCodigo]],Tabela7[],4,0),"formula")</f>
        <v xml:space="preserve">Mateus Floriano   </v>
      </c>
      <c r="AB827" s="9" t="str">
        <f>IFERROR(VLOOKUP(Tabela3[[#This Row],[RetornCodigo]],Tabela7[],3,0),"formula")</f>
        <v>Mateus</v>
      </c>
      <c r="AC827" s="40">
        <f>IFERROR(Tabela3[[#This Row],[Vlr Devolução]]/$AK$1,"formula")</f>
        <v>3.139866708172714E-4</v>
      </c>
      <c r="AD827" s="32">
        <f>IFERROR(Tabela3[[#This Row],[Qtd Devolvida Kg]]/$AL$1,"formula")</f>
        <v>5.8003642514952553E-4</v>
      </c>
      <c r="AE827" s="41" t="str">
        <f>IFERROR(RIGHT(Tabela3[[#This Row],[Cliente]],10),"formula")</f>
        <v>2459 - 60)</v>
      </c>
      <c r="AF827" s="41">
        <f>IFERROR(VLOOKUP(Tabela3[[#This Row],[Fantasia]],'BASE VENDAS'!#REF!,2,0),0)</f>
        <v>0</v>
      </c>
      <c r="AG827" s="41">
        <f>IFERROR(VLOOKUP(Tabela3[[#This Row],[Fantasia]],'BASE VENDAS'!#REF!,3,0),0)</f>
        <v>0</v>
      </c>
      <c r="AH827" s="42">
        <f t="shared" si="14"/>
        <v>2.8611970184302681E-2</v>
      </c>
    </row>
    <row r="828" spans="1:34" x14ac:dyDescent="0.2">
      <c r="A828" s="9" t="str">
        <f>IFERROR(Tabela3[[#This Row],[direita]],"formula")</f>
        <v>0002 - 53)</v>
      </c>
      <c r="C828" t="s">
        <v>1140</v>
      </c>
      <c r="D828" t="s">
        <v>918</v>
      </c>
      <c r="E828" t="s">
        <v>1141</v>
      </c>
      <c r="F828" t="s">
        <v>679</v>
      </c>
      <c r="G828" t="s">
        <v>1432</v>
      </c>
      <c r="H828" s="48">
        <v>45695</v>
      </c>
      <c r="I828" t="s">
        <v>357</v>
      </c>
      <c r="J828" t="s">
        <v>303</v>
      </c>
      <c r="K828" t="s">
        <v>57</v>
      </c>
      <c r="L828" t="s">
        <v>334</v>
      </c>
      <c r="M828" t="s">
        <v>367</v>
      </c>
      <c r="N828" t="s">
        <v>342</v>
      </c>
      <c r="O828" t="s">
        <v>299</v>
      </c>
      <c r="P828" t="s">
        <v>1433</v>
      </c>
      <c r="Q828" t="s">
        <v>300</v>
      </c>
      <c r="R828" t="s">
        <v>387</v>
      </c>
      <c r="S828" t="s">
        <v>20</v>
      </c>
      <c r="T828" s="49">
        <v>0.2</v>
      </c>
      <c r="U828" s="49">
        <v>1.1200000000000001</v>
      </c>
      <c r="V828" s="49">
        <v>21.8</v>
      </c>
      <c r="W828" t="s">
        <v>315</v>
      </c>
      <c r="X828" t="s">
        <v>370</v>
      </c>
      <c r="Y828" t="s">
        <v>379</v>
      </c>
      <c r="Z828" t="s">
        <v>1434</v>
      </c>
      <c r="AA828" s="2" t="str">
        <f>IFERROR(VLOOKUP(Tabela3[[#This Row],[RetornCodigo]],Tabela7[],4,0),"formula")</f>
        <v xml:space="preserve">Atac Picos   </v>
      </c>
      <c r="AB828" s="9" t="str">
        <f>IFERROR(VLOOKUP(Tabela3[[#This Row],[RetornCodigo]],Tabela7[],3,0),"formula")</f>
        <v>Atacadao</v>
      </c>
      <c r="AC828" s="40">
        <f>IFERROR(Tabela3[[#This Row],[Vlr Devolução]]/$AK$1,"formula")</f>
        <v>6.9846014528739968E-5</v>
      </c>
      <c r="AD828" s="32">
        <f>IFERROR(Tabela3[[#This Row],[Qtd Devolvida Kg]]/$AL$1,"formula")</f>
        <v>3.2482039808373434E-5</v>
      </c>
      <c r="AE828" s="41" t="str">
        <f>IFERROR(RIGHT(Tabela3[[#This Row],[Cliente]],10),"formula")</f>
        <v>0002 - 53)</v>
      </c>
      <c r="AF828" s="41">
        <f>IFERROR(VLOOKUP(Tabela3[[#This Row],[Fantasia]],'BASE VENDAS'!#REF!,2,0),0)</f>
        <v>0</v>
      </c>
      <c r="AG828" s="41">
        <f>IFERROR(VLOOKUP(Tabela3[[#This Row],[Fantasia]],'BASE VENDAS'!#REF!,3,0),0)</f>
        <v>0</v>
      </c>
      <c r="AH828" s="42">
        <f t="shared" si="14"/>
        <v>2.8611970184302681E-2</v>
      </c>
    </row>
    <row r="829" spans="1:34" x14ac:dyDescent="0.2">
      <c r="A829" s="9" t="str">
        <f>IFERROR(Tabela3[[#This Row],[direita]],"formula")</f>
        <v>0002 - 53)</v>
      </c>
      <c r="C829" t="s">
        <v>1140</v>
      </c>
      <c r="D829" t="s">
        <v>918</v>
      </c>
      <c r="E829" t="s">
        <v>1141</v>
      </c>
      <c r="F829" t="s">
        <v>679</v>
      </c>
      <c r="G829" t="s">
        <v>1432</v>
      </c>
      <c r="H829" s="48">
        <v>45695</v>
      </c>
      <c r="I829" t="s">
        <v>357</v>
      </c>
      <c r="J829" t="s">
        <v>303</v>
      </c>
      <c r="K829" t="s">
        <v>57</v>
      </c>
      <c r="L829" t="s">
        <v>429</v>
      </c>
      <c r="M829" t="s">
        <v>57</v>
      </c>
      <c r="N829" t="s">
        <v>298</v>
      </c>
      <c r="O829" t="s">
        <v>299</v>
      </c>
      <c r="P829" t="s">
        <v>1433</v>
      </c>
      <c r="Q829" t="s">
        <v>308</v>
      </c>
      <c r="R829" t="s">
        <v>58</v>
      </c>
      <c r="S829" t="s">
        <v>20</v>
      </c>
      <c r="T829" s="49">
        <v>0.66669999999999996</v>
      </c>
      <c r="U829" s="49">
        <v>4.0002000000000004</v>
      </c>
      <c r="V829" s="49">
        <v>74</v>
      </c>
      <c r="W829" t="s">
        <v>315</v>
      </c>
      <c r="X829" t="s">
        <v>370</v>
      </c>
      <c r="Y829" t="s">
        <v>379</v>
      </c>
      <c r="Z829" t="s">
        <v>1434</v>
      </c>
      <c r="AA829" s="2" t="str">
        <f>IFERROR(VLOOKUP(Tabela3[[#This Row],[RetornCodigo]],Tabela7[],4,0),"formula")</f>
        <v xml:space="preserve">Atac Picos   </v>
      </c>
      <c r="AB829" s="9" t="str">
        <f>IFERROR(VLOOKUP(Tabela3[[#This Row],[RetornCodigo]],Tabela7[],3,0),"formula")</f>
        <v>Atacadao</v>
      </c>
      <c r="AC829" s="40">
        <f>IFERROR(Tabela3[[#This Row],[Vlr Devolução]]/$AK$1,"formula")</f>
        <v>2.3709197592324574E-4</v>
      </c>
      <c r="AD829" s="32">
        <f>IFERROR(Tabela3[[#This Row],[Qtd Devolvida Kg]]/$AL$1,"formula")</f>
        <v>1.1601308539415662E-4</v>
      </c>
      <c r="AE829" s="41" t="str">
        <f>IFERROR(RIGHT(Tabela3[[#This Row],[Cliente]],10),"formula")</f>
        <v>0002 - 53)</v>
      </c>
      <c r="AF829" s="41">
        <f>IFERROR(VLOOKUP(Tabela3[[#This Row],[Fantasia]],'BASE VENDAS'!#REF!,2,0),0)</f>
        <v>0</v>
      </c>
      <c r="AG829" s="41">
        <f>IFERROR(VLOOKUP(Tabela3[[#This Row],[Fantasia]],'BASE VENDAS'!#REF!,3,0),0)</f>
        <v>0</v>
      </c>
      <c r="AH829" s="42">
        <f t="shared" si="14"/>
        <v>2.8611970184302681E-2</v>
      </c>
    </row>
    <row r="830" spans="1:34" x14ac:dyDescent="0.2">
      <c r="A830" s="9" t="str">
        <f>IFERROR(Tabela3[[#This Row],[direita]],"formula")</f>
        <v>0002 - 53)</v>
      </c>
      <c r="C830" t="s">
        <v>1140</v>
      </c>
      <c r="D830" t="s">
        <v>918</v>
      </c>
      <c r="E830" t="s">
        <v>1141</v>
      </c>
      <c r="F830" t="s">
        <v>679</v>
      </c>
      <c r="G830" t="s">
        <v>1432</v>
      </c>
      <c r="H830" s="48">
        <v>45695</v>
      </c>
      <c r="I830" t="s">
        <v>357</v>
      </c>
      <c r="J830" t="s">
        <v>297</v>
      </c>
      <c r="K830" t="s">
        <v>41</v>
      </c>
      <c r="L830" t="s">
        <v>310</v>
      </c>
      <c r="M830" t="s">
        <v>42</v>
      </c>
      <c r="N830" t="s">
        <v>298</v>
      </c>
      <c r="O830" t="s">
        <v>299</v>
      </c>
      <c r="P830" t="s">
        <v>1433</v>
      </c>
      <c r="Q830" t="s">
        <v>309</v>
      </c>
      <c r="R830" t="s">
        <v>86</v>
      </c>
      <c r="S830" t="s">
        <v>20</v>
      </c>
      <c r="T830" s="49">
        <v>0.22220000000000001</v>
      </c>
      <c r="U830" s="49">
        <v>1.9998</v>
      </c>
      <c r="V830" s="49">
        <v>33</v>
      </c>
      <c r="W830" t="s">
        <v>305</v>
      </c>
      <c r="X830" t="s">
        <v>368</v>
      </c>
      <c r="Y830" t="s">
        <v>369</v>
      </c>
      <c r="Z830" t="s">
        <v>1434</v>
      </c>
      <c r="AA830" s="2" t="str">
        <f>IFERROR(VLOOKUP(Tabela3[[#This Row],[RetornCodigo]],Tabela7[],4,0),"formula")</f>
        <v xml:space="preserve">Atac Picos   </v>
      </c>
      <c r="AB830" s="9" t="str">
        <f>IFERROR(VLOOKUP(Tabela3[[#This Row],[RetornCodigo]],Tabela7[],3,0),"formula")</f>
        <v>Atacadao</v>
      </c>
      <c r="AC830" s="40">
        <f>IFERROR(Tabela3[[#This Row],[Vlr Devolução]]/$AK$1,"formula")</f>
        <v>1.0573020547928526E-4</v>
      </c>
      <c r="AD830" s="32">
        <f>IFERROR(Tabela3[[#This Row],[Qtd Devolvida Kg]]/$AL$1,"formula")</f>
        <v>5.7997842150701057E-5</v>
      </c>
      <c r="AE830" s="41" t="str">
        <f>IFERROR(RIGHT(Tabela3[[#This Row],[Cliente]],10),"formula")</f>
        <v>0002 - 53)</v>
      </c>
      <c r="AF830" s="41">
        <f>IFERROR(VLOOKUP(Tabela3[[#This Row],[Fantasia]],'BASE VENDAS'!#REF!,2,0),0)</f>
        <v>0</v>
      </c>
      <c r="AG830" s="41">
        <f>IFERROR(VLOOKUP(Tabela3[[#This Row],[Fantasia]],'BASE VENDAS'!#REF!,3,0),0)</f>
        <v>0</v>
      </c>
      <c r="AH830" s="42">
        <f t="shared" si="14"/>
        <v>2.8611970184302681E-2</v>
      </c>
    </row>
    <row r="831" spans="1:34" x14ac:dyDescent="0.2">
      <c r="A831" s="9" t="str">
        <f>IFERROR(Tabela3[[#This Row],[direita]],"formula")</f>
        <v>0002 - 53)</v>
      </c>
      <c r="C831" t="s">
        <v>1140</v>
      </c>
      <c r="D831" t="s">
        <v>918</v>
      </c>
      <c r="E831" t="s">
        <v>1141</v>
      </c>
      <c r="F831" t="s">
        <v>679</v>
      </c>
      <c r="G831" t="s">
        <v>1432</v>
      </c>
      <c r="H831" s="48">
        <v>45695</v>
      </c>
      <c r="I831" t="s">
        <v>357</v>
      </c>
      <c r="J831" t="s">
        <v>297</v>
      </c>
      <c r="K831" t="s">
        <v>27</v>
      </c>
      <c r="L831" t="s">
        <v>84</v>
      </c>
      <c r="M831" t="s">
        <v>84</v>
      </c>
      <c r="N831" t="s">
        <v>298</v>
      </c>
      <c r="O831" t="s">
        <v>299</v>
      </c>
      <c r="P831" t="s">
        <v>1433</v>
      </c>
      <c r="Q831" t="s">
        <v>307</v>
      </c>
      <c r="R831" t="s">
        <v>85</v>
      </c>
      <c r="S831" t="s">
        <v>20</v>
      </c>
      <c r="T831" s="49">
        <v>0.55559999999999998</v>
      </c>
      <c r="U831" s="49">
        <v>10.0008</v>
      </c>
      <c r="V831" s="49">
        <v>119</v>
      </c>
      <c r="W831" t="s">
        <v>305</v>
      </c>
      <c r="X831" t="s">
        <v>368</v>
      </c>
      <c r="Y831" t="s">
        <v>369</v>
      </c>
      <c r="Z831" t="s">
        <v>1434</v>
      </c>
      <c r="AA831" s="2" t="str">
        <f>IFERROR(VLOOKUP(Tabela3[[#This Row],[RetornCodigo]],Tabela7[],4,0),"formula")</f>
        <v xml:space="preserve">Atac Picos   </v>
      </c>
      <c r="AB831" s="9" t="str">
        <f>IFERROR(VLOOKUP(Tabela3[[#This Row],[RetornCodigo]],Tabela7[],3,0),"formula")</f>
        <v>Atacadao</v>
      </c>
      <c r="AC831" s="40">
        <f>IFERROR(Tabela3[[#This Row],[Vlr Devolução]]/$AK$1,"formula")</f>
        <v>3.8126952884954385E-4</v>
      </c>
      <c r="AD831" s="32">
        <f>IFERROR(Tabela3[[#This Row],[Qtd Devolvida Kg]]/$AL$1,"formula")</f>
        <v>2.9004141403176877E-4</v>
      </c>
      <c r="AE831" s="41" t="str">
        <f>IFERROR(RIGHT(Tabela3[[#This Row],[Cliente]],10),"formula")</f>
        <v>0002 - 53)</v>
      </c>
      <c r="AF831" s="41">
        <f>IFERROR(VLOOKUP(Tabela3[[#This Row],[Fantasia]],'BASE VENDAS'!#REF!,2,0),0)</f>
        <v>0</v>
      </c>
      <c r="AG831" s="41">
        <f>IFERROR(VLOOKUP(Tabela3[[#This Row],[Fantasia]],'BASE VENDAS'!#REF!,3,0),0)</f>
        <v>0</v>
      </c>
      <c r="AH831" s="42">
        <f t="shared" si="14"/>
        <v>2.8611970184302681E-2</v>
      </c>
    </row>
    <row r="832" spans="1:34" x14ac:dyDescent="0.2">
      <c r="A832" s="9" t="str">
        <f>IFERROR(Tabela3[[#This Row],[direita]],"formula")</f>
        <v>0002 - 53)</v>
      </c>
      <c r="C832" t="s">
        <v>1140</v>
      </c>
      <c r="D832" t="s">
        <v>918</v>
      </c>
      <c r="E832" t="s">
        <v>1141</v>
      </c>
      <c r="F832" t="s">
        <v>679</v>
      </c>
      <c r="G832" t="s">
        <v>1432</v>
      </c>
      <c r="H832" s="48">
        <v>45695</v>
      </c>
      <c r="I832" t="s">
        <v>357</v>
      </c>
      <c r="J832" t="s">
        <v>303</v>
      </c>
      <c r="K832" t="s">
        <v>31</v>
      </c>
      <c r="L832" t="s">
        <v>1188</v>
      </c>
      <c r="M832" t="s">
        <v>31</v>
      </c>
      <c r="N832" t="s">
        <v>311</v>
      </c>
      <c r="O832" t="s">
        <v>299</v>
      </c>
      <c r="P832" t="s">
        <v>1433</v>
      </c>
      <c r="Q832" t="s">
        <v>332</v>
      </c>
      <c r="R832" t="s">
        <v>32</v>
      </c>
      <c r="S832" t="s">
        <v>20</v>
      </c>
      <c r="T832" s="49">
        <v>1</v>
      </c>
      <c r="U832" s="49">
        <v>4</v>
      </c>
      <c r="V832" s="49">
        <v>75.599999999999994</v>
      </c>
      <c r="W832" t="s">
        <v>305</v>
      </c>
      <c r="X832" t="s">
        <v>368</v>
      </c>
      <c r="Y832" t="s">
        <v>369</v>
      </c>
      <c r="Z832" t="s">
        <v>1434</v>
      </c>
      <c r="AA832" s="2" t="str">
        <f>IFERROR(VLOOKUP(Tabela3[[#This Row],[RetornCodigo]],Tabela7[],4,0),"formula")</f>
        <v xml:space="preserve">Atac Picos   </v>
      </c>
      <c r="AB832" s="9" t="str">
        <f>IFERROR(VLOOKUP(Tabela3[[#This Row],[RetornCodigo]],Tabela7[],3,0),"formula")</f>
        <v>Atacadao</v>
      </c>
      <c r="AC832" s="40">
        <f>IFERROR(Tabela3[[#This Row],[Vlr Devolução]]/$AK$1,"formula")</f>
        <v>2.4221828891618077E-4</v>
      </c>
      <c r="AD832" s="32">
        <f>IFERROR(Tabela3[[#This Row],[Qtd Devolvida Kg]]/$AL$1,"formula")</f>
        <v>1.160072850299051E-4</v>
      </c>
      <c r="AE832" s="41" t="str">
        <f>IFERROR(RIGHT(Tabela3[[#This Row],[Cliente]],10),"formula")</f>
        <v>0002 - 53)</v>
      </c>
      <c r="AF832" s="41">
        <f>IFERROR(VLOOKUP(Tabela3[[#This Row],[Fantasia]],'BASE VENDAS'!#REF!,2,0),0)</f>
        <v>0</v>
      </c>
      <c r="AG832" s="41">
        <f>IFERROR(VLOOKUP(Tabela3[[#This Row],[Fantasia]],'BASE VENDAS'!#REF!,3,0),0)</f>
        <v>0</v>
      </c>
      <c r="AH832" s="42">
        <f t="shared" si="14"/>
        <v>2.8611970184302681E-2</v>
      </c>
    </row>
    <row r="833" spans="1:34" x14ac:dyDescent="0.2">
      <c r="A833" s="9" t="str">
        <f>IFERROR(Tabela3[[#This Row],[direita]],"formula")</f>
        <v>1899 - 30)</v>
      </c>
      <c r="C833" t="s">
        <v>1140</v>
      </c>
      <c r="D833" t="s">
        <v>919</v>
      </c>
      <c r="E833" t="s">
        <v>1141</v>
      </c>
      <c r="F833" t="s">
        <v>679</v>
      </c>
      <c r="G833" t="s">
        <v>1578</v>
      </c>
      <c r="H833" s="48">
        <v>45705</v>
      </c>
      <c r="I833" t="s">
        <v>1982</v>
      </c>
      <c r="J833" t="s">
        <v>303</v>
      </c>
      <c r="K833" t="s">
        <v>57</v>
      </c>
      <c r="L833" t="s">
        <v>334</v>
      </c>
      <c r="M833" t="s">
        <v>367</v>
      </c>
      <c r="N833" t="s">
        <v>342</v>
      </c>
      <c r="O833" t="s">
        <v>299</v>
      </c>
      <c r="P833" t="s">
        <v>2260</v>
      </c>
      <c r="Q833" t="s">
        <v>300</v>
      </c>
      <c r="R833" t="s">
        <v>387</v>
      </c>
      <c r="S833" t="s">
        <v>20</v>
      </c>
      <c r="T833" s="49">
        <v>0.2</v>
      </c>
      <c r="U833" s="49">
        <v>1.1200000000000001</v>
      </c>
      <c r="V833" s="49">
        <v>21.8</v>
      </c>
      <c r="W833" t="s">
        <v>305</v>
      </c>
      <c r="X833" t="s">
        <v>370</v>
      </c>
      <c r="Y833" t="s">
        <v>379</v>
      </c>
      <c r="Z833" t="s">
        <v>2261</v>
      </c>
      <c r="AA833" s="2" t="str">
        <f>IFERROR(VLOOKUP(Tabela3[[#This Row],[RetornCodigo]],Tabela7[],4,0),"formula")</f>
        <v xml:space="preserve">Assai Picos   </v>
      </c>
      <c r="AB833" s="9" t="str">
        <f>IFERROR(VLOOKUP(Tabela3[[#This Row],[RetornCodigo]],Tabela7[],3,0),"formula")</f>
        <v>Assai</v>
      </c>
      <c r="AC833" s="40">
        <f>IFERROR(Tabela3[[#This Row],[Vlr Devolução]]/$AK$1,"formula")</f>
        <v>6.9846014528739968E-5</v>
      </c>
      <c r="AD833" s="32">
        <f>IFERROR(Tabela3[[#This Row],[Qtd Devolvida Kg]]/$AL$1,"formula")</f>
        <v>3.2482039808373434E-5</v>
      </c>
      <c r="AE833" s="41" t="str">
        <f>IFERROR(RIGHT(Tabela3[[#This Row],[Cliente]],10),"formula")</f>
        <v>1899 - 30)</v>
      </c>
      <c r="AF833" s="41">
        <f>IFERROR(VLOOKUP(Tabela3[[#This Row],[Fantasia]],'BASE VENDAS'!#REF!,2,0),0)</f>
        <v>0</v>
      </c>
      <c r="AG833" s="41">
        <f>IFERROR(VLOOKUP(Tabela3[[#This Row],[Fantasia]],'BASE VENDAS'!#REF!,3,0),0)</f>
        <v>0</v>
      </c>
      <c r="AH833" s="42">
        <f t="shared" si="14"/>
        <v>2.8611970184302681E-2</v>
      </c>
    </row>
    <row r="834" spans="1:34" x14ac:dyDescent="0.2">
      <c r="A834" s="9" t="str">
        <f>IFERROR(Tabela3[[#This Row],[direita]],"formula")</f>
        <v>1899 - 30)</v>
      </c>
      <c r="C834" t="s">
        <v>1140</v>
      </c>
      <c r="D834" t="s">
        <v>919</v>
      </c>
      <c r="E834" t="s">
        <v>1141</v>
      </c>
      <c r="F834" t="s">
        <v>679</v>
      </c>
      <c r="G834" t="s">
        <v>1578</v>
      </c>
      <c r="H834" s="48">
        <v>45705</v>
      </c>
      <c r="I834" t="s">
        <v>1982</v>
      </c>
      <c r="J834" t="s">
        <v>297</v>
      </c>
      <c r="K834" t="s">
        <v>41</v>
      </c>
      <c r="L834" t="s">
        <v>310</v>
      </c>
      <c r="M834" t="s">
        <v>42</v>
      </c>
      <c r="N834" t="s">
        <v>298</v>
      </c>
      <c r="O834" t="s">
        <v>299</v>
      </c>
      <c r="P834" t="s">
        <v>2260</v>
      </c>
      <c r="Q834" t="s">
        <v>309</v>
      </c>
      <c r="R834" t="s">
        <v>86</v>
      </c>
      <c r="S834" t="s">
        <v>20</v>
      </c>
      <c r="T834" s="49">
        <v>2.7000000000000001E-3</v>
      </c>
      <c r="U834" s="49">
        <v>2.4299999999999999E-2</v>
      </c>
      <c r="V834" s="49">
        <v>0.6</v>
      </c>
      <c r="W834" t="s">
        <v>315</v>
      </c>
      <c r="X834" t="s">
        <v>302</v>
      </c>
      <c r="Y834" t="s">
        <v>21</v>
      </c>
      <c r="Z834" t="s">
        <v>2261</v>
      </c>
      <c r="AA834" s="2" t="str">
        <f>IFERROR(VLOOKUP(Tabela3[[#This Row],[RetornCodigo]],Tabela7[],4,0),"formula")</f>
        <v xml:space="preserve">Assai Picos   </v>
      </c>
      <c r="AB834" s="9" t="str">
        <f>IFERROR(VLOOKUP(Tabela3[[#This Row],[RetornCodigo]],Tabela7[],3,0),"formula")</f>
        <v>Assai</v>
      </c>
      <c r="AC834" s="40">
        <f>IFERROR(Tabela3[[#This Row],[Vlr Devolução]]/$AK$1,"formula")</f>
        <v>1.922367372350641E-6</v>
      </c>
      <c r="AD834" s="32">
        <f>IFERROR(Tabela3[[#This Row],[Qtd Devolvida Kg]]/$AL$1,"formula")</f>
        <v>7.0474425655667347E-7</v>
      </c>
      <c r="AE834" s="41" t="str">
        <f>IFERROR(RIGHT(Tabela3[[#This Row],[Cliente]],10),"formula")</f>
        <v>1899 - 30)</v>
      </c>
      <c r="AF834" s="41">
        <f>IFERROR(VLOOKUP(Tabela3[[#This Row],[Fantasia]],'BASE VENDAS'!#REF!,2,0),0)</f>
        <v>0</v>
      </c>
      <c r="AG834" s="41">
        <f>IFERROR(VLOOKUP(Tabela3[[#This Row],[Fantasia]],'BASE VENDAS'!#REF!,3,0),0)</f>
        <v>0</v>
      </c>
      <c r="AH834" s="42">
        <f t="shared" si="14"/>
        <v>2.8611970184302681E-2</v>
      </c>
    </row>
    <row r="835" spans="1:34" x14ac:dyDescent="0.2">
      <c r="A835" s="9" t="str">
        <f>IFERROR(Tabela3[[#This Row],[direita]],"formula")</f>
        <v>1899 - 30)</v>
      </c>
      <c r="C835" t="s">
        <v>1140</v>
      </c>
      <c r="D835" t="s">
        <v>919</v>
      </c>
      <c r="E835" t="s">
        <v>1141</v>
      </c>
      <c r="F835" t="s">
        <v>679</v>
      </c>
      <c r="G835" t="s">
        <v>1578</v>
      </c>
      <c r="H835" s="48">
        <v>45705</v>
      </c>
      <c r="I835" t="s">
        <v>1982</v>
      </c>
      <c r="J835" t="s">
        <v>297</v>
      </c>
      <c r="K835" t="s">
        <v>53</v>
      </c>
      <c r="L835" t="s">
        <v>54</v>
      </c>
      <c r="M835" t="s">
        <v>55</v>
      </c>
      <c r="N835" t="s">
        <v>298</v>
      </c>
      <c r="O835" t="s">
        <v>299</v>
      </c>
      <c r="P835" t="s">
        <v>2260</v>
      </c>
      <c r="Q835" t="s">
        <v>307</v>
      </c>
      <c r="R835" t="s">
        <v>56</v>
      </c>
      <c r="S835" t="s">
        <v>20</v>
      </c>
      <c r="T835" s="49">
        <v>6.7000000000000002E-3</v>
      </c>
      <c r="U835" s="49">
        <v>0.10050000000000001</v>
      </c>
      <c r="V835" s="49">
        <v>1.29</v>
      </c>
      <c r="W835" t="s">
        <v>315</v>
      </c>
      <c r="X835" t="s">
        <v>302</v>
      </c>
      <c r="Y835" t="s">
        <v>21</v>
      </c>
      <c r="Z835" t="s">
        <v>2261</v>
      </c>
      <c r="AA835" s="2" t="str">
        <f>IFERROR(VLOOKUP(Tabela3[[#This Row],[RetornCodigo]],Tabela7[],4,0),"formula")</f>
        <v xml:space="preserve">Assai Picos   </v>
      </c>
      <c r="AB835" s="9" t="str">
        <f>IFERROR(VLOOKUP(Tabela3[[#This Row],[RetornCodigo]],Tabela7[],3,0),"formula")</f>
        <v>Assai</v>
      </c>
      <c r="AC835" s="40">
        <f>IFERROR(Tabela3[[#This Row],[Vlr Devolução]]/$AK$1,"formula")</f>
        <v>4.1330898505538788E-6</v>
      </c>
      <c r="AD835" s="32">
        <f>IFERROR(Tabela3[[#This Row],[Qtd Devolvida Kg]]/$AL$1,"formula")</f>
        <v>2.9146830363763661E-6</v>
      </c>
      <c r="AE835" s="41" t="str">
        <f>IFERROR(RIGHT(Tabela3[[#This Row],[Cliente]],10),"formula")</f>
        <v>1899 - 30)</v>
      </c>
      <c r="AF835" s="41">
        <f>IFERROR(VLOOKUP(Tabela3[[#This Row],[Fantasia]],'BASE VENDAS'!#REF!,2,0),0)</f>
        <v>0</v>
      </c>
      <c r="AG835" s="41">
        <f>IFERROR(VLOOKUP(Tabela3[[#This Row],[Fantasia]],'BASE VENDAS'!#REF!,3,0),0)</f>
        <v>0</v>
      </c>
      <c r="AH835" s="42">
        <f t="shared" si="14"/>
        <v>2.8611970184302681E-2</v>
      </c>
    </row>
    <row r="836" spans="1:34" x14ac:dyDescent="0.2">
      <c r="A836" s="9" t="str">
        <f>IFERROR(Tabela3[[#This Row],[direita]],"formula")</f>
        <v>1899 - 30)</v>
      </c>
      <c r="C836" t="s">
        <v>1140</v>
      </c>
      <c r="D836" t="s">
        <v>919</v>
      </c>
      <c r="E836" t="s">
        <v>1141</v>
      </c>
      <c r="F836" t="s">
        <v>679</v>
      </c>
      <c r="G836" t="s">
        <v>1578</v>
      </c>
      <c r="H836" s="48">
        <v>45705</v>
      </c>
      <c r="I836" t="s">
        <v>1982</v>
      </c>
      <c r="J836" t="s">
        <v>297</v>
      </c>
      <c r="K836" t="s">
        <v>27</v>
      </c>
      <c r="L836" t="s">
        <v>84</v>
      </c>
      <c r="M836" t="s">
        <v>102</v>
      </c>
      <c r="N836" t="s">
        <v>298</v>
      </c>
      <c r="O836" t="s">
        <v>299</v>
      </c>
      <c r="P836" t="s">
        <v>2260</v>
      </c>
      <c r="Q836" t="s">
        <v>319</v>
      </c>
      <c r="R836" t="s">
        <v>103</v>
      </c>
      <c r="S836" t="s">
        <v>20</v>
      </c>
      <c r="T836" s="49">
        <v>0.90910000000000002</v>
      </c>
      <c r="U836" s="49">
        <v>17.909269999999999</v>
      </c>
      <c r="V836" s="49">
        <v>256</v>
      </c>
      <c r="W836" t="s">
        <v>315</v>
      </c>
      <c r="X836" t="s">
        <v>302</v>
      </c>
      <c r="Y836" t="s">
        <v>335</v>
      </c>
      <c r="Z836" t="s">
        <v>2261</v>
      </c>
      <c r="AA836" s="2" t="str">
        <f>IFERROR(VLOOKUP(Tabela3[[#This Row],[RetornCodigo]],Tabela7[],4,0),"formula")</f>
        <v xml:space="preserve">Assai Picos   </v>
      </c>
      <c r="AB836" s="9" t="str">
        <f>IFERROR(VLOOKUP(Tabela3[[#This Row],[RetornCodigo]],Tabela7[],3,0),"formula")</f>
        <v>Assai</v>
      </c>
      <c r="AC836" s="40">
        <f>IFERROR(Tabela3[[#This Row],[Vlr Devolução]]/$AK$1,"formula")</f>
        <v>8.2021007886960685E-4</v>
      </c>
      <c r="AD836" s="32">
        <f>IFERROR(Tabela3[[#This Row],[Qtd Devolvida Kg]]/$AL$1,"formula")</f>
        <v>5.1940144739188218E-4</v>
      </c>
      <c r="AE836" s="41" t="str">
        <f>IFERROR(RIGHT(Tabela3[[#This Row],[Cliente]],10),"formula")</f>
        <v>1899 - 30)</v>
      </c>
      <c r="AF836" s="41">
        <f>IFERROR(VLOOKUP(Tabela3[[#This Row],[Fantasia]],'BASE VENDAS'!#REF!,2,0),0)</f>
        <v>0</v>
      </c>
      <c r="AG836" s="41">
        <f>IFERROR(VLOOKUP(Tabela3[[#This Row],[Fantasia]],'BASE VENDAS'!#REF!,3,0),0)</f>
        <v>0</v>
      </c>
      <c r="AH836" s="42">
        <f t="shared" si="14"/>
        <v>2.8611970184302681E-2</v>
      </c>
    </row>
    <row r="837" spans="1:34" x14ac:dyDescent="0.2">
      <c r="A837" s="9" t="str">
        <f>IFERROR(Tabela3[[#This Row],[direita]],"formula")</f>
        <v>1899 - 30)</v>
      </c>
      <c r="C837" t="s">
        <v>1140</v>
      </c>
      <c r="D837" t="s">
        <v>919</v>
      </c>
      <c r="E837" t="s">
        <v>1141</v>
      </c>
      <c r="F837" t="s">
        <v>679</v>
      </c>
      <c r="G837" t="s">
        <v>1578</v>
      </c>
      <c r="H837" s="48">
        <v>45705</v>
      </c>
      <c r="I837" t="s">
        <v>1982</v>
      </c>
      <c r="J837" t="s">
        <v>297</v>
      </c>
      <c r="K837" t="s">
        <v>27</v>
      </c>
      <c r="L837" t="s">
        <v>84</v>
      </c>
      <c r="M837" t="s">
        <v>102</v>
      </c>
      <c r="N837" t="s">
        <v>298</v>
      </c>
      <c r="O837" t="s">
        <v>299</v>
      </c>
      <c r="P837" t="s">
        <v>2260</v>
      </c>
      <c r="Q837" t="s">
        <v>327</v>
      </c>
      <c r="R837" t="s">
        <v>103</v>
      </c>
      <c r="S837" t="s">
        <v>20</v>
      </c>
      <c r="T837" s="49">
        <v>9.0899999999999995E-2</v>
      </c>
      <c r="U837" s="49">
        <v>1.7907299999999999</v>
      </c>
      <c r="V837" s="49">
        <v>25.6</v>
      </c>
      <c r="W837" t="s">
        <v>315</v>
      </c>
      <c r="X837" t="s">
        <v>302</v>
      </c>
      <c r="Y837" t="s">
        <v>335</v>
      </c>
      <c r="Z837" t="s">
        <v>2261</v>
      </c>
      <c r="AA837" s="2" t="str">
        <f>IFERROR(VLOOKUP(Tabela3[[#This Row],[RetornCodigo]],Tabela7[],4,0),"formula")</f>
        <v xml:space="preserve">Assai Picos   </v>
      </c>
      <c r="AB837" s="9" t="str">
        <f>IFERROR(VLOOKUP(Tabela3[[#This Row],[RetornCodigo]],Tabela7[],3,0),"formula")</f>
        <v>Assai</v>
      </c>
      <c r="AC837" s="40">
        <f>IFERROR(Tabela3[[#This Row],[Vlr Devolução]]/$AK$1,"formula")</f>
        <v>8.202100788696069E-5</v>
      </c>
      <c r="AD837" s="32">
        <f>IFERROR(Tabela3[[#This Row],[Qtd Devolvida Kg]]/$AL$1,"formula")</f>
        <v>5.1934431380400491E-5</v>
      </c>
      <c r="AE837" s="41" t="str">
        <f>IFERROR(RIGHT(Tabela3[[#This Row],[Cliente]],10),"formula")</f>
        <v>1899 - 30)</v>
      </c>
      <c r="AF837" s="41">
        <f>IFERROR(VLOOKUP(Tabela3[[#This Row],[Fantasia]],'BASE VENDAS'!#REF!,2,0),0)</f>
        <v>0</v>
      </c>
      <c r="AG837" s="41">
        <f>IFERROR(VLOOKUP(Tabela3[[#This Row],[Fantasia]],'BASE VENDAS'!#REF!,3,0),0)</f>
        <v>0</v>
      </c>
      <c r="AH837" s="42">
        <f t="shared" si="14"/>
        <v>2.8611970184302681E-2</v>
      </c>
    </row>
    <row r="838" spans="1:34" x14ac:dyDescent="0.2">
      <c r="A838" s="9" t="str">
        <f>IFERROR(Tabela3[[#This Row],[direita]],"formula")</f>
        <v>1899 - 30)</v>
      </c>
      <c r="C838" t="s">
        <v>1140</v>
      </c>
      <c r="D838" t="s">
        <v>919</v>
      </c>
      <c r="E838" t="s">
        <v>1141</v>
      </c>
      <c r="F838" t="s">
        <v>679</v>
      </c>
      <c r="G838" t="s">
        <v>1578</v>
      </c>
      <c r="H838" s="48">
        <v>45705</v>
      </c>
      <c r="I838" t="s">
        <v>1982</v>
      </c>
      <c r="J838" t="s">
        <v>297</v>
      </c>
      <c r="K838" t="s">
        <v>27</v>
      </c>
      <c r="L838" t="s">
        <v>320</v>
      </c>
      <c r="M838" t="s">
        <v>28</v>
      </c>
      <c r="N838" t="s">
        <v>298</v>
      </c>
      <c r="O838" t="s">
        <v>299</v>
      </c>
      <c r="P838" t="s">
        <v>2260</v>
      </c>
      <c r="Q838" t="s">
        <v>317</v>
      </c>
      <c r="R838" t="s">
        <v>29</v>
      </c>
      <c r="S838" t="s">
        <v>20</v>
      </c>
      <c r="T838" s="49">
        <v>2.98E-2</v>
      </c>
      <c r="U838" s="49">
        <v>0.53639999999999999</v>
      </c>
      <c r="V838" s="49">
        <v>8.31</v>
      </c>
      <c r="W838" t="s">
        <v>315</v>
      </c>
      <c r="X838" t="s">
        <v>302</v>
      </c>
      <c r="Y838" t="s">
        <v>21</v>
      </c>
      <c r="Z838" t="s">
        <v>2261</v>
      </c>
      <c r="AA838" s="2" t="str">
        <f>IFERROR(VLOOKUP(Tabela3[[#This Row],[RetornCodigo]],Tabela7[],4,0),"formula")</f>
        <v xml:space="preserve">Assai Picos   </v>
      </c>
      <c r="AB838" s="9" t="str">
        <f>IFERROR(VLOOKUP(Tabela3[[#This Row],[RetornCodigo]],Tabela7[],3,0),"formula")</f>
        <v>Assai</v>
      </c>
      <c r="AC838" s="40">
        <f>IFERROR(Tabela3[[#This Row],[Vlr Devolução]]/$AK$1,"formula")</f>
        <v>2.6624788107056383E-5</v>
      </c>
      <c r="AD838" s="32">
        <f>IFERROR(Tabela3[[#This Row],[Qtd Devolvida Kg]]/$AL$1,"formula")</f>
        <v>1.5556576922510275E-5</v>
      </c>
      <c r="AE838" s="41" t="str">
        <f>IFERROR(RIGHT(Tabela3[[#This Row],[Cliente]],10),"formula")</f>
        <v>1899 - 30)</v>
      </c>
      <c r="AF838" s="41">
        <f>IFERROR(VLOOKUP(Tabela3[[#This Row],[Fantasia]],'BASE VENDAS'!#REF!,2,0),0)</f>
        <v>0</v>
      </c>
      <c r="AG838" s="41">
        <f>IFERROR(VLOOKUP(Tabela3[[#This Row],[Fantasia]],'BASE VENDAS'!#REF!,3,0),0)</f>
        <v>0</v>
      </c>
      <c r="AH838" s="42">
        <f t="shared" si="14"/>
        <v>2.8611970184302681E-2</v>
      </c>
    </row>
    <row r="839" spans="1:34" x14ac:dyDescent="0.2">
      <c r="A839" s="9" t="str">
        <f>IFERROR(Tabela3[[#This Row],[direita]],"formula")</f>
        <v>1899 - 30)</v>
      </c>
      <c r="C839" t="s">
        <v>1140</v>
      </c>
      <c r="D839" t="s">
        <v>919</v>
      </c>
      <c r="E839" t="s">
        <v>1141</v>
      </c>
      <c r="F839" t="s">
        <v>679</v>
      </c>
      <c r="G839" t="s">
        <v>1578</v>
      </c>
      <c r="H839" s="48">
        <v>45705</v>
      </c>
      <c r="I839" t="s">
        <v>1982</v>
      </c>
      <c r="J839" t="s">
        <v>303</v>
      </c>
      <c r="K839" t="s">
        <v>17</v>
      </c>
      <c r="L839" t="s">
        <v>18</v>
      </c>
      <c r="M839" t="s">
        <v>18</v>
      </c>
      <c r="N839" t="s">
        <v>311</v>
      </c>
      <c r="O839" t="s">
        <v>299</v>
      </c>
      <c r="P839" t="s">
        <v>2260</v>
      </c>
      <c r="Q839" t="s">
        <v>434</v>
      </c>
      <c r="R839" t="s">
        <v>19</v>
      </c>
      <c r="S839" t="s">
        <v>20</v>
      </c>
      <c r="T839" s="49">
        <v>0.12130000000000001</v>
      </c>
      <c r="U839" s="49">
        <v>2.1833999999999998</v>
      </c>
      <c r="V839" s="49">
        <v>8.3000000000000007</v>
      </c>
      <c r="W839" t="s">
        <v>315</v>
      </c>
      <c r="X839" t="s">
        <v>302</v>
      </c>
      <c r="Y839" t="s">
        <v>21</v>
      </c>
      <c r="Z839" t="s">
        <v>2261</v>
      </c>
      <c r="AA839" s="2" t="str">
        <f>IFERROR(VLOOKUP(Tabela3[[#This Row],[RetornCodigo]],Tabela7[],4,0),"formula")</f>
        <v xml:space="preserve">Assai Picos   </v>
      </c>
      <c r="AB839" s="9" t="str">
        <f>IFERROR(VLOOKUP(Tabela3[[#This Row],[RetornCodigo]],Tabela7[],3,0),"formula")</f>
        <v>Assai</v>
      </c>
      <c r="AC839" s="40">
        <f>IFERROR(Tabela3[[#This Row],[Vlr Devolução]]/$AK$1,"formula")</f>
        <v>2.6592748650850537E-5</v>
      </c>
      <c r="AD839" s="32">
        <f>IFERROR(Tabela3[[#This Row],[Qtd Devolvida Kg]]/$AL$1,"formula")</f>
        <v>6.3322576533573691E-5</v>
      </c>
      <c r="AE839" s="41" t="str">
        <f>IFERROR(RIGHT(Tabela3[[#This Row],[Cliente]],10),"formula")</f>
        <v>1899 - 30)</v>
      </c>
      <c r="AF839" s="41">
        <f>IFERROR(VLOOKUP(Tabela3[[#This Row],[Fantasia]],'BASE VENDAS'!#REF!,2,0),0)</f>
        <v>0</v>
      </c>
      <c r="AG839" s="41">
        <f>IFERROR(VLOOKUP(Tabela3[[#This Row],[Fantasia]],'BASE VENDAS'!#REF!,3,0),0)</f>
        <v>0</v>
      </c>
      <c r="AH839" s="42">
        <f t="shared" si="14"/>
        <v>2.8611970184302681E-2</v>
      </c>
    </row>
    <row r="840" spans="1:34" x14ac:dyDescent="0.2">
      <c r="A840" s="9" t="str">
        <f>IFERROR(Tabela3[[#This Row],[direita]],"formula")</f>
        <v>1899 - 30)</v>
      </c>
      <c r="C840" t="s">
        <v>1140</v>
      </c>
      <c r="D840" t="s">
        <v>919</v>
      </c>
      <c r="E840" t="s">
        <v>1141</v>
      </c>
      <c r="F840" t="s">
        <v>679</v>
      </c>
      <c r="G840" t="s">
        <v>1578</v>
      </c>
      <c r="H840" s="48">
        <v>45705</v>
      </c>
      <c r="I840" t="s">
        <v>1982</v>
      </c>
      <c r="J840" t="s">
        <v>303</v>
      </c>
      <c r="K840" t="s">
        <v>45</v>
      </c>
      <c r="L840" t="s">
        <v>1148</v>
      </c>
      <c r="M840" t="s">
        <v>1148</v>
      </c>
      <c r="N840" t="s">
        <v>325</v>
      </c>
      <c r="O840" t="s">
        <v>299</v>
      </c>
      <c r="P840" t="s">
        <v>2260</v>
      </c>
      <c r="Q840" t="s">
        <v>2156</v>
      </c>
      <c r="R840" t="s">
        <v>1150</v>
      </c>
      <c r="S840" t="s">
        <v>20</v>
      </c>
      <c r="T840" s="49">
        <v>6.2899999999999998E-2</v>
      </c>
      <c r="U840" s="49">
        <v>0.94350000000000001</v>
      </c>
      <c r="V840" s="49">
        <v>6.14</v>
      </c>
      <c r="W840" t="s">
        <v>315</v>
      </c>
      <c r="X840" t="s">
        <v>302</v>
      </c>
      <c r="Y840" t="s">
        <v>21</v>
      </c>
      <c r="Z840" t="s">
        <v>2261</v>
      </c>
      <c r="AA840" s="2" t="str">
        <f>IFERROR(VLOOKUP(Tabela3[[#This Row],[RetornCodigo]],Tabela7[],4,0),"formula")</f>
        <v xml:space="preserve">Assai Picos   </v>
      </c>
      <c r="AB840" s="9" t="str">
        <f>IFERROR(VLOOKUP(Tabela3[[#This Row],[RetornCodigo]],Tabela7[],3,0),"formula")</f>
        <v>Assai</v>
      </c>
      <c r="AC840" s="40">
        <f>IFERROR(Tabela3[[#This Row],[Vlr Devolução]]/$AK$1,"formula")</f>
        <v>1.9672226110388226E-5</v>
      </c>
      <c r="AD840" s="32">
        <f>IFERROR(Tabela3[[#This Row],[Qtd Devolvida Kg]]/$AL$1,"formula")</f>
        <v>2.7363218356428867E-5</v>
      </c>
      <c r="AE840" s="41" t="str">
        <f>IFERROR(RIGHT(Tabela3[[#This Row],[Cliente]],10),"formula")</f>
        <v>1899 - 30)</v>
      </c>
      <c r="AF840" s="41">
        <f>IFERROR(VLOOKUP(Tabela3[[#This Row],[Fantasia]],'BASE VENDAS'!#REF!,2,0),0)</f>
        <v>0</v>
      </c>
      <c r="AG840" s="41">
        <f>IFERROR(VLOOKUP(Tabela3[[#This Row],[Fantasia]],'BASE VENDAS'!#REF!,3,0),0)</f>
        <v>0</v>
      </c>
      <c r="AH840" s="42">
        <f t="shared" si="14"/>
        <v>2.8611970184302681E-2</v>
      </c>
    </row>
    <row r="841" spans="1:34" x14ac:dyDescent="0.2">
      <c r="A841" s="9" t="str">
        <f>IFERROR(Tabela3[[#This Row],[direita]],"formula")</f>
        <v>1899 - 30)</v>
      </c>
      <c r="C841" t="s">
        <v>1140</v>
      </c>
      <c r="D841" t="s">
        <v>919</v>
      </c>
      <c r="E841" t="s">
        <v>1141</v>
      </c>
      <c r="F841" t="s">
        <v>679</v>
      </c>
      <c r="G841" t="s">
        <v>1578</v>
      </c>
      <c r="H841" s="48">
        <v>45705</v>
      </c>
      <c r="I841" t="s">
        <v>1982</v>
      </c>
      <c r="J841" t="s">
        <v>297</v>
      </c>
      <c r="K841" t="s">
        <v>34</v>
      </c>
      <c r="L841" t="s">
        <v>34</v>
      </c>
      <c r="M841" t="s">
        <v>35</v>
      </c>
      <c r="N841" t="s">
        <v>298</v>
      </c>
      <c r="O841" t="s">
        <v>299</v>
      </c>
      <c r="P841" t="s">
        <v>2260</v>
      </c>
      <c r="Q841" t="s">
        <v>2262</v>
      </c>
      <c r="R841" t="s">
        <v>1429</v>
      </c>
      <c r="S841" t="s">
        <v>20</v>
      </c>
      <c r="T841" s="49">
        <v>0.86319999999999997</v>
      </c>
      <c r="U841" s="49">
        <v>8.2004000000000001</v>
      </c>
      <c r="V841" s="49">
        <v>135.30000000000001</v>
      </c>
      <c r="W841" t="s">
        <v>305</v>
      </c>
      <c r="X841" t="s">
        <v>368</v>
      </c>
      <c r="Y841" t="s">
        <v>369</v>
      </c>
      <c r="Z841" t="s">
        <v>2261</v>
      </c>
      <c r="AA841" s="2" t="str">
        <f>IFERROR(VLOOKUP(Tabela3[[#This Row],[RetornCodigo]],Tabela7[],4,0),"formula")</f>
        <v xml:space="preserve">Assai Picos   </v>
      </c>
      <c r="AB841" s="9" t="str">
        <f>IFERROR(VLOOKUP(Tabela3[[#This Row],[RetornCodigo]],Tabela7[],3,0),"formula")</f>
        <v>Assai</v>
      </c>
      <c r="AC841" s="40">
        <f>IFERROR(Tabela3[[#This Row],[Vlr Devolução]]/$AK$1,"formula")</f>
        <v>4.3349384246506962E-4</v>
      </c>
      <c r="AD841" s="32">
        <f>IFERROR(Tabela3[[#This Row],[Qtd Devolvida Kg]]/$AL$1,"formula")</f>
        <v>2.3782653503980847E-4</v>
      </c>
      <c r="AE841" s="41" t="str">
        <f>IFERROR(RIGHT(Tabela3[[#This Row],[Cliente]],10),"formula")</f>
        <v>1899 - 30)</v>
      </c>
      <c r="AF841" s="41">
        <f>IFERROR(VLOOKUP(Tabela3[[#This Row],[Fantasia]],'BASE VENDAS'!#REF!,2,0),0)</f>
        <v>0</v>
      </c>
      <c r="AG841" s="41">
        <f>IFERROR(VLOOKUP(Tabela3[[#This Row],[Fantasia]],'BASE VENDAS'!#REF!,3,0),0)</f>
        <v>0</v>
      </c>
      <c r="AH841" s="42">
        <f t="shared" si="14"/>
        <v>2.8611970184302681E-2</v>
      </c>
    </row>
    <row r="842" spans="1:34" x14ac:dyDescent="0.2">
      <c r="A842" s="9" t="str">
        <f>IFERROR(Tabela3[[#This Row],[direita]],"formula")</f>
        <v>1899 - 30)</v>
      </c>
      <c r="C842" t="s">
        <v>1140</v>
      </c>
      <c r="D842" t="s">
        <v>919</v>
      </c>
      <c r="E842" t="s">
        <v>1141</v>
      </c>
      <c r="F842" t="s">
        <v>679</v>
      </c>
      <c r="G842" t="s">
        <v>1578</v>
      </c>
      <c r="H842" s="48">
        <v>45705</v>
      </c>
      <c r="I842" t="s">
        <v>1982</v>
      </c>
      <c r="J842" t="s">
        <v>297</v>
      </c>
      <c r="K842" t="s">
        <v>34</v>
      </c>
      <c r="L842" t="s">
        <v>34</v>
      </c>
      <c r="M842" t="s">
        <v>35</v>
      </c>
      <c r="N842" t="s">
        <v>298</v>
      </c>
      <c r="O842" t="s">
        <v>299</v>
      </c>
      <c r="P842" t="s">
        <v>2260</v>
      </c>
      <c r="Q842" t="s">
        <v>2263</v>
      </c>
      <c r="R842" t="s">
        <v>1429</v>
      </c>
      <c r="S842" t="s">
        <v>20</v>
      </c>
      <c r="T842" s="49">
        <v>0.86319999999999997</v>
      </c>
      <c r="U842" s="49">
        <v>8.2004000000000001</v>
      </c>
      <c r="V842" s="49">
        <v>135.30000000000001</v>
      </c>
      <c r="W842" t="s">
        <v>305</v>
      </c>
      <c r="X842" t="s">
        <v>370</v>
      </c>
      <c r="Y842" t="s">
        <v>379</v>
      </c>
      <c r="Z842" t="s">
        <v>2261</v>
      </c>
      <c r="AA842" s="2" t="str">
        <f>IFERROR(VLOOKUP(Tabela3[[#This Row],[RetornCodigo]],Tabela7[],4,0),"formula")</f>
        <v xml:space="preserve">Assai Picos   </v>
      </c>
      <c r="AB842" s="9" t="str">
        <f>IFERROR(VLOOKUP(Tabela3[[#This Row],[RetornCodigo]],Tabela7[],3,0),"formula")</f>
        <v>Assai</v>
      </c>
      <c r="AC842" s="40">
        <f>IFERROR(Tabela3[[#This Row],[Vlr Devolução]]/$AK$1,"formula")</f>
        <v>4.3349384246506962E-4</v>
      </c>
      <c r="AD842" s="32">
        <f>IFERROR(Tabela3[[#This Row],[Qtd Devolvida Kg]]/$AL$1,"formula")</f>
        <v>2.3782653503980847E-4</v>
      </c>
      <c r="AE842" s="41" t="str">
        <f>IFERROR(RIGHT(Tabela3[[#This Row],[Cliente]],10),"formula")</f>
        <v>1899 - 30)</v>
      </c>
      <c r="AF842" s="41">
        <f>IFERROR(VLOOKUP(Tabela3[[#This Row],[Fantasia]],'BASE VENDAS'!#REF!,2,0),0)</f>
        <v>0</v>
      </c>
      <c r="AG842" s="41">
        <f>IFERROR(VLOOKUP(Tabela3[[#This Row],[Fantasia]],'BASE VENDAS'!#REF!,3,0),0)</f>
        <v>0</v>
      </c>
      <c r="AH842" s="42">
        <f t="shared" si="14"/>
        <v>2.8611970184302681E-2</v>
      </c>
    </row>
    <row r="843" spans="1:34" x14ac:dyDescent="0.2">
      <c r="A843" s="9" t="str">
        <f>IFERROR(Tabela3[[#This Row],[direita]],"formula")</f>
        <v>1899 - 30)</v>
      </c>
      <c r="C843" t="s">
        <v>1140</v>
      </c>
      <c r="D843" t="s">
        <v>919</v>
      </c>
      <c r="E843" t="s">
        <v>1141</v>
      </c>
      <c r="F843" t="s">
        <v>679</v>
      </c>
      <c r="G843" t="s">
        <v>1578</v>
      </c>
      <c r="H843" s="48">
        <v>45705</v>
      </c>
      <c r="I843" t="s">
        <v>1982</v>
      </c>
      <c r="J843" t="s">
        <v>303</v>
      </c>
      <c r="K843" t="s">
        <v>93</v>
      </c>
      <c r="L843" t="s">
        <v>94</v>
      </c>
      <c r="M843" t="s">
        <v>94</v>
      </c>
      <c r="N843" t="s">
        <v>333</v>
      </c>
      <c r="O843" t="s">
        <v>299</v>
      </c>
      <c r="P843" t="s">
        <v>2260</v>
      </c>
      <c r="Q843" t="s">
        <v>308</v>
      </c>
      <c r="R843" t="s">
        <v>95</v>
      </c>
      <c r="S843" t="s">
        <v>96</v>
      </c>
      <c r="T843" s="49">
        <v>37</v>
      </c>
      <c r="U843" s="49">
        <v>11.137</v>
      </c>
      <c r="V843" s="49">
        <v>314.5</v>
      </c>
      <c r="W843" t="s">
        <v>305</v>
      </c>
      <c r="X843" t="s">
        <v>368</v>
      </c>
      <c r="Y843" t="s">
        <v>369</v>
      </c>
      <c r="Z843" t="s">
        <v>2261</v>
      </c>
      <c r="AA843" s="2" t="str">
        <f>IFERROR(VLOOKUP(Tabela3[[#This Row],[RetornCodigo]],Tabela7[],4,0),"formula")</f>
        <v xml:space="preserve">Assai Picos   </v>
      </c>
      <c r="AB843" s="9" t="str">
        <f>IFERROR(VLOOKUP(Tabela3[[#This Row],[RetornCodigo]],Tabela7[],3,0),"formula")</f>
        <v>Assai</v>
      </c>
      <c r="AC843" s="40">
        <f>IFERROR(Tabela3[[#This Row],[Vlr Devolução]]/$AK$1,"formula")</f>
        <v>1.0076408976737944E-3</v>
      </c>
      <c r="AD843" s="32">
        <f>IFERROR(Tabela3[[#This Row],[Qtd Devolvida Kg]]/$AL$1,"formula")</f>
        <v>3.2299328334451331E-4</v>
      </c>
      <c r="AE843" s="41" t="str">
        <f>IFERROR(RIGHT(Tabela3[[#This Row],[Cliente]],10),"formula")</f>
        <v>1899 - 30)</v>
      </c>
      <c r="AF843" s="41">
        <f>IFERROR(VLOOKUP(Tabela3[[#This Row],[Fantasia]],'BASE VENDAS'!#REF!,2,0),0)</f>
        <v>0</v>
      </c>
      <c r="AG843" s="41">
        <f>IFERROR(VLOOKUP(Tabela3[[#This Row],[Fantasia]],'BASE VENDAS'!#REF!,3,0),0)</f>
        <v>0</v>
      </c>
      <c r="AH843" s="42">
        <f t="shared" si="14"/>
        <v>2.8611970184302681E-2</v>
      </c>
    </row>
    <row r="844" spans="1:34" x14ac:dyDescent="0.2">
      <c r="A844" s="9" t="str">
        <f>IFERROR(Tabela3[[#This Row],[direita]],"formula")</f>
        <v>1899 - 30)</v>
      </c>
      <c r="C844" t="s">
        <v>1140</v>
      </c>
      <c r="D844" t="s">
        <v>919</v>
      </c>
      <c r="E844" t="s">
        <v>1141</v>
      </c>
      <c r="F844" t="s">
        <v>679</v>
      </c>
      <c r="G844" t="s">
        <v>1578</v>
      </c>
      <c r="H844" s="48">
        <v>45709</v>
      </c>
      <c r="I844" t="s">
        <v>1982</v>
      </c>
      <c r="J844" t="s">
        <v>297</v>
      </c>
      <c r="K844" t="s">
        <v>41</v>
      </c>
      <c r="L844" t="s">
        <v>310</v>
      </c>
      <c r="M844" t="s">
        <v>42</v>
      </c>
      <c r="N844" t="s">
        <v>298</v>
      </c>
      <c r="O844" t="s">
        <v>299</v>
      </c>
      <c r="P844" t="s">
        <v>2841</v>
      </c>
      <c r="Q844" t="s">
        <v>300</v>
      </c>
      <c r="R844" t="s">
        <v>86</v>
      </c>
      <c r="S844" t="s">
        <v>20</v>
      </c>
      <c r="T844" s="49">
        <v>0.77780000000000005</v>
      </c>
      <c r="U844" s="49">
        <v>7.0002000000000004</v>
      </c>
      <c r="V844" s="49">
        <v>174.3</v>
      </c>
      <c r="W844" t="s">
        <v>301</v>
      </c>
      <c r="X844" t="s">
        <v>370</v>
      </c>
      <c r="Y844" t="s">
        <v>371</v>
      </c>
      <c r="Z844" t="s">
        <v>2261</v>
      </c>
      <c r="AA844" s="2" t="str">
        <f>IFERROR(VLOOKUP(Tabela3[[#This Row],[RetornCodigo]],Tabela7[],4,0),"formula")</f>
        <v xml:space="preserve">Assai Picos   </v>
      </c>
      <c r="AB844" s="9" t="str">
        <f>IFERROR(VLOOKUP(Tabela3[[#This Row],[RetornCodigo]],Tabela7[],3,0),"formula")</f>
        <v>Assai</v>
      </c>
      <c r="AC844" s="40">
        <f>IFERROR(Tabela3[[#This Row],[Vlr Devolução]]/$AK$1,"formula")</f>
        <v>5.5844772166786132E-4</v>
      </c>
      <c r="AD844" s="32">
        <f>IFERROR(Tabela3[[#This Row],[Qtd Devolvida Kg]]/$AL$1,"formula")</f>
        <v>2.0301854916658546E-4</v>
      </c>
      <c r="AE844" s="41" t="str">
        <f>IFERROR(RIGHT(Tabela3[[#This Row],[Cliente]],10),"formula")</f>
        <v>1899 - 30)</v>
      </c>
      <c r="AF844" s="41">
        <f>IFERROR(VLOOKUP(Tabela3[[#This Row],[Fantasia]],'BASE VENDAS'!#REF!,2,0),0)</f>
        <v>0</v>
      </c>
      <c r="AG844" s="41">
        <f>IFERROR(VLOOKUP(Tabela3[[#This Row],[Fantasia]],'BASE VENDAS'!#REF!,3,0),0)</f>
        <v>0</v>
      </c>
      <c r="AH844" s="42">
        <f t="shared" si="14"/>
        <v>2.8611970184302681E-2</v>
      </c>
    </row>
    <row r="845" spans="1:34" x14ac:dyDescent="0.2">
      <c r="A845" s="9" t="str">
        <f>IFERROR(Tabela3[[#This Row],[direita]],"formula")</f>
        <v>1899 - 30)</v>
      </c>
      <c r="C845" t="s">
        <v>1140</v>
      </c>
      <c r="D845" t="s">
        <v>919</v>
      </c>
      <c r="E845" t="s">
        <v>1141</v>
      </c>
      <c r="F845" t="s">
        <v>679</v>
      </c>
      <c r="G845" t="s">
        <v>1578</v>
      </c>
      <c r="H845" s="48">
        <v>45709</v>
      </c>
      <c r="I845" t="s">
        <v>1982</v>
      </c>
      <c r="J845" t="s">
        <v>297</v>
      </c>
      <c r="K845" t="s">
        <v>27</v>
      </c>
      <c r="L845" t="s">
        <v>84</v>
      </c>
      <c r="M845" t="s">
        <v>84</v>
      </c>
      <c r="N845" t="s">
        <v>298</v>
      </c>
      <c r="O845" t="s">
        <v>299</v>
      </c>
      <c r="P845" t="s">
        <v>2841</v>
      </c>
      <c r="Q845" t="s">
        <v>308</v>
      </c>
      <c r="R845" t="s">
        <v>1277</v>
      </c>
      <c r="S845" t="s">
        <v>20</v>
      </c>
      <c r="T845" s="49">
        <v>0.83330000000000004</v>
      </c>
      <c r="U845" s="49">
        <v>14.9994</v>
      </c>
      <c r="V845" s="49">
        <v>148.5</v>
      </c>
      <c r="W845" t="s">
        <v>301</v>
      </c>
      <c r="X845" t="s">
        <v>370</v>
      </c>
      <c r="Y845" t="s">
        <v>371</v>
      </c>
      <c r="Z845" t="s">
        <v>2261</v>
      </c>
      <c r="AA845" s="2" t="str">
        <f>IFERROR(VLOOKUP(Tabela3[[#This Row],[RetornCodigo]],Tabela7[],4,0),"formula")</f>
        <v xml:space="preserve">Assai Picos   </v>
      </c>
      <c r="AB845" s="9" t="str">
        <f>IFERROR(VLOOKUP(Tabela3[[#This Row],[RetornCodigo]],Tabela7[],3,0),"formula")</f>
        <v>Assai</v>
      </c>
      <c r="AC845" s="40">
        <f>IFERROR(Tabela3[[#This Row],[Vlr Devolução]]/$AK$1,"formula")</f>
        <v>4.757859246567837E-4</v>
      </c>
      <c r="AD845" s="32">
        <f>IFERROR(Tabela3[[#This Row],[Qtd Devolvida Kg]]/$AL$1,"formula")</f>
        <v>4.3500991776938966E-4</v>
      </c>
      <c r="AE845" s="41" t="str">
        <f>IFERROR(RIGHT(Tabela3[[#This Row],[Cliente]],10),"formula")</f>
        <v>1899 - 30)</v>
      </c>
      <c r="AF845" s="41">
        <f>IFERROR(VLOOKUP(Tabela3[[#This Row],[Fantasia]],'BASE VENDAS'!#REF!,2,0),0)</f>
        <v>0</v>
      </c>
      <c r="AG845" s="41">
        <f>IFERROR(VLOOKUP(Tabela3[[#This Row],[Fantasia]],'BASE VENDAS'!#REF!,3,0),0)</f>
        <v>0</v>
      </c>
      <c r="AH845" s="42">
        <f t="shared" si="14"/>
        <v>2.8611970184302681E-2</v>
      </c>
    </row>
    <row r="846" spans="1:34" x14ac:dyDescent="0.2">
      <c r="A846" s="9" t="str">
        <f>IFERROR(Tabela3[[#This Row],[direita]],"formula")</f>
        <v>1899 - 30)</v>
      </c>
      <c r="C846" t="s">
        <v>1140</v>
      </c>
      <c r="D846" t="s">
        <v>919</v>
      </c>
      <c r="E846" t="s">
        <v>1141</v>
      </c>
      <c r="F846" t="s">
        <v>679</v>
      </c>
      <c r="G846" t="s">
        <v>1578</v>
      </c>
      <c r="H846" s="48">
        <v>45709</v>
      </c>
      <c r="I846" t="s">
        <v>1982</v>
      </c>
      <c r="J846" t="s">
        <v>297</v>
      </c>
      <c r="K846" t="s">
        <v>27</v>
      </c>
      <c r="L846" t="s">
        <v>320</v>
      </c>
      <c r="M846" t="s">
        <v>28</v>
      </c>
      <c r="N846" t="s">
        <v>298</v>
      </c>
      <c r="O846" t="s">
        <v>299</v>
      </c>
      <c r="P846" t="s">
        <v>2841</v>
      </c>
      <c r="Q846" t="s">
        <v>309</v>
      </c>
      <c r="R846" t="s">
        <v>29</v>
      </c>
      <c r="S846" t="s">
        <v>20</v>
      </c>
      <c r="T846" s="49">
        <v>0.27779999999999999</v>
      </c>
      <c r="U846" s="49">
        <v>5.0004</v>
      </c>
      <c r="V846" s="49">
        <v>77.5</v>
      </c>
      <c r="W846" t="s">
        <v>301</v>
      </c>
      <c r="X846" t="s">
        <v>370</v>
      </c>
      <c r="Y846" t="s">
        <v>371</v>
      </c>
      <c r="Z846" t="s">
        <v>2261</v>
      </c>
      <c r="AA846" s="2" t="str">
        <f>IFERROR(VLOOKUP(Tabela3[[#This Row],[RetornCodigo]],Tabela7[],4,0),"formula")</f>
        <v xml:space="preserve">Assai Picos   </v>
      </c>
      <c r="AB846" s="9" t="str">
        <f>IFERROR(VLOOKUP(Tabela3[[#This Row],[RetornCodigo]],Tabela7[],3,0),"formula")</f>
        <v>Assai</v>
      </c>
      <c r="AC846" s="40">
        <f>IFERROR(Tabela3[[#This Row],[Vlr Devolução]]/$AK$1,"formula")</f>
        <v>2.4830578559529117E-4</v>
      </c>
      <c r="AD846" s="32">
        <f>IFERROR(Tabela3[[#This Row],[Qtd Devolvida Kg]]/$AL$1,"formula")</f>
        <v>1.4502070701588439E-4</v>
      </c>
      <c r="AE846" s="41" t="str">
        <f>IFERROR(RIGHT(Tabela3[[#This Row],[Cliente]],10),"formula")</f>
        <v>1899 - 30)</v>
      </c>
      <c r="AF846" s="41">
        <f>IFERROR(VLOOKUP(Tabela3[[#This Row],[Fantasia]],'BASE VENDAS'!#REF!,2,0),0)</f>
        <v>0</v>
      </c>
      <c r="AG846" s="41">
        <f>IFERROR(VLOOKUP(Tabela3[[#This Row],[Fantasia]],'BASE VENDAS'!#REF!,3,0),0)</f>
        <v>0</v>
      </c>
      <c r="AH846" s="42">
        <f t="shared" si="14"/>
        <v>2.8611970184302681E-2</v>
      </c>
    </row>
    <row r="847" spans="1:34" x14ac:dyDescent="0.2">
      <c r="A847" s="9" t="str">
        <f>IFERROR(Tabela3[[#This Row],[direita]],"formula")</f>
        <v>0008 - 26)</v>
      </c>
      <c r="C847" t="s">
        <v>1140</v>
      </c>
      <c r="D847" t="s">
        <v>919</v>
      </c>
      <c r="E847" t="s">
        <v>1141</v>
      </c>
      <c r="F847" t="s">
        <v>677</v>
      </c>
      <c r="G847" t="s">
        <v>1435</v>
      </c>
      <c r="H847" s="48">
        <v>45695</v>
      </c>
      <c r="I847" t="s">
        <v>357</v>
      </c>
      <c r="J847" t="s">
        <v>303</v>
      </c>
      <c r="K847" t="s">
        <v>57</v>
      </c>
      <c r="L847" t="s">
        <v>429</v>
      </c>
      <c r="M847" t="s">
        <v>57</v>
      </c>
      <c r="N847" t="s">
        <v>298</v>
      </c>
      <c r="O847" t="s">
        <v>299</v>
      </c>
      <c r="P847" t="s">
        <v>1436</v>
      </c>
      <c r="Q847" t="s">
        <v>300</v>
      </c>
      <c r="R847" t="s">
        <v>58</v>
      </c>
      <c r="S847" t="s">
        <v>20</v>
      </c>
      <c r="T847" s="49">
        <v>1.1000000000000001</v>
      </c>
      <c r="U847" s="49">
        <v>6.6</v>
      </c>
      <c r="V847" s="49">
        <v>117.48</v>
      </c>
      <c r="W847" t="s">
        <v>301</v>
      </c>
      <c r="X847" t="s">
        <v>370</v>
      </c>
      <c r="Y847" t="s">
        <v>371</v>
      </c>
      <c r="Z847" t="s">
        <v>1437</v>
      </c>
      <c r="AA847" s="2" t="str">
        <f>IFERROR(VLOOKUP(Tabela3[[#This Row],[RetornCodigo]],Tabela7[],4,0),"formula")</f>
        <v xml:space="preserve">Vanguarda Homero   </v>
      </c>
      <c r="AB847" s="9" t="str">
        <f>IFERROR(VLOOKUP(Tabela3[[#This Row],[RetornCodigo]],Tabela7[],3,0),"formula")</f>
        <v>Vanguarda</v>
      </c>
      <c r="AC847" s="40">
        <f>IFERROR(Tabela3[[#This Row],[Vlr Devolução]]/$AK$1,"formula")</f>
        <v>3.7639953150625554E-4</v>
      </c>
      <c r="AD847" s="32">
        <f>IFERROR(Tabela3[[#This Row],[Qtd Devolvida Kg]]/$AL$1,"formula")</f>
        <v>1.9141202029934341E-4</v>
      </c>
      <c r="AE847" s="41" t="str">
        <f>IFERROR(RIGHT(Tabela3[[#This Row],[Cliente]],10),"formula")</f>
        <v>0008 - 26)</v>
      </c>
      <c r="AF847" s="41">
        <f>IFERROR(VLOOKUP(Tabela3[[#This Row],[Fantasia]],'BASE VENDAS'!#REF!,2,0),0)</f>
        <v>0</v>
      </c>
      <c r="AG847" s="41">
        <f>IFERROR(VLOOKUP(Tabela3[[#This Row],[Fantasia]],'BASE VENDAS'!#REF!,3,0),0)</f>
        <v>0</v>
      </c>
      <c r="AH847" s="42">
        <f t="shared" si="14"/>
        <v>2.8611970184302681E-2</v>
      </c>
    </row>
    <row r="848" spans="1:34" x14ac:dyDescent="0.2">
      <c r="A848" s="9" t="str">
        <f>IFERROR(Tabela3[[#This Row],[direita]],"formula")</f>
        <v>0008 - 26)</v>
      </c>
      <c r="C848" t="s">
        <v>1140</v>
      </c>
      <c r="D848" t="s">
        <v>919</v>
      </c>
      <c r="E848" t="s">
        <v>1141</v>
      </c>
      <c r="F848" t="s">
        <v>677</v>
      </c>
      <c r="G848" t="s">
        <v>1435</v>
      </c>
      <c r="H848" s="48">
        <v>45695</v>
      </c>
      <c r="I848" t="s">
        <v>357</v>
      </c>
      <c r="J848" t="s">
        <v>303</v>
      </c>
      <c r="K848" t="s">
        <v>57</v>
      </c>
      <c r="L848" t="s">
        <v>429</v>
      </c>
      <c r="M848" t="s">
        <v>57</v>
      </c>
      <c r="N848" t="s">
        <v>298</v>
      </c>
      <c r="O848" t="s">
        <v>299</v>
      </c>
      <c r="P848" t="s">
        <v>1438</v>
      </c>
      <c r="Q848" t="s">
        <v>300</v>
      </c>
      <c r="R848" t="s">
        <v>58</v>
      </c>
      <c r="S848" t="s">
        <v>20</v>
      </c>
      <c r="T848" s="49">
        <v>1.0166999999999999</v>
      </c>
      <c r="U848" s="49">
        <v>6.1002000000000001</v>
      </c>
      <c r="V848" s="49">
        <v>108.58</v>
      </c>
      <c r="W848" t="s">
        <v>301</v>
      </c>
      <c r="X848" t="s">
        <v>370</v>
      </c>
      <c r="Y848" t="s">
        <v>371</v>
      </c>
      <c r="Z848" t="s">
        <v>1437</v>
      </c>
      <c r="AA848" s="2" t="str">
        <f>IFERROR(VLOOKUP(Tabela3[[#This Row],[RetornCodigo]],Tabela7[],4,0),"formula")</f>
        <v xml:space="preserve">Vanguarda Homero   </v>
      </c>
      <c r="AB848" s="9" t="str">
        <f>IFERROR(VLOOKUP(Tabela3[[#This Row],[RetornCodigo]],Tabela7[],3,0),"formula")</f>
        <v>Vanguarda</v>
      </c>
      <c r="AC848" s="40">
        <f>IFERROR(Tabela3[[#This Row],[Vlr Devolução]]/$AK$1,"formula")</f>
        <v>3.4788441548305434E-4</v>
      </c>
      <c r="AD848" s="32">
        <f>IFERROR(Tabela3[[#This Row],[Qtd Devolvida Kg]]/$AL$1,"formula")</f>
        <v>1.769169100348568E-4</v>
      </c>
      <c r="AE848" s="41" t="str">
        <f>IFERROR(RIGHT(Tabela3[[#This Row],[Cliente]],10),"formula")</f>
        <v>0008 - 26)</v>
      </c>
      <c r="AF848" s="41">
        <f>IFERROR(VLOOKUP(Tabela3[[#This Row],[Fantasia]],'BASE VENDAS'!#REF!,2,0),0)</f>
        <v>0</v>
      </c>
      <c r="AG848" s="41">
        <f>IFERROR(VLOOKUP(Tabela3[[#This Row],[Fantasia]],'BASE VENDAS'!#REF!,3,0),0)</f>
        <v>0</v>
      </c>
      <c r="AH848" s="42">
        <f t="shared" si="14"/>
        <v>2.8611970184302681E-2</v>
      </c>
    </row>
    <row r="849" spans="1:34" x14ac:dyDescent="0.2">
      <c r="A849" s="9" t="str">
        <f>IFERROR(Tabela3[[#This Row],[direita]],"formula")</f>
        <v>1899 - 73)</v>
      </c>
      <c r="C849" t="s">
        <v>1140</v>
      </c>
      <c r="D849" t="s">
        <v>921</v>
      </c>
      <c r="E849" t="s">
        <v>1284</v>
      </c>
      <c r="F849" t="s">
        <v>681</v>
      </c>
      <c r="G849" t="s">
        <v>1439</v>
      </c>
      <c r="H849" s="48">
        <v>45695</v>
      </c>
      <c r="I849" t="s">
        <v>357</v>
      </c>
      <c r="J849" t="s">
        <v>297</v>
      </c>
      <c r="K849" t="s">
        <v>65</v>
      </c>
      <c r="L849" t="s">
        <v>312</v>
      </c>
      <c r="M849" t="s">
        <v>66</v>
      </c>
      <c r="N849" t="s">
        <v>298</v>
      </c>
      <c r="O849" t="s">
        <v>299</v>
      </c>
      <c r="P849" t="s">
        <v>1440</v>
      </c>
      <c r="Q849" t="s">
        <v>300</v>
      </c>
      <c r="R849" t="s">
        <v>114</v>
      </c>
      <c r="S849" t="s">
        <v>20</v>
      </c>
      <c r="T849" s="49">
        <v>0.44440000000000002</v>
      </c>
      <c r="U849" s="49">
        <v>7.9992000000000001</v>
      </c>
      <c r="V849" s="49">
        <v>68</v>
      </c>
      <c r="W849" t="s">
        <v>301</v>
      </c>
      <c r="X849" t="s">
        <v>370</v>
      </c>
      <c r="Y849" t="s">
        <v>371</v>
      </c>
      <c r="Z849" t="s">
        <v>1441</v>
      </c>
      <c r="AA849" s="2" t="str">
        <f>IFERROR(VLOOKUP(Tabela3[[#This Row],[RetornCodigo]],Tabela7[],4,0),"formula")</f>
        <v xml:space="preserve">Assai Sao Bernardo   </v>
      </c>
      <c r="AB849" s="9" t="str">
        <f>IFERROR(VLOOKUP(Tabela3[[#This Row],[RetornCodigo]],Tabela7[],3,0),"formula")</f>
        <v>Assai</v>
      </c>
      <c r="AC849" s="40">
        <f>IFERROR(Tabela3[[#This Row],[Vlr Devolução]]/$AK$1,"formula")</f>
        <v>2.1786830219973932E-4</v>
      </c>
      <c r="AD849" s="32">
        <f>IFERROR(Tabela3[[#This Row],[Qtd Devolvida Kg]]/$AL$1,"formula")</f>
        <v>2.3199136860280423E-4</v>
      </c>
      <c r="AE849" s="41" t="str">
        <f>IFERROR(RIGHT(Tabela3[[#This Row],[Cliente]],10),"formula")</f>
        <v>1899 - 73)</v>
      </c>
      <c r="AF849" s="41">
        <f>IFERROR(VLOOKUP(Tabela3[[#This Row],[Fantasia]],'BASE VENDAS'!#REF!,2,0),0)</f>
        <v>0</v>
      </c>
      <c r="AG849" s="41">
        <f>IFERROR(VLOOKUP(Tabela3[[#This Row],[Fantasia]],'BASE VENDAS'!#REF!,3,0),0)</f>
        <v>0</v>
      </c>
      <c r="AH849" s="42">
        <f t="shared" si="14"/>
        <v>2.8611970184302681E-2</v>
      </c>
    </row>
    <row r="850" spans="1:34" x14ac:dyDescent="0.2">
      <c r="A850" s="9" t="str">
        <f>IFERROR(Tabela3[[#This Row],[direita]],"formula")</f>
        <v>1899 - 72)</v>
      </c>
      <c r="C850" t="s">
        <v>1140</v>
      </c>
      <c r="D850" t="s">
        <v>921</v>
      </c>
      <c r="E850" t="s">
        <v>1284</v>
      </c>
      <c r="F850" t="s">
        <v>681</v>
      </c>
      <c r="G850" t="s">
        <v>1285</v>
      </c>
      <c r="H850" s="48">
        <v>45694</v>
      </c>
      <c r="I850" t="s">
        <v>357</v>
      </c>
      <c r="J850" t="s">
        <v>303</v>
      </c>
      <c r="K850" t="s">
        <v>93</v>
      </c>
      <c r="L850" t="s">
        <v>94</v>
      </c>
      <c r="M850" t="s">
        <v>94</v>
      </c>
      <c r="N850" t="s">
        <v>333</v>
      </c>
      <c r="O850" t="s">
        <v>299</v>
      </c>
      <c r="P850" t="s">
        <v>1442</v>
      </c>
      <c r="Q850" t="s">
        <v>300</v>
      </c>
      <c r="R850" t="s">
        <v>95</v>
      </c>
      <c r="S850" t="s">
        <v>96</v>
      </c>
      <c r="T850" s="49">
        <v>6.6699999999999995E-2</v>
      </c>
      <c r="U850" s="49">
        <v>2.0076699999999999E-2</v>
      </c>
      <c r="V850" s="49">
        <v>7.8</v>
      </c>
      <c r="W850" t="s">
        <v>301</v>
      </c>
      <c r="X850" t="s">
        <v>370</v>
      </c>
      <c r="Y850" t="s">
        <v>371</v>
      </c>
      <c r="Z850" t="s">
        <v>1443</v>
      </c>
      <c r="AA850" s="2" t="str">
        <f>IFERROR(VLOOKUP(Tabela3[[#This Row],[RetornCodigo]],Tabela7[],4,0),"formula")</f>
        <v xml:space="preserve">Assai Novo Angelim   </v>
      </c>
      <c r="AB850" s="9" t="str">
        <f>IFERROR(VLOOKUP(Tabela3[[#This Row],[RetornCodigo]],Tabela7[],3,0),"formula")</f>
        <v>Assai</v>
      </c>
      <c r="AC850" s="40">
        <f>IFERROR(Tabela3[[#This Row],[Vlr Devolução]]/$AK$1,"formula")</f>
        <v>2.4990775840558335E-5</v>
      </c>
      <c r="AD850" s="32">
        <f>IFERROR(Tabela3[[#This Row],[Qtd Devolvida Kg]]/$AL$1,"formula")</f>
        <v>5.8226086483997392E-7</v>
      </c>
      <c r="AE850" s="41" t="str">
        <f>IFERROR(RIGHT(Tabela3[[#This Row],[Cliente]],10),"formula")</f>
        <v>1899 - 72)</v>
      </c>
      <c r="AF850" s="41">
        <f>IFERROR(VLOOKUP(Tabela3[[#This Row],[Fantasia]],'BASE VENDAS'!#REF!,2,0),0)</f>
        <v>0</v>
      </c>
      <c r="AG850" s="41">
        <f>IFERROR(VLOOKUP(Tabela3[[#This Row],[Fantasia]],'BASE VENDAS'!#REF!,3,0),0)</f>
        <v>0</v>
      </c>
      <c r="AH850" s="42">
        <f t="shared" si="14"/>
        <v>2.8611970184302681E-2</v>
      </c>
    </row>
    <row r="851" spans="1:34" x14ac:dyDescent="0.2">
      <c r="A851" s="9" t="str">
        <f>IFERROR(Tabela3[[#This Row],[direita]],"formula")</f>
        <v>1899 - 72)</v>
      </c>
      <c r="C851" t="s">
        <v>1140</v>
      </c>
      <c r="D851" t="s">
        <v>921</v>
      </c>
      <c r="E851" t="s">
        <v>1284</v>
      </c>
      <c r="F851" t="s">
        <v>681</v>
      </c>
      <c r="G851" t="s">
        <v>1285</v>
      </c>
      <c r="H851" s="48">
        <v>45700</v>
      </c>
      <c r="I851" t="s">
        <v>430</v>
      </c>
      <c r="J851" t="s">
        <v>303</v>
      </c>
      <c r="K851" t="s">
        <v>45</v>
      </c>
      <c r="L851" t="s">
        <v>417</v>
      </c>
      <c r="M851" t="s">
        <v>46</v>
      </c>
      <c r="N851" t="s">
        <v>311</v>
      </c>
      <c r="O851" t="s">
        <v>299</v>
      </c>
      <c r="P851" t="s">
        <v>2264</v>
      </c>
      <c r="Q851" t="s">
        <v>300</v>
      </c>
      <c r="R851" t="s">
        <v>47</v>
      </c>
      <c r="S851" t="s">
        <v>20</v>
      </c>
      <c r="T851" s="49">
        <v>0.56669999999999998</v>
      </c>
      <c r="U851" s="49">
        <v>8.5005000000000006</v>
      </c>
      <c r="V851" s="49">
        <v>23.8</v>
      </c>
      <c r="W851" t="s">
        <v>301</v>
      </c>
      <c r="X851" t="s">
        <v>370</v>
      </c>
      <c r="Y851" t="s">
        <v>371</v>
      </c>
      <c r="Z851" t="s">
        <v>1443</v>
      </c>
      <c r="AA851" s="2" t="str">
        <f>IFERROR(VLOOKUP(Tabela3[[#This Row],[RetornCodigo]],Tabela7[],4,0),"formula")</f>
        <v xml:space="preserve">Assai Novo Angelim   </v>
      </c>
      <c r="AB851" s="9" t="str">
        <f>IFERROR(VLOOKUP(Tabela3[[#This Row],[RetornCodigo]],Tabela7[],3,0),"formula")</f>
        <v>Assai</v>
      </c>
      <c r="AC851" s="40">
        <f>IFERROR(Tabela3[[#This Row],[Vlr Devolução]]/$AK$1,"formula")</f>
        <v>7.6253905769908773E-5</v>
      </c>
      <c r="AD851" s="32">
        <f>IFERROR(Tabela3[[#This Row],[Qtd Devolvida Kg]]/$AL$1,"formula")</f>
        <v>2.465299815991771E-4</v>
      </c>
      <c r="AE851" s="41" t="str">
        <f>IFERROR(RIGHT(Tabela3[[#This Row],[Cliente]],10),"formula")</f>
        <v>1899 - 72)</v>
      </c>
      <c r="AF851" s="41">
        <f>IFERROR(VLOOKUP(Tabela3[[#This Row],[Fantasia]],'BASE VENDAS'!#REF!,2,0),0)</f>
        <v>0</v>
      </c>
      <c r="AG851" s="41">
        <f>IFERROR(VLOOKUP(Tabela3[[#This Row],[Fantasia]],'BASE VENDAS'!#REF!,3,0),0)</f>
        <v>0</v>
      </c>
      <c r="AH851" s="42">
        <f t="shared" si="14"/>
        <v>2.8611970184302681E-2</v>
      </c>
    </row>
    <row r="852" spans="1:34" x14ac:dyDescent="0.2">
      <c r="A852" s="9" t="str">
        <f>IFERROR(Tabela3[[#This Row],[direita]],"formula")</f>
        <v>1899 - 72)</v>
      </c>
      <c r="C852" t="s">
        <v>1140</v>
      </c>
      <c r="D852" t="s">
        <v>921</v>
      </c>
      <c r="E852" t="s">
        <v>1284</v>
      </c>
      <c r="F852" t="s">
        <v>681</v>
      </c>
      <c r="G852" t="s">
        <v>1285</v>
      </c>
      <c r="H852" s="48">
        <v>45703</v>
      </c>
      <c r="I852" t="s">
        <v>430</v>
      </c>
      <c r="J852" t="s">
        <v>297</v>
      </c>
      <c r="K852" t="s">
        <v>27</v>
      </c>
      <c r="L852" t="s">
        <v>84</v>
      </c>
      <c r="M852" t="s">
        <v>84</v>
      </c>
      <c r="N852" t="s">
        <v>298</v>
      </c>
      <c r="O852" t="s">
        <v>299</v>
      </c>
      <c r="P852" t="s">
        <v>2265</v>
      </c>
      <c r="Q852" t="s">
        <v>300</v>
      </c>
      <c r="R852" t="s">
        <v>85</v>
      </c>
      <c r="S852" t="s">
        <v>20</v>
      </c>
      <c r="T852" s="49">
        <v>1.1111</v>
      </c>
      <c r="U852" s="49">
        <v>19.9998</v>
      </c>
      <c r="V852" s="49">
        <v>234</v>
      </c>
      <c r="W852" t="s">
        <v>301</v>
      </c>
      <c r="X852" t="s">
        <v>370</v>
      </c>
      <c r="Y852" t="s">
        <v>371</v>
      </c>
      <c r="Z852" t="s">
        <v>1443</v>
      </c>
      <c r="AA852" s="2" t="str">
        <f>IFERROR(VLOOKUP(Tabela3[[#This Row],[RetornCodigo]],Tabela7[],4,0),"formula")</f>
        <v xml:space="preserve">Assai Novo Angelim   </v>
      </c>
      <c r="AB852" s="9" t="str">
        <f>IFERROR(VLOOKUP(Tabela3[[#This Row],[RetornCodigo]],Tabela7[],3,0),"formula")</f>
        <v>Assai</v>
      </c>
      <c r="AC852" s="40">
        <f>IFERROR(Tabela3[[#This Row],[Vlr Devolução]]/$AK$1,"formula")</f>
        <v>7.497232752167501E-4</v>
      </c>
      <c r="AD852" s="32">
        <f>IFERROR(Tabela3[[#This Row],[Qtd Devolvida Kg]]/$AL$1,"formula")</f>
        <v>5.8003062478527401E-4</v>
      </c>
      <c r="AE852" s="41" t="str">
        <f>IFERROR(RIGHT(Tabela3[[#This Row],[Cliente]],10),"formula")</f>
        <v>1899 - 72)</v>
      </c>
      <c r="AF852" s="41">
        <f>IFERROR(VLOOKUP(Tabela3[[#This Row],[Fantasia]],'BASE VENDAS'!#REF!,2,0),0)</f>
        <v>0</v>
      </c>
      <c r="AG852" s="41">
        <f>IFERROR(VLOOKUP(Tabela3[[#This Row],[Fantasia]],'BASE VENDAS'!#REF!,3,0),0)</f>
        <v>0</v>
      </c>
      <c r="AH852" s="42">
        <f t="shared" si="14"/>
        <v>2.8611970184302681E-2</v>
      </c>
    </row>
    <row r="853" spans="1:34" x14ac:dyDescent="0.2">
      <c r="A853" s="9" t="str">
        <f>IFERROR(Tabela3[[#This Row],[direita]],"formula")</f>
        <v>1899 - 72)</v>
      </c>
      <c r="C853" t="s">
        <v>1140</v>
      </c>
      <c r="D853" t="s">
        <v>921</v>
      </c>
      <c r="E853" t="s">
        <v>1284</v>
      </c>
      <c r="F853" t="s">
        <v>681</v>
      </c>
      <c r="G853" t="s">
        <v>1285</v>
      </c>
      <c r="H853" s="48">
        <v>45703</v>
      </c>
      <c r="I853" t="s">
        <v>430</v>
      </c>
      <c r="J853" t="s">
        <v>303</v>
      </c>
      <c r="K853" t="s">
        <v>45</v>
      </c>
      <c r="L853" t="s">
        <v>417</v>
      </c>
      <c r="M853" t="s">
        <v>46</v>
      </c>
      <c r="N853" t="s">
        <v>311</v>
      </c>
      <c r="O853" t="s">
        <v>299</v>
      </c>
      <c r="P853" t="s">
        <v>2265</v>
      </c>
      <c r="Q853" t="s">
        <v>307</v>
      </c>
      <c r="R853" t="s">
        <v>47</v>
      </c>
      <c r="S853" t="s">
        <v>20</v>
      </c>
      <c r="T853" s="49">
        <v>5.3333000000000004</v>
      </c>
      <c r="U853" s="49">
        <v>79.999499999999998</v>
      </c>
      <c r="V853" s="49">
        <v>280</v>
      </c>
      <c r="W853" t="s">
        <v>301</v>
      </c>
      <c r="X853" t="s">
        <v>370</v>
      </c>
      <c r="Y853" t="s">
        <v>371</v>
      </c>
      <c r="Z853" t="s">
        <v>1443</v>
      </c>
      <c r="AA853" s="2" t="str">
        <f>IFERROR(VLOOKUP(Tabela3[[#This Row],[RetornCodigo]],Tabela7[],4,0),"formula")</f>
        <v xml:space="preserve">Assai Novo Angelim   </v>
      </c>
      <c r="AB853" s="9" t="str">
        <f>IFERROR(VLOOKUP(Tabela3[[#This Row],[RetornCodigo]],Tabela7[],3,0),"formula")</f>
        <v>Assai</v>
      </c>
      <c r="AC853" s="40">
        <f>IFERROR(Tabela3[[#This Row],[Vlr Devolução]]/$AK$1,"formula")</f>
        <v>8.9710477376363251E-4</v>
      </c>
      <c r="AD853" s="32">
        <f>IFERROR(Tabela3[[#This Row],[Qtd Devolvida Kg]]/$AL$1,"formula")</f>
        <v>2.3201311996874732E-3</v>
      </c>
      <c r="AE853" s="41" t="str">
        <f>IFERROR(RIGHT(Tabela3[[#This Row],[Cliente]],10),"formula")</f>
        <v>1899 - 72)</v>
      </c>
      <c r="AF853" s="41">
        <f>IFERROR(VLOOKUP(Tabela3[[#This Row],[Fantasia]],'BASE VENDAS'!#REF!,2,0),0)</f>
        <v>0</v>
      </c>
      <c r="AG853" s="41">
        <f>IFERROR(VLOOKUP(Tabela3[[#This Row],[Fantasia]],'BASE VENDAS'!#REF!,3,0),0)</f>
        <v>0</v>
      </c>
      <c r="AH853" s="42">
        <f t="shared" si="14"/>
        <v>2.8611970184302681E-2</v>
      </c>
    </row>
    <row r="854" spans="1:34" x14ac:dyDescent="0.2">
      <c r="A854" s="9" t="str">
        <f>IFERROR(Tabela3[[#This Row],[direita]],"formula")</f>
        <v>1899 - 72)</v>
      </c>
      <c r="C854" t="s">
        <v>1140</v>
      </c>
      <c r="D854" t="s">
        <v>921</v>
      </c>
      <c r="E854" t="s">
        <v>1284</v>
      </c>
      <c r="F854" t="s">
        <v>681</v>
      </c>
      <c r="G854" t="s">
        <v>1285</v>
      </c>
      <c r="H854" s="48">
        <v>45703</v>
      </c>
      <c r="I854" t="s">
        <v>430</v>
      </c>
      <c r="J854" t="s">
        <v>303</v>
      </c>
      <c r="K854" t="s">
        <v>45</v>
      </c>
      <c r="L854" t="s">
        <v>49</v>
      </c>
      <c r="M854" t="s">
        <v>49</v>
      </c>
      <c r="N854" t="s">
        <v>311</v>
      </c>
      <c r="O854" t="s">
        <v>299</v>
      </c>
      <c r="P854" t="s">
        <v>2265</v>
      </c>
      <c r="Q854" t="s">
        <v>319</v>
      </c>
      <c r="R854" t="s">
        <v>50</v>
      </c>
      <c r="S854" t="s">
        <v>20</v>
      </c>
      <c r="T854" s="49">
        <v>1.9333</v>
      </c>
      <c r="U854" s="49">
        <v>28.999500000000001</v>
      </c>
      <c r="V854" s="49">
        <v>81.2</v>
      </c>
      <c r="W854" t="s">
        <v>305</v>
      </c>
      <c r="X854" t="s">
        <v>368</v>
      </c>
      <c r="Y854" t="s">
        <v>369</v>
      </c>
      <c r="Z854" t="s">
        <v>1443</v>
      </c>
      <c r="AA854" s="2" t="str">
        <f>IFERROR(VLOOKUP(Tabela3[[#This Row],[RetornCodigo]],Tabela7[],4,0),"formula")</f>
        <v xml:space="preserve">Assai Novo Angelim   </v>
      </c>
      <c r="AB854" s="9" t="str">
        <f>IFERROR(VLOOKUP(Tabela3[[#This Row],[RetornCodigo]],Tabela7[],3,0),"formula")</f>
        <v>Assai</v>
      </c>
      <c r="AC854" s="40">
        <f>IFERROR(Tabela3[[#This Row],[Vlr Devolução]]/$AK$1,"formula")</f>
        <v>2.6016038439145346E-4</v>
      </c>
      <c r="AD854" s="32">
        <f>IFERROR(Tabela3[[#This Row],[Qtd Devolvida Kg]]/$AL$1,"formula")</f>
        <v>8.410383155561833E-4</v>
      </c>
      <c r="AE854" s="41" t="str">
        <f>IFERROR(RIGHT(Tabela3[[#This Row],[Cliente]],10),"formula")</f>
        <v>1899 - 72)</v>
      </c>
      <c r="AF854" s="41">
        <f>IFERROR(VLOOKUP(Tabela3[[#This Row],[Fantasia]],'BASE VENDAS'!#REF!,2,0),0)</f>
        <v>0</v>
      </c>
      <c r="AG854" s="41">
        <f>IFERROR(VLOOKUP(Tabela3[[#This Row],[Fantasia]],'BASE VENDAS'!#REF!,3,0),0)</f>
        <v>0</v>
      </c>
      <c r="AH854" s="42">
        <f t="shared" si="14"/>
        <v>2.8611970184302681E-2</v>
      </c>
    </row>
    <row r="855" spans="1:34" x14ac:dyDescent="0.2">
      <c r="A855" s="9" t="str">
        <f>IFERROR(Tabela3[[#This Row],[direita]],"formula")</f>
        <v>1899 - 71)</v>
      </c>
      <c r="C855" t="s">
        <v>1140</v>
      </c>
      <c r="D855" t="s">
        <v>921</v>
      </c>
      <c r="E855" t="s">
        <v>1284</v>
      </c>
      <c r="F855" t="s">
        <v>681</v>
      </c>
      <c r="G855" t="s">
        <v>1288</v>
      </c>
      <c r="H855" s="48">
        <v>45694</v>
      </c>
      <c r="I855" t="s">
        <v>357</v>
      </c>
      <c r="J855" t="s">
        <v>297</v>
      </c>
      <c r="K855" t="s">
        <v>27</v>
      </c>
      <c r="L855" t="s">
        <v>84</v>
      </c>
      <c r="M855" t="s">
        <v>84</v>
      </c>
      <c r="N855" t="s">
        <v>298</v>
      </c>
      <c r="O855" t="s">
        <v>299</v>
      </c>
      <c r="P855" t="s">
        <v>1444</v>
      </c>
      <c r="Q855" t="s">
        <v>300</v>
      </c>
      <c r="R855" t="s">
        <v>85</v>
      </c>
      <c r="S855" t="s">
        <v>20</v>
      </c>
      <c r="T855" s="49">
        <v>0.19439999999999999</v>
      </c>
      <c r="U855" s="49">
        <v>3.4992000000000001</v>
      </c>
      <c r="V855" s="49">
        <v>40.950000000000003</v>
      </c>
      <c r="W855" t="s">
        <v>301</v>
      </c>
      <c r="X855" t="s">
        <v>370</v>
      </c>
      <c r="Y855" t="s">
        <v>371</v>
      </c>
      <c r="Z855" t="s">
        <v>1445</v>
      </c>
      <c r="AA855" s="2" t="str">
        <f>IFERROR(VLOOKUP(Tabela3[[#This Row],[RetornCodigo]],Tabela7[],4,0),"formula")</f>
        <v xml:space="preserve">Assai Turu   </v>
      </c>
      <c r="AB855" s="9" t="str">
        <f>IFERROR(VLOOKUP(Tabela3[[#This Row],[RetornCodigo]],Tabela7[],3,0),"formula")</f>
        <v>Assai</v>
      </c>
      <c r="AC855" s="40">
        <f>IFERROR(Tabela3[[#This Row],[Vlr Devolução]]/$AK$1,"formula")</f>
        <v>1.3120157316293127E-4</v>
      </c>
      <c r="AD855" s="32">
        <f>IFERROR(Tabela3[[#This Row],[Qtd Devolvida Kg]]/$AL$1,"formula")</f>
        <v>1.0148317294416099E-4</v>
      </c>
      <c r="AE855" s="41" t="str">
        <f>IFERROR(RIGHT(Tabela3[[#This Row],[Cliente]],10),"formula")</f>
        <v>1899 - 71)</v>
      </c>
      <c r="AF855" s="41">
        <f>IFERROR(VLOOKUP(Tabela3[[#This Row],[Fantasia]],'BASE VENDAS'!#REF!,2,0),0)</f>
        <v>0</v>
      </c>
      <c r="AG855" s="41">
        <f>IFERROR(VLOOKUP(Tabela3[[#This Row],[Fantasia]],'BASE VENDAS'!#REF!,3,0),0)</f>
        <v>0</v>
      </c>
      <c r="AH855" s="42">
        <f t="shared" si="14"/>
        <v>2.8611970184302681E-2</v>
      </c>
    </row>
    <row r="856" spans="1:34" x14ac:dyDescent="0.2">
      <c r="A856" s="9" t="str">
        <f>IFERROR(Tabela3[[#This Row],[direita]],"formula")</f>
        <v>1899 - 71)</v>
      </c>
      <c r="C856" t="s">
        <v>1140</v>
      </c>
      <c r="D856" t="s">
        <v>921</v>
      </c>
      <c r="E856" t="s">
        <v>1284</v>
      </c>
      <c r="F856" t="s">
        <v>681</v>
      </c>
      <c r="G856" t="s">
        <v>1288</v>
      </c>
      <c r="H856" s="48">
        <v>45695</v>
      </c>
      <c r="I856" t="s">
        <v>357</v>
      </c>
      <c r="J856" t="s">
        <v>303</v>
      </c>
      <c r="K856" t="s">
        <v>45</v>
      </c>
      <c r="L856" t="s">
        <v>417</v>
      </c>
      <c r="M856" t="s">
        <v>46</v>
      </c>
      <c r="N856" t="s">
        <v>311</v>
      </c>
      <c r="O856" t="s">
        <v>299</v>
      </c>
      <c r="P856" t="s">
        <v>1446</v>
      </c>
      <c r="Q856" t="s">
        <v>300</v>
      </c>
      <c r="R856" t="s">
        <v>47</v>
      </c>
      <c r="S856" t="s">
        <v>20</v>
      </c>
      <c r="T856" s="49">
        <v>0.30669999999999997</v>
      </c>
      <c r="U856" s="49">
        <v>4.6005000000000003</v>
      </c>
      <c r="V856" s="49">
        <v>12.88</v>
      </c>
      <c r="W856" t="s">
        <v>301</v>
      </c>
      <c r="X856" t="s">
        <v>370</v>
      </c>
      <c r="Y856" t="s">
        <v>371</v>
      </c>
      <c r="Z856" t="s">
        <v>1445</v>
      </c>
      <c r="AA856" s="2" t="str">
        <f>IFERROR(VLOOKUP(Tabela3[[#This Row],[RetornCodigo]],Tabela7[],4,0),"formula")</f>
        <v xml:space="preserve">Assai Turu   </v>
      </c>
      <c r="AB856" s="9" t="str">
        <f>IFERROR(VLOOKUP(Tabela3[[#This Row],[RetornCodigo]],Tabela7[],3,0),"formula")</f>
        <v>Assai</v>
      </c>
      <c r="AC856" s="40">
        <f>IFERROR(Tabela3[[#This Row],[Vlr Devolução]]/$AK$1,"formula")</f>
        <v>4.1266819593127098E-5</v>
      </c>
      <c r="AD856" s="32">
        <f>IFERROR(Tabela3[[#This Row],[Qtd Devolvida Kg]]/$AL$1,"formula")</f>
        <v>1.3342287869501962E-4</v>
      </c>
      <c r="AE856" s="41" t="str">
        <f>IFERROR(RIGHT(Tabela3[[#This Row],[Cliente]],10),"formula")</f>
        <v>1899 - 71)</v>
      </c>
      <c r="AF856" s="41">
        <f>IFERROR(VLOOKUP(Tabela3[[#This Row],[Fantasia]],'BASE VENDAS'!#REF!,2,0),0)</f>
        <v>0</v>
      </c>
      <c r="AG856" s="41">
        <f>IFERROR(VLOOKUP(Tabela3[[#This Row],[Fantasia]],'BASE VENDAS'!#REF!,3,0),0)</f>
        <v>0</v>
      </c>
      <c r="AH856" s="42">
        <f t="shared" si="14"/>
        <v>2.8611970184302681E-2</v>
      </c>
    </row>
    <row r="857" spans="1:34" x14ac:dyDescent="0.2">
      <c r="A857" s="9" t="str">
        <f>IFERROR(Tabela3[[#This Row],[direita]],"formula")</f>
        <v>1899 - 71)</v>
      </c>
      <c r="C857" t="s">
        <v>1140</v>
      </c>
      <c r="D857" t="s">
        <v>921</v>
      </c>
      <c r="E857" t="s">
        <v>1284</v>
      </c>
      <c r="F857" t="s">
        <v>681</v>
      </c>
      <c r="G857" t="s">
        <v>1288</v>
      </c>
      <c r="H857" s="48">
        <v>45699</v>
      </c>
      <c r="I857" t="s">
        <v>430</v>
      </c>
      <c r="J857" t="s">
        <v>303</v>
      </c>
      <c r="K857" t="s">
        <v>45</v>
      </c>
      <c r="L857" t="s">
        <v>417</v>
      </c>
      <c r="M857" t="s">
        <v>46</v>
      </c>
      <c r="N857" t="s">
        <v>311</v>
      </c>
      <c r="O857" t="s">
        <v>299</v>
      </c>
      <c r="P857" t="s">
        <v>2266</v>
      </c>
      <c r="Q857" t="s">
        <v>300</v>
      </c>
      <c r="R857" t="s">
        <v>47</v>
      </c>
      <c r="S857" t="s">
        <v>20</v>
      </c>
      <c r="T857" s="49">
        <v>0.83330000000000004</v>
      </c>
      <c r="U857" s="49">
        <v>12.499499999999999</v>
      </c>
      <c r="V857" s="49">
        <v>35</v>
      </c>
      <c r="W857" t="s">
        <v>305</v>
      </c>
      <c r="X857" t="s">
        <v>372</v>
      </c>
      <c r="Y857" t="s">
        <v>373</v>
      </c>
      <c r="Z857" t="s">
        <v>1445</v>
      </c>
      <c r="AA857" s="2" t="str">
        <f>IFERROR(VLOOKUP(Tabela3[[#This Row],[RetornCodigo]],Tabela7[],4,0),"formula")</f>
        <v xml:space="preserve">Assai Turu   </v>
      </c>
      <c r="AB857" s="9" t="str">
        <f>IFERROR(VLOOKUP(Tabela3[[#This Row],[RetornCodigo]],Tabela7[],3,0),"formula")</f>
        <v>Assai</v>
      </c>
      <c r="AC857" s="40">
        <f>IFERROR(Tabela3[[#This Row],[Vlr Devolução]]/$AK$1,"formula")</f>
        <v>1.1213809672045406E-4</v>
      </c>
      <c r="AD857" s="32">
        <f>IFERROR(Tabela3[[#This Row],[Qtd Devolvida Kg]]/$AL$1,"formula")</f>
        <v>3.6250826480782469E-4</v>
      </c>
      <c r="AE857" s="41" t="str">
        <f>IFERROR(RIGHT(Tabela3[[#This Row],[Cliente]],10),"formula")</f>
        <v>1899 - 71)</v>
      </c>
      <c r="AF857" s="41">
        <f>IFERROR(VLOOKUP(Tabela3[[#This Row],[Fantasia]],'BASE VENDAS'!#REF!,2,0),0)</f>
        <v>0</v>
      </c>
      <c r="AG857" s="41">
        <f>IFERROR(VLOOKUP(Tabela3[[#This Row],[Fantasia]],'BASE VENDAS'!#REF!,3,0),0)</f>
        <v>0</v>
      </c>
      <c r="AH857" s="42">
        <f t="shared" si="14"/>
        <v>2.8611970184302681E-2</v>
      </c>
    </row>
    <row r="858" spans="1:34" x14ac:dyDescent="0.2">
      <c r="A858" s="9" t="str">
        <f>IFERROR(Tabela3[[#This Row],[direita]],"formula")</f>
        <v>1899 - 71)</v>
      </c>
      <c r="C858" t="s">
        <v>1140</v>
      </c>
      <c r="D858" t="s">
        <v>921</v>
      </c>
      <c r="E858" t="s">
        <v>1284</v>
      </c>
      <c r="F858" t="s">
        <v>681</v>
      </c>
      <c r="G858" t="s">
        <v>1288</v>
      </c>
      <c r="H858" s="48">
        <v>45699</v>
      </c>
      <c r="I858" t="s">
        <v>430</v>
      </c>
      <c r="J858" t="s">
        <v>303</v>
      </c>
      <c r="K858" t="s">
        <v>45</v>
      </c>
      <c r="L858" t="s">
        <v>417</v>
      </c>
      <c r="M858" t="s">
        <v>46</v>
      </c>
      <c r="N858" t="s">
        <v>311</v>
      </c>
      <c r="O858" t="s">
        <v>299</v>
      </c>
      <c r="P858" t="s">
        <v>2267</v>
      </c>
      <c r="Q858" t="s">
        <v>300</v>
      </c>
      <c r="R858" t="s">
        <v>47</v>
      </c>
      <c r="S858" t="s">
        <v>20</v>
      </c>
      <c r="T858" s="49">
        <v>1.3</v>
      </c>
      <c r="U858" s="49">
        <v>19.5</v>
      </c>
      <c r="V858" s="49">
        <v>54.6</v>
      </c>
      <c r="W858" t="s">
        <v>305</v>
      </c>
      <c r="X858" t="s">
        <v>372</v>
      </c>
      <c r="Y858" t="s">
        <v>373</v>
      </c>
      <c r="Z858" t="s">
        <v>1445</v>
      </c>
      <c r="AA858" s="2" t="str">
        <f>IFERROR(VLOOKUP(Tabela3[[#This Row],[RetornCodigo]],Tabela7[],4,0),"formula")</f>
        <v xml:space="preserve">Assai Turu   </v>
      </c>
      <c r="AB858" s="9" t="str">
        <f>IFERROR(VLOOKUP(Tabela3[[#This Row],[RetornCodigo]],Tabela7[],3,0),"formula")</f>
        <v>Assai</v>
      </c>
      <c r="AC858" s="40">
        <f>IFERROR(Tabela3[[#This Row],[Vlr Devolução]]/$AK$1,"formula")</f>
        <v>1.7493543088390834E-4</v>
      </c>
      <c r="AD858" s="32">
        <f>IFERROR(Tabela3[[#This Row],[Qtd Devolvida Kg]]/$AL$1,"formula")</f>
        <v>5.6553551452078745E-4</v>
      </c>
      <c r="AE858" s="41" t="str">
        <f>IFERROR(RIGHT(Tabela3[[#This Row],[Cliente]],10),"formula")</f>
        <v>1899 - 71)</v>
      </c>
      <c r="AF858" s="41">
        <f>IFERROR(VLOOKUP(Tabela3[[#This Row],[Fantasia]],'BASE VENDAS'!#REF!,2,0),0)</f>
        <v>0</v>
      </c>
      <c r="AG858" s="41">
        <f>IFERROR(VLOOKUP(Tabela3[[#This Row],[Fantasia]],'BASE VENDAS'!#REF!,3,0),0)</f>
        <v>0</v>
      </c>
      <c r="AH858" s="42">
        <f t="shared" si="14"/>
        <v>2.8611970184302681E-2</v>
      </c>
    </row>
    <row r="859" spans="1:34" x14ac:dyDescent="0.2">
      <c r="A859" s="9" t="str">
        <f>IFERROR(Tabela3[[#This Row],[direita]],"formula")</f>
        <v>1899 - 71)</v>
      </c>
      <c r="C859" t="s">
        <v>1140</v>
      </c>
      <c r="D859" t="s">
        <v>921</v>
      </c>
      <c r="E859" t="s">
        <v>1284</v>
      </c>
      <c r="F859" t="s">
        <v>681</v>
      </c>
      <c r="G859" t="s">
        <v>1288</v>
      </c>
      <c r="H859" s="48">
        <v>45700</v>
      </c>
      <c r="I859" t="s">
        <v>430</v>
      </c>
      <c r="J859" t="s">
        <v>303</v>
      </c>
      <c r="K859" t="s">
        <v>45</v>
      </c>
      <c r="L859" t="s">
        <v>417</v>
      </c>
      <c r="M859" t="s">
        <v>46</v>
      </c>
      <c r="N859" t="s">
        <v>311</v>
      </c>
      <c r="O859" t="s">
        <v>299</v>
      </c>
      <c r="P859" t="s">
        <v>2268</v>
      </c>
      <c r="Q859" t="s">
        <v>300</v>
      </c>
      <c r="R859" t="s">
        <v>47</v>
      </c>
      <c r="S859" t="s">
        <v>20</v>
      </c>
      <c r="T859" s="49">
        <v>0.16669999999999999</v>
      </c>
      <c r="U859" s="49">
        <v>2.5005000000000002</v>
      </c>
      <c r="V859" s="49">
        <v>7</v>
      </c>
      <c r="W859" t="s">
        <v>301</v>
      </c>
      <c r="X859" t="s">
        <v>370</v>
      </c>
      <c r="Y859" t="s">
        <v>371</v>
      </c>
      <c r="Z859" t="s">
        <v>1445</v>
      </c>
      <c r="AA859" s="2" t="str">
        <f>IFERROR(VLOOKUP(Tabela3[[#This Row],[RetornCodigo]],Tabela7[],4,0),"formula")</f>
        <v xml:space="preserve">Assai Turu   </v>
      </c>
      <c r="AB859" s="9" t="str">
        <f>IFERROR(VLOOKUP(Tabela3[[#This Row],[RetornCodigo]],Tabela7[],3,0),"formula")</f>
        <v>Assai</v>
      </c>
      <c r="AC859" s="40">
        <f>IFERROR(Tabela3[[#This Row],[Vlr Devolução]]/$AK$1,"formula")</f>
        <v>2.2427619344090815E-5</v>
      </c>
      <c r="AD859" s="32">
        <f>IFERROR(Tabela3[[#This Row],[Qtd Devolvida Kg]]/$AL$1,"formula")</f>
        <v>7.2519054054319439E-5</v>
      </c>
      <c r="AE859" s="41" t="str">
        <f>IFERROR(RIGHT(Tabela3[[#This Row],[Cliente]],10),"formula")</f>
        <v>1899 - 71)</v>
      </c>
      <c r="AF859" s="41">
        <f>IFERROR(VLOOKUP(Tabela3[[#This Row],[Fantasia]],'BASE VENDAS'!#REF!,2,0),0)</f>
        <v>0</v>
      </c>
      <c r="AG859" s="41">
        <f>IFERROR(VLOOKUP(Tabela3[[#This Row],[Fantasia]],'BASE VENDAS'!#REF!,3,0),0)</f>
        <v>0</v>
      </c>
      <c r="AH859" s="42">
        <f t="shared" si="14"/>
        <v>2.8611970184302681E-2</v>
      </c>
    </row>
    <row r="860" spans="1:34" x14ac:dyDescent="0.2">
      <c r="A860" s="9" t="str">
        <f>IFERROR(Tabela3[[#This Row],[direita]],"formula")</f>
        <v>1899 - 71)</v>
      </c>
      <c r="C860" t="s">
        <v>1140</v>
      </c>
      <c r="D860" t="s">
        <v>921</v>
      </c>
      <c r="E860" t="s">
        <v>1284</v>
      </c>
      <c r="F860" t="s">
        <v>681</v>
      </c>
      <c r="G860" t="s">
        <v>1288</v>
      </c>
      <c r="H860" s="48">
        <v>45701</v>
      </c>
      <c r="I860" t="s">
        <v>430</v>
      </c>
      <c r="J860" t="s">
        <v>303</v>
      </c>
      <c r="K860" t="s">
        <v>45</v>
      </c>
      <c r="L860" t="s">
        <v>417</v>
      </c>
      <c r="M860" t="s">
        <v>46</v>
      </c>
      <c r="N860" t="s">
        <v>311</v>
      </c>
      <c r="O860" t="s">
        <v>299</v>
      </c>
      <c r="P860" t="s">
        <v>2269</v>
      </c>
      <c r="Q860" t="s">
        <v>300</v>
      </c>
      <c r="R860" t="s">
        <v>47</v>
      </c>
      <c r="S860" t="s">
        <v>20</v>
      </c>
      <c r="T860" s="49">
        <v>0.43330000000000002</v>
      </c>
      <c r="U860" s="49">
        <v>6.4995000000000003</v>
      </c>
      <c r="V860" s="49">
        <v>18.2</v>
      </c>
      <c r="W860" t="s">
        <v>301</v>
      </c>
      <c r="X860" t="s">
        <v>370</v>
      </c>
      <c r="Y860" t="s">
        <v>371</v>
      </c>
      <c r="Z860" t="s">
        <v>1445</v>
      </c>
      <c r="AA860" s="2" t="str">
        <f>IFERROR(VLOOKUP(Tabela3[[#This Row],[RetornCodigo]],Tabela7[],4,0),"formula")</f>
        <v xml:space="preserve">Assai Turu   </v>
      </c>
      <c r="AB860" s="9" t="str">
        <f>IFERROR(VLOOKUP(Tabela3[[#This Row],[RetornCodigo]],Tabela7[],3,0),"formula")</f>
        <v>Assai</v>
      </c>
      <c r="AC860" s="40">
        <f>IFERROR(Tabela3[[#This Row],[Vlr Devolução]]/$AK$1,"formula")</f>
        <v>5.8311810294636115E-5</v>
      </c>
      <c r="AD860" s="32">
        <f>IFERROR(Tabela3[[#This Row],[Qtd Devolvida Kg]]/$AL$1,"formula")</f>
        <v>1.8849733726296707E-4</v>
      </c>
      <c r="AE860" s="41" t="str">
        <f>IFERROR(RIGHT(Tabela3[[#This Row],[Cliente]],10),"formula")</f>
        <v>1899 - 71)</v>
      </c>
      <c r="AF860" s="41">
        <f>IFERROR(VLOOKUP(Tabela3[[#This Row],[Fantasia]],'BASE VENDAS'!#REF!,2,0),0)</f>
        <v>0</v>
      </c>
      <c r="AG860" s="41">
        <f>IFERROR(VLOOKUP(Tabela3[[#This Row],[Fantasia]],'BASE VENDAS'!#REF!,3,0),0)</f>
        <v>0</v>
      </c>
      <c r="AH860" s="42">
        <f t="shared" si="14"/>
        <v>2.8611970184302681E-2</v>
      </c>
    </row>
    <row r="861" spans="1:34" x14ac:dyDescent="0.2">
      <c r="A861" s="9" t="str">
        <f>IFERROR(Tabela3[[#This Row],[direita]],"formula")</f>
        <v>1899 - 71)</v>
      </c>
      <c r="C861" t="s">
        <v>1140</v>
      </c>
      <c r="D861" t="s">
        <v>921</v>
      </c>
      <c r="E861" t="s">
        <v>1284</v>
      </c>
      <c r="F861" t="s">
        <v>681</v>
      </c>
      <c r="G861" t="s">
        <v>1288</v>
      </c>
      <c r="H861" s="48">
        <v>45707</v>
      </c>
      <c r="I861" t="s">
        <v>1982</v>
      </c>
      <c r="J861" t="s">
        <v>297</v>
      </c>
      <c r="K861" t="s">
        <v>34</v>
      </c>
      <c r="L861" t="s">
        <v>35</v>
      </c>
      <c r="M861" t="s">
        <v>35</v>
      </c>
      <c r="N861" t="s">
        <v>298</v>
      </c>
      <c r="O861" t="s">
        <v>299</v>
      </c>
      <c r="P861" t="s">
        <v>2842</v>
      </c>
      <c r="Q861" t="s">
        <v>300</v>
      </c>
      <c r="R861" t="s">
        <v>70</v>
      </c>
      <c r="S861" t="s">
        <v>20</v>
      </c>
      <c r="T861" s="49">
        <v>0.15</v>
      </c>
      <c r="U861" s="49">
        <v>1.5</v>
      </c>
      <c r="V861" s="49">
        <v>24.75</v>
      </c>
      <c r="W861" t="s">
        <v>315</v>
      </c>
      <c r="X861" t="s">
        <v>302</v>
      </c>
      <c r="Y861" t="s">
        <v>21</v>
      </c>
      <c r="Z861" t="s">
        <v>1445</v>
      </c>
      <c r="AA861" s="2" t="str">
        <f>IFERROR(VLOOKUP(Tabela3[[#This Row],[RetornCodigo]],Tabela7[],4,0),"formula")</f>
        <v xml:space="preserve">Assai Turu   </v>
      </c>
      <c r="AB861" s="9" t="str">
        <f>IFERROR(VLOOKUP(Tabela3[[#This Row],[RetornCodigo]],Tabela7[],3,0),"formula")</f>
        <v>Assai</v>
      </c>
      <c r="AC861" s="40">
        <f>IFERROR(Tabela3[[#This Row],[Vlr Devolução]]/$AK$1,"formula")</f>
        <v>7.929765410946395E-5</v>
      </c>
      <c r="AD861" s="32">
        <f>IFERROR(Tabela3[[#This Row],[Qtd Devolvida Kg]]/$AL$1,"formula")</f>
        <v>4.3502731886214419E-5</v>
      </c>
      <c r="AE861" s="41" t="str">
        <f>IFERROR(RIGHT(Tabela3[[#This Row],[Cliente]],10),"formula")</f>
        <v>1899 - 71)</v>
      </c>
      <c r="AF861" s="41">
        <f>IFERROR(VLOOKUP(Tabela3[[#This Row],[Fantasia]],'BASE VENDAS'!#REF!,2,0),0)</f>
        <v>0</v>
      </c>
      <c r="AG861" s="41">
        <f>IFERROR(VLOOKUP(Tabela3[[#This Row],[Fantasia]],'BASE VENDAS'!#REF!,3,0),0)</f>
        <v>0</v>
      </c>
      <c r="AH861" s="42">
        <f t="shared" si="14"/>
        <v>2.8611970184302681E-2</v>
      </c>
    </row>
    <row r="862" spans="1:34" x14ac:dyDescent="0.2">
      <c r="A862" s="9" t="str">
        <f>IFERROR(Tabela3[[#This Row],[direita]],"formula")</f>
        <v>0008 - 20)</v>
      </c>
      <c r="C862" t="s">
        <v>1140</v>
      </c>
      <c r="D862" t="s">
        <v>923</v>
      </c>
      <c r="E862" t="s">
        <v>1141</v>
      </c>
      <c r="F862" t="s">
        <v>684</v>
      </c>
      <c r="G862" t="s">
        <v>1447</v>
      </c>
      <c r="H862" s="48">
        <v>45692</v>
      </c>
      <c r="I862" t="s">
        <v>357</v>
      </c>
      <c r="J862" t="s">
        <v>303</v>
      </c>
      <c r="K862" t="s">
        <v>57</v>
      </c>
      <c r="L862" t="s">
        <v>429</v>
      </c>
      <c r="M862" t="s">
        <v>57</v>
      </c>
      <c r="N862" t="s">
        <v>298</v>
      </c>
      <c r="O862" t="s">
        <v>299</v>
      </c>
      <c r="P862" t="s">
        <v>1448</v>
      </c>
      <c r="Q862" t="s">
        <v>300</v>
      </c>
      <c r="R862" t="s">
        <v>58</v>
      </c>
      <c r="S862" t="s">
        <v>20</v>
      </c>
      <c r="T862" s="49">
        <v>1.3332999999999999</v>
      </c>
      <c r="U862" s="49">
        <v>7.9997999999999996</v>
      </c>
      <c r="V862" s="49">
        <v>142.4</v>
      </c>
      <c r="W862" t="s">
        <v>315</v>
      </c>
      <c r="X862" t="s">
        <v>370</v>
      </c>
      <c r="Y862" t="s">
        <v>379</v>
      </c>
      <c r="Z862" t="s">
        <v>1449</v>
      </c>
      <c r="AA862" s="2" t="str">
        <f>IFERROR(VLOOKUP(Tabela3[[#This Row],[RetornCodigo]],Tabela7[],4,0),"formula")</f>
        <v xml:space="preserve">Vanguarda Nossa Sra Fatima   </v>
      </c>
      <c r="AB862" s="9" t="str">
        <f>IFERROR(VLOOKUP(Tabela3[[#This Row],[RetornCodigo]],Tabela7[],3,0),"formula")</f>
        <v>Vanguarda</v>
      </c>
      <c r="AC862" s="40">
        <f>IFERROR(Tabela3[[#This Row],[Vlr Devolução]]/$AK$1,"formula")</f>
        <v>4.5624185637121886E-4</v>
      </c>
      <c r="AD862" s="32">
        <f>IFERROR(Tabela3[[#This Row],[Qtd Devolvida Kg]]/$AL$1,"formula")</f>
        <v>2.3200876969555872E-4</v>
      </c>
      <c r="AE862" s="41" t="str">
        <f>IFERROR(RIGHT(Tabela3[[#This Row],[Cliente]],10),"formula")</f>
        <v>0008 - 20)</v>
      </c>
      <c r="AF862" s="41">
        <f>IFERROR(VLOOKUP(Tabela3[[#This Row],[Fantasia]],'BASE VENDAS'!#REF!,2,0),0)</f>
        <v>0</v>
      </c>
      <c r="AG862" s="41">
        <f>IFERROR(VLOOKUP(Tabela3[[#This Row],[Fantasia]],'BASE VENDAS'!#REF!,3,0),0)</f>
        <v>0</v>
      </c>
      <c r="AH862" s="42">
        <f t="shared" si="14"/>
        <v>2.8611970184302681E-2</v>
      </c>
    </row>
    <row r="863" spans="1:34" x14ac:dyDescent="0.2">
      <c r="A863" s="9" t="str">
        <f>IFERROR(Tabela3[[#This Row],[direita]],"formula")</f>
        <v>1456 - 05)</v>
      </c>
      <c r="C863" t="s">
        <v>1140</v>
      </c>
      <c r="D863" t="s">
        <v>923</v>
      </c>
      <c r="E863" t="s">
        <v>1141</v>
      </c>
      <c r="F863" t="s">
        <v>684</v>
      </c>
      <c r="G863" t="s">
        <v>1450</v>
      </c>
      <c r="H863" s="48">
        <v>45706</v>
      </c>
      <c r="I863" t="s">
        <v>1982</v>
      </c>
      <c r="J863" t="s">
        <v>303</v>
      </c>
      <c r="K863" t="s">
        <v>313</v>
      </c>
      <c r="L863" t="s">
        <v>324</v>
      </c>
      <c r="M863" t="s">
        <v>324</v>
      </c>
      <c r="N863" t="s">
        <v>314</v>
      </c>
      <c r="O863" t="s">
        <v>299</v>
      </c>
      <c r="P863" t="s">
        <v>2843</v>
      </c>
      <c r="Q863" t="s">
        <v>300</v>
      </c>
      <c r="R863" t="s">
        <v>375</v>
      </c>
      <c r="S863" t="s">
        <v>20</v>
      </c>
      <c r="T863" s="49">
        <v>0.3</v>
      </c>
      <c r="U863" s="49">
        <v>1.65</v>
      </c>
      <c r="V863" s="49">
        <v>25.5</v>
      </c>
      <c r="W863" t="s">
        <v>301</v>
      </c>
      <c r="X863" t="s">
        <v>370</v>
      </c>
      <c r="Y863" t="s">
        <v>371</v>
      </c>
      <c r="Z863" t="s">
        <v>2844</v>
      </c>
      <c r="AA863" s="2" t="str">
        <f>IFERROR(VLOOKUP(Tabela3[[#This Row],[RetornCodigo]],Tabela7[],4,0),"formula")</f>
        <v xml:space="preserve">Mateus Parnaiba   </v>
      </c>
      <c r="AB863" s="9" t="str">
        <f>IFERROR(VLOOKUP(Tabela3[[#This Row],[RetornCodigo]],Tabela7[],3,0),"formula")</f>
        <v>Mateus</v>
      </c>
      <c r="AC863" s="40">
        <f>IFERROR(Tabela3[[#This Row],[Vlr Devolução]]/$AK$1,"formula")</f>
        <v>8.1700613324902252E-5</v>
      </c>
      <c r="AD863" s="32">
        <f>IFERROR(Tabela3[[#This Row],[Qtd Devolvida Kg]]/$AL$1,"formula")</f>
        <v>4.7853005074835853E-5</v>
      </c>
      <c r="AE863" s="41" t="str">
        <f>IFERROR(RIGHT(Tabela3[[#This Row],[Cliente]],10),"formula")</f>
        <v>1456 - 05)</v>
      </c>
      <c r="AF863" s="41">
        <f>IFERROR(VLOOKUP(Tabela3[[#This Row],[Fantasia]],'BASE VENDAS'!#REF!,2,0),0)</f>
        <v>0</v>
      </c>
      <c r="AG863" s="41">
        <f>IFERROR(VLOOKUP(Tabela3[[#This Row],[Fantasia]],'BASE VENDAS'!#REF!,3,0),0)</f>
        <v>0</v>
      </c>
      <c r="AH863" s="42">
        <f t="shared" si="14"/>
        <v>2.8611970184302681E-2</v>
      </c>
    </row>
    <row r="864" spans="1:34" x14ac:dyDescent="0.2">
      <c r="A864" s="9" t="str">
        <f>IFERROR(Tabela3[[#This Row],[direita]],"formula")</f>
        <v>1456 - 05)</v>
      </c>
      <c r="C864" t="s">
        <v>1140</v>
      </c>
      <c r="D864" t="s">
        <v>923</v>
      </c>
      <c r="E864" t="s">
        <v>1141</v>
      </c>
      <c r="F864" t="s">
        <v>684</v>
      </c>
      <c r="G864" t="s">
        <v>1450</v>
      </c>
      <c r="H864" s="48">
        <v>45692</v>
      </c>
      <c r="I864" t="s">
        <v>357</v>
      </c>
      <c r="J864" t="s">
        <v>303</v>
      </c>
      <c r="K864" t="s">
        <v>57</v>
      </c>
      <c r="L864" t="s">
        <v>429</v>
      </c>
      <c r="M864" t="s">
        <v>57</v>
      </c>
      <c r="N864" t="s">
        <v>298</v>
      </c>
      <c r="O864" t="s">
        <v>299</v>
      </c>
      <c r="P864" t="s">
        <v>1451</v>
      </c>
      <c r="Q864" t="s">
        <v>300</v>
      </c>
      <c r="R864" t="s">
        <v>58</v>
      </c>
      <c r="S864" t="s">
        <v>20</v>
      </c>
      <c r="T864" s="49">
        <v>3.5</v>
      </c>
      <c r="U864" s="49">
        <v>21</v>
      </c>
      <c r="V864" s="49">
        <v>367.5</v>
      </c>
      <c r="W864" t="s">
        <v>315</v>
      </c>
      <c r="X864" t="s">
        <v>370</v>
      </c>
      <c r="Y864" t="s">
        <v>379</v>
      </c>
      <c r="Z864" t="s">
        <v>1452</v>
      </c>
      <c r="AA864" s="2" t="str">
        <f>IFERROR(VLOOKUP(Tabela3[[#This Row],[RetornCodigo]],Tabela7[],4,0),"formula")</f>
        <v xml:space="preserve">Mateus Parnaiba   </v>
      </c>
      <c r="AB864" s="9" t="str">
        <f>IFERROR(VLOOKUP(Tabela3[[#This Row],[RetornCodigo]],Tabela7[],3,0),"formula")</f>
        <v>Mateus</v>
      </c>
      <c r="AC864" s="40">
        <f>IFERROR(Tabela3[[#This Row],[Vlr Devolução]]/$AK$1,"formula")</f>
        <v>1.1774500155647676E-3</v>
      </c>
      <c r="AD864" s="32">
        <f>IFERROR(Tabela3[[#This Row],[Qtd Devolvida Kg]]/$AL$1,"formula")</f>
        <v>6.090382464070018E-4</v>
      </c>
      <c r="AE864" s="41" t="str">
        <f>IFERROR(RIGHT(Tabela3[[#This Row],[Cliente]],10),"formula")</f>
        <v>1456 - 05)</v>
      </c>
      <c r="AF864" s="41">
        <f>IFERROR(VLOOKUP(Tabela3[[#This Row],[Fantasia]],'BASE VENDAS'!#REF!,2,0),0)</f>
        <v>0</v>
      </c>
      <c r="AG864" s="41">
        <f>IFERROR(VLOOKUP(Tabela3[[#This Row],[Fantasia]],'BASE VENDAS'!#REF!,3,0),0)</f>
        <v>0</v>
      </c>
      <c r="AH864" s="42">
        <f t="shared" si="14"/>
        <v>2.8611970184302681E-2</v>
      </c>
    </row>
    <row r="865" spans="1:34" x14ac:dyDescent="0.2">
      <c r="A865" s="9" t="str">
        <f>IFERROR(Tabela3[[#This Row],[direita]],"formula")</f>
        <v>1456 - 05)</v>
      </c>
      <c r="C865" t="s">
        <v>1140</v>
      </c>
      <c r="D865" t="s">
        <v>923</v>
      </c>
      <c r="E865" t="s">
        <v>1141</v>
      </c>
      <c r="F865" t="s">
        <v>684</v>
      </c>
      <c r="G865" t="s">
        <v>1450</v>
      </c>
      <c r="H865" s="48">
        <v>45695</v>
      </c>
      <c r="I865" t="s">
        <v>357</v>
      </c>
      <c r="J865" t="s">
        <v>303</v>
      </c>
      <c r="K865" t="s">
        <v>57</v>
      </c>
      <c r="L865" t="s">
        <v>429</v>
      </c>
      <c r="M865" t="s">
        <v>57</v>
      </c>
      <c r="N865" t="s">
        <v>298</v>
      </c>
      <c r="O865" t="s">
        <v>299</v>
      </c>
      <c r="P865" t="s">
        <v>1453</v>
      </c>
      <c r="Q865" t="s">
        <v>300</v>
      </c>
      <c r="R865" t="s">
        <v>58</v>
      </c>
      <c r="S865" t="s">
        <v>20</v>
      </c>
      <c r="T865" s="49">
        <v>3.3332999999999999</v>
      </c>
      <c r="U865" s="49">
        <v>19.9998</v>
      </c>
      <c r="V865" s="49">
        <v>350</v>
      </c>
      <c r="W865" t="s">
        <v>315</v>
      </c>
      <c r="X865" t="s">
        <v>370</v>
      </c>
      <c r="Y865" t="s">
        <v>379</v>
      </c>
      <c r="Z865" t="s">
        <v>1452</v>
      </c>
      <c r="AA865" s="2" t="str">
        <f>IFERROR(VLOOKUP(Tabela3[[#This Row],[RetornCodigo]],Tabela7[],4,0),"formula")</f>
        <v xml:space="preserve">Mateus Parnaiba   </v>
      </c>
      <c r="AB865" s="9" t="str">
        <f>IFERROR(VLOOKUP(Tabela3[[#This Row],[RetornCodigo]],Tabela7[],3,0),"formula")</f>
        <v>Mateus</v>
      </c>
      <c r="AC865" s="40">
        <f>IFERROR(Tabela3[[#This Row],[Vlr Devolução]]/$AK$1,"formula")</f>
        <v>1.1213809672045406E-3</v>
      </c>
      <c r="AD865" s="32">
        <f>IFERROR(Tabela3[[#This Row],[Qtd Devolvida Kg]]/$AL$1,"formula")</f>
        <v>5.8003062478527401E-4</v>
      </c>
      <c r="AE865" s="41" t="str">
        <f>IFERROR(RIGHT(Tabela3[[#This Row],[Cliente]],10),"formula")</f>
        <v>1456 - 05)</v>
      </c>
      <c r="AF865" s="41">
        <f>IFERROR(VLOOKUP(Tabela3[[#This Row],[Fantasia]],'BASE VENDAS'!#REF!,2,0),0)</f>
        <v>0</v>
      </c>
      <c r="AG865" s="41">
        <f>IFERROR(VLOOKUP(Tabela3[[#This Row],[Fantasia]],'BASE VENDAS'!#REF!,3,0),0)</f>
        <v>0</v>
      </c>
      <c r="AH865" s="42">
        <f t="shared" si="14"/>
        <v>2.8611970184302681E-2</v>
      </c>
    </row>
    <row r="866" spans="1:34" x14ac:dyDescent="0.2">
      <c r="A866" s="9" t="str">
        <f>IFERROR(Tabela3[[#This Row],[direita]],"formula")</f>
        <v>1456 - 05)</v>
      </c>
      <c r="C866" t="s">
        <v>1140</v>
      </c>
      <c r="D866" t="s">
        <v>923</v>
      </c>
      <c r="E866" t="s">
        <v>1141</v>
      </c>
      <c r="F866" t="s">
        <v>684</v>
      </c>
      <c r="G866" t="s">
        <v>1450</v>
      </c>
      <c r="H866" s="48">
        <v>45699</v>
      </c>
      <c r="I866" t="s">
        <v>430</v>
      </c>
      <c r="J866" t="s">
        <v>303</v>
      </c>
      <c r="K866" t="s">
        <v>57</v>
      </c>
      <c r="L866" t="s">
        <v>429</v>
      </c>
      <c r="M866" t="s">
        <v>57</v>
      </c>
      <c r="N866" t="s">
        <v>298</v>
      </c>
      <c r="O866" t="s">
        <v>299</v>
      </c>
      <c r="P866" t="s">
        <v>1454</v>
      </c>
      <c r="Q866" t="s">
        <v>300</v>
      </c>
      <c r="R866" t="s">
        <v>58</v>
      </c>
      <c r="S866" t="s">
        <v>20</v>
      </c>
      <c r="T866" s="49">
        <v>0.66669999999999996</v>
      </c>
      <c r="U866" s="49">
        <v>4.0002000000000004</v>
      </c>
      <c r="V866" s="49">
        <v>70</v>
      </c>
      <c r="W866" t="s">
        <v>301</v>
      </c>
      <c r="X866" t="s">
        <v>370</v>
      </c>
      <c r="Y866" t="s">
        <v>371</v>
      </c>
      <c r="Z866" t="s">
        <v>1452</v>
      </c>
      <c r="AA866" s="2" t="str">
        <f>IFERROR(VLOOKUP(Tabela3[[#This Row],[RetornCodigo]],Tabela7[],4,0),"formula")</f>
        <v xml:space="preserve">Mateus Parnaiba   </v>
      </c>
      <c r="AB866" s="9" t="str">
        <f>IFERROR(VLOOKUP(Tabela3[[#This Row],[RetornCodigo]],Tabela7[],3,0),"formula")</f>
        <v>Mateus</v>
      </c>
      <c r="AC866" s="40">
        <f>IFERROR(Tabela3[[#This Row],[Vlr Devolução]]/$AK$1,"formula")</f>
        <v>2.2427619344090813E-4</v>
      </c>
      <c r="AD866" s="32">
        <f>IFERROR(Tabela3[[#This Row],[Qtd Devolvida Kg]]/$AL$1,"formula")</f>
        <v>1.1601308539415662E-4</v>
      </c>
      <c r="AE866" s="41" t="str">
        <f>IFERROR(RIGHT(Tabela3[[#This Row],[Cliente]],10),"formula")</f>
        <v>1456 - 05)</v>
      </c>
      <c r="AF866" s="41">
        <f>IFERROR(VLOOKUP(Tabela3[[#This Row],[Fantasia]],'BASE VENDAS'!#REF!,2,0),0)</f>
        <v>0</v>
      </c>
      <c r="AG866" s="41">
        <f>IFERROR(VLOOKUP(Tabela3[[#This Row],[Fantasia]],'BASE VENDAS'!#REF!,3,0),0)</f>
        <v>0</v>
      </c>
      <c r="AH866" s="42">
        <f t="shared" si="14"/>
        <v>2.8611970184302681E-2</v>
      </c>
    </row>
    <row r="867" spans="1:34" x14ac:dyDescent="0.2">
      <c r="A867" s="9" t="str">
        <f>IFERROR(Tabela3[[#This Row],[direita]],"formula")</f>
        <v>1899 - 29)</v>
      </c>
      <c r="C867" t="s">
        <v>1140</v>
      </c>
      <c r="D867" t="s">
        <v>923</v>
      </c>
      <c r="E867" t="s">
        <v>1141</v>
      </c>
      <c r="F867" t="s">
        <v>684</v>
      </c>
      <c r="G867" t="s">
        <v>1455</v>
      </c>
      <c r="H867" s="48">
        <v>45692</v>
      </c>
      <c r="I867" t="s">
        <v>357</v>
      </c>
      <c r="J867" t="s">
        <v>297</v>
      </c>
      <c r="K867" t="s">
        <v>62</v>
      </c>
      <c r="L867" t="s">
        <v>63</v>
      </c>
      <c r="M867" t="s">
        <v>63</v>
      </c>
      <c r="N867" t="s">
        <v>298</v>
      </c>
      <c r="O867" t="s">
        <v>299</v>
      </c>
      <c r="P867" t="s">
        <v>1456</v>
      </c>
      <c r="Q867" t="s">
        <v>300</v>
      </c>
      <c r="R867" t="s">
        <v>64</v>
      </c>
      <c r="S867" t="s">
        <v>20</v>
      </c>
      <c r="T867" s="49">
        <v>0.1171</v>
      </c>
      <c r="U867" s="49">
        <v>1.7565</v>
      </c>
      <c r="V867" s="49">
        <v>17.38</v>
      </c>
      <c r="W867" t="s">
        <v>315</v>
      </c>
      <c r="X867" t="s">
        <v>302</v>
      </c>
      <c r="Y867" t="s">
        <v>21</v>
      </c>
      <c r="Z867" t="s">
        <v>1457</v>
      </c>
      <c r="AA867" s="2" t="str">
        <f>IFERROR(VLOOKUP(Tabela3[[#This Row],[RetornCodigo]],Tabela7[],4,0),"formula")</f>
        <v xml:space="preserve">Assai Parnaiba   </v>
      </c>
      <c r="AB867" s="9" t="str">
        <f>IFERROR(VLOOKUP(Tabela3[[#This Row],[RetornCodigo]],Tabela7[],3,0),"formula")</f>
        <v>Assai</v>
      </c>
      <c r="AC867" s="40">
        <f>IFERROR(Tabela3[[#This Row],[Vlr Devolução]]/$AK$1,"formula")</f>
        <v>5.5684574885756903E-5</v>
      </c>
      <c r="AD867" s="32">
        <f>IFERROR(Tabela3[[#This Row],[Qtd Devolvida Kg]]/$AL$1,"formula")</f>
        <v>5.0941699038757081E-5</v>
      </c>
      <c r="AE867" s="41" t="str">
        <f>IFERROR(RIGHT(Tabela3[[#This Row],[Cliente]],10),"formula")</f>
        <v>1899 - 29)</v>
      </c>
      <c r="AF867" s="41">
        <f>IFERROR(VLOOKUP(Tabela3[[#This Row],[Fantasia]],'BASE VENDAS'!#REF!,2,0),0)</f>
        <v>0</v>
      </c>
      <c r="AG867" s="41">
        <f>IFERROR(VLOOKUP(Tabela3[[#This Row],[Fantasia]],'BASE VENDAS'!#REF!,3,0),0)</f>
        <v>0</v>
      </c>
      <c r="AH867" s="42">
        <f t="shared" si="14"/>
        <v>2.8611970184302681E-2</v>
      </c>
    </row>
    <row r="868" spans="1:34" x14ac:dyDescent="0.2">
      <c r="A868" s="9" t="str">
        <f>IFERROR(Tabela3[[#This Row],[direita]],"formula")</f>
        <v>1899 - 29)</v>
      </c>
      <c r="C868" t="s">
        <v>1140</v>
      </c>
      <c r="D868" t="s">
        <v>923</v>
      </c>
      <c r="E868" t="s">
        <v>1141</v>
      </c>
      <c r="F868" t="s">
        <v>684</v>
      </c>
      <c r="G868" t="s">
        <v>1455</v>
      </c>
      <c r="H868" s="48">
        <v>45692</v>
      </c>
      <c r="I868" t="s">
        <v>357</v>
      </c>
      <c r="J868" t="s">
        <v>297</v>
      </c>
      <c r="K868" t="s">
        <v>53</v>
      </c>
      <c r="L868" t="s">
        <v>54</v>
      </c>
      <c r="M868" t="s">
        <v>55</v>
      </c>
      <c r="N868" t="s">
        <v>298</v>
      </c>
      <c r="O868" t="s">
        <v>299</v>
      </c>
      <c r="P868" t="s">
        <v>1456</v>
      </c>
      <c r="Q868" t="s">
        <v>308</v>
      </c>
      <c r="R868" t="s">
        <v>56</v>
      </c>
      <c r="S868" t="s">
        <v>20</v>
      </c>
      <c r="T868" s="49">
        <v>4.2900000000000001E-2</v>
      </c>
      <c r="U868" s="49">
        <v>0.64349999999999996</v>
      </c>
      <c r="V868" s="49">
        <v>8.31</v>
      </c>
      <c r="W868" t="s">
        <v>315</v>
      </c>
      <c r="X868" t="s">
        <v>302</v>
      </c>
      <c r="Y868" t="s">
        <v>21</v>
      </c>
      <c r="Z868" t="s">
        <v>1457</v>
      </c>
      <c r="AA868" s="2" t="str">
        <f>IFERROR(VLOOKUP(Tabela3[[#This Row],[RetornCodigo]],Tabela7[],4,0),"formula")</f>
        <v xml:space="preserve">Assai Parnaiba   </v>
      </c>
      <c r="AB868" s="9" t="str">
        <f>IFERROR(VLOOKUP(Tabela3[[#This Row],[RetornCodigo]],Tabela7[],3,0),"formula")</f>
        <v>Assai</v>
      </c>
      <c r="AC868" s="40">
        <f>IFERROR(Tabela3[[#This Row],[Vlr Devolução]]/$AK$1,"formula")</f>
        <v>2.6624788107056383E-5</v>
      </c>
      <c r="AD868" s="32">
        <f>IFERROR(Tabela3[[#This Row],[Qtd Devolvida Kg]]/$AL$1,"formula")</f>
        <v>1.8662671979185981E-5</v>
      </c>
      <c r="AE868" s="41" t="str">
        <f>IFERROR(RIGHT(Tabela3[[#This Row],[Cliente]],10),"formula")</f>
        <v>1899 - 29)</v>
      </c>
      <c r="AF868" s="41">
        <f>IFERROR(VLOOKUP(Tabela3[[#This Row],[Fantasia]],'BASE VENDAS'!#REF!,2,0),0)</f>
        <v>0</v>
      </c>
      <c r="AG868" s="41">
        <f>IFERROR(VLOOKUP(Tabela3[[#This Row],[Fantasia]],'BASE VENDAS'!#REF!,3,0),0)</f>
        <v>0</v>
      </c>
      <c r="AH868" s="42">
        <f t="shared" si="14"/>
        <v>2.8611970184302681E-2</v>
      </c>
    </row>
    <row r="869" spans="1:34" x14ac:dyDescent="0.2">
      <c r="A869" s="9" t="str">
        <f>IFERROR(Tabela3[[#This Row],[direita]],"formula")</f>
        <v>1899 - 29)</v>
      </c>
      <c r="C869" t="s">
        <v>1140</v>
      </c>
      <c r="D869" t="s">
        <v>923</v>
      </c>
      <c r="E869" t="s">
        <v>1141</v>
      </c>
      <c r="F869" t="s">
        <v>684</v>
      </c>
      <c r="G869" t="s">
        <v>1455</v>
      </c>
      <c r="H869" s="48">
        <v>45692</v>
      </c>
      <c r="I869" t="s">
        <v>357</v>
      </c>
      <c r="J869" t="s">
        <v>297</v>
      </c>
      <c r="K869" t="s">
        <v>27</v>
      </c>
      <c r="L869" t="s">
        <v>320</v>
      </c>
      <c r="M869" t="s">
        <v>28</v>
      </c>
      <c r="N869" t="s">
        <v>298</v>
      </c>
      <c r="O869" t="s">
        <v>299</v>
      </c>
      <c r="P869" t="s">
        <v>1456</v>
      </c>
      <c r="Q869" t="s">
        <v>309</v>
      </c>
      <c r="R869" t="s">
        <v>29</v>
      </c>
      <c r="S869" t="s">
        <v>20</v>
      </c>
      <c r="T869" s="49">
        <v>1.11E-2</v>
      </c>
      <c r="U869" s="49">
        <v>0.19980000000000001</v>
      </c>
      <c r="V869" s="49">
        <v>3.1</v>
      </c>
      <c r="W869" t="s">
        <v>315</v>
      </c>
      <c r="X869" t="s">
        <v>302</v>
      </c>
      <c r="Y869" t="s">
        <v>21</v>
      </c>
      <c r="Z869" t="s">
        <v>1457</v>
      </c>
      <c r="AA869" s="2" t="str">
        <f>IFERROR(VLOOKUP(Tabela3[[#This Row],[RetornCodigo]],Tabela7[],4,0),"formula")</f>
        <v xml:space="preserve">Assai Parnaiba   </v>
      </c>
      <c r="AB869" s="9" t="str">
        <f>IFERROR(VLOOKUP(Tabela3[[#This Row],[RetornCodigo]],Tabela7[],3,0),"formula")</f>
        <v>Assai</v>
      </c>
      <c r="AC869" s="40">
        <f>IFERROR(Tabela3[[#This Row],[Vlr Devolução]]/$AK$1,"formula")</f>
        <v>9.932231423811647E-6</v>
      </c>
      <c r="AD869" s="32">
        <f>IFERROR(Tabela3[[#This Row],[Qtd Devolvida Kg]]/$AL$1,"formula")</f>
        <v>5.7945638872437604E-6</v>
      </c>
      <c r="AE869" s="41" t="str">
        <f>IFERROR(RIGHT(Tabela3[[#This Row],[Cliente]],10),"formula")</f>
        <v>1899 - 29)</v>
      </c>
      <c r="AF869" s="41">
        <f>IFERROR(VLOOKUP(Tabela3[[#This Row],[Fantasia]],'BASE VENDAS'!#REF!,2,0),0)</f>
        <v>0</v>
      </c>
      <c r="AG869" s="41">
        <f>IFERROR(VLOOKUP(Tabela3[[#This Row],[Fantasia]],'BASE VENDAS'!#REF!,3,0),0)</f>
        <v>0</v>
      </c>
      <c r="AH869" s="42">
        <f t="shared" si="14"/>
        <v>2.8611970184302681E-2</v>
      </c>
    </row>
    <row r="870" spans="1:34" x14ac:dyDescent="0.2">
      <c r="A870" s="9" t="str">
        <f>IFERROR(Tabela3[[#This Row],[direita]],"formula")</f>
        <v>1899 - 29)</v>
      </c>
      <c r="C870" t="s">
        <v>1140</v>
      </c>
      <c r="D870" t="s">
        <v>923</v>
      </c>
      <c r="E870" t="s">
        <v>1141</v>
      </c>
      <c r="F870" t="s">
        <v>684</v>
      </c>
      <c r="G870" t="s">
        <v>1455</v>
      </c>
      <c r="H870" s="48">
        <v>45695</v>
      </c>
      <c r="I870" t="s">
        <v>357</v>
      </c>
      <c r="J870" t="s">
        <v>297</v>
      </c>
      <c r="K870" t="s">
        <v>27</v>
      </c>
      <c r="L870" t="s">
        <v>318</v>
      </c>
      <c r="M870" t="s">
        <v>72</v>
      </c>
      <c r="N870" t="s">
        <v>298</v>
      </c>
      <c r="O870" t="s">
        <v>299</v>
      </c>
      <c r="P870" t="s">
        <v>1458</v>
      </c>
      <c r="Q870" t="s">
        <v>300</v>
      </c>
      <c r="R870" t="s">
        <v>132</v>
      </c>
      <c r="S870" t="s">
        <v>20</v>
      </c>
      <c r="T870" s="49">
        <v>8.3299999999999999E-2</v>
      </c>
      <c r="U870" s="49">
        <v>1.4994000000000001</v>
      </c>
      <c r="V870" s="49">
        <v>23.85</v>
      </c>
      <c r="W870" t="s">
        <v>315</v>
      </c>
      <c r="X870" t="s">
        <v>302</v>
      </c>
      <c r="Y870" t="s">
        <v>21</v>
      </c>
      <c r="Z870" t="s">
        <v>1457</v>
      </c>
      <c r="AA870" s="2" t="str">
        <f>IFERROR(VLOOKUP(Tabela3[[#This Row],[RetornCodigo]],Tabela7[],4,0),"formula")</f>
        <v xml:space="preserve">Assai Parnaiba   </v>
      </c>
      <c r="AB870" s="9" t="str">
        <f>IFERROR(VLOOKUP(Tabela3[[#This Row],[RetornCodigo]],Tabela7[],3,0),"formula")</f>
        <v>Assai</v>
      </c>
      <c r="AC870" s="40">
        <f>IFERROR(Tabela3[[#This Row],[Vlr Devolução]]/$AK$1,"formula")</f>
        <v>7.6414103050937985E-5</v>
      </c>
      <c r="AD870" s="32">
        <f>IFERROR(Tabela3[[#This Row],[Qtd Devolvida Kg]]/$AL$1,"formula")</f>
        <v>4.3485330793459933E-5</v>
      </c>
      <c r="AE870" s="41" t="str">
        <f>IFERROR(RIGHT(Tabela3[[#This Row],[Cliente]],10),"formula")</f>
        <v>1899 - 29)</v>
      </c>
      <c r="AF870" s="41">
        <f>IFERROR(VLOOKUP(Tabela3[[#This Row],[Fantasia]],'BASE VENDAS'!#REF!,2,0),0)</f>
        <v>0</v>
      </c>
      <c r="AG870" s="41">
        <f>IFERROR(VLOOKUP(Tabela3[[#This Row],[Fantasia]],'BASE VENDAS'!#REF!,3,0),0)</f>
        <v>0</v>
      </c>
      <c r="AH870" s="42">
        <f t="shared" si="14"/>
        <v>2.8611970184302681E-2</v>
      </c>
    </row>
    <row r="871" spans="1:34" x14ac:dyDescent="0.2">
      <c r="A871" s="9" t="str">
        <f>IFERROR(Tabela3[[#This Row],[direita]],"formula")</f>
        <v>1899 - 29)</v>
      </c>
      <c r="C871" t="s">
        <v>1140</v>
      </c>
      <c r="D871" t="s">
        <v>923</v>
      </c>
      <c r="E871" t="s">
        <v>1141</v>
      </c>
      <c r="F871" t="s">
        <v>684</v>
      </c>
      <c r="G871" t="s">
        <v>1455</v>
      </c>
      <c r="H871" s="48">
        <v>45692</v>
      </c>
      <c r="I871" t="s">
        <v>357</v>
      </c>
      <c r="J871" t="s">
        <v>303</v>
      </c>
      <c r="K871" t="s">
        <v>57</v>
      </c>
      <c r="L871" t="s">
        <v>429</v>
      </c>
      <c r="M871" t="s">
        <v>57</v>
      </c>
      <c r="N871" t="s">
        <v>298</v>
      </c>
      <c r="O871" t="s">
        <v>299</v>
      </c>
      <c r="P871" t="s">
        <v>1459</v>
      </c>
      <c r="Q871" t="s">
        <v>300</v>
      </c>
      <c r="R871" t="s">
        <v>58</v>
      </c>
      <c r="S871" t="s">
        <v>20</v>
      </c>
      <c r="T871" s="49">
        <v>1.7891999999999999</v>
      </c>
      <c r="U871" s="49">
        <v>10.735200000000001</v>
      </c>
      <c r="V871" s="49">
        <v>155.66</v>
      </c>
      <c r="W871" t="s">
        <v>315</v>
      </c>
      <c r="X871" t="s">
        <v>370</v>
      </c>
      <c r="Y871" t="s">
        <v>379</v>
      </c>
      <c r="Z871" t="s">
        <v>1460</v>
      </c>
      <c r="AA871" s="2" t="str">
        <f>IFERROR(VLOOKUP(Tabela3[[#This Row],[RetornCodigo]],Tabela7[],4,0),"formula")</f>
        <v xml:space="preserve">Assai Parnaiba   </v>
      </c>
      <c r="AB871" s="9" t="str">
        <f>IFERROR(VLOOKUP(Tabela3[[#This Row],[RetornCodigo]],Tabela7[],3,0),"formula")</f>
        <v>Assai</v>
      </c>
      <c r="AC871" s="40">
        <f>IFERROR(Tabela3[[#This Row],[Vlr Devolução]]/$AK$1,"formula")</f>
        <v>4.9872617530016795E-4</v>
      </c>
      <c r="AD871" s="32">
        <f>IFERROR(Tabela3[[#This Row],[Qtd Devolvida Kg]]/$AL$1,"formula")</f>
        <v>3.1134035156325936E-4</v>
      </c>
      <c r="AE871" s="41" t="str">
        <f>IFERROR(RIGHT(Tabela3[[#This Row],[Cliente]],10),"formula")</f>
        <v>1899 - 29)</v>
      </c>
      <c r="AF871" s="41">
        <f>IFERROR(VLOOKUP(Tabela3[[#This Row],[Fantasia]],'BASE VENDAS'!#REF!,2,0),0)</f>
        <v>0</v>
      </c>
      <c r="AG871" s="41">
        <f>IFERROR(VLOOKUP(Tabela3[[#This Row],[Fantasia]],'BASE VENDAS'!#REF!,3,0),0)</f>
        <v>0</v>
      </c>
      <c r="AH871" s="42">
        <f t="shared" si="14"/>
        <v>2.8611970184302681E-2</v>
      </c>
    </row>
    <row r="872" spans="1:34" x14ac:dyDescent="0.2">
      <c r="A872" s="9" t="str">
        <f>IFERROR(Tabela3[[#This Row],[direita]],"formula")</f>
        <v>1899 - 29)</v>
      </c>
      <c r="C872" t="s">
        <v>1140</v>
      </c>
      <c r="D872" t="s">
        <v>923</v>
      </c>
      <c r="E872" t="s">
        <v>1141</v>
      </c>
      <c r="F872" t="s">
        <v>684</v>
      </c>
      <c r="G872" t="s">
        <v>1455</v>
      </c>
      <c r="H872" s="48">
        <v>45692</v>
      </c>
      <c r="I872" t="s">
        <v>357</v>
      </c>
      <c r="J872" t="s">
        <v>297</v>
      </c>
      <c r="K872" t="s">
        <v>41</v>
      </c>
      <c r="L872" t="s">
        <v>310</v>
      </c>
      <c r="M872" t="s">
        <v>42</v>
      </c>
      <c r="N872" t="s">
        <v>298</v>
      </c>
      <c r="O872" t="s">
        <v>299</v>
      </c>
      <c r="P872" t="s">
        <v>1459</v>
      </c>
      <c r="Q872" t="s">
        <v>308</v>
      </c>
      <c r="R872" t="s">
        <v>86</v>
      </c>
      <c r="S872" t="s">
        <v>20</v>
      </c>
      <c r="T872" s="49">
        <v>2.4899999999999999E-2</v>
      </c>
      <c r="U872" s="49">
        <v>0.22409999999999999</v>
      </c>
      <c r="V872" s="49">
        <v>5.58</v>
      </c>
      <c r="W872" t="s">
        <v>315</v>
      </c>
      <c r="X872" t="s">
        <v>302</v>
      </c>
      <c r="Y872" t="s">
        <v>21</v>
      </c>
      <c r="Z872" t="s">
        <v>1460</v>
      </c>
      <c r="AA872" s="2" t="str">
        <f>IFERROR(VLOOKUP(Tabela3[[#This Row],[RetornCodigo]],Tabela7[],4,0),"formula")</f>
        <v xml:space="preserve">Assai Parnaiba   </v>
      </c>
      <c r="AB872" s="9" t="str">
        <f>IFERROR(VLOOKUP(Tabela3[[#This Row],[RetornCodigo]],Tabela7[],3,0),"formula")</f>
        <v>Assai</v>
      </c>
      <c r="AC872" s="40">
        <f>IFERROR(Tabela3[[#This Row],[Vlr Devolução]]/$AK$1,"formula")</f>
        <v>1.7878016562860964E-5</v>
      </c>
      <c r="AD872" s="32">
        <f>IFERROR(Tabela3[[#This Row],[Qtd Devolvida Kg]]/$AL$1,"formula")</f>
        <v>6.4993081438004336E-6</v>
      </c>
      <c r="AE872" s="41" t="str">
        <f>IFERROR(RIGHT(Tabela3[[#This Row],[Cliente]],10),"formula")</f>
        <v>1899 - 29)</v>
      </c>
      <c r="AF872" s="41">
        <f>IFERROR(VLOOKUP(Tabela3[[#This Row],[Fantasia]],'BASE VENDAS'!#REF!,2,0),0)</f>
        <v>0</v>
      </c>
      <c r="AG872" s="41">
        <f>IFERROR(VLOOKUP(Tabela3[[#This Row],[Fantasia]],'BASE VENDAS'!#REF!,3,0),0)</f>
        <v>0</v>
      </c>
      <c r="AH872" s="42">
        <f t="shared" si="14"/>
        <v>2.8611970184302681E-2</v>
      </c>
    </row>
    <row r="873" spans="1:34" x14ac:dyDescent="0.2">
      <c r="A873" s="9" t="str">
        <f>IFERROR(Tabela3[[#This Row],[direita]],"formula")</f>
        <v>1899 - 29)</v>
      </c>
      <c r="C873" t="s">
        <v>1140</v>
      </c>
      <c r="D873" t="s">
        <v>923</v>
      </c>
      <c r="E873" t="s">
        <v>1141</v>
      </c>
      <c r="F873" t="s">
        <v>684</v>
      </c>
      <c r="G873" t="s">
        <v>1455</v>
      </c>
      <c r="H873" s="48">
        <v>45692</v>
      </c>
      <c r="I873" t="s">
        <v>357</v>
      </c>
      <c r="J873" t="s">
        <v>303</v>
      </c>
      <c r="K873" t="s">
        <v>45</v>
      </c>
      <c r="L873" t="s">
        <v>49</v>
      </c>
      <c r="M873" t="s">
        <v>49</v>
      </c>
      <c r="N873" t="s">
        <v>311</v>
      </c>
      <c r="O873" t="s">
        <v>299</v>
      </c>
      <c r="P873" t="s">
        <v>1459</v>
      </c>
      <c r="Q873" t="s">
        <v>309</v>
      </c>
      <c r="R873" t="s">
        <v>50</v>
      </c>
      <c r="S873" t="s">
        <v>20</v>
      </c>
      <c r="T873" s="49">
        <v>1.55E-2</v>
      </c>
      <c r="U873" s="49">
        <v>0.23250000000000001</v>
      </c>
      <c r="V873" s="49">
        <v>0.81</v>
      </c>
      <c r="W873" t="s">
        <v>315</v>
      </c>
      <c r="X873" t="s">
        <v>302</v>
      </c>
      <c r="Y873" t="s">
        <v>21</v>
      </c>
      <c r="Z873" t="s">
        <v>1460</v>
      </c>
      <c r="AA873" s="2" t="str">
        <f>IFERROR(VLOOKUP(Tabela3[[#This Row],[RetornCodigo]],Tabela7[],4,0),"formula")</f>
        <v xml:space="preserve">Assai Parnaiba   </v>
      </c>
      <c r="AB873" s="9" t="str">
        <f>IFERROR(VLOOKUP(Tabela3[[#This Row],[RetornCodigo]],Tabela7[],3,0),"formula")</f>
        <v>Assai</v>
      </c>
      <c r="AC873" s="40">
        <f>IFERROR(Tabela3[[#This Row],[Vlr Devolução]]/$AK$1,"formula")</f>
        <v>2.5951959526733657E-6</v>
      </c>
      <c r="AD873" s="32">
        <f>IFERROR(Tabela3[[#This Row],[Qtd Devolvida Kg]]/$AL$1,"formula")</f>
        <v>6.7429234423632344E-6</v>
      </c>
      <c r="AE873" s="41" t="str">
        <f>IFERROR(RIGHT(Tabela3[[#This Row],[Cliente]],10),"formula")</f>
        <v>1899 - 29)</v>
      </c>
      <c r="AF873" s="41">
        <f>IFERROR(VLOOKUP(Tabela3[[#This Row],[Fantasia]],'BASE VENDAS'!#REF!,2,0),0)</f>
        <v>0</v>
      </c>
      <c r="AG873" s="41">
        <f>IFERROR(VLOOKUP(Tabela3[[#This Row],[Fantasia]],'BASE VENDAS'!#REF!,3,0),0)</f>
        <v>0</v>
      </c>
      <c r="AH873" s="42">
        <f t="shared" si="14"/>
        <v>2.8611970184302681E-2</v>
      </c>
    </row>
    <row r="874" spans="1:34" x14ac:dyDescent="0.2">
      <c r="A874" s="9" t="str">
        <f>IFERROR(Tabela3[[#This Row],[direita]],"formula")</f>
        <v>1899 - 29)</v>
      </c>
      <c r="C874" t="s">
        <v>1140</v>
      </c>
      <c r="D874" t="s">
        <v>923</v>
      </c>
      <c r="E874" t="s">
        <v>1141</v>
      </c>
      <c r="F874" t="s">
        <v>684</v>
      </c>
      <c r="G874" t="s">
        <v>1455</v>
      </c>
      <c r="H874" s="48">
        <v>45695</v>
      </c>
      <c r="I874" t="s">
        <v>357</v>
      </c>
      <c r="J874" t="s">
        <v>297</v>
      </c>
      <c r="K874" t="s">
        <v>41</v>
      </c>
      <c r="L874" t="s">
        <v>310</v>
      </c>
      <c r="M874" t="s">
        <v>42</v>
      </c>
      <c r="N874" t="s">
        <v>298</v>
      </c>
      <c r="O874" t="s">
        <v>299</v>
      </c>
      <c r="P874" t="s">
        <v>1461</v>
      </c>
      <c r="Q874" t="s">
        <v>300</v>
      </c>
      <c r="R874" t="s">
        <v>86</v>
      </c>
      <c r="S874" t="s">
        <v>20</v>
      </c>
      <c r="T874" s="49">
        <v>0.16669999999999999</v>
      </c>
      <c r="U874" s="49">
        <v>1.5003</v>
      </c>
      <c r="V874" s="49">
        <v>37.35</v>
      </c>
      <c r="W874" t="s">
        <v>315</v>
      </c>
      <c r="X874" t="s">
        <v>302</v>
      </c>
      <c r="Y874" t="s">
        <v>21</v>
      </c>
      <c r="Z874" t="s">
        <v>1460</v>
      </c>
      <c r="AA874" s="2" t="str">
        <f>IFERROR(VLOOKUP(Tabela3[[#This Row],[RetornCodigo]],Tabela7[],4,0),"formula")</f>
        <v xml:space="preserve">Assai Parnaiba   </v>
      </c>
      <c r="AB874" s="9" t="str">
        <f>IFERROR(VLOOKUP(Tabela3[[#This Row],[RetornCodigo]],Tabela7[],3,0),"formula")</f>
        <v>Assai</v>
      </c>
      <c r="AC874" s="40">
        <f>IFERROR(Tabela3[[#This Row],[Vlr Devolução]]/$AK$1,"formula")</f>
        <v>1.1966736892882742E-4</v>
      </c>
      <c r="AD874" s="32">
        <f>IFERROR(Tabela3[[#This Row],[Qtd Devolvida Kg]]/$AL$1,"formula")</f>
        <v>4.3511432432591658E-5</v>
      </c>
      <c r="AE874" s="41" t="str">
        <f>IFERROR(RIGHT(Tabela3[[#This Row],[Cliente]],10),"formula")</f>
        <v>1899 - 29)</v>
      </c>
      <c r="AF874" s="41">
        <f>IFERROR(VLOOKUP(Tabela3[[#This Row],[Fantasia]],'BASE VENDAS'!#REF!,2,0),0)</f>
        <v>0</v>
      </c>
      <c r="AG874" s="41">
        <f>IFERROR(VLOOKUP(Tabela3[[#This Row],[Fantasia]],'BASE VENDAS'!#REF!,3,0),0)</f>
        <v>0</v>
      </c>
      <c r="AH874" s="42">
        <f t="shared" si="14"/>
        <v>2.8611970184302681E-2</v>
      </c>
    </row>
    <row r="875" spans="1:34" x14ac:dyDescent="0.2">
      <c r="A875" s="9" t="str">
        <f>IFERROR(Tabela3[[#This Row],[direita]],"formula")</f>
        <v>1899 - 29)</v>
      </c>
      <c r="C875" t="s">
        <v>1140</v>
      </c>
      <c r="D875" t="s">
        <v>923</v>
      </c>
      <c r="E875" t="s">
        <v>1141</v>
      </c>
      <c r="F875" t="s">
        <v>684</v>
      </c>
      <c r="G875" t="s">
        <v>1455</v>
      </c>
      <c r="H875" s="48">
        <v>45695</v>
      </c>
      <c r="I875" t="s">
        <v>357</v>
      </c>
      <c r="J875" t="s">
        <v>297</v>
      </c>
      <c r="K875" t="s">
        <v>27</v>
      </c>
      <c r="L875" t="s">
        <v>84</v>
      </c>
      <c r="M875" t="s">
        <v>84</v>
      </c>
      <c r="N875" t="s">
        <v>298</v>
      </c>
      <c r="O875" t="s">
        <v>299</v>
      </c>
      <c r="P875" t="s">
        <v>1462</v>
      </c>
      <c r="Q875" t="s">
        <v>300</v>
      </c>
      <c r="R875" t="s">
        <v>1277</v>
      </c>
      <c r="S875" t="s">
        <v>20</v>
      </c>
      <c r="T875" s="49">
        <v>0.27779999999999999</v>
      </c>
      <c r="U875" s="49">
        <v>5.0004</v>
      </c>
      <c r="V875" s="49">
        <v>49.5</v>
      </c>
      <c r="W875" t="s">
        <v>315</v>
      </c>
      <c r="X875" t="s">
        <v>302</v>
      </c>
      <c r="Y875" t="s">
        <v>21</v>
      </c>
      <c r="Z875" t="s">
        <v>1460</v>
      </c>
      <c r="AA875" s="2" t="str">
        <f>IFERROR(VLOOKUP(Tabela3[[#This Row],[RetornCodigo]],Tabela7[],4,0),"formula")</f>
        <v xml:space="preserve">Assai Parnaiba   </v>
      </c>
      <c r="AB875" s="9" t="str">
        <f>IFERROR(VLOOKUP(Tabela3[[#This Row],[RetornCodigo]],Tabela7[],3,0),"formula")</f>
        <v>Assai</v>
      </c>
      <c r="AC875" s="40">
        <f>IFERROR(Tabela3[[#This Row],[Vlr Devolução]]/$AK$1,"formula")</f>
        <v>1.585953082189279E-4</v>
      </c>
      <c r="AD875" s="32">
        <f>IFERROR(Tabela3[[#This Row],[Qtd Devolvida Kg]]/$AL$1,"formula")</f>
        <v>1.4502070701588439E-4</v>
      </c>
      <c r="AE875" s="41" t="str">
        <f>IFERROR(RIGHT(Tabela3[[#This Row],[Cliente]],10),"formula")</f>
        <v>1899 - 29)</v>
      </c>
      <c r="AF875" s="41">
        <f>IFERROR(VLOOKUP(Tabela3[[#This Row],[Fantasia]],'BASE VENDAS'!#REF!,2,0),0)</f>
        <v>0</v>
      </c>
      <c r="AG875" s="41">
        <f>IFERROR(VLOOKUP(Tabela3[[#This Row],[Fantasia]],'BASE VENDAS'!#REF!,3,0),0)</f>
        <v>0</v>
      </c>
      <c r="AH875" s="42">
        <f t="shared" si="14"/>
        <v>2.8611970184302681E-2</v>
      </c>
    </row>
    <row r="876" spans="1:34" x14ac:dyDescent="0.2">
      <c r="A876" s="9" t="str">
        <f>IFERROR(Tabela3[[#This Row],[direita]],"formula")</f>
        <v>1899 - 29)</v>
      </c>
      <c r="C876" t="s">
        <v>1140</v>
      </c>
      <c r="D876" t="s">
        <v>923</v>
      </c>
      <c r="E876" t="s">
        <v>1141</v>
      </c>
      <c r="F876" t="s">
        <v>684</v>
      </c>
      <c r="G876" t="s">
        <v>1455</v>
      </c>
      <c r="H876" s="48">
        <v>45695</v>
      </c>
      <c r="I876" t="s">
        <v>357</v>
      </c>
      <c r="J876" t="s">
        <v>303</v>
      </c>
      <c r="K876" t="s">
        <v>57</v>
      </c>
      <c r="L876" t="s">
        <v>429</v>
      </c>
      <c r="M876" t="s">
        <v>57</v>
      </c>
      <c r="N876" t="s">
        <v>298</v>
      </c>
      <c r="O876" t="s">
        <v>299</v>
      </c>
      <c r="P876" t="s">
        <v>1463</v>
      </c>
      <c r="Q876" t="s">
        <v>300</v>
      </c>
      <c r="R876" t="s">
        <v>58</v>
      </c>
      <c r="S876" t="s">
        <v>20</v>
      </c>
      <c r="T876" s="49">
        <v>0.33329999999999999</v>
      </c>
      <c r="U876" s="49">
        <v>1.9998</v>
      </c>
      <c r="V876" s="49">
        <v>29</v>
      </c>
      <c r="W876" t="s">
        <v>315</v>
      </c>
      <c r="X876" t="s">
        <v>302</v>
      </c>
      <c r="Y876" t="s">
        <v>21</v>
      </c>
      <c r="Z876" t="s">
        <v>1460</v>
      </c>
      <c r="AA876" s="2" t="str">
        <f>IFERROR(VLOOKUP(Tabela3[[#This Row],[RetornCodigo]],Tabela7[],4,0),"formula")</f>
        <v xml:space="preserve">Assai Parnaiba   </v>
      </c>
      <c r="AB876" s="9" t="str">
        <f>IFERROR(VLOOKUP(Tabela3[[#This Row],[RetornCodigo]],Tabela7[],3,0),"formula")</f>
        <v>Assai</v>
      </c>
      <c r="AC876" s="40">
        <f>IFERROR(Tabela3[[#This Row],[Vlr Devolução]]/$AK$1,"formula")</f>
        <v>9.2914422996947661E-5</v>
      </c>
      <c r="AD876" s="32">
        <f>IFERROR(Tabela3[[#This Row],[Qtd Devolvida Kg]]/$AL$1,"formula")</f>
        <v>5.7997842150701057E-5</v>
      </c>
      <c r="AE876" s="41" t="str">
        <f>IFERROR(RIGHT(Tabela3[[#This Row],[Cliente]],10),"formula")</f>
        <v>1899 - 29)</v>
      </c>
      <c r="AF876" s="41">
        <f>IFERROR(VLOOKUP(Tabela3[[#This Row],[Fantasia]],'BASE VENDAS'!#REF!,2,0),0)</f>
        <v>0</v>
      </c>
      <c r="AG876" s="41">
        <f>IFERROR(VLOOKUP(Tabela3[[#This Row],[Fantasia]],'BASE VENDAS'!#REF!,3,0),0)</f>
        <v>0</v>
      </c>
      <c r="AH876" s="42">
        <f t="shared" ref="AH876:AH939" si="15">$AJ$1</f>
        <v>2.8611970184302681E-2</v>
      </c>
    </row>
    <row r="877" spans="1:34" x14ac:dyDescent="0.2">
      <c r="A877" s="9" t="str">
        <f>IFERROR(Tabela3[[#This Row],[direita]],"formula")</f>
        <v>1899 - 29)</v>
      </c>
      <c r="C877" t="s">
        <v>1140</v>
      </c>
      <c r="D877" t="s">
        <v>923</v>
      </c>
      <c r="E877" t="s">
        <v>1141</v>
      </c>
      <c r="F877" t="s">
        <v>684</v>
      </c>
      <c r="G877" t="s">
        <v>1455</v>
      </c>
      <c r="H877" s="48">
        <v>45706</v>
      </c>
      <c r="I877" t="s">
        <v>1982</v>
      </c>
      <c r="J877" t="s">
        <v>303</v>
      </c>
      <c r="K877" t="s">
        <v>57</v>
      </c>
      <c r="L877" t="s">
        <v>429</v>
      </c>
      <c r="M877" t="s">
        <v>57</v>
      </c>
      <c r="N877" t="s">
        <v>298</v>
      </c>
      <c r="O877" t="s">
        <v>299</v>
      </c>
      <c r="P877" t="s">
        <v>2270</v>
      </c>
      <c r="Q877" t="s">
        <v>300</v>
      </c>
      <c r="R877" t="s">
        <v>58</v>
      </c>
      <c r="S877" t="s">
        <v>20</v>
      </c>
      <c r="T877" s="49">
        <v>0.43330000000000002</v>
      </c>
      <c r="U877" s="49">
        <v>2.5998000000000001</v>
      </c>
      <c r="V877" s="49">
        <v>37.700000000000003</v>
      </c>
      <c r="W877" t="s">
        <v>301</v>
      </c>
      <c r="X877" t="s">
        <v>370</v>
      </c>
      <c r="Y877" t="s">
        <v>371</v>
      </c>
      <c r="Z877" t="s">
        <v>1460</v>
      </c>
      <c r="AA877" s="2" t="str">
        <f>IFERROR(VLOOKUP(Tabela3[[#This Row],[RetornCodigo]],Tabela7[],4,0),"formula")</f>
        <v xml:space="preserve">Assai Parnaiba   </v>
      </c>
      <c r="AB877" s="9" t="str">
        <f>IFERROR(VLOOKUP(Tabela3[[#This Row],[RetornCodigo]],Tabela7[],3,0),"formula")</f>
        <v>Assai</v>
      </c>
      <c r="AC877" s="40">
        <f>IFERROR(Tabela3[[#This Row],[Vlr Devolução]]/$AK$1,"formula")</f>
        <v>1.2078874989603196E-4</v>
      </c>
      <c r="AD877" s="32">
        <f>IFERROR(Tabela3[[#This Row],[Qtd Devolvida Kg]]/$AL$1,"formula")</f>
        <v>7.5398934905186835E-5</v>
      </c>
      <c r="AE877" s="41" t="str">
        <f>IFERROR(RIGHT(Tabela3[[#This Row],[Cliente]],10),"formula")</f>
        <v>1899 - 29)</v>
      </c>
      <c r="AF877" s="41">
        <f>IFERROR(VLOOKUP(Tabela3[[#This Row],[Fantasia]],'BASE VENDAS'!#REF!,2,0),0)</f>
        <v>0</v>
      </c>
      <c r="AG877" s="41">
        <f>IFERROR(VLOOKUP(Tabela3[[#This Row],[Fantasia]],'BASE VENDAS'!#REF!,3,0),0)</f>
        <v>0</v>
      </c>
      <c r="AH877" s="42">
        <f t="shared" si="15"/>
        <v>2.8611970184302681E-2</v>
      </c>
    </row>
    <row r="878" spans="1:34" x14ac:dyDescent="0.2">
      <c r="A878" s="9" t="str">
        <f>IFERROR(Tabela3[[#This Row],[direita]],"formula")</f>
        <v>1899 - 60)</v>
      </c>
      <c r="C878" t="s">
        <v>1140</v>
      </c>
      <c r="D878" t="s">
        <v>919</v>
      </c>
      <c r="E878" t="s">
        <v>1141</v>
      </c>
      <c r="F878" t="s">
        <v>677</v>
      </c>
      <c r="G878" t="s">
        <v>1189</v>
      </c>
      <c r="H878" s="48">
        <v>45694</v>
      </c>
      <c r="I878" t="s">
        <v>357</v>
      </c>
      <c r="J878" t="s">
        <v>297</v>
      </c>
      <c r="K878" t="s">
        <v>41</v>
      </c>
      <c r="L878" t="s">
        <v>310</v>
      </c>
      <c r="M878" t="s">
        <v>42</v>
      </c>
      <c r="N878" t="s">
        <v>298</v>
      </c>
      <c r="O878" t="s">
        <v>299</v>
      </c>
      <c r="P878" t="s">
        <v>1464</v>
      </c>
      <c r="Q878" t="s">
        <v>300</v>
      </c>
      <c r="R878" t="s">
        <v>86</v>
      </c>
      <c r="S878" t="s">
        <v>20</v>
      </c>
      <c r="T878" s="49">
        <v>0.33329999999999999</v>
      </c>
      <c r="U878" s="49">
        <v>2.9996999999999998</v>
      </c>
      <c r="V878" s="49">
        <v>74.7</v>
      </c>
      <c r="W878" t="s">
        <v>315</v>
      </c>
      <c r="X878" t="s">
        <v>302</v>
      </c>
      <c r="Y878" t="s">
        <v>21</v>
      </c>
      <c r="Z878" t="s">
        <v>1465</v>
      </c>
      <c r="AA878" s="2" t="str">
        <f>IFERROR(VLOOKUP(Tabela3[[#This Row],[RetornCodigo]],Tabela7[],4,0),"formula")</f>
        <v xml:space="preserve">Assai Sao Cristovao   </v>
      </c>
      <c r="AB878" s="9" t="str">
        <f>IFERROR(VLOOKUP(Tabela3[[#This Row],[RetornCodigo]],Tabela7[],3,0),"formula")</f>
        <v>Assai</v>
      </c>
      <c r="AC878" s="40">
        <f>IFERROR(Tabela3[[#This Row],[Vlr Devolução]]/$AK$1,"formula")</f>
        <v>2.3933473785765484E-4</v>
      </c>
      <c r="AD878" s="32">
        <f>IFERROR(Tabela3[[#This Row],[Qtd Devolvida Kg]]/$AL$1,"formula")</f>
        <v>8.6996763226051578E-5</v>
      </c>
      <c r="AE878" s="41" t="str">
        <f>IFERROR(RIGHT(Tabela3[[#This Row],[Cliente]],10),"formula")</f>
        <v>1899 - 60)</v>
      </c>
      <c r="AF878" s="41">
        <f>IFERROR(VLOOKUP(Tabela3[[#This Row],[Fantasia]],'BASE VENDAS'!#REF!,2,0),0)</f>
        <v>0</v>
      </c>
      <c r="AG878" s="41">
        <f>IFERROR(VLOOKUP(Tabela3[[#This Row],[Fantasia]],'BASE VENDAS'!#REF!,3,0),0)</f>
        <v>0</v>
      </c>
      <c r="AH878" s="42">
        <f t="shared" si="15"/>
        <v>2.8611970184302681E-2</v>
      </c>
    </row>
    <row r="879" spans="1:34" x14ac:dyDescent="0.2">
      <c r="A879" s="9" t="str">
        <f>IFERROR(Tabela3[[#This Row],[direita]],"formula")</f>
        <v>1899 - 60)</v>
      </c>
      <c r="C879" t="s">
        <v>1140</v>
      </c>
      <c r="D879" t="s">
        <v>919</v>
      </c>
      <c r="E879" t="s">
        <v>1141</v>
      </c>
      <c r="F879" t="s">
        <v>677</v>
      </c>
      <c r="G879" t="s">
        <v>1189</v>
      </c>
      <c r="H879" s="48">
        <v>45694</v>
      </c>
      <c r="I879" t="s">
        <v>357</v>
      </c>
      <c r="J879" t="s">
        <v>297</v>
      </c>
      <c r="K879" t="s">
        <v>62</v>
      </c>
      <c r="L879" t="s">
        <v>63</v>
      </c>
      <c r="M879" t="s">
        <v>63</v>
      </c>
      <c r="N879" t="s">
        <v>298</v>
      </c>
      <c r="O879" t="s">
        <v>299</v>
      </c>
      <c r="P879" t="s">
        <v>1464</v>
      </c>
      <c r="Q879" t="s">
        <v>308</v>
      </c>
      <c r="R879" t="s">
        <v>64</v>
      </c>
      <c r="S879" t="s">
        <v>20</v>
      </c>
      <c r="T879" s="49">
        <v>6.6699999999999995E-2</v>
      </c>
      <c r="U879" s="49">
        <v>1.0004999999999999</v>
      </c>
      <c r="V879" s="49">
        <v>9.9</v>
      </c>
      <c r="W879" t="s">
        <v>315</v>
      </c>
      <c r="X879" t="s">
        <v>302</v>
      </c>
      <c r="Y879" t="s">
        <v>21</v>
      </c>
      <c r="Z879" t="s">
        <v>1465</v>
      </c>
      <c r="AA879" s="2" t="str">
        <f>IFERROR(VLOOKUP(Tabela3[[#This Row],[RetornCodigo]],Tabela7[],4,0),"formula")</f>
        <v xml:space="preserve">Assai Sao Cristovao   </v>
      </c>
      <c r="AB879" s="9" t="str">
        <f>IFERROR(VLOOKUP(Tabela3[[#This Row],[RetornCodigo]],Tabela7[],3,0),"formula")</f>
        <v>Assai</v>
      </c>
      <c r="AC879" s="40">
        <f>IFERROR(Tabela3[[#This Row],[Vlr Devolução]]/$AK$1,"formula")</f>
        <v>3.1719061643785582E-5</v>
      </c>
      <c r="AD879" s="32">
        <f>IFERROR(Tabela3[[#This Row],[Qtd Devolvida Kg]]/$AL$1,"formula")</f>
        <v>2.9016322168105014E-5</v>
      </c>
      <c r="AE879" s="41" t="str">
        <f>IFERROR(RIGHT(Tabela3[[#This Row],[Cliente]],10),"formula")</f>
        <v>1899 - 60)</v>
      </c>
      <c r="AF879" s="41">
        <f>IFERROR(VLOOKUP(Tabela3[[#This Row],[Fantasia]],'BASE VENDAS'!#REF!,2,0),0)</f>
        <v>0</v>
      </c>
      <c r="AG879" s="41">
        <f>IFERROR(VLOOKUP(Tabela3[[#This Row],[Fantasia]],'BASE VENDAS'!#REF!,3,0),0)</f>
        <v>0</v>
      </c>
      <c r="AH879" s="42">
        <f t="shared" si="15"/>
        <v>2.8611970184302681E-2</v>
      </c>
    </row>
    <row r="880" spans="1:34" x14ac:dyDescent="0.2">
      <c r="A880" s="9" t="str">
        <f>IFERROR(Tabela3[[#This Row],[direita]],"formula")</f>
        <v>1899 - 60)</v>
      </c>
      <c r="C880" t="s">
        <v>1140</v>
      </c>
      <c r="D880" t="s">
        <v>919</v>
      </c>
      <c r="E880" t="s">
        <v>1141</v>
      </c>
      <c r="F880" t="s">
        <v>677</v>
      </c>
      <c r="G880" t="s">
        <v>1189</v>
      </c>
      <c r="H880" s="48">
        <v>45694</v>
      </c>
      <c r="I880" t="s">
        <v>357</v>
      </c>
      <c r="J880" t="s">
        <v>303</v>
      </c>
      <c r="K880" t="s">
        <v>17</v>
      </c>
      <c r="L880" t="s">
        <v>18</v>
      </c>
      <c r="M880" t="s">
        <v>18</v>
      </c>
      <c r="N880" t="s">
        <v>311</v>
      </c>
      <c r="O880" t="s">
        <v>299</v>
      </c>
      <c r="P880" t="s">
        <v>1464</v>
      </c>
      <c r="Q880" t="s">
        <v>307</v>
      </c>
      <c r="R880" t="s">
        <v>19</v>
      </c>
      <c r="S880" t="s">
        <v>20</v>
      </c>
      <c r="T880" s="49">
        <v>0.22220000000000001</v>
      </c>
      <c r="U880" s="49">
        <v>3.9996</v>
      </c>
      <c r="V880" s="49">
        <v>15.2</v>
      </c>
      <c r="W880" t="s">
        <v>315</v>
      </c>
      <c r="X880" t="s">
        <v>302</v>
      </c>
      <c r="Y880" t="s">
        <v>21</v>
      </c>
      <c r="Z880" t="s">
        <v>1465</v>
      </c>
      <c r="AA880" s="2" t="str">
        <f>IFERROR(VLOOKUP(Tabela3[[#This Row],[RetornCodigo]],Tabela7[],4,0),"formula")</f>
        <v xml:space="preserve">Assai Sao Cristovao   </v>
      </c>
      <c r="AB880" s="9" t="str">
        <f>IFERROR(VLOOKUP(Tabela3[[#This Row],[RetornCodigo]],Tabela7[],3,0),"formula")</f>
        <v>Assai</v>
      </c>
      <c r="AC880" s="40">
        <f>IFERROR(Tabela3[[#This Row],[Vlr Devolução]]/$AK$1,"formula")</f>
        <v>4.8699973432882907E-5</v>
      </c>
      <c r="AD880" s="32">
        <f>IFERROR(Tabela3[[#This Row],[Qtd Devolvida Kg]]/$AL$1,"formula")</f>
        <v>1.1599568430140211E-4</v>
      </c>
      <c r="AE880" s="41" t="str">
        <f>IFERROR(RIGHT(Tabela3[[#This Row],[Cliente]],10),"formula")</f>
        <v>1899 - 60)</v>
      </c>
      <c r="AF880" s="41">
        <f>IFERROR(VLOOKUP(Tabela3[[#This Row],[Fantasia]],'BASE VENDAS'!#REF!,2,0),0)</f>
        <v>0</v>
      </c>
      <c r="AG880" s="41">
        <f>IFERROR(VLOOKUP(Tabela3[[#This Row],[Fantasia]],'BASE VENDAS'!#REF!,3,0),0)</f>
        <v>0</v>
      </c>
      <c r="AH880" s="42">
        <f t="shared" si="15"/>
        <v>2.8611970184302681E-2</v>
      </c>
    </row>
    <row r="881" spans="1:34" x14ac:dyDescent="0.2">
      <c r="A881" s="9" t="str">
        <f>IFERROR(Tabela3[[#This Row],[direita]],"formula")</f>
        <v>0048 - 19)</v>
      </c>
      <c r="C881" t="s">
        <v>1140</v>
      </c>
      <c r="D881" t="s">
        <v>918</v>
      </c>
      <c r="E881" t="s">
        <v>1141</v>
      </c>
      <c r="F881" t="s">
        <v>677</v>
      </c>
      <c r="G881" t="s">
        <v>1466</v>
      </c>
      <c r="H881" s="48">
        <v>45695</v>
      </c>
      <c r="I881" t="s">
        <v>357</v>
      </c>
      <c r="J881" t="s">
        <v>303</v>
      </c>
      <c r="K881" t="s">
        <v>57</v>
      </c>
      <c r="L881" t="s">
        <v>429</v>
      </c>
      <c r="M881" t="s">
        <v>57</v>
      </c>
      <c r="N881" t="s">
        <v>298</v>
      </c>
      <c r="O881" t="s">
        <v>299</v>
      </c>
      <c r="P881" t="s">
        <v>1467</v>
      </c>
      <c r="Q881" t="s">
        <v>300</v>
      </c>
      <c r="R881" t="s">
        <v>58</v>
      </c>
      <c r="S881" t="s">
        <v>20</v>
      </c>
      <c r="T881" s="49">
        <v>0.23</v>
      </c>
      <c r="U881" s="49">
        <v>1.38</v>
      </c>
      <c r="V881" s="49">
        <v>25.53</v>
      </c>
      <c r="W881" t="s">
        <v>315</v>
      </c>
      <c r="X881" t="s">
        <v>302</v>
      </c>
      <c r="Y881" t="s">
        <v>21</v>
      </c>
      <c r="Z881" t="s">
        <v>1468</v>
      </c>
      <c r="AA881" s="2" t="str">
        <f>IFERROR(VLOOKUP(Tabela3[[#This Row],[RetornCodigo]],Tabela7[],4,0),"formula")</f>
        <v xml:space="preserve">Atac Teresina   </v>
      </c>
      <c r="AB881" s="9" t="str">
        <f>IFERROR(VLOOKUP(Tabela3[[#This Row],[RetornCodigo]],Tabela7[],3,0),"formula")</f>
        <v>Atacadao</v>
      </c>
      <c r="AC881" s="40">
        <f>IFERROR(Tabela3[[#This Row],[Vlr Devolução]]/$AK$1,"formula")</f>
        <v>8.179673169351978E-5</v>
      </c>
      <c r="AD881" s="32">
        <f>IFERROR(Tabela3[[#This Row],[Qtd Devolvida Kg]]/$AL$1,"formula")</f>
        <v>4.0022513335317258E-5</v>
      </c>
      <c r="AE881" s="41" t="str">
        <f>IFERROR(RIGHT(Tabela3[[#This Row],[Cliente]],10),"formula")</f>
        <v>0048 - 19)</v>
      </c>
      <c r="AF881" s="41">
        <f>IFERROR(VLOOKUP(Tabela3[[#This Row],[Fantasia]],'BASE VENDAS'!#REF!,2,0),0)</f>
        <v>0</v>
      </c>
      <c r="AG881" s="41">
        <f>IFERROR(VLOOKUP(Tabela3[[#This Row],[Fantasia]],'BASE VENDAS'!#REF!,3,0),0)</f>
        <v>0</v>
      </c>
      <c r="AH881" s="42">
        <f t="shared" si="15"/>
        <v>2.8611970184302681E-2</v>
      </c>
    </row>
    <row r="882" spans="1:34" x14ac:dyDescent="0.2">
      <c r="A882" s="9" t="str">
        <f>IFERROR(Tabela3[[#This Row],[direita]],"formula")</f>
        <v>0048 - 19)</v>
      </c>
      <c r="C882" t="s">
        <v>1140</v>
      </c>
      <c r="D882" t="s">
        <v>918</v>
      </c>
      <c r="E882" t="s">
        <v>1141</v>
      </c>
      <c r="F882" t="s">
        <v>677</v>
      </c>
      <c r="G882" t="s">
        <v>1466</v>
      </c>
      <c r="H882" s="48">
        <v>45695</v>
      </c>
      <c r="I882" t="s">
        <v>357</v>
      </c>
      <c r="J882" t="s">
        <v>297</v>
      </c>
      <c r="K882" t="s">
        <v>41</v>
      </c>
      <c r="L882" t="s">
        <v>310</v>
      </c>
      <c r="M882" t="s">
        <v>42</v>
      </c>
      <c r="N882" t="s">
        <v>298</v>
      </c>
      <c r="O882" t="s">
        <v>299</v>
      </c>
      <c r="P882" t="s">
        <v>1467</v>
      </c>
      <c r="Q882" t="s">
        <v>308</v>
      </c>
      <c r="R882" t="s">
        <v>267</v>
      </c>
      <c r="S882" t="s">
        <v>20</v>
      </c>
      <c r="T882" s="49">
        <v>4.9799999999999997E-2</v>
      </c>
      <c r="U882" s="49">
        <v>0.44819999999999999</v>
      </c>
      <c r="V882" s="49">
        <v>11.42</v>
      </c>
      <c r="W882" t="s">
        <v>315</v>
      </c>
      <c r="X882" t="s">
        <v>302</v>
      </c>
      <c r="Y882" t="s">
        <v>21</v>
      </c>
      <c r="Z882" t="s">
        <v>1468</v>
      </c>
      <c r="AA882" s="2" t="str">
        <f>IFERROR(VLOOKUP(Tabela3[[#This Row],[RetornCodigo]],Tabela7[],4,0),"formula")</f>
        <v xml:space="preserve">Atac Teresina   </v>
      </c>
      <c r="AB882" s="9" t="str">
        <f>IFERROR(VLOOKUP(Tabela3[[#This Row],[RetornCodigo]],Tabela7[],3,0),"formula")</f>
        <v>Atacadao</v>
      </c>
      <c r="AC882" s="40">
        <f>IFERROR(Tabela3[[#This Row],[Vlr Devolução]]/$AK$1,"formula")</f>
        <v>3.658905898707387E-5</v>
      </c>
      <c r="AD882" s="32">
        <f>IFERROR(Tabela3[[#This Row],[Qtd Devolvida Kg]]/$AL$1,"formula")</f>
        <v>1.2998616287600867E-5</v>
      </c>
      <c r="AE882" s="41" t="str">
        <f>IFERROR(RIGHT(Tabela3[[#This Row],[Cliente]],10),"formula")</f>
        <v>0048 - 19)</v>
      </c>
      <c r="AF882" s="41">
        <f>IFERROR(VLOOKUP(Tabela3[[#This Row],[Fantasia]],'BASE VENDAS'!#REF!,2,0),0)</f>
        <v>0</v>
      </c>
      <c r="AG882" s="41">
        <f>IFERROR(VLOOKUP(Tabela3[[#This Row],[Fantasia]],'BASE VENDAS'!#REF!,3,0),0)</f>
        <v>0</v>
      </c>
      <c r="AH882" s="42">
        <f t="shared" si="15"/>
        <v>2.8611970184302681E-2</v>
      </c>
    </row>
    <row r="883" spans="1:34" x14ac:dyDescent="0.2">
      <c r="A883" s="9" t="str">
        <f>IFERROR(Tabela3[[#This Row],[direita]],"formula")</f>
        <v>0048 - 19)</v>
      </c>
      <c r="C883" t="s">
        <v>1140</v>
      </c>
      <c r="D883" t="s">
        <v>918</v>
      </c>
      <c r="E883" t="s">
        <v>1141</v>
      </c>
      <c r="F883" t="s">
        <v>677</v>
      </c>
      <c r="G883" t="s">
        <v>1466</v>
      </c>
      <c r="H883" s="48">
        <v>45695</v>
      </c>
      <c r="I883" t="s">
        <v>357</v>
      </c>
      <c r="J883" t="s">
        <v>303</v>
      </c>
      <c r="K883" t="s">
        <v>45</v>
      </c>
      <c r="L883" t="s">
        <v>1148</v>
      </c>
      <c r="M883" t="s">
        <v>1148</v>
      </c>
      <c r="N883" t="s">
        <v>325</v>
      </c>
      <c r="O883" t="s">
        <v>299</v>
      </c>
      <c r="P883" t="s">
        <v>1467</v>
      </c>
      <c r="Q883" t="s">
        <v>307</v>
      </c>
      <c r="R883" t="s">
        <v>1150</v>
      </c>
      <c r="S883" t="s">
        <v>20</v>
      </c>
      <c r="T883" s="49">
        <v>9.7299999999999998E-2</v>
      </c>
      <c r="U883" s="49">
        <v>1.4595</v>
      </c>
      <c r="V883" s="49">
        <v>9.92</v>
      </c>
      <c r="W883" t="s">
        <v>315</v>
      </c>
      <c r="X883" t="s">
        <v>302</v>
      </c>
      <c r="Y883" t="s">
        <v>21</v>
      </c>
      <c r="Z883" t="s">
        <v>1468</v>
      </c>
      <c r="AA883" s="2" t="str">
        <f>IFERROR(VLOOKUP(Tabela3[[#This Row],[RetornCodigo]],Tabela7[],4,0),"formula")</f>
        <v xml:space="preserve">Atac Teresina   </v>
      </c>
      <c r="AB883" s="9" t="str">
        <f>IFERROR(VLOOKUP(Tabela3[[#This Row],[RetornCodigo]],Tabela7[],3,0),"formula")</f>
        <v>Atacadao</v>
      </c>
      <c r="AC883" s="40">
        <f>IFERROR(Tabela3[[#This Row],[Vlr Devolução]]/$AK$1,"formula")</f>
        <v>3.1783140556197266E-5</v>
      </c>
      <c r="AD883" s="32">
        <f>IFERROR(Tabela3[[#This Row],[Qtd Devolvida Kg]]/$AL$1,"formula")</f>
        <v>4.2328158125286626E-5</v>
      </c>
      <c r="AE883" s="41" t="str">
        <f>IFERROR(RIGHT(Tabela3[[#This Row],[Cliente]],10),"formula")</f>
        <v>0048 - 19)</v>
      </c>
      <c r="AF883" s="41">
        <f>IFERROR(VLOOKUP(Tabela3[[#This Row],[Fantasia]],'BASE VENDAS'!#REF!,2,0),0)</f>
        <v>0</v>
      </c>
      <c r="AG883" s="41">
        <f>IFERROR(VLOOKUP(Tabela3[[#This Row],[Fantasia]],'BASE VENDAS'!#REF!,3,0),0)</f>
        <v>0</v>
      </c>
      <c r="AH883" s="42">
        <f t="shared" si="15"/>
        <v>2.8611970184302681E-2</v>
      </c>
    </row>
    <row r="884" spans="1:34" x14ac:dyDescent="0.2">
      <c r="A884" s="9" t="str">
        <f>IFERROR(Tabela3[[#This Row],[direita]],"formula")</f>
        <v>0048 - 19)</v>
      </c>
      <c r="C884" t="s">
        <v>1140</v>
      </c>
      <c r="D884" t="s">
        <v>918</v>
      </c>
      <c r="E884" t="s">
        <v>1141</v>
      </c>
      <c r="F884" t="s">
        <v>677</v>
      </c>
      <c r="G884" t="s">
        <v>1466</v>
      </c>
      <c r="H884" s="48">
        <v>45707</v>
      </c>
      <c r="I884" t="s">
        <v>1982</v>
      </c>
      <c r="J884" t="s">
        <v>303</v>
      </c>
      <c r="K884" t="s">
        <v>57</v>
      </c>
      <c r="L884" t="s">
        <v>334</v>
      </c>
      <c r="M884" t="s">
        <v>367</v>
      </c>
      <c r="N884" t="s">
        <v>342</v>
      </c>
      <c r="O884" t="s">
        <v>299</v>
      </c>
      <c r="P884" t="s">
        <v>2845</v>
      </c>
      <c r="Q884" t="s">
        <v>300</v>
      </c>
      <c r="R884" t="s">
        <v>387</v>
      </c>
      <c r="S884" t="s">
        <v>20</v>
      </c>
      <c r="T884" s="49">
        <v>0.4</v>
      </c>
      <c r="U884" s="49">
        <v>2.2400000000000002</v>
      </c>
      <c r="V884" s="49">
        <v>43.6</v>
      </c>
      <c r="W884" t="s">
        <v>305</v>
      </c>
      <c r="X884" t="s">
        <v>368</v>
      </c>
      <c r="Y884" t="s">
        <v>369</v>
      </c>
      <c r="Z884" t="s">
        <v>1468</v>
      </c>
      <c r="AA884" s="2" t="str">
        <f>IFERROR(VLOOKUP(Tabela3[[#This Row],[RetornCodigo]],Tabela7[],4,0),"formula")</f>
        <v xml:space="preserve">Atac Teresina   </v>
      </c>
      <c r="AB884" s="9" t="str">
        <f>IFERROR(VLOOKUP(Tabela3[[#This Row],[RetornCodigo]],Tabela7[],3,0),"formula")</f>
        <v>Atacadao</v>
      </c>
      <c r="AC884" s="40">
        <f>IFERROR(Tabela3[[#This Row],[Vlr Devolução]]/$AK$1,"formula")</f>
        <v>1.3969202905747994E-4</v>
      </c>
      <c r="AD884" s="32">
        <f>IFERROR(Tabela3[[#This Row],[Qtd Devolvida Kg]]/$AL$1,"formula")</f>
        <v>6.4964079616746867E-5</v>
      </c>
      <c r="AE884" s="41" t="str">
        <f>IFERROR(RIGHT(Tabela3[[#This Row],[Cliente]],10),"formula")</f>
        <v>0048 - 19)</v>
      </c>
      <c r="AF884" s="41">
        <f>IFERROR(VLOOKUP(Tabela3[[#This Row],[Fantasia]],'BASE VENDAS'!#REF!,2,0),0)</f>
        <v>0</v>
      </c>
      <c r="AG884" s="41">
        <f>IFERROR(VLOOKUP(Tabela3[[#This Row],[Fantasia]],'BASE VENDAS'!#REF!,3,0),0)</f>
        <v>0</v>
      </c>
      <c r="AH884" s="42">
        <f t="shared" si="15"/>
        <v>2.8611970184302681E-2</v>
      </c>
    </row>
    <row r="885" spans="1:34" x14ac:dyDescent="0.2">
      <c r="A885" s="9" t="str">
        <f>IFERROR(Tabela3[[#This Row],[direita]],"formula")</f>
        <v>0048 - 19)</v>
      </c>
      <c r="C885" t="s">
        <v>1140</v>
      </c>
      <c r="D885" t="s">
        <v>918</v>
      </c>
      <c r="E885" t="s">
        <v>1141</v>
      </c>
      <c r="F885" t="s">
        <v>677</v>
      </c>
      <c r="G885" t="s">
        <v>1466</v>
      </c>
      <c r="H885" s="48">
        <v>45707</v>
      </c>
      <c r="I885" t="s">
        <v>1982</v>
      </c>
      <c r="J885" t="s">
        <v>303</v>
      </c>
      <c r="K885" t="s">
        <v>57</v>
      </c>
      <c r="L885" t="s">
        <v>429</v>
      </c>
      <c r="M885" t="s">
        <v>57</v>
      </c>
      <c r="N885" t="s">
        <v>298</v>
      </c>
      <c r="O885" t="s">
        <v>299</v>
      </c>
      <c r="P885" t="s">
        <v>2845</v>
      </c>
      <c r="Q885" t="s">
        <v>308</v>
      </c>
      <c r="R885" t="s">
        <v>58</v>
      </c>
      <c r="S885" t="s">
        <v>20</v>
      </c>
      <c r="T885" s="49">
        <v>0.75</v>
      </c>
      <c r="U885" s="49">
        <v>4.5</v>
      </c>
      <c r="V885" s="49">
        <v>83.25</v>
      </c>
      <c r="W885" t="s">
        <v>305</v>
      </c>
      <c r="X885" t="s">
        <v>370</v>
      </c>
      <c r="Y885" t="s">
        <v>379</v>
      </c>
      <c r="Z885" t="s">
        <v>1468</v>
      </c>
      <c r="AA885" s="2" t="str">
        <f>IFERROR(VLOOKUP(Tabela3[[#This Row],[RetornCodigo]],Tabela7[],4,0),"formula")</f>
        <v xml:space="preserve">Atac Teresina   </v>
      </c>
      <c r="AB885" s="9" t="str">
        <f>IFERROR(VLOOKUP(Tabela3[[#This Row],[RetornCodigo]],Tabela7[],3,0),"formula")</f>
        <v>Atacadao</v>
      </c>
      <c r="AC885" s="40">
        <f>IFERROR(Tabela3[[#This Row],[Vlr Devolução]]/$AK$1,"formula")</f>
        <v>2.6672847291365147E-4</v>
      </c>
      <c r="AD885" s="32">
        <f>IFERROR(Tabela3[[#This Row],[Qtd Devolvida Kg]]/$AL$1,"formula")</f>
        <v>1.3050819565864325E-4</v>
      </c>
      <c r="AE885" s="41" t="str">
        <f>IFERROR(RIGHT(Tabela3[[#This Row],[Cliente]],10),"formula")</f>
        <v>0048 - 19)</v>
      </c>
      <c r="AF885" s="41">
        <f>IFERROR(VLOOKUP(Tabela3[[#This Row],[Fantasia]],'BASE VENDAS'!#REF!,2,0),0)</f>
        <v>0</v>
      </c>
      <c r="AG885" s="41">
        <f>IFERROR(VLOOKUP(Tabela3[[#This Row],[Fantasia]],'BASE VENDAS'!#REF!,3,0),0)</f>
        <v>0</v>
      </c>
      <c r="AH885" s="42">
        <f t="shared" si="15"/>
        <v>2.8611970184302681E-2</v>
      </c>
    </row>
    <row r="886" spans="1:34" x14ac:dyDescent="0.2">
      <c r="A886" s="9" t="str">
        <f>IFERROR(Tabela3[[#This Row],[direita]],"formula")</f>
        <v>0048 - 19)</v>
      </c>
      <c r="C886" t="s">
        <v>1140</v>
      </c>
      <c r="D886" t="s">
        <v>918</v>
      </c>
      <c r="E886" t="s">
        <v>1141</v>
      </c>
      <c r="F886" t="s">
        <v>677</v>
      </c>
      <c r="G886" t="s">
        <v>1466</v>
      </c>
      <c r="H886" s="48">
        <v>45707</v>
      </c>
      <c r="I886" t="s">
        <v>1982</v>
      </c>
      <c r="J886" t="s">
        <v>297</v>
      </c>
      <c r="K886" t="s">
        <v>27</v>
      </c>
      <c r="L886" t="s">
        <v>320</v>
      </c>
      <c r="M886" t="s">
        <v>28</v>
      </c>
      <c r="N886" t="s">
        <v>298</v>
      </c>
      <c r="O886" t="s">
        <v>299</v>
      </c>
      <c r="P886" t="s">
        <v>2845</v>
      </c>
      <c r="Q886" t="s">
        <v>319</v>
      </c>
      <c r="R886" t="s">
        <v>29</v>
      </c>
      <c r="S886" t="s">
        <v>20</v>
      </c>
      <c r="T886" s="49">
        <v>1.67E-2</v>
      </c>
      <c r="U886" s="49">
        <v>0.30059999999999998</v>
      </c>
      <c r="V886" s="49">
        <v>4.3499999999999996</v>
      </c>
      <c r="W886" t="s">
        <v>315</v>
      </c>
      <c r="X886" t="s">
        <v>302</v>
      </c>
      <c r="Y886" t="s">
        <v>21</v>
      </c>
      <c r="Z886" t="s">
        <v>1468</v>
      </c>
      <c r="AA886" s="2" t="str">
        <f>IFERROR(VLOOKUP(Tabela3[[#This Row],[RetornCodigo]],Tabela7[],4,0),"formula")</f>
        <v xml:space="preserve">Atac Teresina   </v>
      </c>
      <c r="AB886" s="9" t="str">
        <f>IFERROR(VLOOKUP(Tabela3[[#This Row],[RetornCodigo]],Tabela7[],3,0),"formula")</f>
        <v>Atacadao</v>
      </c>
      <c r="AC886" s="40">
        <f>IFERROR(Tabela3[[#This Row],[Vlr Devolução]]/$AK$1,"formula")</f>
        <v>1.3937163449542147E-5</v>
      </c>
      <c r="AD886" s="32">
        <f>IFERROR(Tabela3[[#This Row],[Qtd Devolvida Kg]]/$AL$1,"formula")</f>
        <v>8.7179474699973679E-6</v>
      </c>
      <c r="AE886" s="41" t="str">
        <f>IFERROR(RIGHT(Tabela3[[#This Row],[Cliente]],10),"formula")</f>
        <v>0048 - 19)</v>
      </c>
      <c r="AF886" s="41">
        <f>IFERROR(VLOOKUP(Tabela3[[#This Row],[Fantasia]],'BASE VENDAS'!#REF!,2,0),0)</f>
        <v>0</v>
      </c>
      <c r="AG886" s="41">
        <f>IFERROR(VLOOKUP(Tabela3[[#This Row],[Fantasia]],'BASE VENDAS'!#REF!,3,0),0)</f>
        <v>0</v>
      </c>
      <c r="AH886" s="42">
        <f t="shared" si="15"/>
        <v>2.8611970184302681E-2</v>
      </c>
    </row>
    <row r="887" spans="1:34" x14ac:dyDescent="0.2">
      <c r="A887" s="9" t="str">
        <f>IFERROR(Tabela3[[#This Row],[direita]],"formula")</f>
        <v>0048 - 19)</v>
      </c>
      <c r="C887" t="s">
        <v>1140</v>
      </c>
      <c r="D887" t="s">
        <v>918</v>
      </c>
      <c r="E887" t="s">
        <v>1141</v>
      </c>
      <c r="F887" t="s">
        <v>677</v>
      </c>
      <c r="G887" t="s">
        <v>1466</v>
      </c>
      <c r="H887" s="48">
        <v>45707</v>
      </c>
      <c r="I887" t="s">
        <v>1982</v>
      </c>
      <c r="J887" t="s">
        <v>297</v>
      </c>
      <c r="K887" t="s">
        <v>27</v>
      </c>
      <c r="L887" t="s">
        <v>318</v>
      </c>
      <c r="M887" t="s">
        <v>72</v>
      </c>
      <c r="N887" t="s">
        <v>298</v>
      </c>
      <c r="O887" t="s">
        <v>299</v>
      </c>
      <c r="P887" t="s">
        <v>2845</v>
      </c>
      <c r="Q887" t="s">
        <v>327</v>
      </c>
      <c r="R887" t="s">
        <v>132</v>
      </c>
      <c r="S887" t="s">
        <v>20</v>
      </c>
      <c r="T887" s="49">
        <v>1.67E-2</v>
      </c>
      <c r="U887" s="49">
        <v>0.30059999999999998</v>
      </c>
      <c r="V887" s="49">
        <v>4.6500000000000004</v>
      </c>
      <c r="W887" t="s">
        <v>315</v>
      </c>
      <c r="X887" t="s">
        <v>302</v>
      </c>
      <c r="Y887" t="s">
        <v>21</v>
      </c>
      <c r="Z887" t="s">
        <v>1468</v>
      </c>
      <c r="AA887" s="2" t="str">
        <f>IFERROR(VLOOKUP(Tabela3[[#This Row],[RetornCodigo]],Tabela7[],4,0),"formula")</f>
        <v xml:space="preserve">Atac Teresina   </v>
      </c>
      <c r="AB887" s="9" t="str">
        <f>IFERROR(VLOOKUP(Tabela3[[#This Row],[RetornCodigo]],Tabela7[],3,0),"formula")</f>
        <v>Atacadao</v>
      </c>
      <c r="AC887" s="40">
        <f>IFERROR(Tabela3[[#This Row],[Vlr Devolução]]/$AK$1,"formula")</f>
        <v>1.489834713571747E-5</v>
      </c>
      <c r="AD887" s="32">
        <f>IFERROR(Tabela3[[#This Row],[Qtd Devolvida Kg]]/$AL$1,"formula")</f>
        <v>8.7179474699973679E-6</v>
      </c>
      <c r="AE887" s="41" t="str">
        <f>IFERROR(RIGHT(Tabela3[[#This Row],[Cliente]],10),"formula")</f>
        <v>0048 - 19)</v>
      </c>
      <c r="AF887" s="41">
        <f>IFERROR(VLOOKUP(Tabela3[[#This Row],[Fantasia]],'BASE VENDAS'!#REF!,2,0),0)</f>
        <v>0</v>
      </c>
      <c r="AG887" s="41">
        <f>IFERROR(VLOOKUP(Tabela3[[#This Row],[Fantasia]],'BASE VENDAS'!#REF!,3,0),0)</f>
        <v>0</v>
      </c>
      <c r="AH887" s="42">
        <f t="shared" si="15"/>
        <v>2.8611970184302681E-2</v>
      </c>
    </row>
    <row r="888" spans="1:34" x14ac:dyDescent="0.2">
      <c r="A888" s="9" t="str">
        <f>IFERROR(Tabela3[[#This Row],[direita]],"formula")</f>
        <v>0048 - 19)</v>
      </c>
      <c r="C888" t="s">
        <v>1140</v>
      </c>
      <c r="D888" t="s">
        <v>918</v>
      </c>
      <c r="E888" t="s">
        <v>1141</v>
      </c>
      <c r="F888" t="s">
        <v>677</v>
      </c>
      <c r="G888" t="s">
        <v>1466</v>
      </c>
      <c r="H888" s="48">
        <v>45707</v>
      </c>
      <c r="I888" t="s">
        <v>1982</v>
      </c>
      <c r="J888" t="s">
        <v>297</v>
      </c>
      <c r="K888" t="s">
        <v>34</v>
      </c>
      <c r="L888" t="s">
        <v>34</v>
      </c>
      <c r="M888" t="s">
        <v>35</v>
      </c>
      <c r="N888" t="s">
        <v>298</v>
      </c>
      <c r="O888" t="s">
        <v>299</v>
      </c>
      <c r="P888" t="s">
        <v>2845</v>
      </c>
      <c r="Q888" t="s">
        <v>434</v>
      </c>
      <c r="R888" t="s">
        <v>1429</v>
      </c>
      <c r="S888" t="s">
        <v>20</v>
      </c>
      <c r="T888" s="49">
        <v>5.2600000000000001E-2</v>
      </c>
      <c r="U888" s="49">
        <v>0.49969999999999998</v>
      </c>
      <c r="V888" s="49">
        <v>7.65</v>
      </c>
      <c r="W888" t="s">
        <v>305</v>
      </c>
      <c r="X888" t="s">
        <v>368</v>
      </c>
      <c r="Y888" t="s">
        <v>369</v>
      </c>
      <c r="Z888" t="s">
        <v>1468</v>
      </c>
      <c r="AA888" s="2" t="str">
        <f>IFERROR(VLOOKUP(Tabela3[[#This Row],[RetornCodigo]],Tabela7[],4,0),"formula")</f>
        <v xml:space="preserve">Atac Teresina   </v>
      </c>
      <c r="AB888" s="9" t="str">
        <f>IFERROR(VLOOKUP(Tabela3[[#This Row],[RetornCodigo]],Tabela7[],3,0),"formula")</f>
        <v>Atacadao</v>
      </c>
      <c r="AC888" s="40">
        <f>IFERROR(Tabela3[[#This Row],[Vlr Devolução]]/$AK$1,"formula")</f>
        <v>2.4510183997470676E-5</v>
      </c>
      <c r="AD888" s="32">
        <f>IFERROR(Tabela3[[#This Row],[Qtd Devolvida Kg]]/$AL$1,"formula")</f>
        <v>1.4492210082360895E-5</v>
      </c>
      <c r="AE888" s="41" t="str">
        <f>IFERROR(RIGHT(Tabela3[[#This Row],[Cliente]],10),"formula")</f>
        <v>0048 - 19)</v>
      </c>
      <c r="AF888" s="41">
        <f>IFERROR(VLOOKUP(Tabela3[[#This Row],[Fantasia]],'BASE VENDAS'!#REF!,2,0),0)</f>
        <v>0</v>
      </c>
      <c r="AG888" s="41">
        <f>IFERROR(VLOOKUP(Tabela3[[#This Row],[Fantasia]],'BASE VENDAS'!#REF!,3,0),0)</f>
        <v>0</v>
      </c>
      <c r="AH888" s="42">
        <f t="shared" si="15"/>
        <v>2.8611970184302681E-2</v>
      </c>
    </row>
    <row r="889" spans="1:34" x14ac:dyDescent="0.2">
      <c r="A889" s="9" t="str">
        <f>IFERROR(Tabela3[[#This Row],[direita]],"formula")</f>
        <v>0048 - 19)</v>
      </c>
      <c r="C889" t="s">
        <v>1140</v>
      </c>
      <c r="D889" t="s">
        <v>918</v>
      </c>
      <c r="E889" t="s">
        <v>1141</v>
      </c>
      <c r="F889" t="s">
        <v>677</v>
      </c>
      <c r="G889" t="s">
        <v>1466</v>
      </c>
      <c r="H889" s="48">
        <v>45707</v>
      </c>
      <c r="I889" t="s">
        <v>1982</v>
      </c>
      <c r="J889" t="s">
        <v>303</v>
      </c>
      <c r="K889" t="s">
        <v>313</v>
      </c>
      <c r="L889" t="s">
        <v>324</v>
      </c>
      <c r="M889" t="s">
        <v>324</v>
      </c>
      <c r="N889" t="s">
        <v>333</v>
      </c>
      <c r="O889" t="s">
        <v>299</v>
      </c>
      <c r="P889" t="s">
        <v>2845</v>
      </c>
      <c r="Q889" t="s">
        <v>2473</v>
      </c>
      <c r="R889" t="s">
        <v>385</v>
      </c>
      <c r="S889" t="s">
        <v>20</v>
      </c>
      <c r="T889" s="49">
        <v>8.3299999999999999E-2</v>
      </c>
      <c r="U889" s="49">
        <v>0.43315999999999999</v>
      </c>
      <c r="V889" s="49">
        <v>10.9</v>
      </c>
      <c r="W889" t="s">
        <v>301</v>
      </c>
      <c r="X889" t="s">
        <v>370</v>
      </c>
      <c r="Y889" t="s">
        <v>371</v>
      </c>
      <c r="Z889" t="s">
        <v>1468</v>
      </c>
      <c r="AA889" s="2" t="str">
        <f>IFERROR(VLOOKUP(Tabela3[[#This Row],[RetornCodigo]],Tabela7[],4,0),"formula")</f>
        <v xml:space="preserve">Atac Teresina   </v>
      </c>
      <c r="AB889" s="9" t="str">
        <f>IFERROR(VLOOKUP(Tabela3[[#This Row],[RetornCodigo]],Tabela7[],3,0),"formula")</f>
        <v>Atacadao</v>
      </c>
      <c r="AC889" s="40">
        <f>IFERROR(Tabela3[[#This Row],[Vlr Devolução]]/$AK$1,"formula")</f>
        <v>3.4923007264369984E-5</v>
      </c>
      <c r="AD889" s="32">
        <f>IFERROR(Tabela3[[#This Row],[Qtd Devolvida Kg]]/$AL$1,"formula")</f>
        <v>1.2562428895888424E-5</v>
      </c>
      <c r="AE889" s="41" t="str">
        <f>IFERROR(RIGHT(Tabela3[[#This Row],[Cliente]],10),"formula")</f>
        <v>0048 - 19)</v>
      </c>
      <c r="AF889" s="41">
        <f>IFERROR(VLOOKUP(Tabela3[[#This Row],[Fantasia]],'BASE VENDAS'!#REF!,2,0),0)</f>
        <v>0</v>
      </c>
      <c r="AG889" s="41">
        <f>IFERROR(VLOOKUP(Tabela3[[#This Row],[Fantasia]],'BASE VENDAS'!#REF!,3,0),0)</f>
        <v>0</v>
      </c>
      <c r="AH889" s="42">
        <f t="shared" si="15"/>
        <v>2.8611970184302681E-2</v>
      </c>
    </row>
    <row r="890" spans="1:34" x14ac:dyDescent="0.2">
      <c r="A890" s="9" t="str">
        <f>IFERROR(Tabela3[[#This Row],[direita]],"formula")</f>
        <v>0048 - 19)</v>
      </c>
      <c r="C890" t="s">
        <v>1140</v>
      </c>
      <c r="D890" t="s">
        <v>918</v>
      </c>
      <c r="E890" t="s">
        <v>1141</v>
      </c>
      <c r="F890" t="s">
        <v>677</v>
      </c>
      <c r="G890" t="s">
        <v>1466</v>
      </c>
      <c r="H890" s="48">
        <v>45707</v>
      </c>
      <c r="I890" t="s">
        <v>1982</v>
      </c>
      <c r="J890" t="s">
        <v>303</v>
      </c>
      <c r="K890" t="s">
        <v>313</v>
      </c>
      <c r="L890" t="s">
        <v>324</v>
      </c>
      <c r="M890" t="s">
        <v>324</v>
      </c>
      <c r="N890" t="s">
        <v>314</v>
      </c>
      <c r="O890" t="s">
        <v>299</v>
      </c>
      <c r="P890" t="s">
        <v>2845</v>
      </c>
      <c r="Q890" t="s">
        <v>2262</v>
      </c>
      <c r="R890" t="s">
        <v>375</v>
      </c>
      <c r="S890" t="s">
        <v>20</v>
      </c>
      <c r="T890" s="49">
        <v>4.5</v>
      </c>
      <c r="U890" s="49">
        <v>24.75</v>
      </c>
      <c r="V890" s="49">
        <v>342</v>
      </c>
      <c r="W890" t="s">
        <v>301</v>
      </c>
      <c r="X890" t="s">
        <v>370</v>
      </c>
      <c r="Y890" t="s">
        <v>371</v>
      </c>
      <c r="Z890" t="s">
        <v>1468</v>
      </c>
      <c r="AA890" s="2" t="str">
        <f>IFERROR(VLOOKUP(Tabela3[[#This Row],[RetornCodigo]],Tabela7[],4,0),"formula")</f>
        <v xml:space="preserve">Atac Teresina   </v>
      </c>
      <c r="AB890" s="9" t="str">
        <f>IFERROR(VLOOKUP(Tabela3[[#This Row],[RetornCodigo]],Tabela7[],3,0),"formula")</f>
        <v>Atacadao</v>
      </c>
      <c r="AC890" s="40">
        <f>IFERROR(Tabela3[[#This Row],[Vlr Devolução]]/$AK$1,"formula")</f>
        <v>1.0957494022398654E-3</v>
      </c>
      <c r="AD890" s="32">
        <f>IFERROR(Tabela3[[#This Row],[Qtd Devolvida Kg]]/$AL$1,"formula")</f>
        <v>7.1779507612253787E-4</v>
      </c>
      <c r="AE890" s="41" t="str">
        <f>IFERROR(RIGHT(Tabela3[[#This Row],[Cliente]],10),"formula")</f>
        <v>0048 - 19)</v>
      </c>
      <c r="AF890" s="41">
        <f>IFERROR(VLOOKUP(Tabela3[[#This Row],[Fantasia]],'BASE VENDAS'!#REF!,2,0),0)</f>
        <v>0</v>
      </c>
      <c r="AG890" s="41">
        <f>IFERROR(VLOOKUP(Tabela3[[#This Row],[Fantasia]],'BASE VENDAS'!#REF!,3,0),0)</f>
        <v>0</v>
      </c>
      <c r="AH890" s="42">
        <f t="shared" si="15"/>
        <v>2.8611970184302681E-2</v>
      </c>
    </row>
    <row r="891" spans="1:34" x14ac:dyDescent="0.2">
      <c r="A891" s="9" t="str">
        <f>IFERROR(Tabela3[[#This Row],[direita]],"formula")</f>
        <v>0048 - 19)</v>
      </c>
      <c r="C891" t="s">
        <v>1140</v>
      </c>
      <c r="D891" t="s">
        <v>918</v>
      </c>
      <c r="E891" t="s">
        <v>1141</v>
      </c>
      <c r="F891" t="s">
        <v>677</v>
      </c>
      <c r="G891" t="s">
        <v>1466</v>
      </c>
      <c r="H891" s="48">
        <v>45707</v>
      </c>
      <c r="I891" t="s">
        <v>1982</v>
      </c>
      <c r="J891" t="s">
        <v>303</v>
      </c>
      <c r="K891" t="s">
        <v>313</v>
      </c>
      <c r="L891" t="s">
        <v>365</v>
      </c>
      <c r="M891" t="s">
        <v>365</v>
      </c>
      <c r="N891" t="s">
        <v>314</v>
      </c>
      <c r="O891" t="s">
        <v>299</v>
      </c>
      <c r="P891" t="s">
        <v>2845</v>
      </c>
      <c r="Q891" t="s">
        <v>2263</v>
      </c>
      <c r="R891" t="s">
        <v>431</v>
      </c>
      <c r="S891" t="s">
        <v>20</v>
      </c>
      <c r="T891" s="49">
        <v>4.8600000000000003</v>
      </c>
      <c r="U891" s="49">
        <v>27.216000000000001</v>
      </c>
      <c r="V891" s="49">
        <v>622.08000000000004</v>
      </c>
      <c r="W891" t="s">
        <v>301</v>
      </c>
      <c r="X891" t="s">
        <v>370</v>
      </c>
      <c r="Y891" t="s">
        <v>371</v>
      </c>
      <c r="Z891" t="s">
        <v>1468</v>
      </c>
      <c r="AA891" s="2" t="str">
        <f>IFERROR(VLOOKUP(Tabela3[[#This Row],[RetornCodigo]],Tabela7[],4,0),"formula")</f>
        <v xml:space="preserve">Atac Teresina   </v>
      </c>
      <c r="AB891" s="9" t="str">
        <f>IFERROR(VLOOKUP(Tabela3[[#This Row],[RetornCodigo]],Tabela7[],3,0),"formula")</f>
        <v>Atacadao</v>
      </c>
      <c r="AC891" s="40">
        <f>IFERROR(Tabela3[[#This Row],[Vlr Devolução]]/$AK$1,"formula")</f>
        <v>1.993110491653145E-3</v>
      </c>
      <c r="AD891" s="32">
        <f>IFERROR(Tabela3[[#This Row],[Qtd Devolvida Kg]]/$AL$1,"formula")</f>
        <v>7.8931356734347443E-4</v>
      </c>
      <c r="AE891" s="41" t="str">
        <f>IFERROR(RIGHT(Tabela3[[#This Row],[Cliente]],10),"formula")</f>
        <v>0048 - 19)</v>
      </c>
      <c r="AF891" s="41">
        <f>IFERROR(VLOOKUP(Tabela3[[#This Row],[Fantasia]],'BASE VENDAS'!#REF!,2,0),0)</f>
        <v>0</v>
      </c>
      <c r="AG891" s="41">
        <f>IFERROR(VLOOKUP(Tabela3[[#This Row],[Fantasia]],'BASE VENDAS'!#REF!,3,0),0)</f>
        <v>0</v>
      </c>
      <c r="AH891" s="42">
        <f t="shared" si="15"/>
        <v>2.8611970184302681E-2</v>
      </c>
    </row>
    <row r="892" spans="1:34" x14ac:dyDescent="0.2">
      <c r="A892" s="9" t="str">
        <f>IFERROR(Tabela3[[#This Row],[direita]],"formula")</f>
        <v>0048 - 19)</v>
      </c>
      <c r="C892" t="s">
        <v>1140</v>
      </c>
      <c r="D892" t="s">
        <v>918</v>
      </c>
      <c r="E892" t="s">
        <v>1141</v>
      </c>
      <c r="F892" t="s">
        <v>677</v>
      </c>
      <c r="G892" t="s">
        <v>1466</v>
      </c>
      <c r="H892" s="48">
        <v>45707</v>
      </c>
      <c r="I892" t="s">
        <v>1982</v>
      </c>
      <c r="J892" t="s">
        <v>303</v>
      </c>
      <c r="K892" t="s">
        <v>313</v>
      </c>
      <c r="L892" t="s">
        <v>365</v>
      </c>
      <c r="M892" t="s">
        <v>365</v>
      </c>
      <c r="N892" t="s">
        <v>314</v>
      </c>
      <c r="O892" t="s">
        <v>299</v>
      </c>
      <c r="P892" t="s">
        <v>2845</v>
      </c>
      <c r="Q892" t="s">
        <v>2846</v>
      </c>
      <c r="R892" t="s">
        <v>431</v>
      </c>
      <c r="S892" t="s">
        <v>20</v>
      </c>
      <c r="T892" s="49">
        <v>0.14000000000000001</v>
      </c>
      <c r="U892" s="49">
        <v>0.78400000000000003</v>
      </c>
      <c r="V892" s="49">
        <v>17.920000000000002</v>
      </c>
      <c r="W892" t="s">
        <v>301</v>
      </c>
      <c r="X892" t="s">
        <v>370</v>
      </c>
      <c r="Y892" t="s">
        <v>371</v>
      </c>
      <c r="Z892" t="s">
        <v>1468</v>
      </c>
      <c r="AA892" s="2" t="str">
        <f>IFERROR(VLOOKUP(Tabela3[[#This Row],[RetornCodigo]],Tabela7[],4,0),"formula")</f>
        <v xml:space="preserve">Atac Teresina   </v>
      </c>
      <c r="AB892" s="9" t="str">
        <f>IFERROR(VLOOKUP(Tabela3[[#This Row],[RetornCodigo]],Tabela7[],3,0),"formula")</f>
        <v>Atacadao</v>
      </c>
      <c r="AC892" s="40">
        <f>IFERROR(Tabela3[[#This Row],[Vlr Devolução]]/$AK$1,"formula")</f>
        <v>5.7414705520872487E-5</v>
      </c>
      <c r="AD892" s="32">
        <f>IFERROR(Tabela3[[#This Row],[Qtd Devolvida Kg]]/$AL$1,"formula")</f>
        <v>2.2737427865861403E-5</v>
      </c>
      <c r="AE892" s="41" t="str">
        <f>IFERROR(RIGHT(Tabela3[[#This Row],[Cliente]],10),"formula")</f>
        <v>0048 - 19)</v>
      </c>
      <c r="AF892" s="41">
        <f>IFERROR(VLOOKUP(Tabela3[[#This Row],[Fantasia]],'BASE VENDAS'!#REF!,2,0),0)</f>
        <v>0</v>
      </c>
      <c r="AG892" s="41">
        <f>IFERROR(VLOOKUP(Tabela3[[#This Row],[Fantasia]],'BASE VENDAS'!#REF!,3,0),0)</f>
        <v>0</v>
      </c>
      <c r="AH892" s="42">
        <f t="shared" si="15"/>
        <v>2.8611970184302681E-2</v>
      </c>
    </row>
    <row r="893" spans="1:34" x14ac:dyDescent="0.2">
      <c r="A893" s="9" t="str">
        <f>IFERROR(Tabela3[[#This Row],[direita]],"formula")</f>
        <v>0048 - 19)</v>
      </c>
      <c r="C893" t="s">
        <v>1140</v>
      </c>
      <c r="D893" t="s">
        <v>918</v>
      </c>
      <c r="E893" t="s">
        <v>1141</v>
      </c>
      <c r="F893" t="s">
        <v>677</v>
      </c>
      <c r="G893" t="s">
        <v>1466</v>
      </c>
      <c r="H893" s="48">
        <v>45707</v>
      </c>
      <c r="I893" t="s">
        <v>1982</v>
      </c>
      <c r="J893" t="s">
        <v>297</v>
      </c>
      <c r="K893" t="s">
        <v>27</v>
      </c>
      <c r="L893" t="s">
        <v>84</v>
      </c>
      <c r="M893" t="s">
        <v>102</v>
      </c>
      <c r="N893" t="s">
        <v>298</v>
      </c>
      <c r="O893" t="s">
        <v>299</v>
      </c>
      <c r="P893" t="s">
        <v>2845</v>
      </c>
      <c r="Q893" t="s">
        <v>2847</v>
      </c>
      <c r="R893" t="s">
        <v>103</v>
      </c>
      <c r="S893" t="s">
        <v>20</v>
      </c>
      <c r="T893" s="49">
        <v>4.5499999999999999E-2</v>
      </c>
      <c r="U893" s="49">
        <v>0.89634999999999998</v>
      </c>
      <c r="V893" s="49">
        <v>12.09</v>
      </c>
      <c r="W893" t="s">
        <v>305</v>
      </c>
      <c r="X893" t="s">
        <v>368</v>
      </c>
      <c r="Y893" t="s">
        <v>369</v>
      </c>
      <c r="Z893" t="s">
        <v>1468</v>
      </c>
      <c r="AA893" s="2" t="str">
        <f>IFERROR(VLOOKUP(Tabela3[[#This Row],[RetornCodigo]],Tabela7[],4,0),"formula")</f>
        <v xml:space="preserve">Atac Teresina   </v>
      </c>
      <c r="AB893" s="9" t="str">
        <f>IFERROR(VLOOKUP(Tabela3[[#This Row],[RetornCodigo]],Tabela7[],3,0),"formula")</f>
        <v>Atacadao</v>
      </c>
      <c r="AC893" s="40">
        <f>IFERROR(Tabela3[[#This Row],[Vlr Devolução]]/$AK$1,"formula")</f>
        <v>3.8735702552865419E-5</v>
      </c>
      <c r="AD893" s="32">
        <f>IFERROR(Tabela3[[#This Row],[Qtd Devolvida Kg]]/$AL$1,"formula")</f>
        <v>2.5995782484138859E-5</v>
      </c>
      <c r="AE893" s="41" t="str">
        <f>IFERROR(RIGHT(Tabela3[[#This Row],[Cliente]],10),"formula")</f>
        <v>0048 - 19)</v>
      </c>
      <c r="AF893" s="41">
        <f>IFERROR(VLOOKUP(Tabela3[[#This Row],[Fantasia]],'BASE VENDAS'!#REF!,2,0),0)</f>
        <v>0</v>
      </c>
      <c r="AG893" s="41">
        <f>IFERROR(VLOOKUP(Tabela3[[#This Row],[Fantasia]],'BASE VENDAS'!#REF!,3,0),0)</f>
        <v>0</v>
      </c>
      <c r="AH893" s="42">
        <f t="shared" si="15"/>
        <v>2.8611970184302681E-2</v>
      </c>
    </row>
    <row r="894" spans="1:34" x14ac:dyDescent="0.2">
      <c r="A894" s="9" t="str">
        <f>IFERROR(Tabela3[[#This Row],[direita]],"formula")</f>
        <v>0048 - 19)</v>
      </c>
      <c r="C894" t="s">
        <v>1140</v>
      </c>
      <c r="D894" t="s">
        <v>918</v>
      </c>
      <c r="E894" t="s">
        <v>1141</v>
      </c>
      <c r="F894" t="s">
        <v>677</v>
      </c>
      <c r="G894" t="s">
        <v>1466</v>
      </c>
      <c r="H894" s="48">
        <v>45707</v>
      </c>
      <c r="I894" t="s">
        <v>1982</v>
      </c>
      <c r="J894" t="s">
        <v>303</v>
      </c>
      <c r="K894" t="s">
        <v>93</v>
      </c>
      <c r="L894" t="s">
        <v>94</v>
      </c>
      <c r="M894" t="s">
        <v>94</v>
      </c>
      <c r="N894" t="s">
        <v>333</v>
      </c>
      <c r="O894" t="s">
        <v>299</v>
      </c>
      <c r="P894" t="s">
        <v>2845</v>
      </c>
      <c r="Q894" t="s">
        <v>307</v>
      </c>
      <c r="R894" t="s">
        <v>95</v>
      </c>
      <c r="S894" t="s">
        <v>96</v>
      </c>
      <c r="T894" s="49">
        <v>1</v>
      </c>
      <c r="U894" s="49">
        <v>0.30099999999999999</v>
      </c>
      <c r="V894" s="49">
        <v>8.5</v>
      </c>
      <c r="W894" t="s">
        <v>305</v>
      </c>
      <c r="X894" t="s">
        <v>368</v>
      </c>
      <c r="Y894" t="s">
        <v>369</v>
      </c>
      <c r="Z894" t="s">
        <v>1468</v>
      </c>
      <c r="AA894" s="2" t="str">
        <f>IFERROR(VLOOKUP(Tabela3[[#This Row],[RetornCodigo]],Tabela7[],4,0),"formula")</f>
        <v xml:space="preserve">Atac Teresina   </v>
      </c>
      <c r="AB894" s="9" t="str">
        <f>IFERROR(VLOOKUP(Tabela3[[#This Row],[RetornCodigo]],Tabela7[],3,0),"formula")</f>
        <v>Atacadao</v>
      </c>
      <c r="AC894" s="40">
        <f>IFERROR(Tabela3[[#This Row],[Vlr Devolução]]/$AK$1,"formula")</f>
        <v>2.7233537774967415E-5</v>
      </c>
      <c r="AD894" s="32">
        <f>IFERROR(Tabela3[[#This Row],[Qtd Devolvida Kg]]/$AL$1,"formula")</f>
        <v>8.7295481985003599E-6</v>
      </c>
      <c r="AE894" s="41" t="str">
        <f>IFERROR(RIGHT(Tabela3[[#This Row],[Cliente]],10),"formula")</f>
        <v>0048 - 19)</v>
      </c>
      <c r="AF894" s="41">
        <f>IFERROR(VLOOKUP(Tabela3[[#This Row],[Fantasia]],'BASE VENDAS'!#REF!,2,0),0)</f>
        <v>0</v>
      </c>
      <c r="AG894" s="41">
        <f>IFERROR(VLOOKUP(Tabela3[[#This Row],[Fantasia]],'BASE VENDAS'!#REF!,3,0),0)</f>
        <v>0</v>
      </c>
      <c r="AH894" s="42">
        <f t="shared" si="15"/>
        <v>2.8611970184302681E-2</v>
      </c>
    </row>
    <row r="895" spans="1:34" x14ac:dyDescent="0.2">
      <c r="A895" s="9" t="str">
        <f>IFERROR(Tabela3[[#This Row],[direita]],"formula")</f>
        <v>0002 - 58)</v>
      </c>
      <c r="C895" t="s">
        <v>1140</v>
      </c>
      <c r="D895" t="s">
        <v>918</v>
      </c>
      <c r="E895" t="s">
        <v>1141</v>
      </c>
      <c r="F895" t="s">
        <v>677</v>
      </c>
      <c r="G895" t="s">
        <v>1469</v>
      </c>
      <c r="H895" s="48">
        <v>45695</v>
      </c>
      <c r="I895" t="s">
        <v>357</v>
      </c>
      <c r="J895" t="s">
        <v>303</v>
      </c>
      <c r="K895" t="s">
        <v>38</v>
      </c>
      <c r="L895" t="s">
        <v>39</v>
      </c>
      <c r="M895" t="s">
        <v>39</v>
      </c>
      <c r="N895" t="s">
        <v>298</v>
      </c>
      <c r="O895" t="s">
        <v>299</v>
      </c>
      <c r="P895" t="s">
        <v>1470</v>
      </c>
      <c r="Q895" t="s">
        <v>300</v>
      </c>
      <c r="R895" t="s">
        <v>40</v>
      </c>
      <c r="S895" t="s">
        <v>20</v>
      </c>
      <c r="T895" s="49">
        <v>0.28570000000000001</v>
      </c>
      <c r="U895" s="49">
        <v>3.9998</v>
      </c>
      <c r="V895" s="49">
        <v>63.6</v>
      </c>
      <c r="W895" t="s">
        <v>315</v>
      </c>
      <c r="X895" t="s">
        <v>302</v>
      </c>
      <c r="Y895" t="s">
        <v>21</v>
      </c>
      <c r="Z895" t="s">
        <v>1471</v>
      </c>
      <c r="AA895" s="2" t="str">
        <f>IFERROR(VLOOKUP(Tabela3[[#This Row],[RetornCodigo]],Tabela7[],4,0),"formula")</f>
        <v xml:space="preserve">Atac Ilhotas   </v>
      </c>
      <c r="AB895" s="9" t="str">
        <f>IFERROR(VLOOKUP(Tabela3[[#This Row],[RetornCodigo]],Tabela7[],3,0),"formula")</f>
        <v>Atacadao</v>
      </c>
      <c r="AC895" s="40">
        <f>IFERROR(Tabela3[[#This Row],[Vlr Devolução]]/$AK$1,"formula")</f>
        <v>2.0377094146916796E-4</v>
      </c>
      <c r="AD895" s="32">
        <f>IFERROR(Tabela3[[#This Row],[Qtd Devolvida Kg]]/$AL$1,"formula")</f>
        <v>1.1600148466565361E-4</v>
      </c>
      <c r="AE895" s="41" t="str">
        <f>IFERROR(RIGHT(Tabela3[[#This Row],[Cliente]],10),"formula")</f>
        <v>0002 - 58)</v>
      </c>
      <c r="AF895" s="41">
        <f>IFERROR(VLOOKUP(Tabela3[[#This Row],[Fantasia]],'BASE VENDAS'!#REF!,2,0),0)</f>
        <v>0</v>
      </c>
      <c r="AG895" s="41">
        <f>IFERROR(VLOOKUP(Tabela3[[#This Row],[Fantasia]],'BASE VENDAS'!#REF!,3,0),0)</f>
        <v>0</v>
      </c>
      <c r="AH895" s="42">
        <f t="shared" si="15"/>
        <v>2.8611970184302681E-2</v>
      </c>
    </row>
    <row r="896" spans="1:34" x14ac:dyDescent="0.2">
      <c r="A896" s="9" t="str">
        <f>IFERROR(Tabela3[[#This Row],[direita]],"formula")</f>
        <v>0002 - 58)</v>
      </c>
      <c r="C896" t="s">
        <v>1140</v>
      </c>
      <c r="D896" t="s">
        <v>918</v>
      </c>
      <c r="E896" t="s">
        <v>1141</v>
      </c>
      <c r="F896" t="s">
        <v>677</v>
      </c>
      <c r="G896" t="s">
        <v>1469</v>
      </c>
      <c r="H896" s="48">
        <v>45695</v>
      </c>
      <c r="I896" t="s">
        <v>357</v>
      </c>
      <c r="J896" t="s">
        <v>297</v>
      </c>
      <c r="K896" t="s">
        <v>62</v>
      </c>
      <c r="L896" t="s">
        <v>63</v>
      </c>
      <c r="M896" t="s">
        <v>63</v>
      </c>
      <c r="N896" t="s">
        <v>298</v>
      </c>
      <c r="O896" t="s">
        <v>299</v>
      </c>
      <c r="P896" t="s">
        <v>1470</v>
      </c>
      <c r="Q896" t="s">
        <v>308</v>
      </c>
      <c r="R896" t="s">
        <v>64</v>
      </c>
      <c r="S896" t="s">
        <v>20</v>
      </c>
      <c r="T896" s="49">
        <v>6.6699999999999995E-2</v>
      </c>
      <c r="U896" s="49">
        <v>1.0004999999999999</v>
      </c>
      <c r="V896" s="49">
        <v>12.5</v>
      </c>
      <c r="W896" t="s">
        <v>315</v>
      </c>
      <c r="X896" t="s">
        <v>302</v>
      </c>
      <c r="Y896" t="s">
        <v>21</v>
      </c>
      <c r="Z896" t="s">
        <v>1471</v>
      </c>
      <c r="AA896" s="2" t="str">
        <f>IFERROR(VLOOKUP(Tabela3[[#This Row],[RetornCodigo]],Tabela7[],4,0),"formula")</f>
        <v xml:space="preserve">Atac Ilhotas   </v>
      </c>
      <c r="AB896" s="9" t="str">
        <f>IFERROR(VLOOKUP(Tabela3[[#This Row],[RetornCodigo]],Tabela7[],3,0),"formula")</f>
        <v>Atacadao</v>
      </c>
      <c r="AC896" s="40">
        <f>IFERROR(Tabela3[[#This Row],[Vlr Devolução]]/$AK$1,"formula")</f>
        <v>4.0049320257305026E-5</v>
      </c>
      <c r="AD896" s="32">
        <f>IFERROR(Tabela3[[#This Row],[Qtd Devolvida Kg]]/$AL$1,"formula")</f>
        <v>2.9016322168105014E-5</v>
      </c>
      <c r="AE896" s="41" t="str">
        <f>IFERROR(RIGHT(Tabela3[[#This Row],[Cliente]],10),"formula")</f>
        <v>0002 - 58)</v>
      </c>
      <c r="AF896" s="41">
        <f>IFERROR(VLOOKUP(Tabela3[[#This Row],[Fantasia]],'BASE VENDAS'!#REF!,2,0),0)</f>
        <v>0</v>
      </c>
      <c r="AG896" s="41">
        <f>IFERROR(VLOOKUP(Tabela3[[#This Row],[Fantasia]],'BASE VENDAS'!#REF!,3,0),0)</f>
        <v>0</v>
      </c>
      <c r="AH896" s="42">
        <f t="shared" si="15"/>
        <v>2.8611970184302681E-2</v>
      </c>
    </row>
    <row r="897" spans="1:34" x14ac:dyDescent="0.2">
      <c r="A897" s="9" t="str">
        <f>IFERROR(Tabela3[[#This Row],[direita]],"formula")</f>
        <v>0002 - 58)</v>
      </c>
      <c r="C897" t="s">
        <v>1140</v>
      </c>
      <c r="D897" t="s">
        <v>918</v>
      </c>
      <c r="E897" t="s">
        <v>1141</v>
      </c>
      <c r="F897" t="s">
        <v>677</v>
      </c>
      <c r="G897" t="s">
        <v>1469</v>
      </c>
      <c r="H897" s="48">
        <v>45695</v>
      </c>
      <c r="I897" t="s">
        <v>357</v>
      </c>
      <c r="J897" t="s">
        <v>297</v>
      </c>
      <c r="K897" t="s">
        <v>53</v>
      </c>
      <c r="L897" t="s">
        <v>54</v>
      </c>
      <c r="M897" t="s">
        <v>55</v>
      </c>
      <c r="N897" t="s">
        <v>298</v>
      </c>
      <c r="O897" t="s">
        <v>299</v>
      </c>
      <c r="P897" t="s">
        <v>1470</v>
      </c>
      <c r="Q897" t="s">
        <v>309</v>
      </c>
      <c r="R897" t="s">
        <v>56</v>
      </c>
      <c r="S897" t="s">
        <v>20</v>
      </c>
      <c r="T897" s="49">
        <v>6.6699999999999995E-2</v>
      </c>
      <c r="U897" s="49">
        <v>1.0004999999999999</v>
      </c>
      <c r="V897" s="49">
        <v>12.9</v>
      </c>
      <c r="W897" t="s">
        <v>315</v>
      </c>
      <c r="X897" t="s">
        <v>302</v>
      </c>
      <c r="Y897" t="s">
        <v>21</v>
      </c>
      <c r="Z897" t="s">
        <v>1471</v>
      </c>
      <c r="AA897" s="2" t="str">
        <f>IFERROR(VLOOKUP(Tabela3[[#This Row],[RetornCodigo]],Tabela7[],4,0),"formula")</f>
        <v xml:space="preserve">Atac Ilhotas   </v>
      </c>
      <c r="AB897" s="9" t="str">
        <f>IFERROR(VLOOKUP(Tabela3[[#This Row],[RetornCodigo]],Tabela7[],3,0),"formula")</f>
        <v>Atacadao</v>
      </c>
      <c r="AC897" s="40">
        <f>IFERROR(Tabela3[[#This Row],[Vlr Devolução]]/$AK$1,"formula")</f>
        <v>4.1330898505538783E-5</v>
      </c>
      <c r="AD897" s="32">
        <f>IFERROR(Tabela3[[#This Row],[Qtd Devolvida Kg]]/$AL$1,"formula")</f>
        <v>2.9016322168105014E-5</v>
      </c>
      <c r="AE897" s="41" t="str">
        <f>IFERROR(RIGHT(Tabela3[[#This Row],[Cliente]],10),"formula")</f>
        <v>0002 - 58)</v>
      </c>
      <c r="AF897" s="41">
        <f>IFERROR(VLOOKUP(Tabela3[[#This Row],[Fantasia]],'BASE VENDAS'!#REF!,2,0),0)</f>
        <v>0</v>
      </c>
      <c r="AG897" s="41">
        <f>IFERROR(VLOOKUP(Tabela3[[#This Row],[Fantasia]],'BASE VENDAS'!#REF!,3,0),0)</f>
        <v>0</v>
      </c>
      <c r="AH897" s="42">
        <f t="shared" si="15"/>
        <v>2.8611970184302681E-2</v>
      </c>
    </row>
    <row r="898" spans="1:34" x14ac:dyDescent="0.2">
      <c r="A898" s="9" t="str">
        <f>IFERROR(Tabela3[[#This Row],[direita]],"formula")</f>
        <v>0002 - 58)</v>
      </c>
      <c r="C898" t="s">
        <v>1140</v>
      </c>
      <c r="D898" t="s">
        <v>918</v>
      </c>
      <c r="E898" t="s">
        <v>1141</v>
      </c>
      <c r="F898" t="s">
        <v>677</v>
      </c>
      <c r="G898" t="s">
        <v>1469</v>
      </c>
      <c r="H898" s="48">
        <v>45695</v>
      </c>
      <c r="I898" t="s">
        <v>357</v>
      </c>
      <c r="J898" t="s">
        <v>297</v>
      </c>
      <c r="K898" t="s">
        <v>27</v>
      </c>
      <c r="L898" t="s">
        <v>84</v>
      </c>
      <c r="M898" t="s">
        <v>102</v>
      </c>
      <c r="N898" t="s">
        <v>298</v>
      </c>
      <c r="O898" t="s">
        <v>299</v>
      </c>
      <c r="P898" t="s">
        <v>1470</v>
      </c>
      <c r="Q898" t="s">
        <v>307</v>
      </c>
      <c r="R898" t="s">
        <v>103</v>
      </c>
      <c r="S898" t="s">
        <v>20</v>
      </c>
      <c r="T898" s="49">
        <v>0.18179999999999999</v>
      </c>
      <c r="U898" s="49">
        <v>3.5814599999999999</v>
      </c>
      <c r="V898" s="49">
        <v>44.33</v>
      </c>
      <c r="W898" t="s">
        <v>315</v>
      </c>
      <c r="X898" t="s">
        <v>302</v>
      </c>
      <c r="Y898" t="s">
        <v>335</v>
      </c>
      <c r="Z898" t="s">
        <v>1471</v>
      </c>
      <c r="AA898" s="2" t="str">
        <f>IFERROR(VLOOKUP(Tabela3[[#This Row],[RetornCodigo]],Tabela7[],4,0),"formula")</f>
        <v xml:space="preserve">Atac Ilhotas   </v>
      </c>
      <c r="AB898" s="9" t="str">
        <f>IFERROR(VLOOKUP(Tabela3[[#This Row],[RetornCodigo]],Tabela7[],3,0),"formula")</f>
        <v>Atacadao</v>
      </c>
      <c r="AC898" s="40">
        <f>IFERROR(Tabela3[[#This Row],[Vlr Devolução]]/$AK$1,"formula")</f>
        <v>1.4203090936050654E-4</v>
      </c>
      <c r="AD898" s="32">
        <f>IFERROR(Tabela3[[#This Row],[Qtd Devolvida Kg]]/$AL$1,"formula")</f>
        <v>1.0386886276080098E-4</v>
      </c>
      <c r="AE898" s="41" t="str">
        <f>IFERROR(RIGHT(Tabela3[[#This Row],[Cliente]],10),"formula")</f>
        <v>0002 - 58)</v>
      </c>
      <c r="AF898" s="41">
        <f>IFERROR(VLOOKUP(Tabela3[[#This Row],[Fantasia]],'BASE VENDAS'!#REF!,2,0),0)</f>
        <v>0</v>
      </c>
      <c r="AG898" s="41">
        <f>IFERROR(VLOOKUP(Tabela3[[#This Row],[Fantasia]],'BASE VENDAS'!#REF!,3,0),0)</f>
        <v>0</v>
      </c>
      <c r="AH898" s="42">
        <f t="shared" si="15"/>
        <v>2.8611970184302681E-2</v>
      </c>
    </row>
    <row r="899" spans="1:34" x14ac:dyDescent="0.2">
      <c r="A899" s="9" t="str">
        <f>IFERROR(Tabela3[[#This Row],[direita]],"formula")</f>
        <v>0002 - 58)</v>
      </c>
      <c r="C899" t="s">
        <v>1140</v>
      </c>
      <c r="D899" t="s">
        <v>918</v>
      </c>
      <c r="E899" t="s">
        <v>1141</v>
      </c>
      <c r="F899" t="s">
        <v>677</v>
      </c>
      <c r="G899" t="s">
        <v>1469</v>
      </c>
      <c r="H899" s="48">
        <v>45695</v>
      </c>
      <c r="I899" t="s">
        <v>357</v>
      </c>
      <c r="J899" t="s">
        <v>303</v>
      </c>
      <c r="K899" t="s">
        <v>45</v>
      </c>
      <c r="L899" t="s">
        <v>49</v>
      </c>
      <c r="M899" t="s">
        <v>49</v>
      </c>
      <c r="N899" t="s">
        <v>311</v>
      </c>
      <c r="O899" t="s">
        <v>299</v>
      </c>
      <c r="P899" t="s">
        <v>1470</v>
      </c>
      <c r="Q899" t="s">
        <v>317</v>
      </c>
      <c r="R899" t="s">
        <v>50</v>
      </c>
      <c r="S899" t="s">
        <v>20</v>
      </c>
      <c r="T899" s="49">
        <v>0.1333</v>
      </c>
      <c r="U899" s="49">
        <v>1.9995000000000001</v>
      </c>
      <c r="V899" s="49">
        <v>5.8</v>
      </c>
      <c r="W899" t="s">
        <v>315</v>
      </c>
      <c r="X899" t="s">
        <v>302</v>
      </c>
      <c r="Y899" t="s">
        <v>21</v>
      </c>
      <c r="Z899" t="s">
        <v>1471</v>
      </c>
      <c r="AA899" s="2" t="str">
        <f>IFERROR(VLOOKUP(Tabela3[[#This Row],[RetornCodigo]],Tabela7[],4,0),"formula")</f>
        <v xml:space="preserve">Atac Ilhotas   </v>
      </c>
      <c r="AB899" s="9" t="str">
        <f>IFERROR(VLOOKUP(Tabela3[[#This Row],[RetornCodigo]],Tabela7[],3,0),"formula")</f>
        <v>Atacadao</v>
      </c>
      <c r="AC899" s="40">
        <f>IFERROR(Tabela3[[#This Row],[Vlr Devolução]]/$AK$1,"formula")</f>
        <v>1.858288459938953E-5</v>
      </c>
      <c r="AD899" s="32">
        <f>IFERROR(Tabela3[[#This Row],[Qtd Devolvida Kg]]/$AL$1,"formula")</f>
        <v>5.7989141604323817E-5</v>
      </c>
      <c r="AE899" s="41" t="str">
        <f>IFERROR(RIGHT(Tabela3[[#This Row],[Cliente]],10),"formula")</f>
        <v>0002 - 58)</v>
      </c>
      <c r="AF899" s="41">
        <f>IFERROR(VLOOKUP(Tabela3[[#This Row],[Fantasia]],'BASE VENDAS'!#REF!,2,0),0)</f>
        <v>0</v>
      </c>
      <c r="AG899" s="41">
        <f>IFERROR(VLOOKUP(Tabela3[[#This Row],[Fantasia]],'BASE VENDAS'!#REF!,3,0),0)</f>
        <v>0</v>
      </c>
      <c r="AH899" s="42">
        <f t="shared" si="15"/>
        <v>2.8611970184302681E-2</v>
      </c>
    </row>
    <row r="900" spans="1:34" x14ac:dyDescent="0.2">
      <c r="A900" s="9" t="str">
        <f>IFERROR(Tabela3[[#This Row],[direita]],"formula")</f>
        <v>0002 - 58)</v>
      </c>
      <c r="C900" t="s">
        <v>1140</v>
      </c>
      <c r="D900" t="s">
        <v>918</v>
      </c>
      <c r="E900" t="s">
        <v>1141</v>
      </c>
      <c r="F900" t="s">
        <v>677</v>
      </c>
      <c r="G900" t="s">
        <v>1469</v>
      </c>
      <c r="H900" s="48">
        <v>45702</v>
      </c>
      <c r="I900" t="s">
        <v>430</v>
      </c>
      <c r="J900" t="s">
        <v>303</v>
      </c>
      <c r="K900" t="s">
        <v>57</v>
      </c>
      <c r="L900" t="s">
        <v>334</v>
      </c>
      <c r="M900" t="s">
        <v>367</v>
      </c>
      <c r="N900" t="s">
        <v>342</v>
      </c>
      <c r="O900" t="s">
        <v>299</v>
      </c>
      <c r="P900" t="s">
        <v>2271</v>
      </c>
      <c r="Q900" t="s">
        <v>300</v>
      </c>
      <c r="R900" t="s">
        <v>387</v>
      </c>
      <c r="S900" t="s">
        <v>20</v>
      </c>
      <c r="T900" s="49">
        <v>0.1</v>
      </c>
      <c r="U900" s="49">
        <v>0.56000000000000005</v>
      </c>
      <c r="V900" s="49">
        <v>10.9</v>
      </c>
      <c r="W900" t="s">
        <v>315</v>
      </c>
      <c r="X900" t="s">
        <v>368</v>
      </c>
      <c r="Y900" t="s">
        <v>369</v>
      </c>
      <c r="Z900" t="s">
        <v>1471</v>
      </c>
      <c r="AA900" s="2" t="str">
        <f>IFERROR(VLOOKUP(Tabela3[[#This Row],[RetornCodigo]],Tabela7[],4,0),"formula")</f>
        <v xml:space="preserve">Atac Ilhotas   </v>
      </c>
      <c r="AB900" s="9" t="str">
        <f>IFERROR(VLOOKUP(Tabela3[[#This Row],[RetornCodigo]],Tabela7[],3,0),"formula")</f>
        <v>Atacadao</v>
      </c>
      <c r="AC900" s="40">
        <f>IFERROR(Tabela3[[#This Row],[Vlr Devolução]]/$AK$1,"formula")</f>
        <v>3.4923007264369984E-5</v>
      </c>
      <c r="AD900" s="32">
        <f>IFERROR(Tabela3[[#This Row],[Qtd Devolvida Kg]]/$AL$1,"formula")</f>
        <v>1.6241019904186717E-5</v>
      </c>
      <c r="AE900" s="41" t="str">
        <f>IFERROR(RIGHT(Tabela3[[#This Row],[Cliente]],10),"formula")</f>
        <v>0002 - 58)</v>
      </c>
      <c r="AF900" s="41">
        <f>IFERROR(VLOOKUP(Tabela3[[#This Row],[Fantasia]],'BASE VENDAS'!#REF!,2,0),0)</f>
        <v>0</v>
      </c>
      <c r="AG900" s="41">
        <f>IFERROR(VLOOKUP(Tabela3[[#This Row],[Fantasia]],'BASE VENDAS'!#REF!,3,0),0)</f>
        <v>0</v>
      </c>
      <c r="AH900" s="42">
        <f t="shared" si="15"/>
        <v>2.8611970184302681E-2</v>
      </c>
    </row>
    <row r="901" spans="1:34" x14ac:dyDescent="0.2">
      <c r="A901" s="9" t="str">
        <f>IFERROR(Tabela3[[#This Row],[direita]],"formula")</f>
        <v>0002 - 58)</v>
      </c>
      <c r="C901" t="s">
        <v>1140</v>
      </c>
      <c r="D901" t="s">
        <v>918</v>
      </c>
      <c r="E901" t="s">
        <v>1141</v>
      </c>
      <c r="F901" t="s">
        <v>677</v>
      </c>
      <c r="G901" t="s">
        <v>1469</v>
      </c>
      <c r="H901" s="48">
        <v>45702</v>
      </c>
      <c r="I901" t="s">
        <v>430</v>
      </c>
      <c r="J901" t="s">
        <v>303</v>
      </c>
      <c r="K901" t="s">
        <v>45</v>
      </c>
      <c r="L901" t="s">
        <v>417</v>
      </c>
      <c r="M901" t="s">
        <v>46</v>
      </c>
      <c r="N901" t="s">
        <v>311</v>
      </c>
      <c r="O901" t="s">
        <v>299</v>
      </c>
      <c r="P901" t="s">
        <v>2271</v>
      </c>
      <c r="Q901" t="s">
        <v>319</v>
      </c>
      <c r="R901" t="s">
        <v>47</v>
      </c>
      <c r="S901" t="s">
        <v>20</v>
      </c>
      <c r="T901" s="49">
        <v>1</v>
      </c>
      <c r="U901" s="49">
        <v>15</v>
      </c>
      <c r="V901" s="49">
        <v>33</v>
      </c>
      <c r="W901" t="s">
        <v>305</v>
      </c>
      <c r="X901" t="s">
        <v>372</v>
      </c>
      <c r="Y901" t="s">
        <v>373</v>
      </c>
      <c r="Z901" t="s">
        <v>1471</v>
      </c>
      <c r="AA901" s="2" t="str">
        <f>IFERROR(VLOOKUP(Tabela3[[#This Row],[RetornCodigo]],Tabela7[],4,0),"formula")</f>
        <v xml:space="preserve">Atac Ilhotas   </v>
      </c>
      <c r="AB901" s="9" t="str">
        <f>IFERROR(VLOOKUP(Tabela3[[#This Row],[RetornCodigo]],Tabela7[],3,0),"formula")</f>
        <v>Atacadao</v>
      </c>
      <c r="AC901" s="40">
        <f>IFERROR(Tabela3[[#This Row],[Vlr Devolução]]/$AK$1,"formula")</f>
        <v>1.0573020547928526E-4</v>
      </c>
      <c r="AD901" s="32">
        <f>IFERROR(Tabela3[[#This Row],[Qtd Devolvida Kg]]/$AL$1,"formula")</f>
        <v>4.3502731886214415E-4</v>
      </c>
      <c r="AE901" s="41" t="str">
        <f>IFERROR(RIGHT(Tabela3[[#This Row],[Cliente]],10),"formula")</f>
        <v>0002 - 58)</v>
      </c>
      <c r="AF901" s="41">
        <f>IFERROR(VLOOKUP(Tabela3[[#This Row],[Fantasia]],'BASE VENDAS'!#REF!,2,0),0)</f>
        <v>0</v>
      </c>
      <c r="AG901" s="41">
        <f>IFERROR(VLOOKUP(Tabela3[[#This Row],[Fantasia]],'BASE VENDAS'!#REF!,3,0),0)</f>
        <v>0</v>
      </c>
      <c r="AH901" s="42">
        <f t="shared" si="15"/>
        <v>2.8611970184302681E-2</v>
      </c>
    </row>
    <row r="902" spans="1:34" x14ac:dyDescent="0.2">
      <c r="A902" s="9" t="str">
        <f>IFERROR(Tabela3[[#This Row],[direita]],"formula")</f>
        <v>0002 - 58)</v>
      </c>
      <c r="C902" t="s">
        <v>1140</v>
      </c>
      <c r="D902" t="s">
        <v>918</v>
      </c>
      <c r="E902" t="s">
        <v>1141</v>
      </c>
      <c r="F902" t="s">
        <v>677</v>
      </c>
      <c r="G902" t="s">
        <v>1469</v>
      </c>
      <c r="H902" s="48">
        <v>45702</v>
      </c>
      <c r="I902" t="s">
        <v>430</v>
      </c>
      <c r="J902" t="s">
        <v>303</v>
      </c>
      <c r="K902" t="s">
        <v>31</v>
      </c>
      <c r="L902" t="s">
        <v>1188</v>
      </c>
      <c r="M902" t="s">
        <v>31</v>
      </c>
      <c r="N902" t="s">
        <v>311</v>
      </c>
      <c r="O902" t="s">
        <v>299</v>
      </c>
      <c r="P902" t="s">
        <v>2271</v>
      </c>
      <c r="Q902" t="s">
        <v>327</v>
      </c>
      <c r="R902" t="s">
        <v>32</v>
      </c>
      <c r="S902" t="s">
        <v>20</v>
      </c>
      <c r="T902" s="49">
        <v>0.25</v>
      </c>
      <c r="U902" s="49">
        <v>1</v>
      </c>
      <c r="V902" s="49">
        <v>18.899999999999999</v>
      </c>
      <c r="W902" t="s">
        <v>315</v>
      </c>
      <c r="X902" t="s">
        <v>368</v>
      </c>
      <c r="Y902" t="s">
        <v>369</v>
      </c>
      <c r="Z902" t="s">
        <v>1471</v>
      </c>
      <c r="AA902" s="2" t="str">
        <f>IFERROR(VLOOKUP(Tabela3[[#This Row],[RetornCodigo]],Tabela7[],4,0),"formula")</f>
        <v xml:space="preserve">Atac Ilhotas   </v>
      </c>
      <c r="AB902" s="9" t="str">
        <f>IFERROR(VLOOKUP(Tabela3[[#This Row],[RetornCodigo]],Tabela7[],3,0),"formula")</f>
        <v>Atacadao</v>
      </c>
      <c r="AC902" s="40">
        <f>IFERROR(Tabela3[[#This Row],[Vlr Devolução]]/$AK$1,"formula")</f>
        <v>6.0554572229045191E-5</v>
      </c>
      <c r="AD902" s="32">
        <f>IFERROR(Tabela3[[#This Row],[Qtd Devolvida Kg]]/$AL$1,"formula")</f>
        <v>2.9001821257476276E-5</v>
      </c>
      <c r="AE902" s="41" t="str">
        <f>IFERROR(RIGHT(Tabela3[[#This Row],[Cliente]],10),"formula")</f>
        <v>0002 - 58)</v>
      </c>
      <c r="AF902" s="41">
        <f>IFERROR(VLOOKUP(Tabela3[[#This Row],[Fantasia]],'BASE VENDAS'!#REF!,2,0),0)</f>
        <v>0</v>
      </c>
      <c r="AG902" s="41">
        <f>IFERROR(VLOOKUP(Tabela3[[#This Row],[Fantasia]],'BASE VENDAS'!#REF!,3,0),0)</f>
        <v>0</v>
      </c>
      <c r="AH902" s="42">
        <f t="shared" si="15"/>
        <v>2.8611970184302681E-2</v>
      </c>
    </row>
    <row r="903" spans="1:34" x14ac:dyDescent="0.2">
      <c r="A903" s="9" t="str">
        <f>IFERROR(Tabela3[[#This Row],[direita]],"formula")</f>
        <v>0002 - 58)</v>
      </c>
      <c r="C903" t="s">
        <v>1140</v>
      </c>
      <c r="D903" t="s">
        <v>918</v>
      </c>
      <c r="E903" t="s">
        <v>1141</v>
      </c>
      <c r="F903" t="s">
        <v>677</v>
      </c>
      <c r="G903" t="s">
        <v>1469</v>
      </c>
      <c r="H903" s="48">
        <v>45699</v>
      </c>
      <c r="I903" t="s">
        <v>430</v>
      </c>
      <c r="J903" t="s">
        <v>303</v>
      </c>
      <c r="K903" t="s">
        <v>57</v>
      </c>
      <c r="L903" t="s">
        <v>429</v>
      </c>
      <c r="M903" t="s">
        <v>57</v>
      </c>
      <c r="N903" t="s">
        <v>298</v>
      </c>
      <c r="O903" t="s">
        <v>299</v>
      </c>
      <c r="P903" t="s">
        <v>1472</v>
      </c>
      <c r="Q903" t="s">
        <v>300</v>
      </c>
      <c r="R903" t="s">
        <v>58</v>
      </c>
      <c r="S903" t="s">
        <v>20</v>
      </c>
      <c r="T903" s="49">
        <v>0.33329999999999999</v>
      </c>
      <c r="U903" s="49">
        <v>1.9998</v>
      </c>
      <c r="V903" s="49">
        <v>37</v>
      </c>
      <c r="W903" t="s">
        <v>301</v>
      </c>
      <c r="X903" t="s">
        <v>370</v>
      </c>
      <c r="Y903" t="s">
        <v>371</v>
      </c>
      <c r="Z903" t="s">
        <v>1471</v>
      </c>
      <c r="AA903" s="2" t="str">
        <f>IFERROR(VLOOKUP(Tabela3[[#This Row],[RetornCodigo]],Tabela7[],4,0),"formula")</f>
        <v xml:space="preserve">Atac Ilhotas   </v>
      </c>
      <c r="AB903" s="9" t="str">
        <f>IFERROR(VLOOKUP(Tabela3[[#This Row],[RetornCodigo]],Tabela7[],3,0),"formula")</f>
        <v>Atacadao</v>
      </c>
      <c r="AC903" s="40">
        <f>IFERROR(Tabela3[[#This Row],[Vlr Devolução]]/$AK$1,"formula")</f>
        <v>1.1854598796162287E-4</v>
      </c>
      <c r="AD903" s="32">
        <f>IFERROR(Tabela3[[#This Row],[Qtd Devolvida Kg]]/$AL$1,"formula")</f>
        <v>5.7997842150701057E-5</v>
      </c>
      <c r="AE903" s="41" t="str">
        <f>IFERROR(RIGHT(Tabela3[[#This Row],[Cliente]],10),"formula")</f>
        <v>0002 - 58)</v>
      </c>
      <c r="AF903" s="41">
        <f>IFERROR(VLOOKUP(Tabela3[[#This Row],[Fantasia]],'BASE VENDAS'!#REF!,2,0),0)</f>
        <v>0</v>
      </c>
      <c r="AG903" s="41">
        <f>IFERROR(VLOOKUP(Tabela3[[#This Row],[Fantasia]],'BASE VENDAS'!#REF!,3,0),0)</f>
        <v>0</v>
      </c>
      <c r="AH903" s="42">
        <f t="shared" si="15"/>
        <v>2.8611970184302681E-2</v>
      </c>
    </row>
    <row r="904" spans="1:34" x14ac:dyDescent="0.2">
      <c r="A904" s="9" t="str">
        <f>IFERROR(Tabela3[[#This Row],[direita]],"formula")</f>
        <v>0002 - 58)</v>
      </c>
      <c r="C904" t="s">
        <v>1140</v>
      </c>
      <c r="D904" t="s">
        <v>918</v>
      </c>
      <c r="E904" t="s">
        <v>1141</v>
      </c>
      <c r="F904" t="s">
        <v>677</v>
      </c>
      <c r="G904" t="s">
        <v>1469</v>
      </c>
      <c r="H904" s="48">
        <v>45699</v>
      </c>
      <c r="I904" t="s">
        <v>430</v>
      </c>
      <c r="J904" t="s">
        <v>297</v>
      </c>
      <c r="K904" t="s">
        <v>27</v>
      </c>
      <c r="L904" t="s">
        <v>320</v>
      </c>
      <c r="M904" t="s">
        <v>28</v>
      </c>
      <c r="N904" t="s">
        <v>298</v>
      </c>
      <c r="O904" t="s">
        <v>299</v>
      </c>
      <c r="P904" t="s">
        <v>1472</v>
      </c>
      <c r="Q904" t="s">
        <v>308</v>
      </c>
      <c r="R904" t="s">
        <v>29</v>
      </c>
      <c r="S904" t="s">
        <v>20</v>
      </c>
      <c r="T904" s="49">
        <v>0.1111</v>
      </c>
      <c r="U904" s="49">
        <v>1.9998</v>
      </c>
      <c r="V904" s="49">
        <v>29</v>
      </c>
      <c r="W904" t="s">
        <v>301</v>
      </c>
      <c r="X904" t="s">
        <v>370</v>
      </c>
      <c r="Y904" t="s">
        <v>371</v>
      </c>
      <c r="Z904" t="s">
        <v>1471</v>
      </c>
      <c r="AA904" s="2" t="str">
        <f>IFERROR(VLOOKUP(Tabela3[[#This Row],[RetornCodigo]],Tabela7[],4,0),"formula")</f>
        <v xml:space="preserve">Atac Ilhotas   </v>
      </c>
      <c r="AB904" s="9" t="str">
        <f>IFERROR(VLOOKUP(Tabela3[[#This Row],[RetornCodigo]],Tabela7[],3,0),"formula")</f>
        <v>Atacadao</v>
      </c>
      <c r="AC904" s="40">
        <f>IFERROR(Tabela3[[#This Row],[Vlr Devolução]]/$AK$1,"formula")</f>
        <v>9.2914422996947661E-5</v>
      </c>
      <c r="AD904" s="32">
        <f>IFERROR(Tabela3[[#This Row],[Qtd Devolvida Kg]]/$AL$1,"formula")</f>
        <v>5.7997842150701057E-5</v>
      </c>
      <c r="AE904" s="41" t="str">
        <f>IFERROR(RIGHT(Tabela3[[#This Row],[Cliente]],10),"formula")</f>
        <v>0002 - 58)</v>
      </c>
      <c r="AF904" s="41">
        <f>IFERROR(VLOOKUP(Tabela3[[#This Row],[Fantasia]],'BASE VENDAS'!#REF!,2,0),0)</f>
        <v>0</v>
      </c>
      <c r="AG904" s="41">
        <f>IFERROR(VLOOKUP(Tabela3[[#This Row],[Fantasia]],'BASE VENDAS'!#REF!,3,0),0)</f>
        <v>0</v>
      </c>
      <c r="AH904" s="42">
        <f t="shared" si="15"/>
        <v>2.8611970184302681E-2</v>
      </c>
    </row>
    <row r="905" spans="1:34" x14ac:dyDescent="0.2">
      <c r="A905" s="9" t="str">
        <f>IFERROR(Tabela3[[#This Row],[direita]],"formula")</f>
        <v>0002 - 58)</v>
      </c>
      <c r="C905" t="s">
        <v>1140</v>
      </c>
      <c r="D905" t="s">
        <v>918</v>
      </c>
      <c r="E905" t="s">
        <v>1141</v>
      </c>
      <c r="F905" t="s">
        <v>677</v>
      </c>
      <c r="G905" t="s">
        <v>1469</v>
      </c>
      <c r="H905" s="48">
        <v>45706</v>
      </c>
      <c r="I905" t="s">
        <v>1982</v>
      </c>
      <c r="J905" t="s">
        <v>303</v>
      </c>
      <c r="K905" t="s">
        <v>57</v>
      </c>
      <c r="L905" t="s">
        <v>429</v>
      </c>
      <c r="M905" t="s">
        <v>57</v>
      </c>
      <c r="N905" t="s">
        <v>298</v>
      </c>
      <c r="O905" t="s">
        <v>299</v>
      </c>
      <c r="P905" t="s">
        <v>2272</v>
      </c>
      <c r="Q905" t="s">
        <v>300</v>
      </c>
      <c r="R905" t="s">
        <v>58</v>
      </c>
      <c r="S905" t="s">
        <v>20</v>
      </c>
      <c r="T905" s="49">
        <v>0.5</v>
      </c>
      <c r="U905" s="49">
        <v>3</v>
      </c>
      <c r="V905" s="49">
        <v>55.5</v>
      </c>
      <c r="W905" t="s">
        <v>301</v>
      </c>
      <c r="X905" t="s">
        <v>370</v>
      </c>
      <c r="Y905" t="s">
        <v>371</v>
      </c>
      <c r="Z905" t="s">
        <v>1471</v>
      </c>
      <c r="AA905" s="2" t="str">
        <f>IFERROR(VLOOKUP(Tabela3[[#This Row],[RetornCodigo]],Tabela7[],4,0),"formula")</f>
        <v xml:space="preserve">Atac Ilhotas   </v>
      </c>
      <c r="AB905" s="9" t="str">
        <f>IFERROR(VLOOKUP(Tabela3[[#This Row],[RetornCodigo]],Tabela7[],3,0),"formula")</f>
        <v>Atacadao</v>
      </c>
      <c r="AC905" s="40">
        <f>IFERROR(Tabela3[[#This Row],[Vlr Devolução]]/$AK$1,"formula")</f>
        <v>1.7781898194243432E-4</v>
      </c>
      <c r="AD905" s="32">
        <f>IFERROR(Tabela3[[#This Row],[Qtd Devolvida Kg]]/$AL$1,"formula")</f>
        <v>8.7005463772428838E-5</v>
      </c>
      <c r="AE905" s="41" t="str">
        <f>IFERROR(RIGHT(Tabela3[[#This Row],[Cliente]],10),"formula")</f>
        <v>0002 - 58)</v>
      </c>
      <c r="AF905" s="41">
        <f>IFERROR(VLOOKUP(Tabela3[[#This Row],[Fantasia]],'BASE VENDAS'!#REF!,2,0),0)</f>
        <v>0</v>
      </c>
      <c r="AG905" s="41">
        <f>IFERROR(VLOOKUP(Tabela3[[#This Row],[Fantasia]],'BASE VENDAS'!#REF!,3,0),0)</f>
        <v>0</v>
      </c>
      <c r="AH905" s="42">
        <f t="shared" si="15"/>
        <v>2.8611970184302681E-2</v>
      </c>
    </row>
    <row r="906" spans="1:34" x14ac:dyDescent="0.2">
      <c r="A906" s="9" t="str">
        <f>IFERROR(Tabela3[[#This Row],[direita]],"formula")</f>
        <v>0002 - 58)</v>
      </c>
      <c r="C906" t="s">
        <v>1140</v>
      </c>
      <c r="D906" t="s">
        <v>918</v>
      </c>
      <c r="E906" t="s">
        <v>1141</v>
      </c>
      <c r="F906" t="s">
        <v>677</v>
      </c>
      <c r="G906" t="s">
        <v>1469</v>
      </c>
      <c r="H906" s="48">
        <v>45706</v>
      </c>
      <c r="I906" t="s">
        <v>1982</v>
      </c>
      <c r="J906" t="s">
        <v>303</v>
      </c>
      <c r="K906" t="s">
        <v>57</v>
      </c>
      <c r="L906" t="s">
        <v>429</v>
      </c>
      <c r="M906" t="s">
        <v>57</v>
      </c>
      <c r="N906" t="s">
        <v>298</v>
      </c>
      <c r="O906" t="s">
        <v>299</v>
      </c>
      <c r="P906" t="s">
        <v>2273</v>
      </c>
      <c r="Q906" t="s">
        <v>300</v>
      </c>
      <c r="R906" t="s">
        <v>58</v>
      </c>
      <c r="S906" t="s">
        <v>20</v>
      </c>
      <c r="T906" s="49">
        <v>0.33329999999999999</v>
      </c>
      <c r="U906" s="49">
        <v>1.9998</v>
      </c>
      <c r="V906" s="49">
        <v>37</v>
      </c>
      <c r="W906" t="s">
        <v>301</v>
      </c>
      <c r="X906" t="s">
        <v>370</v>
      </c>
      <c r="Y906" t="s">
        <v>371</v>
      </c>
      <c r="Z906" t="s">
        <v>1471</v>
      </c>
      <c r="AA906" s="2" t="str">
        <f>IFERROR(VLOOKUP(Tabela3[[#This Row],[RetornCodigo]],Tabela7[],4,0),"formula")</f>
        <v xml:space="preserve">Atac Ilhotas   </v>
      </c>
      <c r="AB906" s="9" t="str">
        <f>IFERROR(VLOOKUP(Tabela3[[#This Row],[RetornCodigo]],Tabela7[],3,0),"formula")</f>
        <v>Atacadao</v>
      </c>
      <c r="AC906" s="40">
        <f>IFERROR(Tabela3[[#This Row],[Vlr Devolução]]/$AK$1,"formula")</f>
        <v>1.1854598796162287E-4</v>
      </c>
      <c r="AD906" s="32">
        <f>IFERROR(Tabela3[[#This Row],[Qtd Devolvida Kg]]/$AL$1,"formula")</f>
        <v>5.7997842150701057E-5</v>
      </c>
      <c r="AE906" s="41" t="str">
        <f>IFERROR(RIGHT(Tabela3[[#This Row],[Cliente]],10),"formula")</f>
        <v>0002 - 58)</v>
      </c>
      <c r="AF906" s="41">
        <f>IFERROR(VLOOKUP(Tabela3[[#This Row],[Fantasia]],'BASE VENDAS'!#REF!,2,0),0)</f>
        <v>0</v>
      </c>
      <c r="AG906" s="41">
        <f>IFERROR(VLOOKUP(Tabela3[[#This Row],[Fantasia]],'BASE VENDAS'!#REF!,3,0),0)</f>
        <v>0</v>
      </c>
      <c r="AH906" s="42">
        <f t="shared" si="15"/>
        <v>2.8611970184302681E-2</v>
      </c>
    </row>
    <row r="907" spans="1:34" x14ac:dyDescent="0.2">
      <c r="A907" s="9" t="str">
        <f>IFERROR(Tabela3[[#This Row],[direita]],"formula")</f>
        <v>0002 - 40)</v>
      </c>
      <c r="C907" t="s">
        <v>1140</v>
      </c>
      <c r="D907" t="s">
        <v>918</v>
      </c>
      <c r="E907" t="s">
        <v>1141</v>
      </c>
      <c r="F907" t="s">
        <v>677</v>
      </c>
      <c r="G907" t="s">
        <v>1473</v>
      </c>
      <c r="H907" s="48">
        <v>45694</v>
      </c>
      <c r="I907" t="s">
        <v>357</v>
      </c>
      <c r="J907" t="s">
        <v>297</v>
      </c>
      <c r="K907" t="s">
        <v>41</v>
      </c>
      <c r="L907" t="s">
        <v>310</v>
      </c>
      <c r="M907" t="s">
        <v>42</v>
      </c>
      <c r="N907" t="s">
        <v>298</v>
      </c>
      <c r="O907" t="s">
        <v>299</v>
      </c>
      <c r="P907" t="s">
        <v>1474</v>
      </c>
      <c r="Q907" t="s">
        <v>300</v>
      </c>
      <c r="R907" t="s">
        <v>267</v>
      </c>
      <c r="S907" t="s">
        <v>20</v>
      </c>
      <c r="T907" s="49">
        <v>0.22220000000000001</v>
      </c>
      <c r="U907" s="49">
        <v>1.9998</v>
      </c>
      <c r="V907" s="49">
        <v>51</v>
      </c>
      <c r="W907" t="s">
        <v>315</v>
      </c>
      <c r="X907" t="s">
        <v>302</v>
      </c>
      <c r="Y907" t="s">
        <v>21</v>
      </c>
      <c r="Z907" t="s">
        <v>1475</v>
      </c>
      <c r="AA907" s="2" t="str">
        <f>IFERROR(VLOOKUP(Tabela3[[#This Row],[RetornCodigo]],Tabela7[],4,0),"formula")</f>
        <v xml:space="preserve">Atac Bela Vista   </v>
      </c>
      <c r="AB907" s="9" t="str">
        <f>IFERROR(VLOOKUP(Tabela3[[#This Row],[RetornCodigo]],Tabela7[],3,0),"formula")</f>
        <v>Atacadao</v>
      </c>
      <c r="AC907" s="40">
        <f>IFERROR(Tabela3[[#This Row],[Vlr Devolução]]/$AK$1,"formula")</f>
        <v>1.634012266498045E-4</v>
      </c>
      <c r="AD907" s="32">
        <f>IFERROR(Tabela3[[#This Row],[Qtd Devolvida Kg]]/$AL$1,"formula")</f>
        <v>5.7997842150701057E-5</v>
      </c>
      <c r="AE907" s="41" t="str">
        <f>IFERROR(RIGHT(Tabela3[[#This Row],[Cliente]],10),"formula")</f>
        <v>0002 - 40)</v>
      </c>
      <c r="AF907" s="41">
        <f>IFERROR(VLOOKUP(Tabela3[[#This Row],[Fantasia]],'BASE VENDAS'!#REF!,2,0),0)</f>
        <v>0</v>
      </c>
      <c r="AG907" s="41">
        <f>IFERROR(VLOOKUP(Tabela3[[#This Row],[Fantasia]],'BASE VENDAS'!#REF!,3,0),0)</f>
        <v>0</v>
      </c>
      <c r="AH907" s="42">
        <f t="shared" si="15"/>
        <v>2.8611970184302681E-2</v>
      </c>
    </row>
    <row r="908" spans="1:34" x14ac:dyDescent="0.2">
      <c r="A908" s="9" t="str">
        <f>IFERROR(Tabela3[[#This Row],[direita]],"formula")</f>
        <v>0002 - 40)</v>
      </c>
      <c r="C908" t="s">
        <v>1140</v>
      </c>
      <c r="D908" t="s">
        <v>918</v>
      </c>
      <c r="E908" t="s">
        <v>1141</v>
      </c>
      <c r="F908" t="s">
        <v>677</v>
      </c>
      <c r="G908" t="s">
        <v>1473</v>
      </c>
      <c r="H908" s="48">
        <v>45694</v>
      </c>
      <c r="I908" t="s">
        <v>357</v>
      </c>
      <c r="J908" t="s">
        <v>297</v>
      </c>
      <c r="K908" t="s">
        <v>53</v>
      </c>
      <c r="L908" t="s">
        <v>54</v>
      </c>
      <c r="M908" t="s">
        <v>55</v>
      </c>
      <c r="N908" t="s">
        <v>298</v>
      </c>
      <c r="O908" t="s">
        <v>299</v>
      </c>
      <c r="P908" t="s">
        <v>1474</v>
      </c>
      <c r="Q908" t="s">
        <v>308</v>
      </c>
      <c r="R908" t="s">
        <v>56</v>
      </c>
      <c r="S908" t="s">
        <v>20</v>
      </c>
      <c r="T908" s="49">
        <v>6.6699999999999995E-2</v>
      </c>
      <c r="U908" s="49">
        <v>1.0004999999999999</v>
      </c>
      <c r="V908" s="49">
        <v>12.9</v>
      </c>
      <c r="W908" t="s">
        <v>315</v>
      </c>
      <c r="X908" t="s">
        <v>302</v>
      </c>
      <c r="Y908" t="s">
        <v>21</v>
      </c>
      <c r="Z908" t="s">
        <v>1475</v>
      </c>
      <c r="AA908" s="2" t="str">
        <f>IFERROR(VLOOKUP(Tabela3[[#This Row],[RetornCodigo]],Tabela7[],4,0),"formula")</f>
        <v xml:space="preserve">Atac Bela Vista   </v>
      </c>
      <c r="AB908" s="9" t="str">
        <f>IFERROR(VLOOKUP(Tabela3[[#This Row],[RetornCodigo]],Tabela7[],3,0),"formula")</f>
        <v>Atacadao</v>
      </c>
      <c r="AC908" s="40">
        <f>IFERROR(Tabela3[[#This Row],[Vlr Devolução]]/$AK$1,"formula")</f>
        <v>4.1330898505538783E-5</v>
      </c>
      <c r="AD908" s="32">
        <f>IFERROR(Tabela3[[#This Row],[Qtd Devolvida Kg]]/$AL$1,"formula")</f>
        <v>2.9016322168105014E-5</v>
      </c>
      <c r="AE908" s="41" t="str">
        <f>IFERROR(RIGHT(Tabela3[[#This Row],[Cliente]],10),"formula")</f>
        <v>0002 - 40)</v>
      </c>
      <c r="AF908" s="41">
        <f>IFERROR(VLOOKUP(Tabela3[[#This Row],[Fantasia]],'BASE VENDAS'!#REF!,2,0),0)</f>
        <v>0</v>
      </c>
      <c r="AG908" s="41">
        <f>IFERROR(VLOOKUP(Tabela3[[#This Row],[Fantasia]],'BASE VENDAS'!#REF!,3,0),0)</f>
        <v>0</v>
      </c>
      <c r="AH908" s="42">
        <f t="shared" si="15"/>
        <v>2.8611970184302681E-2</v>
      </c>
    </row>
    <row r="909" spans="1:34" x14ac:dyDescent="0.2">
      <c r="A909" s="9" t="str">
        <f>IFERROR(Tabela3[[#This Row],[direita]],"formula")</f>
        <v>0002 - 40)</v>
      </c>
      <c r="C909" t="s">
        <v>1140</v>
      </c>
      <c r="D909" t="s">
        <v>918</v>
      </c>
      <c r="E909" t="s">
        <v>1141</v>
      </c>
      <c r="F909" t="s">
        <v>677</v>
      </c>
      <c r="G909" t="s">
        <v>1473</v>
      </c>
      <c r="H909" s="48">
        <v>45694</v>
      </c>
      <c r="I909" t="s">
        <v>357</v>
      </c>
      <c r="J909" t="s">
        <v>303</v>
      </c>
      <c r="K909" t="s">
        <v>45</v>
      </c>
      <c r="L909" t="s">
        <v>417</v>
      </c>
      <c r="M909" t="s">
        <v>46</v>
      </c>
      <c r="N909" t="s">
        <v>311</v>
      </c>
      <c r="O909" t="s">
        <v>299</v>
      </c>
      <c r="P909" t="s">
        <v>1474</v>
      </c>
      <c r="Q909" t="s">
        <v>319</v>
      </c>
      <c r="R909" t="s">
        <v>47</v>
      </c>
      <c r="S909" t="s">
        <v>20</v>
      </c>
      <c r="T909" s="49">
        <v>0.1333</v>
      </c>
      <c r="U909" s="49">
        <v>1.9995000000000001</v>
      </c>
      <c r="V909" s="49">
        <v>13.6</v>
      </c>
      <c r="W909" t="s">
        <v>315</v>
      </c>
      <c r="X909" t="s">
        <v>302</v>
      </c>
      <c r="Y909" t="s">
        <v>21</v>
      </c>
      <c r="Z909" t="s">
        <v>1475</v>
      </c>
      <c r="AA909" s="2" t="str">
        <f>IFERROR(VLOOKUP(Tabela3[[#This Row],[RetornCodigo]],Tabela7[],4,0),"formula")</f>
        <v xml:space="preserve">Atac Bela Vista   </v>
      </c>
      <c r="AB909" s="9" t="str">
        <f>IFERROR(VLOOKUP(Tabela3[[#This Row],[RetornCodigo]],Tabela7[],3,0),"formula")</f>
        <v>Atacadao</v>
      </c>
      <c r="AC909" s="40">
        <f>IFERROR(Tabela3[[#This Row],[Vlr Devolução]]/$AK$1,"formula")</f>
        <v>4.3573660439947866E-5</v>
      </c>
      <c r="AD909" s="32">
        <f>IFERROR(Tabela3[[#This Row],[Qtd Devolvida Kg]]/$AL$1,"formula")</f>
        <v>5.7989141604323817E-5</v>
      </c>
      <c r="AE909" s="41" t="str">
        <f>IFERROR(RIGHT(Tabela3[[#This Row],[Cliente]],10),"formula")</f>
        <v>0002 - 40)</v>
      </c>
      <c r="AF909" s="41">
        <f>IFERROR(VLOOKUP(Tabela3[[#This Row],[Fantasia]],'BASE VENDAS'!#REF!,2,0),0)</f>
        <v>0</v>
      </c>
      <c r="AG909" s="41">
        <f>IFERROR(VLOOKUP(Tabela3[[#This Row],[Fantasia]],'BASE VENDAS'!#REF!,3,0),0)</f>
        <v>0</v>
      </c>
      <c r="AH909" s="42">
        <f t="shared" si="15"/>
        <v>2.8611970184302681E-2</v>
      </c>
    </row>
    <row r="910" spans="1:34" x14ac:dyDescent="0.2">
      <c r="A910" s="9" t="str">
        <f>IFERROR(Tabela3[[#This Row],[direita]],"formula")</f>
        <v>0002 - 40)</v>
      </c>
      <c r="C910" t="s">
        <v>1140</v>
      </c>
      <c r="D910" t="s">
        <v>918</v>
      </c>
      <c r="E910" t="s">
        <v>1141</v>
      </c>
      <c r="F910" t="s">
        <v>677</v>
      </c>
      <c r="G910" t="s">
        <v>1473</v>
      </c>
      <c r="H910" s="48">
        <v>45694</v>
      </c>
      <c r="I910" t="s">
        <v>357</v>
      </c>
      <c r="J910" t="s">
        <v>303</v>
      </c>
      <c r="K910" t="s">
        <v>45</v>
      </c>
      <c r="L910" t="s">
        <v>49</v>
      </c>
      <c r="M910" t="s">
        <v>49</v>
      </c>
      <c r="N910" t="s">
        <v>311</v>
      </c>
      <c r="O910" t="s">
        <v>299</v>
      </c>
      <c r="P910" t="s">
        <v>1474</v>
      </c>
      <c r="Q910" t="s">
        <v>327</v>
      </c>
      <c r="R910" t="s">
        <v>50</v>
      </c>
      <c r="S910" t="s">
        <v>20</v>
      </c>
      <c r="T910" s="49">
        <v>0.5333</v>
      </c>
      <c r="U910" s="49">
        <v>7.9995000000000003</v>
      </c>
      <c r="V910" s="49">
        <v>23.2</v>
      </c>
      <c r="W910" t="s">
        <v>315</v>
      </c>
      <c r="X910" t="s">
        <v>302</v>
      </c>
      <c r="Y910" t="s">
        <v>21</v>
      </c>
      <c r="Z910" t="s">
        <v>1475</v>
      </c>
      <c r="AA910" s="2" t="str">
        <f>IFERROR(VLOOKUP(Tabela3[[#This Row],[RetornCodigo]],Tabela7[],4,0),"formula")</f>
        <v xml:space="preserve">Atac Bela Vista   </v>
      </c>
      <c r="AB910" s="9" t="str">
        <f>IFERROR(VLOOKUP(Tabela3[[#This Row],[RetornCodigo]],Tabela7[],3,0),"formula")</f>
        <v>Atacadao</v>
      </c>
      <c r="AC910" s="40">
        <f>IFERROR(Tabela3[[#This Row],[Vlr Devolução]]/$AK$1,"formula")</f>
        <v>7.4331538397558121E-5</v>
      </c>
      <c r="AD910" s="32">
        <f>IFERROR(Tabela3[[#This Row],[Qtd Devolvida Kg]]/$AL$1,"formula")</f>
        <v>2.320000691491815E-4</v>
      </c>
      <c r="AE910" s="41" t="str">
        <f>IFERROR(RIGHT(Tabela3[[#This Row],[Cliente]],10),"formula")</f>
        <v>0002 - 40)</v>
      </c>
      <c r="AF910" s="41">
        <f>IFERROR(VLOOKUP(Tabela3[[#This Row],[Fantasia]],'BASE VENDAS'!#REF!,2,0),0)</f>
        <v>0</v>
      </c>
      <c r="AG910" s="41">
        <f>IFERROR(VLOOKUP(Tabela3[[#This Row],[Fantasia]],'BASE VENDAS'!#REF!,3,0),0)</f>
        <v>0</v>
      </c>
      <c r="AH910" s="42">
        <f t="shared" si="15"/>
        <v>2.8611970184302681E-2</v>
      </c>
    </row>
    <row r="911" spans="1:34" x14ac:dyDescent="0.2">
      <c r="A911" s="9" t="str">
        <f>IFERROR(Tabela3[[#This Row],[direita]],"formula")</f>
        <v>0002 - 40)</v>
      </c>
      <c r="C911" t="s">
        <v>1140</v>
      </c>
      <c r="D911" t="s">
        <v>918</v>
      </c>
      <c r="E911" t="s">
        <v>1141</v>
      </c>
      <c r="F911" t="s">
        <v>677</v>
      </c>
      <c r="G911" t="s">
        <v>1473</v>
      </c>
      <c r="H911" s="48">
        <v>45695</v>
      </c>
      <c r="I911" t="s">
        <v>357</v>
      </c>
      <c r="J911" t="s">
        <v>303</v>
      </c>
      <c r="K911" t="s">
        <v>57</v>
      </c>
      <c r="L911" t="s">
        <v>429</v>
      </c>
      <c r="M911" t="s">
        <v>57</v>
      </c>
      <c r="N911" t="s">
        <v>298</v>
      </c>
      <c r="O911" t="s">
        <v>299</v>
      </c>
      <c r="P911" t="s">
        <v>1476</v>
      </c>
      <c r="Q911" t="s">
        <v>300</v>
      </c>
      <c r="R911" t="s">
        <v>58</v>
      </c>
      <c r="S911" t="s">
        <v>20</v>
      </c>
      <c r="T911" s="49">
        <v>0.16669999999999999</v>
      </c>
      <c r="U911" s="49">
        <v>1.0002</v>
      </c>
      <c r="V911" s="49">
        <v>18.5</v>
      </c>
      <c r="W911" t="s">
        <v>315</v>
      </c>
      <c r="X911" t="s">
        <v>368</v>
      </c>
      <c r="Y911" t="s">
        <v>369</v>
      </c>
      <c r="Z911" t="s">
        <v>1475</v>
      </c>
      <c r="AA911" s="2" t="str">
        <f>IFERROR(VLOOKUP(Tabela3[[#This Row],[RetornCodigo]],Tabela7[],4,0),"formula")</f>
        <v xml:space="preserve">Atac Bela Vista   </v>
      </c>
      <c r="AB911" s="9" t="str">
        <f>IFERROR(VLOOKUP(Tabela3[[#This Row],[RetornCodigo]],Tabela7[],3,0),"formula")</f>
        <v>Atacadao</v>
      </c>
      <c r="AC911" s="40">
        <f>IFERROR(Tabela3[[#This Row],[Vlr Devolução]]/$AK$1,"formula")</f>
        <v>5.9272993980811434E-5</v>
      </c>
      <c r="AD911" s="32">
        <f>IFERROR(Tabela3[[#This Row],[Qtd Devolvida Kg]]/$AL$1,"formula")</f>
        <v>2.9007621621727771E-5</v>
      </c>
      <c r="AE911" s="41" t="str">
        <f>IFERROR(RIGHT(Tabela3[[#This Row],[Cliente]],10),"formula")</f>
        <v>0002 - 40)</v>
      </c>
      <c r="AF911" s="41">
        <f>IFERROR(VLOOKUP(Tabela3[[#This Row],[Fantasia]],'BASE VENDAS'!#REF!,2,0),0)</f>
        <v>0</v>
      </c>
      <c r="AG911" s="41">
        <f>IFERROR(VLOOKUP(Tabela3[[#This Row],[Fantasia]],'BASE VENDAS'!#REF!,3,0),0)</f>
        <v>0</v>
      </c>
      <c r="AH911" s="42">
        <f t="shared" si="15"/>
        <v>2.8611970184302681E-2</v>
      </c>
    </row>
    <row r="912" spans="1:34" x14ac:dyDescent="0.2">
      <c r="A912" s="9" t="str">
        <f>IFERROR(Tabela3[[#This Row],[direita]],"formula")</f>
        <v>0002 - 40)</v>
      </c>
      <c r="C912" t="s">
        <v>1140</v>
      </c>
      <c r="D912" t="s">
        <v>918</v>
      </c>
      <c r="E912" t="s">
        <v>1141</v>
      </c>
      <c r="F912" t="s">
        <v>677</v>
      </c>
      <c r="G912" t="s">
        <v>1473</v>
      </c>
      <c r="H912" s="48">
        <v>45695</v>
      </c>
      <c r="I912" t="s">
        <v>357</v>
      </c>
      <c r="J912" t="s">
        <v>303</v>
      </c>
      <c r="K912" t="s">
        <v>31</v>
      </c>
      <c r="L912" t="s">
        <v>1188</v>
      </c>
      <c r="M912" t="s">
        <v>31</v>
      </c>
      <c r="N912" t="s">
        <v>311</v>
      </c>
      <c r="O912" t="s">
        <v>299</v>
      </c>
      <c r="P912" t="s">
        <v>1476</v>
      </c>
      <c r="Q912" t="s">
        <v>308</v>
      </c>
      <c r="R912" t="s">
        <v>32</v>
      </c>
      <c r="S912" t="s">
        <v>20</v>
      </c>
      <c r="T912" s="49">
        <v>0.25</v>
      </c>
      <c r="U912" s="49">
        <v>1</v>
      </c>
      <c r="V912" s="49">
        <v>18.899999999999999</v>
      </c>
      <c r="W912" t="s">
        <v>315</v>
      </c>
      <c r="X912" t="s">
        <v>368</v>
      </c>
      <c r="Y912" t="s">
        <v>369</v>
      </c>
      <c r="Z912" t="s">
        <v>1475</v>
      </c>
      <c r="AA912" s="2" t="str">
        <f>IFERROR(VLOOKUP(Tabela3[[#This Row],[RetornCodigo]],Tabela7[],4,0),"formula")</f>
        <v xml:space="preserve">Atac Bela Vista   </v>
      </c>
      <c r="AB912" s="9" t="str">
        <f>IFERROR(VLOOKUP(Tabela3[[#This Row],[RetornCodigo]],Tabela7[],3,0),"formula")</f>
        <v>Atacadao</v>
      </c>
      <c r="AC912" s="40">
        <f>IFERROR(Tabela3[[#This Row],[Vlr Devolução]]/$AK$1,"formula")</f>
        <v>6.0554572229045191E-5</v>
      </c>
      <c r="AD912" s="32">
        <f>IFERROR(Tabela3[[#This Row],[Qtd Devolvida Kg]]/$AL$1,"formula")</f>
        <v>2.9001821257476276E-5</v>
      </c>
      <c r="AE912" s="41" t="str">
        <f>IFERROR(RIGHT(Tabela3[[#This Row],[Cliente]],10),"formula")</f>
        <v>0002 - 40)</v>
      </c>
      <c r="AF912" s="41">
        <f>IFERROR(VLOOKUP(Tabela3[[#This Row],[Fantasia]],'BASE VENDAS'!#REF!,2,0),0)</f>
        <v>0</v>
      </c>
      <c r="AG912" s="41">
        <f>IFERROR(VLOOKUP(Tabela3[[#This Row],[Fantasia]],'BASE VENDAS'!#REF!,3,0),0)</f>
        <v>0</v>
      </c>
      <c r="AH912" s="42">
        <f t="shared" si="15"/>
        <v>2.8611970184302681E-2</v>
      </c>
    </row>
    <row r="913" spans="1:34" x14ac:dyDescent="0.2">
      <c r="A913" s="9" t="str">
        <f>IFERROR(Tabela3[[#This Row],[direita]],"formula")</f>
        <v>0002 - 40)</v>
      </c>
      <c r="C913" t="s">
        <v>1140</v>
      </c>
      <c r="D913" t="s">
        <v>918</v>
      </c>
      <c r="E913" t="s">
        <v>1141</v>
      </c>
      <c r="F913" t="s">
        <v>677</v>
      </c>
      <c r="G913" t="s">
        <v>1473</v>
      </c>
      <c r="H913" s="48">
        <v>45695</v>
      </c>
      <c r="I913" t="s">
        <v>357</v>
      </c>
      <c r="J913" t="s">
        <v>303</v>
      </c>
      <c r="K913" t="s">
        <v>45</v>
      </c>
      <c r="L913" t="s">
        <v>417</v>
      </c>
      <c r="M913" t="s">
        <v>46</v>
      </c>
      <c r="N913" t="s">
        <v>311</v>
      </c>
      <c r="O913" t="s">
        <v>299</v>
      </c>
      <c r="P913" t="s">
        <v>1477</v>
      </c>
      <c r="Q913" t="s">
        <v>309</v>
      </c>
      <c r="R913" t="s">
        <v>47</v>
      </c>
      <c r="S913" t="s">
        <v>20</v>
      </c>
      <c r="T913" s="49">
        <v>1.5333000000000001</v>
      </c>
      <c r="U913" s="49">
        <v>22.999500000000001</v>
      </c>
      <c r="V913" s="49">
        <v>50.6</v>
      </c>
      <c r="W913" t="s">
        <v>315</v>
      </c>
      <c r="X913" t="s">
        <v>372</v>
      </c>
      <c r="Y913" t="s">
        <v>373</v>
      </c>
      <c r="Z913" t="s">
        <v>1475</v>
      </c>
      <c r="AA913" s="2" t="str">
        <f>IFERROR(VLOOKUP(Tabela3[[#This Row],[RetornCodigo]],Tabela7[],4,0),"formula")</f>
        <v xml:space="preserve">Atac Bela Vista   </v>
      </c>
      <c r="AB913" s="9" t="str">
        <f>IFERROR(VLOOKUP(Tabela3[[#This Row],[RetornCodigo]],Tabela7[],3,0),"formula")</f>
        <v>Atacadao</v>
      </c>
      <c r="AC913" s="40">
        <f>IFERROR(Tabela3[[#This Row],[Vlr Devolução]]/$AK$1,"formula")</f>
        <v>1.6211964840157075E-4</v>
      </c>
      <c r="AD913" s="32">
        <f>IFERROR(Tabela3[[#This Row],[Qtd Devolvida Kg]]/$AL$1,"formula")</f>
        <v>6.670273880113257E-4</v>
      </c>
      <c r="AE913" s="41" t="str">
        <f>IFERROR(RIGHT(Tabela3[[#This Row],[Cliente]],10),"formula")</f>
        <v>0002 - 40)</v>
      </c>
      <c r="AF913" s="41">
        <f>IFERROR(VLOOKUP(Tabela3[[#This Row],[Fantasia]],'BASE VENDAS'!#REF!,2,0),0)</f>
        <v>0</v>
      </c>
      <c r="AG913" s="41">
        <f>IFERROR(VLOOKUP(Tabela3[[#This Row],[Fantasia]],'BASE VENDAS'!#REF!,3,0),0)</f>
        <v>0</v>
      </c>
      <c r="AH913" s="42">
        <f t="shared" si="15"/>
        <v>2.8611970184302681E-2</v>
      </c>
    </row>
    <row r="914" spans="1:34" x14ac:dyDescent="0.2">
      <c r="A914" s="9" t="str">
        <f>IFERROR(Tabela3[[#This Row],[direita]],"formula")</f>
        <v>0002 - 40)</v>
      </c>
      <c r="C914" t="s">
        <v>1140</v>
      </c>
      <c r="D914" t="s">
        <v>918</v>
      </c>
      <c r="E914" t="s">
        <v>1141</v>
      </c>
      <c r="F914" t="s">
        <v>677</v>
      </c>
      <c r="G914" t="s">
        <v>1473</v>
      </c>
      <c r="H914" s="48">
        <v>45695</v>
      </c>
      <c r="I914" t="s">
        <v>357</v>
      </c>
      <c r="J914" t="s">
        <v>297</v>
      </c>
      <c r="K914" t="s">
        <v>41</v>
      </c>
      <c r="L914" t="s">
        <v>310</v>
      </c>
      <c r="M914" t="s">
        <v>42</v>
      </c>
      <c r="N914" t="s">
        <v>298</v>
      </c>
      <c r="O914" t="s">
        <v>299</v>
      </c>
      <c r="P914" t="s">
        <v>1478</v>
      </c>
      <c r="Q914" t="s">
        <v>300</v>
      </c>
      <c r="R914" t="s">
        <v>267</v>
      </c>
      <c r="S914" t="s">
        <v>20</v>
      </c>
      <c r="T914" s="49">
        <v>0.33329999999999999</v>
      </c>
      <c r="U914" s="49">
        <v>2.9996999999999998</v>
      </c>
      <c r="V914" s="49">
        <v>76.5</v>
      </c>
      <c r="W914" t="s">
        <v>301</v>
      </c>
      <c r="X914" t="s">
        <v>370</v>
      </c>
      <c r="Y914" t="s">
        <v>371</v>
      </c>
      <c r="Z914" t="s">
        <v>1475</v>
      </c>
      <c r="AA914" s="2" t="str">
        <f>IFERROR(VLOOKUP(Tabela3[[#This Row],[RetornCodigo]],Tabela7[],4,0),"formula")</f>
        <v xml:space="preserve">Atac Bela Vista   </v>
      </c>
      <c r="AB914" s="9" t="str">
        <f>IFERROR(VLOOKUP(Tabela3[[#This Row],[RetornCodigo]],Tabela7[],3,0),"formula")</f>
        <v>Atacadao</v>
      </c>
      <c r="AC914" s="40">
        <f>IFERROR(Tabela3[[#This Row],[Vlr Devolução]]/$AK$1,"formula")</f>
        <v>2.4510183997470677E-4</v>
      </c>
      <c r="AD914" s="32">
        <f>IFERROR(Tabela3[[#This Row],[Qtd Devolvida Kg]]/$AL$1,"formula")</f>
        <v>8.6996763226051578E-5</v>
      </c>
      <c r="AE914" s="41" t="str">
        <f>IFERROR(RIGHT(Tabela3[[#This Row],[Cliente]],10),"formula")</f>
        <v>0002 - 40)</v>
      </c>
      <c r="AF914" s="41">
        <f>IFERROR(VLOOKUP(Tabela3[[#This Row],[Fantasia]],'BASE VENDAS'!#REF!,2,0),0)</f>
        <v>0</v>
      </c>
      <c r="AG914" s="41">
        <f>IFERROR(VLOOKUP(Tabela3[[#This Row],[Fantasia]],'BASE VENDAS'!#REF!,3,0),0)</f>
        <v>0</v>
      </c>
      <c r="AH914" s="42">
        <f t="shared" si="15"/>
        <v>2.8611970184302681E-2</v>
      </c>
    </row>
    <row r="915" spans="1:34" x14ac:dyDescent="0.2">
      <c r="A915" s="9" t="str">
        <f>IFERROR(Tabela3[[#This Row],[direita]],"formula")</f>
        <v>0002 - 40)</v>
      </c>
      <c r="C915" t="s">
        <v>1140</v>
      </c>
      <c r="D915" t="s">
        <v>918</v>
      </c>
      <c r="E915" t="s">
        <v>1141</v>
      </c>
      <c r="F915" t="s">
        <v>677</v>
      </c>
      <c r="G915" t="s">
        <v>1473</v>
      </c>
      <c r="H915" s="48">
        <v>45700</v>
      </c>
      <c r="I915" t="s">
        <v>430</v>
      </c>
      <c r="J915" t="s">
        <v>297</v>
      </c>
      <c r="K915" t="s">
        <v>34</v>
      </c>
      <c r="L915" t="s">
        <v>34</v>
      </c>
      <c r="M915" t="s">
        <v>35</v>
      </c>
      <c r="N915" t="s">
        <v>298</v>
      </c>
      <c r="O915" t="s">
        <v>299</v>
      </c>
      <c r="P915" t="s">
        <v>2274</v>
      </c>
      <c r="Q915" t="s">
        <v>309</v>
      </c>
      <c r="R915" t="s">
        <v>1429</v>
      </c>
      <c r="S915" t="s">
        <v>20</v>
      </c>
      <c r="T915" s="49">
        <v>0.52629999999999999</v>
      </c>
      <c r="U915" s="49">
        <v>4.9999000000000002</v>
      </c>
      <c r="V915" s="49">
        <v>76.5</v>
      </c>
      <c r="W915" t="s">
        <v>301</v>
      </c>
      <c r="X915" t="s">
        <v>370</v>
      </c>
      <c r="Y915" t="s">
        <v>371</v>
      </c>
      <c r="Z915" t="s">
        <v>1475</v>
      </c>
      <c r="AA915" s="2" t="str">
        <f>IFERROR(VLOOKUP(Tabela3[[#This Row],[RetornCodigo]],Tabela7[],4,0),"formula")</f>
        <v xml:space="preserve">Atac Bela Vista   </v>
      </c>
      <c r="AB915" s="9" t="str">
        <f>IFERROR(VLOOKUP(Tabela3[[#This Row],[RetornCodigo]],Tabela7[],3,0),"formula")</f>
        <v>Atacadao</v>
      </c>
      <c r="AC915" s="40">
        <f>IFERROR(Tabela3[[#This Row],[Vlr Devolução]]/$AK$1,"formula")</f>
        <v>2.4510183997470677E-4</v>
      </c>
      <c r="AD915" s="32">
        <f>IFERROR(Tabela3[[#This Row],[Qtd Devolvida Kg]]/$AL$1,"formula")</f>
        <v>1.4500620610525565E-4</v>
      </c>
      <c r="AE915" s="41" t="str">
        <f>IFERROR(RIGHT(Tabela3[[#This Row],[Cliente]],10),"formula")</f>
        <v>0002 - 40)</v>
      </c>
      <c r="AF915" s="41">
        <f>IFERROR(VLOOKUP(Tabela3[[#This Row],[Fantasia]],'BASE VENDAS'!#REF!,2,0),0)</f>
        <v>0</v>
      </c>
      <c r="AG915" s="41">
        <f>IFERROR(VLOOKUP(Tabela3[[#This Row],[Fantasia]],'BASE VENDAS'!#REF!,3,0),0)</f>
        <v>0</v>
      </c>
      <c r="AH915" s="42">
        <f t="shared" si="15"/>
        <v>2.8611970184302681E-2</v>
      </c>
    </row>
    <row r="916" spans="1:34" x14ac:dyDescent="0.2">
      <c r="A916" s="9" t="str">
        <f>IFERROR(Tabela3[[#This Row],[direita]],"formula")</f>
        <v>0002 - 40)</v>
      </c>
      <c r="C916" t="s">
        <v>1140</v>
      </c>
      <c r="D916" t="s">
        <v>918</v>
      </c>
      <c r="E916" t="s">
        <v>1141</v>
      </c>
      <c r="F916" t="s">
        <v>677</v>
      </c>
      <c r="G916" t="s">
        <v>1473</v>
      </c>
      <c r="H916" s="48">
        <v>45700</v>
      </c>
      <c r="I916" t="s">
        <v>430</v>
      </c>
      <c r="J916" t="s">
        <v>303</v>
      </c>
      <c r="K916" t="s">
        <v>313</v>
      </c>
      <c r="L916" t="s">
        <v>365</v>
      </c>
      <c r="M916" t="s">
        <v>365</v>
      </c>
      <c r="N916" t="s">
        <v>314</v>
      </c>
      <c r="O916" t="s">
        <v>299</v>
      </c>
      <c r="P916" t="s">
        <v>2274</v>
      </c>
      <c r="Q916" t="s">
        <v>307</v>
      </c>
      <c r="R916" t="s">
        <v>431</v>
      </c>
      <c r="S916" t="s">
        <v>20</v>
      </c>
      <c r="T916" s="49">
        <v>2</v>
      </c>
      <c r="U916" s="49">
        <v>11.2</v>
      </c>
      <c r="V916" s="49">
        <v>256</v>
      </c>
      <c r="W916" t="s">
        <v>301</v>
      </c>
      <c r="X916" t="s">
        <v>370</v>
      </c>
      <c r="Y916" t="s">
        <v>371</v>
      </c>
      <c r="Z916" t="s">
        <v>1475</v>
      </c>
      <c r="AA916" s="2" t="str">
        <f>IFERROR(VLOOKUP(Tabela3[[#This Row],[RetornCodigo]],Tabela7[],4,0),"formula")</f>
        <v xml:space="preserve">Atac Bela Vista   </v>
      </c>
      <c r="AB916" s="9" t="str">
        <f>IFERROR(VLOOKUP(Tabela3[[#This Row],[RetornCodigo]],Tabela7[],3,0),"formula")</f>
        <v>Atacadao</v>
      </c>
      <c r="AC916" s="40">
        <f>IFERROR(Tabela3[[#This Row],[Vlr Devolução]]/$AK$1,"formula")</f>
        <v>8.2021007886960685E-4</v>
      </c>
      <c r="AD916" s="32">
        <f>IFERROR(Tabela3[[#This Row],[Qtd Devolvida Kg]]/$AL$1,"formula")</f>
        <v>3.2482039808373429E-4</v>
      </c>
      <c r="AE916" s="41" t="str">
        <f>IFERROR(RIGHT(Tabela3[[#This Row],[Cliente]],10),"formula")</f>
        <v>0002 - 40)</v>
      </c>
      <c r="AF916" s="41">
        <f>IFERROR(VLOOKUP(Tabela3[[#This Row],[Fantasia]],'BASE VENDAS'!#REF!,2,0),0)</f>
        <v>0</v>
      </c>
      <c r="AG916" s="41">
        <f>IFERROR(VLOOKUP(Tabela3[[#This Row],[Fantasia]],'BASE VENDAS'!#REF!,3,0),0)</f>
        <v>0</v>
      </c>
      <c r="AH916" s="42">
        <f t="shared" si="15"/>
        <v>2.8611970184302681E-2</v>
      </c>
    </row>
    <row r="917" spans="1:34" x14ac:dyDescent="0.2">
      <c r="A917" s="9" t="str">
        <f>IFERROR(Tabela3[[#This Row],[direita]],"formula")</f>
        <v>0002 - 40)</v>
      </c>
      <c r="C917" t="s">
        <v>1140</v>
      </c>
      <c r="D917" t="s">
        <v>918</v>
      </c>
      <c r="E917" t="s">
        <v>1141</v>
      </c>
      <c r="F917" t="s">
        <v>677</v>
      </c>
      <c r="G917" t="s">
        <v>1473</v>
      </c>
      <c r="H917" s="48">
        <v>45700</v>
      </c>
      <c r="I917" t="s">
        <v>430</v>
      </c>
      <c r="J917" t="s">
        <v>303</v>
      </c>
      <c r="K917" t="s">
        <v>93</v>
      </c>
      <c r="L917" t="s">
        <v>94</v>
      </c>
      <c r="M917" t="s">
        <v>94</v>
      </c>
      <c r="N917" t="s">
        <v>333</v>
      </c>
      <c r="O917" t="s">
        <v>299</v>
      </c>
      <c r="P917" t="s">
        <v>2274</v>
      </c>
      <c r="Q917" t="s">
        <v>308</v>
      </c>
      <c r="R917" t="s">
        <v>95</v>
      </c>
      <c r="S917" t="s">
        <v>96</v>
      </c>
      <c r="T917" s="49">
        <v>15</v>
      </c>
      <c r="U917" s="49">
        <v>4.5149999999999997</v>
      </c>
      <c r="V917" s="49">
        <v>127.5</v>
      </c>
      <c r="W917" t="s">
        <v>301</v>
      </c>
      <c r="X917" t="s">
        <v>370</v>
      </c>
      <c r="Y917" t="s">
        <v>371</v>
      </c>
      <c r="Z917" t="s">
        <v>1475</v>
      </c>
      <c r="AA917" s="2" t="str">
        <f>IFERROR(VLOOKUP(Tabela3[[#This Row],[RetornCodigo]],Tabela7[],4,0),"formula")</f>
        <v xml:space="preserve">Atac Bela Vista   </v>
      </c>
      <c r="AB917" s="9" t="str">
        <f>IFERROR(VLOOKUP(Tabela3[[#This Row],[RetornCodigo]],Tabela7[],3,0),"formula")</f>
        <v>Atacadao</v>
      </c>
      <c r="AC917" s="40">
        <f>IFERROR(Tabela3[[#This Row],[Vlr Devolução]]/$AK$1,"formula")</f>
        <v>4.0850306662451125E-4</v>
      </c>
      <c r="AD917" s="32">
        <f>IFERROR(Tabela3[[#This Row],[Qtd Devolvida Kg]]/$AL$1,"formula")</f>
        <v>1.3094322297750539E-4</v>
      </c>
      <c r="AE917" s="41" t="str">
        <f>IFERROR(RIGHT(Tabela3[[#This Row],[Cliente]],10),"formula")</f>
        <v>0002 - 40)</v>
      </c>
      <c r="AF917" s="41">
        <f>IFERROR(VLOOKUP(Tabela3[[#This Row],[Fantasia]],'BASE VENDAS'!#REF!,2,0),0)</f>
        <v>0</v>
      </c>
      <c r="AG917" s="41">
        <f>IFERROR(VLOOKUP(Tabela3[[#This Row],[Fantasia]],'BASE VENDAS'!#REF!,3,0),0)</f>
        <v>0</v>
      </c>
      <c r="AH917" s="42">
        <f t="shared" si="15"/>
        <v>2.8611970184302681E-2</v>
      </c>
    </row>
    <row r="918" spans="1:34" x14ac:dyDescent="0.2">
      <c r="A918" s="9" t="str">
        <f>IFERROR(Tabela3[[#This Row],[direita]],"formula")</f>
        <v>0002 - 40)</v>
      </c>
      <c r="C918" t="s">
        <v>1140</v>
      </c>
      <c r="D918" t="s">
        <v>918</v>
      </c>
      <c r="E918" t="s">
        <v>1141</v>
      </c>
      <c r="F918" t="s">
        <v>677</v>
      </c>
      <c r="G918" t="s">
        <v>1473</v>
      </c>
      <c r="H918" s="48">
        <v>45703</v>
      </c>
      <c r="I918" t="s">
        <v>430</v>
      </c>
      <c r="J918" t="s">
        <v>297</v>
      </c>
      <c r="K918" t="s">
        <v>27</v>
      </c>
      <c r="L918" t="s">
        <v>320</v>
      </c>
      <c r="M918" t="s">
        <v>28</v>
      </c>
      <c r="N918" t="s">
        <v>298</v>
      </c>
      <c r="O918" t="s">
        <v>299</v>
      </c>
      <c r="P918" t="s">
        <v>2275</v>
      </c>
      <c r="Q918" t="s">
        <v>300</v>
      </c>
      <c r="R918" t="s">
        <v>29</v>
      </c>
      <c r="S918" t="s">
        <v>20</v>
      </c>
      <c r="T918" s="49">
        <v>0.27779999999999999</v>
      </c>
      <c r="U918" s="49">
        <v>5.0004</v>
      </c>
      <c r="V918" s="49">
        <v>72.5</v>
      </c>
      <c r="W918" t="s">
        <v>301</v>
      </c>
      <c r="X918" t="s">
        <v>370</v>
      </c>
      <c r="Y918" t="s">
        <v>371</v>
      </c>
      <c r="Z918" t="s">
        <v>1475</v>
      </c>
      <c r="AA918" s="2" t="str">
        <f>IFERROR(VLOOKUP(Tabela3[[#This Row],[RetornCodigo]],Tabela7[],4,0),"formula")</f>
        <v xml:space="preserve">Atac Bela Vista   </v>
      </c>
      <c r="AB918" s="9" t="str">
        <f>IFERROR(VLOOKUP(Tabela3[[#This Row],[RetornCodigo]],Tabela7[],3,0),"formula")</f>
        <v>Atacadao</v>
      </c>
      <c r="AC918" s="40">
        <f>IFERROR(Tabela3[[#This Row],[Vlr Devolução]]/$AK$1,"formula")</f>
        <v>2.3228605749236913E-4</v>
      </c>
      <c r="AD918" s="32">
        <f>IFERROR(Tabela3[[#This Row],[Qtd Devolvida Kg]]/$AL$1,"formula")</f>
        <v>1.4502070701588439E-4</v>
      </c>
      <c r="AE918" s="41" t="str">
        <f>IFERROR(RIGHT(Tabela3[[#This Row],[Cliente]],10),"formula")</f>
        <v>0002 - 40)</v>
      </c>
      <c r="AF918" s="41">
        <f>IFERROR(VLOOKUP(Tabela3[[#This Row],[Fantasia]],'BASE VENDAS'!#REF!,2,0),0)</f>
        <v>0</v>
      </c>
      <c r="AG918" s="41">
        <f>IFERROR(VLOOKUP(Tabela3[[#This Row],[Fantasia]],'BASE VENDAS'!#REF!,3,0),0)</f>
        <v>0</v>
      </c>
      <c r="AH918" s="42">
        <f t="shared" si="15"/>
        <v>2.8611970184302681E-2</v>
      </c>
    </row>
    <row r="919" spans="1:34" x14ac:dyDescent="0.2">
      <c r="A919" s="9" t="str">
        <f>IFERROR(Tabela3[[#This Row],[direita]],"formula")</f>
        <v>0002 - 40)</v>
      </c>
      <c r="C919" t="s">
        <v>1140</v>
      </c>
      <c r="D919" t="s">
        <v>918</v>
      </c>
      <c r="E919" t="s">
        <v>1141</v>
      </c>
      <c r="F919" t="s">
        <v>677</v>
      </c>
      <c r="G919" t="s">
        <v>1473</v>
      </c>
      <c r="H919" s="48">
        <v>45703</v>
      </c>
      <c r="I919" t="s">
        <v>430</v>
      </c>
      <c r="J919" t="s">
        <v>297</v>
      </c>
      <c r="K919" t="s">
        <v>27</v>
      </c>
      <c r="L919" t="s">
        <v>318</v>
      </c>
      <c r="M919" t="s">
        <v>72</v>
      </c>
      <c r="N919" t="s">
        <v>298</v>
      </c>
      <c r="O919" t="s">
        <v>299</v>
      </c>
      <c r="P919" t="s">
        <v>2275</v>
      </c>
      <c r="Q919" t="s">
        <v>308</v>
      </c>
      <c r="R919" t="s">
        <v>132</v>
      </c>
      <c r="S919" t="s">
        <v>20</v>
      </c>
      <c r="T919" s="49">
        <v>0.27779999999999999</v>
      </c>
      <c r="U919" s="49">
        <v>5.0004</v>
      </c>
      <c r="V919" s="49">
        <v>77.5</v>
      </c>
      <c r="W919" t="s">
        <v>301</v>
      </c>
      <c r="X919" t="s">
        <v>370</v>
      </c>
      <c r="Y919" t="s">
        <v>371</v>
      </c>
      <c r="Z919" t="s">
        <v>1475</v>
      </c>
      <c r="AA919" s="2" t="str">
        <f>IFERROR(VLOOKUP(Tabela3[[#This Row],[RetornCodigo]],Tabela7[],4,0),"formula")</f>
        <v xml:space="preserve">Atac Bela Vista   </v>
      </c>
      <c r="AB919" s="9" t="str">
        <f>IFERROR(VLOOKUP(Tabela3[[#This Row],[RetornCodigo]],Tabela7[],3,0),"formula")</f>
        <v>Atacadao</v>
      </c>
      <c r="AC919" s="40">
        <f>IFERROR(Tabela3[[#This Row],[Vlr Devolução]]/$AK$1,"formula")</f>
        <v>2.4830578559529117E-4</v>
      </c>
      <c r="AD919" s="32">
        <f>IFERROR(Tabela3[[#This Row],[Qtd Devolvida Kg]]/$AL$1,"formula")</f>
        <v>1.4502070701588439E-4</v>
      </c>
      <c r="AE919" s="41" t="str">
        <f>IFERROR(RIGHT(Tabela3[[#This Row],[Cliente]],10),"formula")</f>
        <v>0002 - 40)</v>
      </c>
      <c r="AF919" s="41">
        <f>IFERROR(VLOOKUP(Tabela3[[#This Row],[Fantasia]],'BASE VENDAS'!#REF!,2,0),0)</f>
        <v>0</v>
      </c>
      <c r="AG919" s="41">
        <f>IFERROR(VLOOKUP(Tabela3[[#This Row],[Fantasia]],'BASE VENDAS'!#REF!,3,0),0)</f>
        <v>0</v>
      </c>
      <c r="AH919" s="42">
        <f t="shared" si="15"/>
        <v>2.8611970184302681E-2</v>
      </c>
    </row>
    <row r="920" spans="1:34" x14ac:dyDescent="0.2">
      <c r="A920" s="9" t="str">
        <f>IFERROR(Tabela3[[#This Row],[direita]],"formula")</f>
        <v>0002 - 40)</v>
      </c>
      <c r="C920" t="s">
        <v>1140</v>
      </c>
      <c r="D920" t="s">
        <v>918</v>
      </c>
      <c r="E920" t="s">
        <v>1141</v>
      </c>
      <c r="F920" t="s">
        <v>677</v>
      </c>
      <c r="G920" t="s">
        <v>1473</v>
      </c>
      <c r="H920" s="48">
        <v>45706</v>
      </c>
      <c r="I920" t="s">
        <v>1982</v>
      </c>
      <c r="J920" t="s">
        <v>303</v>
      </c>
      <c r="K920" t="s">
        <v>93</v>
      </c>
      <c r="L920" t="s">
        <v>94</v>
      </c>
      <c r="M920" t="s">
        <v>94</v>
      </c>
      <c r="N920" t="s">
        <v>333</v>
      </c>
      <c r="O920" t="s">
        <v>299</v>
      </c>
      <c r="P920" t="s">
        <v>2276</v>
      </c>
      <c r="Q920" t="s">
        <v>300</v>
      </c>
      <c r="R920" t="s">
        <v>95</v>
      </c>
      <c r="S920" t="s">
        <v>96</v>
      </c>
      <c r="T920" s="49">
        <v>10</v>
      </c>
      <c r="U920" s="49">
        <v>3.01</v>
      </c>
      <c r="V920" s="49">
        <v>85</v>
      </c>
      <c r="W920" t="s">
        <v>301</v>
      </c>
      <c r="X920" t="s">
        <v>370</v>
      </c>
      <c r="Y920" t="s">
        <v>371</v>
      </c>
      <c r="Z920" t="s">
        <v>1475</v>
      </c>
      <c r="AA920" s="2" t="str">
        <f>IFERROR(VLOOKUP(Tabela3[[#This Row],[RetornCodigo]],Tabela7[],4,0),"formula")</f>
        <v xml:space="preserve">Atac Bela Vista   </v>
      </c>
      <c r="AB920" s="9" t="str">
        <f>IFERROR(VLOOKUP(Tabela3[[#This Row],[RetornCodigo]],Tabela7[],3,0),"formula")</f>
        <v>Atacadao</v>
      </c>
      <c r="AC920" s="40">
        <f>IFERROR(Tabela3[[#This Row],[Vlr Devolução]]/$AK$1,"formula")</f>
        <v>2.7233537774967417E-4</v>
      </c>
      <c r="AD920" s="32">
        <f>IFERROR(Tabela3[[#This Row],[Qtd Devolvida Kg]]/$AL$1,"formula")</f>
        <v>8.7295481985003582E-5</v>
      </c>
      <c r="AE920" s="41" t="str">
        <f>IFERROR(RIGHT(Tabela3[[#This Row],[Cliente]],10),"formula")</f>
        <v>0002 - 40)</v>
      </c>
      <c r="AF920" s="41">
        <f>IFERROR(VLOOKUP(Tabela3[[#This Row],[Fantasia]],'BASE VENDAS'!#REF!,2,0),0)</f>
        <v>0</v>
      </c>
      <c r="AG920" s="41">
        <f>IFERROR(VLOOKUP(Tabela3[[#This Row],[Fantasia]],'BASE VENDAS'!#REF!,3,0),0)</f>
        <v>0</v>
      </c>
      <c r="AH920" s="42">
        <f t="shared" si="15"/>
        <v>2.8611970184302681E-2</v>
      </c>
    </row>
    <row r="921" spans="1:34" x14ac:dyDescent="0.2">
      <c r="A921" s="9" t="str">
        <f>IFERROR(Tabela3[[#This Row],[direita]],"formula")</f>
        <v>0002 - 11)</v>
      </c>
      <c r="C921" t="s">
        <v>1140</v>
      </c>
      <c r="D921" t="s">
        <v>918</v>
      </c>
      <c r="E921" t="s">
        <v>1141</v>
      </c>
      <c r="F921" t="s">
        <v>677</v>
      </c>
      <c r="G921" t="s">
        <v>1479</v>
      </c>
      <c r="H921" s="48">
        <v>45699</v>
      </c>
      <c r="I921" t="s">
        <v>430</v>
      </c>
      <c r="J921" t="s">
        <v>297</v>
      </c>
      <c r="K921" t="s">
        <v>62</v>
      </c>
      <c r="L921" t="s">
        <v>63</v>
      </c>
      <c r="M921" t="s">
        <v>63</v>
      </c>
      <c r="N921" t="s">
        <v>298</v>
      </c>
      <c r="O921" t="s">
        <v>299</v>
      </c>
      <c r="P921" t="s">
        <v>2277</v>
      </c>
      <c r="Q921" t="s">
        <v>300</v>
      </c>
      <c r="R921" t="s">
        <v>64</v>
      </c>
      <c r="S921" t="s">
        <v>20</v>
      </c>
      <c r="T921" s="49">
        <v>3.3300000000000003E-2</v>
      </c>
      <c r="U921" s="49">
        <v>0.4995</v>
      </c>
      <c r="V921" s="49">
        <v>6.25</v>
      </c>
      <c r="W921" t="s">
        <v>315</v>
      </c>
      <c r="X921" t="s">
        <v>302</v>
      </c>
      <c r="Y921" t="s">
        <v>21</v>
      </c>
      <c r="Z921" t="s">
        <v>1950</v>
      </c>
      <c r="AA921" s="2" t="str">
        <f>IFERROR(VLOOKUP(Tabela3[[#This Row],[RetornCodigo]],Tabela7[],4,0),"formula")</f>
        <v xml:space="preserve">Atac Primavera   </v>
      </c>
      <c r="AB921" s="9" t="str">
        <f>IFERROR(VLOOKUP(Tabela3[[#This Row],[RetornCodigo]],Tabela7[],3,0),"formula")</f>
        <v>Atacadao</v>
      </c>
      <c r="AC921" s="40">
        <f>IFERROR(Tabela3[[#This Row],[Vlr Devolução]]/$AK$1,"formula")</f>
        <v>2.0024660128652513E-5</v>
      </c>
      <c r="AD921" s="32">
        <f>IFERROR(Tabela3[[#This Row],[Qtd Devolvida Kg]]/$AL$1,"formula")</f>
        <v>1.44864097181094E-5</v>
      </c>
      <c r="AE921" s="41" t="str">
        <f>IFERROR(RIGHT(Tabela3[[#This Row],[Cliente]],10),"formula")</f>
        <v>0002 - 11)</v>
      </c>
      <c r="AF921" s="41">
        <f>IFERROR(VLOOKUP(Tabela3[[#This Row],[Fantasia]],'BASE VENDAS'!#REF!,2,0),0)</f>
        <v>0</v>
      </c>
      <c r="AG921" s="41">
        <f>IFERROR(VLOOKUP(Tabela3[[#This Row],[Fantasia]],'BASE VENDAS'!#REF!,3,0),0)</f>
        <v>0</v>
      </c>
      <c r="AH921" s="42">
        <f t="shared" si="15"/>
        <v>2.8611970184302681E-2</v>
      </c>
    </row>
    <row r="922" spans="1:34" x14ac:dyDescent="0.2">
      <c r="A922" s="9" t="str">
        <f>IFERROR(Tabela3[[#This Row],[direita]],"formula")</f>
        <v>0002 - 11)</v>
      </c>
      <c r="C922" t="s">
        <v>1140</v>
      </c>
      <c r="D922" t="s">
        <v>918</v>
      </c>
      <c r="E922" t="s">
        <v>1141</v>
      </c>
      <c r="F922" t="s">
        <v>677</v>
      </c>
      <c r="G922" t="s">
        <v>1479</v>
      </c>
      <c r="H922" s="48">
        <v>45699</v>
      </c>
      <c r="I922" t="s">
        <v>430</v>
      </c>
      <c r="J922" t="s">
        <v>297</v>
      </c>
      <c r="K922" t="s">
        <v>53</v>
      </c>
      <c r="L922" t="s">
        <v>54</v>
      </c>
      <c r="M922" t="s">
        <v>55</v>
      </c>
      <c r="N922" t="s">
        <v>298</v>
      </c>
      <c r="O922" t="s">
        <v>299</v>
      </c>
      <c r="P922" t="s">
        <v>2277</v>
      </c>
      <c r="Q922" t="s">
        <v>308</v>
      </c>
      <c r="R922" t="s">
        <v>56</v>
      </c>
      <c r="S922" t="s">
        <v>20</v>
      </c>
      <c r="T922" s="49">
        <v>3.3300000000000003E-2</v>
      </c>
      <c r="U922" s="49">
        <v>0.4995</v>
      </c>
      <c r="V922" s="49">
        <v>6.45</v>
      </c>
      <c r="W922" t="s">
        <v>315</v>
      </c>
      <c r="X922" t="s">
        <v>302</v>
      </c>
      <c r="Y922" t="s">
        <v>21</v>
      </c>
      <c r="Z922" t="s">
        <v>1950</v>
      </c>
      <c r="AA922" s="2" t="str">
        <f>IFERROR(VLOOKUP(Tabela3[[#This Row],[RetornCodigo]],Tabela7[],4,0),"formula")</f>
        <v xml:space="preserve">Atac Primavera   </v>
      </c>
      <c r="AB922" s="9" t="str">
        <f>IFERROR(VLOOKUP(Tabela3[[#This Row],[RetornCodigo]],Tabela7[],3,0),"formula")</f>
        <v>Atacadao</v>
      </c>
      <c r="AC922" s="40">
        <f>IFERROR(Tabela3[[#This Row],[Vlr Devolução]]/$AK$1,"formula")</f>
        <v>2.0665449252769391E-5</v>
      </c>
      <c r="AD922" s="32">
        <f>IFERROR(Tabela3[[#This Row],[Qtd Devolvida Kg]]/$AL$1,"formula")</f>
        <v>1.44864097181094E-5</v>
      </c>
      <c r="AE922" s="41" t="str">
        <f>IFERROR(RIGHT(Tabela3[[#This Row],[Cliente]],10),"formula")</f>
        <v>0002 - 11)</v>
      </c>
      <c r="AF922" s="41">
        <f>IFERROR(VLOOKUP(Tabela3[[#This Row],[Fantasia]],'BASE VENDAS'!#REF!,2,0),0)</f>
        <v>0</v>
      </c>
      <c r="AG922" s="41">
        <f>IFERROR(VLOOKUP(Tabela3[[#This Row],[Fantasia]],'BASE VENDAS'!#REF!,3,0),0)</f>
        <v>0</v>
      </c>
      <c r="AH922" s="42">
        <f t="shared" si="15"/>
        <v>2.8611970184302681E-2</v>
      </c>
    </row>
    <row r="923" spans="1:34" x14ac:dyDescent="0.2">
      <c r="A923" s="9" t="str">
        <f>IFERROR(Tabela3[[#This Row],[direita]],"formula")</f>
        <v>0002 - 11)</v>
      </c>
      <c r="C923" t="s">
        <v>1140</v>
      </c>
      <c r="D923" t="s">
        <v>918</v>
      </c>
      <c r="E923" t="s">
        <v>1141</v>
      </c>
      <c r="F923" t="s">
        <v>677</v>
      </c>
      <c r="G923" t="s">
        <v>1479</v>
      </c>
      <c r="H923" s="48">
        <v>45699</v>
      </c>
      <c r="I923" t="s">
        <v>430</v>
      </c>
      <c r="J923" t="s">
        <v>297</v>
      </c>
      <c r="K923" t="s">
        <v>65</v>
      </c>
      <c r="L923" t="s">
        <v>312</v>
      </c>
      <c r="M923" t="s">
        <v>66</v>
      </c>
      <c r="N923" t="s">
        <v>298</v>
      </c>
      <c r="O923" t="s">
        <v>299</v>
      </c>
      <c r="P923" t="s">
        <v>2277</v>
      </c>
      <c r="Q923" t="s">
        <v>319</v>
      </c>
      <c r="R923" t="s">
        <v>114</v>
      </c>
      <c r="S923" t="s">
        <v>20</v>
      </c>
      <c r="T923" s="49">
        <v>0.16669999999999999</v>
      </c>
      <c r="U923" s="49">
        <v>3.0005999999999999</v>
      </c>
      <c r="V923" s="49">
        <v>25.5</v>
      </c>
      <c r="W923" t="s">
        <v>315</v>
      </c>
      <c r="X923" t="s">
        <v>302</v>
      </c>
      <c r="Y923" t="s">
        <v>21</v>
      </c>
      <c r="Z923" t="s">
        <v>1950</v>
      </c>
      <c r="AA923" s="2" t="str">
        <f>IFERROR(VLOOKUP(Tabela3[[#This Row],[RetornCodigo]],Tabela7[],4,0),"formula")</f>
        <v xml:space="preserve">Atac Primavera   </v>
      </c>
      <c r="AB923" s="9" t="str">
        <f>IFERROR(VLOOKUP(Tabela3[[#This Row],[RetornCodigo]],Tabela7[],3,0),"formula")</f>
        <v>Atacadao</v>
      </c>
      <c r="AC923" s="40">
        <f>IFERROR(Tabela3[[#This Row],[Vlr Devolução]]/$AK$1,"formula")</f>
        <v>8.1700613324902252E-5</v>
      </c>
      <c r="AD923" s="32">
        <f>IFERROR(Tabela3[[#This Row],[Qtd Devolvida Kg]]/$AL$1,"formula")</f>
        <v>8.7022864865183316E-5</v>
      </c>
      <c r="AE923" s="41" t="str">
        <f>IFERROR(RIGHT(Tabela3[[#This Row],[Cliente]],10),"formula")</f>
        <v>0002 - 11)</v>
      </c>
      <c r="AF923" s="41">
        <f>IFERROR(VLOOKUP(Tabela3[[#This Row],[Fantasia]],'BASE VENDAS'!#REF!,2,0),0)</f>
        <v>0</v>
      </c>
      <c r="AG923" s="41">
        <f>IFERROR(VLOOKUP(Tabela3[[#This Row],[Fantasia]],'BASE VENDAS'!#REF!,3,0),0)</f>
        <v>0</v>
      </c>
      <c r="AH923" s="42">
        <f t="shared" si="15"/>
        <v>2.8611970184302681E-2</v>
      </c>
    </row>
    <row r="924" spans="1:34" x14ac:dyDescent="0.2">
      <c r="A924" s="9" t="str">
        <f>IFERROR(Tabela3[[#This Row],[direita]],"formula")</f>
        <v>0002 - 11)</v>
      </c>
      <c r="C924" t="s">
        <v>1140</v>
      </c>
      <c r="D924" t="s">
        <v>918</v>
      </c>
      <c r="E924" t="s">
        <v>1141</v>
      </c>
      <c r="F924" t="s">
        <v>677</v>
      </c>
      <c r="G924" t="s">
        <v>1479</v>
      </c>
      <c r="H924" s="48">
        <v>45699</v>
      </c>
      <c r="I924" t="s">
        <v>430</v>
      </c>
      <c r="J924" t="s">
        <v>303</v>
      </c>
      <c r="K924" t="s">
        <v>313</v>
      </c>
      <c r="L924" t="s">
        <v>365</v>
      </c>
      <c r="M924" t="s">
        <v>365</v>
      </c>
      <c r="N924" t="s">
        <v>314</v>
      </c>
      <c r="O924" t="s">
        <v>299</v>
      </c>
      <c r="P924" t="s">
        <v>2278</v>
      </c>
      <c r="Q924" t="s">
        <v>300</v>
      </c>
      <c r="R924" t="s">
        <v>431</v>
      </c>
      <c r="S924" t="s">
        <v>20</v>
      </c>
      <c r="T924" s="49">
        <v>1.9</v>
      </c>
      <c r="U924" s="49">
        <v>10.64</v>
      </c>
      <c r="V924" s="49">
        <v>243.2</v>
      </c>
      <c r="W924" t="s">
        <v>301</v>
      </c>
      <c r="X924" t="s">
        <v>370</v>
      </c>
      <c r="Y924" t="s">
        <v>371</v>
      </c>
      <c r="Z924" t="s">
        <v>1950</v>
      </c>
      <c r="AA924" s="2" t="str">
        <f>IFERROR(VLOOKUP(Tabela3[[#This Row],[RetornCodigo]],Tabela7[],4,0),"formula")</f>
        <v xml:space="preserve">Atac Primavera   </v>
      </c>
      <c r="AB924" s="9" t="str">
        <f>IFERROR(VLOOKUP(Tabela3[[#This Row],[RetornCodigo]],Tabela7[],3,0),"formula")</f>
        <v>Atacadao</v>
      </c>
      <c r="AC924" s="40">
        <f>IFERROR(Tabela3[[#This Row],[Vlr Devolução]]/$AK$1,"formula")</f>
        <v>7.7919957492612651E-4</v>
      </c>
      <c r="AD924" s="32">
        <f>IFERROR(Tabela3[[#This Row],[Qtd Devolvida Kg]]/$AL$1,"formula")</f>
        <v>3.0857937817954759E-4</v>
      </c>
      <c r="AE924" s="41" t="str">
        <f>IFERROR(RIGHT(Tabela3[[#This Row],[Cliente]],10),"formula")</f>
        <v>0002 - 11)</v>
      </c>
      <c r="AF924" s="41">
        <f>IFERROR(VLOOKUP(Tabela3[[#This Row],[Fantasia]],'BASE VENDAS'!#REF!,2,0),0)</f>
        <v>0</v>
      </c>
      <c r="AG924" s="41">
        <f>IFERROR(VLOOKUP(Tabela3[[#This Row],[Fantasia]],'BASE VENDAS'!#REF!,3,0),0)</f>
        <v>0</v>
      </c>
      <c r="AH924" s="42">
        <f t="shared" si="15"/>
        <v>2.8611970184302681E-2</v>
      </c>
    </row>
    <row r="925" spans="1:34" x14ac:dyDescent="0.2">
      <c r="A925" s="9" t="str">
        <f>IFERROR(Tabela3[[#This Row],[direita]],"formula")</f>
        <v>0002 - 11)</v>
      </c>
      <c r="C925" t="s">
        <v>1140</v>
      </c>
      <c r="D925" t="s">
        <v>918</v>
      </c>
      <c r="E925" t="s">
        <v>1141</v>
      </c>
      <c r="F925" t="s">
        <v>677</v>
      </c>
      <c r="G925" t="s">
        <v>1479</v>
      </c>
      <c r="H925" s="48">
        <v>45700</v>
      </c>
      <c r="I925" t="s">
        <v>430</v>
      </c>
      <c r="J925" t="s">
        <v>297</v>
      </c>
      <c r="K925" t="s">
        <v>34</v>
      </c>
      <c r="L925" t="s">
        <v>34</v>
      </c>
      <c r="M925" t="s">
        <v>35</v>
      </c>
      <c r="N925" t="s">
        <v>298</v>
      </c>
      <c r="O925" t="s">
        <v>299</v>
      </c>
      <c r="P925" t="s">
        <v>2279</v>
      </c>
      <c r="Q925" t="s">
        <v>300</v>
      </c>
      <c r="R925" t="s">
        <v>1429</v>
      </c>
      <c r="S925" t="s">
        <v>20</v>
      </c>
      <c r="T925" s="49">
        <v>6.6315999999999997</v>
      </c>
      <c r="U925" s="49">
        <v>63.0002</v>
      </c>
      <c r="V925" s="49">
        <v>963.9</v>
      </c>
      <c r="W925" t="s">
        <v>301</v>
      </c>
      <c r="X925" t="s">
        <v>370</v>
      </c>
      <c r="Y925" t="s">
        <v>371</v>
      </c>
      <c r="Z925" t="s">
        <v>1950</v>
      </c>
      <c r="AA925" s="2" t="str">
        <f>IFERROR(VLOOKUP(Tabela3[[#This Row],[RetornCodigo]],Tabela7[],4,0),"formula")</f>
        <v xml:space="preserve">Atac Primavera   </v>
      </c>
      <c r="AB925" s="9" t="str">
        <f>IFERROR(VLOOKUP(Tabela3[[#This Row],[RetornCodigo]],Tabela7[],3,0),"formula")</f>
        <v>Atacadao</v>
      </c>
      <c r="AC925" s="40">
        <f>IFERROR(Tabela3[[#This Row],[Vlr Devolução]]/$AK$1,"formula")</f>
        <v>3.0882831836813048E-3</v>
      </c>
      <c r="AD925" s="32">
        <f>IFERROR(Tabela3[[#This Row],[Qtd Devolvida Kg]]/$AL$1,"formula")</f>
        <v>1.8271205395852569E-3</v>
      </c>
      <c r="AE925" s="41" t="str">
        <f>IFERROR(RIGHT(Tabela3[[#This Row],[Cliente]],10),"formula")</f>
        <v>0002 - 11)</v>
      </c>
      <c r="AF925" s="41">
        <f>IFERROR(VLOOKUP(Tabela3[[#This Row],[Fantasia]],'BASE VENDAS'!#REF!,2,0),0)</f>
        <v>0</v>
      </c>
      <c r="AG925" s="41">
        <f>IFERROR(VLOOKUP(Tabela3[[#This Row],[Fantasia]],'BASE VENDAS'!#REF!,3,0),0)</f>
        <v>0</v>
      </c>
      <c r="AH925" s="42">
        <f t="shared" si="15"/>
        <v>2.8611970184302681E-2</v>
      </c>
    </row>
    <row r="926" spans="1:34" x14ac:dyDescent="0.2">
      <c r="A926" s="9" t="str">
        <f>IFERROR(Tabela3[[#This Row],[direita]],"formula")</f>
        <v>0002 - 11)</v>
      </c>
      <c r="C926" t="s">
        <v>1140</v>
      </c>
      <c r="D926" t="s">
        <v>918</v>
      </c>
      <c r="E926" t="s">
        <v>1141</v>
      </c>
      <c r="F926" t="s">
        <v>677</v>
      </c>
      <c r="G926" t="s">
        <v>1479</v>
      </c>
      <c r="H926" s="48">
        <v>45703</v>
      </c>
      <c r="I926" t="s">
        <v>430</v>
      </c>
      <c r="J926" t="s">
        <v>303</v>
      </c>
      <c r="K926" t="s">
        <v>313</v>
      </c>
      <c r="L926" t="s">
        <v>365</v>
      </c>
      <c r="M926" t="s">
        <v>365</v>
      </c>
      <c r="N926" t="s">
        <v>314</v>
      </c>
      <c r="O926" t="s">
        <v>299</v>
      </c>
      <c r="P926" t="s">
        <v>2280</v>
      </c>
      <c r="Q926" t="s">
        <v>300</v>
      </c>
      <c r="R926" t="s">
        <v>431</v>
      </c>
      <c r="S926" t="s">
        <v>20</v>
      </c>
      <c r="T926" s="49">
        <v>4</v>
      </c>
      <c r="U926" s="49">
        <v>22.4</v>
      </c>
      <c r="V926" s="49">
        <v>512</v>
      </c>
      <c r="W926" t="s">
        <v>301</v>
      </c>
      <c r="X926" t="s">
        <v>370</v>
      </c>
      <c r="Y926" t="s">
        <v>371</v>
      </c>
      <c r="Z926" t="s">
        <v>1950</v>
      </c>
      <c r="AA926" s="2" t="str">
        <f>IFERROR(VLOOKUP(Tabela3[[#This Row],[RetornCodigo]],Tabela7[],4,0),"formula")</f>
        <v xml:space="preserve">Atac Primavera   </v>
      </c>
      <c r="AB926" s="9" t="str">
        <f>IFERROR(VLOOKUP(Tabela3[[#This Row],[RetornCodigo]],Tabela7[],3,0),"formula")</f>
        <v>Atacadao</v>
      </c>
      <c r="AC926" s="40">
        <f>IFERROR(Tabela3[[#This Row],[Vlr Devolução]]/$AK$1,"formula")</f>
        <v>1.6404201577392137E-3</v>
      </c>
      <c r="AD926" s="32">
        <f>IFERROR(Tabela3[[#This Row],[Qtd Devolvida Kg]]/$AL$1,"formula")</f>
        <v>6.4964079616746859E-4</v>
      </c>
      <c r="AE926" s="41" t="str">
        <f>IFERROR(RIGHT(Tabela3[[#This Row],[Cliente]],10),"formula")</f>
        <v>0002 - 11)</v>
      </c>
      <c r="AF926" s="41">
        <f>IFERROR(VLOOKUP(Tabela3[[#This Row],[Fantasia]],'BASE VENDAS'!#REF!,2,0),0)</f>
        <v>0</v>
      </c>
      <c r="AG926" s="41">
        <f>IFERROR(VLOOKUP(Tabela3[[#This Row],[Fantasia]],'BASE VENDAS'!#REF!,3,0),0)</f>
        <v>0</v>
      </c>
      <c r="AH926" s="42">
        <f t="shared" si="15"/>
        <v>2.8611970184302681E-2</v>
      </c>
    </row>
    <row r="927" spans="1:34" x14ac:dyDescent="0.2">
      <c r="A927" s="9" t="str">
        <f>IFERROR(Tabela3[[#This Row],[direita]],"formula")</f>
        <v>0002 - 11)</v>
      </c>
      <c r="C927" t="s">
        <v>1140</v>
      </c>
      <c r="D927" t="s">
        <v>918</v>
      </c>
      <c r="E927" t="s">
        <v>1141</v>
      </c>
      <c r="F927" t="s">
        <v>677</v>
      </c>
      <c r="G927" t="s">
        <v>1479</v>
      </c>
      <c r="H927" s="48">
        <v>45695</v>
      </c>
      <c r="I927" t="s">
        <v>357</v>
      </c>
      <c r="J927" t="s">
        <v>303</v>
      </c>
      <c r="K927" t="s">
        <v>57</v>
      </c>
      <c r="L927" t="s">
        <v>429</v>
      </c>
      <c r="M927" t="s">
        <v>57</v>
      </c>
      <c r="N927" t="s">
        <v>298</v>
      </c>
      <c r="O927" t="s">
        <v>299</v>
      </c>
      <c r="P927" t="s">
        <v>1480</v>
      </c>
      <c r="Q927" t="s">
        <v>300</v>
      </c>
      <c r="R927" t="s">
        <v>58</v>
      </c>
      <c r="S927" t="s">
        <v>20</v>
      </c>
      <c r="T927" s="49">
        <v>4.5</v>
      </c>
      <c r="U927" s="49">
        <v>27</v>
      </c>
      <c r="V927" s="49">
        <v>499.5</v>
      </c>
      <c r="W927" t="s">
        <v>301</v>
      </c>
      <c r="X927" t="s">
        <v>370</v>
      </c>
      <c r="Y927" t="s">
        <v>371</v>
      </c>
      <c r="Z927" t="s">
        <v>1481</v>
      </c>
      <c r="AA927" s="2" t="str">
        <f>IFERROR(VLOOKUP(Tabela3[[#This Row],[RetornCodigo]],Tabela7[],4,0),"formula")</f>
        <v xml:space="preserve">Atac Primavera   </v>
      </c>
      <c r="AB927" s="9" t="str">
        <f>IFERROR(VLOOKUP(Tabela3[[#This Row],[RetornCodigo]],Tabela7[],3,0),"formula")</f>
        <v>Atacadao</v>
      </c>
      <c r="AC927" s="40">
        <f>IFERROR(Tabela3[[#This Row],[Vlr Devolução]]/$AK$1,"formula")</f>
        <v>1.6003708374819087E-3</v>
      </c>
      <c r="AD927" s="32">
        <f>IFERROR(Tabela3[[#This Row],[Qtd Devolvida Kg]]/$AL$1,"formula")</f>
        <v>7.830491739518595E-4</v>
      </c>
      <c r="AE927" s="41" t="str">
        <f>IFERROR(RIGHT(Tabela3[[#This Row],[Cliente]],10),"formula")</f>
        <v>0002 - 11)</v>
      </c>
      <c r="AF927" s="41">
        <f>IFERROR(VLOOKUP(Tabela3[[#This Row],[Fantasia]],'BASE VENDAS'!#REF!,2,0),0)</f>
        <v>0</v>
      </c>
      <c r="AG927" s="41">
        <f>IFERROR(VLOOKUP(Tabela3[[#This Row],[Fantasia]],'BASE VENDAS'!#REF!,3,0),0)</f>
        <v>0</v>
      </c>
      <c r="AH927" s="42">
        <f t="shared" si="15"/>
        <v>2.8611970184302681E-2</v>
      </c>
    </row>
    <row r="928" spans="1:34" x14ac:dyDescent="0.2">
      <c r="A928" s="9" t="str">
        <f>IFERROR(Tabela3[[#This Row],[direita]],"formula")</f>
        <v>0002 - 11)</v>
      </c>
      <c r="C928" t="s">
        <v>1140</v>
      </c>
      <c r="D928" t="s">
        <v>918</v>
      </c>
      <c r="E928" t="s">
        <v>1141</v>
      </c>
      <c r="F928" t="s">
        <v>677</v>
      </c>
      <c r="G928" t="s">
        <v>1479</v>
      </c>
      <c r="H928" s="48">
        <v>45700</v>
      </c>
      <c r="I928" t="s">
        <v>430</v>
      </c>
      <c r="J928" t="s">
        <v>303</v>
      </c>
      <c r="K928" t="s">
        <v>57</v>
      </c>
      <c r="L928" t="s">
        <v>429</v>
      </c>
      <c r="M928" t="s">
        <v>57</v>
      </c>
      <c r="N928" t="s">
        <v>298</v>
      </c>
      <c r="O928" t="s">
        <v>299</v>
      </c>
      <c r="P928" t="s">
        <v>2281</v>
      </c>
      <c r="Q928" t="s">
        <v>300</v>
      </c>
      <c r="R928" t="s">
        <v>58</v>
      </c>
      <c r="S928" t="s">
        <v>20</v>
      </c>
      <c r="T928" s="49">
        <v>2.3332999999999999</v>
      </c>
      <c r="U928" s="49">
        <v>13.9998</v>
      </c>
      <c r="V928" s="49">
        <v>259</v>
      </c>
      <c r="W928" t="s">
        <v>301</v>
      </c>
      <c r="X928" t="s">
        <v>370</v>
      </c>
      <c r="Y928" t="s">
        <v>371</v>
      </c>
      <c r="Z928" t="s">
        <v>1481</v>
      </c>
      <c r="AA928" s="2" t="str">
        <f>IFERROR(VLOOKUP(Tabela3[[#This Row],[RetornCodigo]],Tabela7[],4,0),"formula")</f>
        <v xml:space="preserve">Atac Primavera   </v>
      </c>
      <c r="AB928" s="9" t="str">
        <f>IFERROR(VLOOKUP(Tabela3[[#This Row],[RetornCodigo]],Tabela7[],3,0),"formula")</f>
        <v>Atacadao</v>
      </c>
      <c r="AC928" s="40">
        <f>IFERROR(Tabela3[[#This Row],[Vlr Devolução]]/$AK$1,"formula")</f>
        <v>8.2982191573136011E-4</v>
      </c>
      <c r="AD928" s="32">
        <f>IFERROR(Tabela3[[#This Row],[Qtd Devolvida Kg]]/$AL$1,"formula")</f>
        <v>4.0601969724041642E-4</v>
      </c>
      <c r="AE928" s="41" t="str">
        <f>IFERROR(RIGHT(Tabela3[[#This Row],[Cliente]],10),"formula")</f>
        <v>0002 - 11)</v>
      </c>
      <c r="AF928" s="41">
        <f>IFERROR(VLOOKUP(Tabela3[[#This Row],[Fantasia]],'BASE VENDAS'!#REF!,2,0),0)</f>
        <v>0</v>
      </c>
      <c r="AG928" s="41">
        <f>IFERROR(VLOOKUP(Tabela3[[#This Row],[Fantasia]],'BASE VENDAS'!#REF!,3,0),0)</f>
        <v>0</v>
      </c>
      <c r="AH928" s="42">
        <f t="shared" si="15"/>
        <v>2.8611970184302681E-2</v>
      </c>
    </row>
    <row r="929" spans="1:34" x14ac:dyDescent="0.2">
      <c r="A929" s="9" t="str">
        <f>IFERROR(Tabela3[[#This Row],[direita]],"formula")</f>
        <v>0002 - 11)</v>
      </c>
      <c r="C929" t="s">
        <v>1140</v>
      </c>
      <c r="D929" t="s">
        <v>918</v>
      </c>
      <c r="E929" t="s">
        <v>1141</v>
      </c>
      <c r="F929" t="s">
        <v>677</v>
      </c>
      <c r="G929" t="s">
        <v>1479</v>
      </c>
      <c r="H929" s="48">
        <v>45703</v>
      </c>
      <c r="I929" t="s">
        <v>430</v>
      </c>
      <c r="J929" t="s">
        <v>303</v>
      </c>
      <c r="K929" t="s">
        <v>57</v>
      </c>
      <c r="L929" t="s">
        <v>429</v>
      </c>
      <c r="M929" t="s">
        <v>57</v>
      </c>
      <c r="N929" t="s">
        <v>298</v>
      </c>
      <c r="O929" t="s">
        <v>299</v>
      </c>
      <c r="P929" t="s">
        <v>2282</v>
      </c>
      <c r="Q929" t="s">
        <v>300</v>
      </c>
      <c r="R929" t="s">
        <v>58</v>
      </c>
      <c r="S929" t="s">
        <v>20</v>
      </c>
      <c r="T929" s="49">
        <v>6.8333000000000004</v>
      </c>
      <c r="U929" s="49">
        <v>40.9998</v>
      </c>
      <c r="V929" s="49">
        <v>758.5</v>
      </c>
      <c r="W929" t="s">
        <v>301</v>
      </c>
      <c r="X929" t="s">
        <v>370</v>
      </c>
      <c r="Y929" t="s">
        <v>371</v>
      </c>
      <c r="Z929" t="s">
        <v>1481</v>
      </c>
      <c r="AA929" s="2" t="str">
        <f>IFERROR(VLOOKUP(Tabela3[[#This Row],[RetornCodigo]],Tabela7[],4,0),"formula")</f>
        <v xml:space="preserve">Atac Primavera   </v>
      </c>
      <c r="AB929" s="9" t="str">
        <f>IFERROR(VLOOKUP(Tabela3[[#This Row],[RetornCodigo]],Tabela7[],3,0),"formula")</f>
        <v>Atacadao</v>
      </c>
      <c r="AC929" s="40">
        <f>IFERROR(Tabela3[[#This Row],[Vlr Devolução]]/$AK$1,"formula")</f>
        <v>2.430192753213269E-3</v>
      </c>
      <c r="AD929" s="32">
        <f>IFERROR(Tabela3[[#This Row],[Qtd Devolvida Kg]]/$AL$1,"formula")</f>
        <v>1.1890688711922758E-3</v>
      </c>
      <c r="AE929" s="41" t="str">
        <f>IFERROR(RIGHT(Tabela3[[#This Row],[Cliente]],10),"formula")</f>
        <v>0002 - 11)</v>
      </c>
      <c r="AF929" s="41">
        <f>IFERROR(VLOOKUP(Tabela3[[#This Row],[Fantasia]],'BASE VENDAS'!#REF!,2,0),0)</f>
        <v>0</v>
      </c>
      <c r="AG929" s="41">
        <f>IFERROR(VLOOKUP(Tabela3[[#This Row],[Fantasia]],'BASE VENDAS'!#REF!,3,0),0)</f>
        <v>0</v>
      </c>
      <c r="AH929" s="42">
        <f t="shared" si="15"/>
        <v>2.8611970184302681E-2</v>
      </c>
    </row>
    <row r="930" spans="1:34" x14ac:dyDescent="0.2">
      <c r="A930" s="9" t="str">
        <f>IFERROR(Tabela3[[#This Row],[direita]],"formula")</f>
        <v>0002 - 11)</v>
      </c>
      <c r="C930" t="s">
        <v>1140</v>
      </c>
      <c r="D930" t="s">
        <v>918</v>
      </c>
      <c r="E930" t="s">
        <v>1141</v>
      </c>
      <c r="F930" t="s">
        <v>677</v>
      </c>
      <c r="G930" t="s">
        <v>1479</v>
      </c>
      <c r="H930" s="48">
        <v>45707</v>
      </c>
      <c r="I930" t="s">
        <v>1982</v>
      </c>
      <c r="J930" t="s">
        <v>303</v>
      </c>
      <c r="K930" t="s">
        <v>57</v>
      </c>
      <c r="L930" t="s">
        <v>429</v>
      </c>
      <c r="M930" t="s">
        <v>57</v>
      </c>
      <c r="N930" t="s">
        <v>298</v>
      </c>
      <c r="O930" t="s">
        <v>299</v>
      </c>
      <c r="P930" t="s">
        <v>2848</v>
      </c>
      <c r="Q930" t="s">
        <v>300</v>
      </c>
      <c r="R930" t="s">
        <v>58</v>
      </c>
      <c r="S930" t="s">
        <v>20</v>
      </c>
      <c r="T930" s="49">
        <v>8.3332999999999995</v>
      </c>
      <c r="U930" s="49">
        <v>49.9998</v>
      </c>
      <c r="V930" s="49">
        <v>925</v>
      </c>
      <c r="W930" t="s">
        <v>301</v>
      </c>
      <c r="X930" t="s">
        <v>370</v>
      </c>
      <c r="Y930" t="s">
        <v>371</v>
      </c>
      <c r="Z930" t="s">
        <v>1481</v>
      </c>
      <c r="AA930" s="2" t="str">
        <f>IFERROR(VLOOKUP(Tabela3[[#This Row],[RetornCodigo]],Tabela7[],4,0),"formula")</f>
        <v xml:space="preserve">Atac Primavera   </v>
      </c>
      <c r="AB930" s="9" t="str">
        <f>IFERROR(VLOOKUP(Tabela3[[#This Row],[RetornCodigo]],Tabela7[],3,0),"formula")</f>
        <v>Atacadao</v>
      </c>
      <c r="AC930" s="40">
        <f>IFERROR(Tabela3[[#This Row],[Vlr Devolução]]/$AK$1,"formula")</f>
        <v>2.9636496990405716E-3</v>
      </c>
      <c r="AD930" s="32">
        <f>IFERROR(Tabela3[[#This Row],[Qtd Devolvida Kg]]/$AL$1,"formula")</f>
        <v>1.4500852625095623E-3</v>
      </c>
      <c r="AE930" s="41" t="str">
        <f>IFERROR(RIGHT(Tabela3[[#This Row],[Cliente]],10),"formula")</f>
        <v>0002 - 11)</v>
      </c>
      <c r="AF930" s="41">
        <f>IFERROR(VLOOKUP(Tabela3[[#This Row],[Fantasia]],'BASE VENDAS'!#REF!,2,0),0)</f>
        <v>0</v>
      </c>
      <c r="AG930" s="41">
        <f>IFERROR(VLOOKUP(Tabela3[[#This Row],[Fantasia]],'BASE VENDAS'!#REF!,3,0),0)</f>
        <v>0</v>
      </c>
      <c r="AH930" s="42">
        <f t="shared" si="15"/>
        <v>2.8611970184302681E-2</v>
      </c>
    </row>
    <row r="931" spans="1:34" x14ac:dyDescent="0.2">
      <c r="A931" s="9" t="str">
        <f>IFERROR(Tabela3[[#This Row],[direita]],"formula")</f>
        <v>0002 - 11)</v>
      </c>
      <c r="C931" t="s">
        <v>1140</v>
      </c>
      <c r="D931" t="s">
        <v>918</v>
      </c>
      <c r="E931" t="s">
        <v>1141</v>
      </c>
      <c r="F931" t="s">
        <v>677</v>
      </c>
      <c r="G931" t="s">
        <v>1479</v>
      </c>
      <c r="H931" s="48">
        <v>45707</v>
      </c>
      <c r="I931" t="s">
        <v>1982</v>
      </c>
      <c r="J931" t="s">
        <v>303</v>
      </c>
      <c r="K931" t="s">
        <v>57</v>
      </c>
      <c r="L931" t="s">
        <v>429</v>
      </c>
      <c r="M931" t="s">
        <v>57</v>
      </c>
      <c r="N931" t="s">
        <v>298</v>
      </c>
      <c r="O931" t="s">
        <v>299</v>
      </c>
      <c r="P931" t="s">
        <v>2849</v>
      </c>
      <c r="Q931" t="s">
        <v>300</v>
      </c>
      <c r="R931" t="s">
        <v>58</v>
      </c>
      <c r="S931" t="s">
        <v>20</v>
      </c>
      <c r="T931" s="49">
        <v>7.5</v>
      </c>
      <c r="U931" s="49">
        <v>45</v>
      </c>
      <c r="V931" s="49">
        <v>832.5</v>
      </c>
      <c r="W931" t="s">
        <v>301</v>
      </c>
      <c r="X931" t="s">
        <v>370</v>
      </c>
      <c r="Y931" t="s">
        <v>371</v>
      </c>
      <c r="Z931" t="s">
        <v>1481</v>
      </c>
      <c r="AA931" s="2" t="str">
        <f>IFERROR(VLOOKUP(Tabela3[[#This Row],[RetornCodigo]],Tabela7[],4,0),"formula")</f>
        <v xml:space="preserve">Atac Primavera   </v>
      </c>
      <c r="AB931" s="9" t="str">
        <f>IFERROR(VLOOKUP(Tabela3[[#This Row],[RetornCodigo]],Tabela7[],3,0),"formula")</f>
        <v>Atacadao</v>
      </c>
      <c r="AC931" s="40">
        <f>IFERROR(Tabela3[[#This Row],[Vlr Devolução]]/$AK$1,"formula")</f>
        <v>2.6672847291365144E-3</v>
      </c>
      <c r="AD931" s="32">
        <f>IFERROR(Tabela3[[#This Row],[Qtd Devolvida Kg]]/$AL$1,"formula")</f>
        <v>1.3050819565864325E-3</v>
      </c>
      <c r="AE931" s="41" t="str">
        <f>IFERROR(RIGHT(Tabela3[[#This Row],[Cliente]],10),"formula")</f>
        <v>0002 - 11)</v>
      </c>
      <c r="AF931" s="41">
        <f>IFERROR(VLOOKUP(Tabela3[[#This Row],[Fantasia]],'BASE VENDAS'!#REF!,2,0),0)</f>
        <v>0</v>
      </c>
      <c r="AG931" s="41">
        <f>IFERROR(VLOOKUP(Tabela3[[#This Row],[Fantasia]],'BASE VENDAS'!#REF!,3,0),0)</f>
        <v>0</v>
      </c>
      <c r="AH931" s="42">
        <f t="shared" si="15"/>
        <v>2.8611970184302681E-2</v>
      </c>
    </row>
    <row r="932" spans="1:34" x14ac:dyDescent="0.2">
      <c r="A932" s="9" t="str">
        <f>IFERROR(Tabela3[[#This Row],[direita]],"formula")</f>
        <v>1899 - 61)</v>
      </c>
      <c r="C932" t="s">
        <v>1134</v>
      </c>
      <c r="D932" t="s">
        <v>917</v>
      </c>
      <c r="E932" t="s">
        <v>1135</v>
      </c>
      <c r="F932" t="s">
        <v>676</v>
      </c>
      <c r="G932" t="s">
        <v>1173</v>
      </c>
      <c r="H932" s="48">
        <v>45702</v>
      </c>
      <c r="I932" t="s">
        <v>430</v>
      </c>
      <c r="J932" t="s">
        <v>303</v>
      </c>
      <c r="K932" t="s">
        <v>313</v>
      </c>
      <c r="L932" t="s">
        <v>365</v>
      </c>
      <c r="M932" t="s">
        <v>365</v>
      </c>
      <c r="N932" t="s">
        <v>314</v>
      </c>
      <c r="O932" t="s">
        <v>299</v>
      </c>
      <c r="P932" t="s">
        <v>2283</v>
      </c>
      <c r="Q932" t="s">
        <v>300</v>
      </c>
      <c r="R932" t="s">
        <v>431</v>
      </c>
      <c r="S932" t="s">
        <v>20</v>
      </c>
      <c r="T932" s="49">
        <v>6</v>
      </c>
      <c r="U932" s="49">
        <v>33.6</v>
      </c>
      <c r="V932" s="49">
        <v>654</v>
      </c>
      <c r="W932" t="s">
        <v>301</v>
      </c>
      <c r="X932" t="s">
        <v>370</v>
      </c>
      <c r="Y932" t="s">
        <v>371</v>
      </c>
      <c r="Z932" t="s">
        <v>1862</v>
      </c>
      <c r="AA932" s="2" t="str">
        <f>IFERROR(VLOOKUP(Tabela3[[#This Row],[RetornCodigo]],Tabela7[],4,0),"formula")</f>
        <v xml:space="preserve">Assai Joquei Clube   </v>
      </c>
      <c r="AB932" s="9" t="str">
        <f>IFERROR(VLOOKUP(Tabela3[[#This Row],[RetornCodigo]],Tabela7[],3,0),"formula")</f>
        <v>Assai</v>
      </c>
      <c r="AC932" s="40">
        <f>IFERROR(Tabela3[[#This Row],[Vlr Devolução]]/$AK$1,"formula")</f>
        <v>2.0953804358621987E-3</v>
      </c>
      <c r="AD932" s="32">
        <f>IFERROR(Tabela3[[#This Row],[Qtd Devolvida Kg]]/$AL$1,"formula")</f>
        <v>9.7446119425120294E-4</v>
      </c>
      <c r="AE932" s="41" t="str">
        <f>IFERROR(RIGHT(Tabela3[[#This Row],[Cliente]],10),"formula")</f>
        <v>1899 - 61)</v>
      </c>
      <c r="AF932" s="41">
        <f>IFERROR(VLOOKUP(Tabela3[[#This Row],[Fantasia]],'BASE VENDAS'!#REF!,2,0),0)</f>
        <v>0</v>
      </c>
      <c r="AG932" s="41">
        <f>IFERROR(VLOOKUP(Tabela3[[#This Row],[Fantasia]],'BASE VENDAS'!#REF!,3,0),0)</f>
        <v>0</v>
      </c>
      <c r="AH932" s="42">
        <f t="shared" si="15"/>
        <v>2.8611970184302681E-2</v>
      </c>
    </row>
    <row r="933" spans="1:34" x14ac:dyDescent="0.2">
      <c r="A933" s="9" t="str">
        <f>IFERROR(Tabela3[[#This Row],[direita]],"formula")</f>
        <v>1899 - 61)</v>
      </c>
      <c r="C933" t="s">
        <v>1134</v>
      </c>
      <c r="D933" t="s">
        <v>917</v>
      </c>
      <c r="E933" t="s">
        <v>1135</v>
      </c>
      <c r="F933" t="s">
        <v>676</v>
      </c>
      <c r="G933" t="s">
        <v>1173</v>
      </c>
      <c r="H933" s="48">
        <v>45707</v>
      </c>
      <c r="I933" t="s">
        <v>1982</v>
      </c>
      <c r="J933" t="s">
        <v>303</v>
      </c>
      <c r="K933" t="s">
        <v>313</v>
      </c>
      <c r="L933" t="s">
        <v>365</v>
      </c>
      <c r="M933" t="s">
        <v>365</v>
      </c>
      <c r="N933" t="s">
        <v>314</v>
      </c>
      <c r="O933" t="s">
        <v>299</v>
      </c>
      <c r="P933" t="s">
        <v>2850</v>
      </c>
      <c r="Q933" t="s">
        <v>300</v>
      </c>
      <c r="R933" t="s">
        <v>431</v>
      </c>
      <c r="S933" t="s">
        <v>20</v>
      </c>
      <c r="T933" s="49">
        <v>2.7</v>
      </c>
      <c r="U933" s="49">
        <v>15.12</v>
      </c>
      <c r="V933" s="49">
        <v>294.3</v>
      </c>
      <c r="W933" t="s">
        <v>301</v>
      </c>
      <c r="X933" t="s">
        <v>370</v>
      </c>
      <c r="Y933" t="s">
        <v>371</v>
      </c>
      <c r="Z933" t="s">
        <v>1862</v>
      </c>
      <c r="AA933" s="2" t="str">
        <f>IFERROR(VLOOKUP(Tabela3[[#This Row],[RetornCodigo]],Tabela7[],4,0),"formula")</f>
        <v xml:space="preserve">Assai Joquei Clube   </v>
      </c>
      <c r="AB933" s="9" t="str">
        <f>IFERROR(VLOOKUP(Tabela3[[#This Row],[RetornCodigo]],Tabela7[],3,0),"formula")</f>
        <v>Assai</v>
      </c>
      <c r="AC933" s="40">
        <f>IFERROR(Tabela3[[#This Row],[Vlr Devolução]]/$AK$1,"formula")</f>
        <v>9.4292119613798952E-4</v>
      </c>
      <c r="AD933" s="32">
        <f>IFERROR(Tabela3[[#This Row],[Qtd Devolvida Kg]]/$AL$1,"formula")</f>
        <v>4.385075374130413E-4</v>
      </c>
      <c r="AE933" s="41" t="str">
        <f>IFERROR(RIGHT(Tabela3[[#This Row],[Cliente]],10),"formula")</f>
        <v>1899 - 61)</v>
      </c>
      <c r="AF933" s="41">
        <f>IFERROR(VLOOKUP(Tabela3[[#This Row],[Fantasia]],'BASE VENDAS'!#REF!,2,0),0)</f>
        <v>0</v>
      </c>
      <c r="AG933" s="41">
        <f>IFERROR(VLOOKUP(Tabela3[[#This Row],[Fantasia]],'BASE VENDAS'!#REF!,3,0),0)</f>
        <v>0</v>
      </c>
      <c r="AH933" s="42">
        <f t="shared" si="15"/>
        <v>2.8611970184302681E-2</v>
      </c>
    </row>
    <row r="934" spans="1:34" x14ac:dyDescent="0.2">
      <c r="A934" s="9" t="str">
        <f>IFERROR(Tabela3[[#This Row],[direita]],"formula")</f>
        <v>0082 - 02)</v>
      </c>
      <c r="C934" t="s">
        <v>1146</v>
      </c>
      <c r="D934" t="s">
        <v>916</v>
      </c>
      <c r="E934" t="s">
        <v>1135</v>
      </c>
      <c r="F934" t="s">
        <v>676</v>
      </c>
      <c r="G934" t="s">
        <v>1482</v>
      </c>
      <c r="H934" s="48">
        <v>45692</v>
      </c>
      <c r="I934" t="s">
        <v>357</v>
      </c>
      <c r="J934" t="s">
        <v>297</v>
      </c>
      <c r="K934" t="s">
        <v>65</v>
      </c>
      <c r="L934" t="s">
        <v>312</v>
      </c>
      <c r="M934" t="s">
        <v>66</v>
      </c>
      <c r="N934" t="s">
        <v>298</v>
      </c>
      <c r="O934" t="s">
        <v>299</v>
      </c>
      <c r="P934" t="s">
        <v>1483</v>
      </c>
      <c r="Q934" t="s">
        <v>300</v>
      </c>
      <c r="R934" t="s">
        <v>67</v>
      </c>
      <c r="S934" t="s">
        <v>20</v>
      </c>
      <c r="T934" s="49">
        <v>5.5599999999999997E-2</v>
      </c>
      <c r="U934" s="49">
        <v>1.0007999999999999</v>
      </c>
      <c r="V934" s="49">
        <v>8.9</v>
      </c>
      <c r="W934" t="s">
        <v>315</v>
      </c>
      <c r="X934" t="s">
        <v>302</v>
      </c>
      <c r="Y934" t="s">
        <v>21</v>
      </c>
      <c r="Z934" t="s">
        <v>1484</v>
      </c>
      <c r="AA934" s="2" t="str">
        <f>IFERROR(VLOOKUP(Tabela3[[#This Row],[RetornCodigo]],Tabela7[],4,0),"formula")</f>
        <v xml:space="preserve">G B Pres Kennedy   </v>
      </c>
      <c r="AB934" s="9" t="str">
        <f>IFERROR(VLOOKUP(Tabela3[[#This Row],[RetornCodigo]],Tabela7[],3,0),"formula")</f>
        <v>G Barbosa</v>
      </c>
      <c r="AC934" s="40">
        <f>IFERROR(Tabela3[[#This Row],[Vlr Devolução]]/$AK$1,"formula")</f>
        <v>2.8515116023201179E-5</v>
      </c>
      <c r="AD934" s="32">
        <f>IFERROR(Tabela3[[#This Row],[Qtd Devolvida Kg]]/$AL$1,"formula")</f>
        <v>2.9025022714482256E-5</v>
      </c>
      <c r="AE934" s="41" t="str">
        <f>IFERROR(RIGHT(Tabela3[[#This Row],[Cliente]],10),"formula")</f>
        <v>0082 - 02)</v>
      </c>
      <c r="AF934" s="41">
        <f>IFERROR(VLOOKUP(Tabela3[[#This Row],[Fantasia]],'BASE VENDAS'!#REF!,2,0),0)</f>
        <v>0</v>
      </c>
      <c r="AG934" s="41">
        <f>IFERROR(VLOOKUP(Tabela3[[#This Row],[Fantasia]],'BASE VENDAS'!#REF!,3,0),0)</f>
        <v>0</v>
      </c>
      <c r="AH934" s="42">
        <f t="shared" si="15"/>
        <v>2.8611970184302681E-2</v>
      </c>
    </row>
    <row r="935" spans="1:34" x14ac:dyDescent="0.2">
      <c r="A935" s="9" t="str">
        <f>IFERROR(Tabela3[[#This Row],[direita]],"formula")</f>
        <v>1899 - 14)</v>
      </c>
      <c r="C935" t="s">
        <v>1134</v>
      </c>
      <c r="D935" t="s">
        <v>917</v>
      </c>
      <c r="E935" t="s">
        <v>1135</v>
      </c>
      <c r="F935" t="s">
        <v>676</v>
      </c>
      <c r="G935" t="s">
        <v>1485</v>
      </c>
      <c r="H935" s="48">
        <v>45692</v>
      </c>
      <c r="I935" t="s">
        <v>357</v>
      </c>
      <c r="J935" t="s">
        <v>297</v>
      </c>
      <c r="K935" t="s">
        <v>27</v>
      </c>
      <c r="L935" t="s">
        <v>84</v>
      </c>
      <c r="M935" t="s">
        <v>102</v>
      </c>
      <c r="N935" t="s">
        <v>298</v>
      </c>
      <c r="O935" t="s">
        <v>299</v>
      </c>
      <c r="P935" t="s">
        <v>1486</v>
      </c>
      <c r="Q935" t="s">
        <v>300</v>
      </c>
      <c r="R935" t="s">
        <v>103</v>
      </c>
      <c r="S935" t="s">
        <v>20</v>
      </c>
      <c r="T935" s="49">
        <v>4.5499999999999999E-2</v>
      </c>
      <c r="U935" s="49">
        <v>0.89634999999999998</v>
      </c>
      <c r="V935" s="49">
        <v>11.5</v>
      </c>
      <c r="W935" t="s">
        <v>315</v>
      </c>
      <c r="X935" t="s">
        <v>302</v>
      </c>
      <c r="Y935" t="s">
        <v>335</v>
      </c>
      <c r="Z935" t="s">
        <v>1487</v>
      </c>
      <c r="AA935" s="2" t="str">
        <f>IFERROR(VLOOKUP(Tabela3[[#This Row],[RetornCodigo]],Tabela7[],4,0),"formula")</f>
        <v xml:space="preserve">Assai Sao Geraldo   </v>
      </c>
      <c r="AB935" s="9" t="str">
        <f>IFERROR(VLOOKUP(Tabela3[[#This Row],[RetornCodigo]],Tabela7[],3,0),"formula")</f>
        <v>Assai</v>
      </c>
      <c r="AC935" s="40">
        <f>IFERROR(Tabela3[[#This Row],[Vlr Devolução]]/$AK$1,"formula")</f>
        <v>3.6845374636720623E-5</v>
      </c>
      <c r="AD935" s="32">
        <f>IFERROR(Tabela3[[#This Row],[Qtd Devolvida Kg]]/$AL$1,"formula")</f>
        <v>2.5995782484138859E-5</v>
      </c>
      <c r="AE935" s="41" t="str">
        <f>IFERROR(RIGHT(Tabela3[[#This Row],[Cliente]],10),"formula")</f>
        <v>1899 - 14)</v>
      </c>
      <c r="AF935" s="41">
        <f>IFERROR(VLOOKUP(Tabela3[[#This Row],[Fantasia]],'BASE VENDAS'!#REF!,2,0),0)</f>
        <v>0</v>
      </c>
      <c r="AG935" s="41">
        <f>IFERROR(VLOOKUP(Tabela3[[#This Row],[Fantasia]],'BASE VENDAS'!#REF!,3,0),0)</f>
        <v>0</v>
      </c>
      <c r="AH935" s="42">
        <f t="shared" si="15"/>
        <v>2.8611970184302681E-2</v>
      </c>
    </row>
    <row r="936" spans="1:34" x14ac:dyDescent="0.2">
      <c r="A936" s="9" t="str">
        <f>IFERROR(Tabela3[[#This Row],[direita]],"formula")</f>
        <v>1899 - 14)</v>
      </c>
      <c r="C936" t="s">
        <v>1134</v>
      </c>
      <c r="D936" t="s">
        <v>917</v>
      </c>
      <c r="E936" t="s">
        <v>1135</v>
      </c>
      <c r="F936" t="s">
        <v>676</v>
      </c>
      <c r="G936" t="s">
        <v>1485</v>
      </c>
      <c r="H936" s="48">
        <v>45692</v>
      </c>
      <c r="I936" t="s">
        <v>357</v>
      </c>
      <c r="J936" t="s">
        <v>303</v>
      </c>
      <c r="K936" t="s">
        <v>313</v>
      </c>
      <c r="L936" t="s">
        <v>324</v>
      </c>
      <c r="M936" t="s">
        <v>324</v>
      </c>
      <c r="N936" t="s">
        <v>333</v>
      </c>
      <c r="O936" t="s">
        <v>299</v>
      </c>
      <c r="P936" t="s">
        <v>1486</v>
      </c>
      <c r="Q936" t="s">
        <v>308</v>
      </c>
      <c r="R936" t="s">
        <v>385</v>
      </c>
      <c r="S936" t="s">
        <v>20</v>
      </c>
      <c r="T936" s="49">
        <v>8.3299999999999999E-2</v>
      </c>
      <c r="U936" s="49">
        <v>0.43315999999999999</v>
      </c>
      <c r="V936" s="49">
        <v>8.9</v>
      </c>
      <c r="W936" t="s">
        <v>315</v>
      </c>
      <c r="X936" t="s">
        <v>302</v>
      </c>
      <c r="Y936" t="s">
        <v>335</v>
      </c>
      <c r="Z936" t="s">
        <v>1487</v>
      </c>
      <c r="AA936" s="2" t="str">
        <f>IFERROR(VLOOKUP(Tabela3[[#This Row],[RetornCodigo]],Tabela7[],4,0),"formula")</f>
        <v xml:space="preserve">Assai Sao Geraldo   </v>
      </c>
      <c r="AB936" s="9" t="str">
        <f>IFERROR(VLOOKUP(Tabela3[[#This Row],[RetornCodigo]],Tabela7[],3,0),"formula")</f>
        <v>Assai</v>
      </c>
      <c r="AC936" s="40">
        <f>IFERROR(Tabela3[[#This Row],[Vlr Devolução]]/$AK$1,"formula")</f>
        <v>2.8515116023201179E-5</v>
      </c>
      <c r="AD936" s="32">
        <f>IFERROR(Tabela3[[#This Row],[Qtd Devolvida Kg]]/$AL$1,"formula")</f>
        <v>1.2562428895888424E-5</v>
      </c>
      <c r="AE936" s="41" t="str">
        <f>IFERROR(RIGHT(Tabela3[[#This Row],[Cliente]],10),"formula")</f>
        <v>1899 - 14)</v>
      </c>
      <c r="AF936" s="41">
        <f>IFERROR(VLOOKUP(Tabela3[[#This Row],[Fantasia]],'BASE VENDAS'!#REF!,2,0),0)</f>
        <v>0</v>
      </c>
      <c r="AG936" s="41">
        <f>IFERROR(VLOOKUP(Tabela3[[#This Row],[Fantasia]],'BASE VENDAS'!#REF!,3,0),0)</f>
        <v>0</v>
      </c>
      <c r="AH936" s="42">
        <f t="shared" si="15"/>
        <v>2.8611970184302681E-2</v>
      </c>
    </row>
    <row r="937" spans="1:34" x14ac:dyDescent="0.2">
      <c r="A937" s="9" t="str">
        <f>IFERROR(Tabela3[[#This Row],[direita]],"formula")</f>
        <v>0082 - 13)</v>
      </c>
      <c r="C937" t="s">
        <v>1146</v>
      </c>
      <c r="D937" t="s">
        <v>916</v>
      </c>
      <c r="E937" t="s">
        <v>1135</v>
      </c>
      <c r="F937" t="s">
        <v>676</v>
      </c>
      <c r="G937" t="s">
        <v>1176</v>
      </c>
      <c r="H937" s="48">
        <v>45691</v>
      </c>
      <c r="I937" t="s">
        <v>357</v>
      </c>
      <c r="J937" t="s">
        <v>297</v>
      </c>
      <c r="K937" t="s">
        <v>65</v>
      </c>
      <c r="L937" t="s">
        <v>312</v>
      </c>
      <c r="M937" t="s">
        <v>66</v>
      </c>
      <c r="N937" t="s">
        <v>298</v>
      </c>
      <c r="O937" t="s">
        <v>299</v>
      </c>
      <c r="P937" t="s">
        <v>1488</v>
      </c>
      <c r="Q937" t="s">
        <v>300</v>
      </c>
      <c r="R937" t="s">
        <v>67</v>
      </c>
      <c r="S937" t="s">
        <v>20</v>
      </c>
      <c r="T937" s="49">
        <v>0.1333</v>
      </c>
      <c r="U937" s="49">
        <v>2.3994</v>
      </c>
      <c r="V937" s="49">
        <v>21.36</v>
      </c>
      <c r="W937" t="s">
        <v>315</v>
      </c>
      <c r="X937" t="s">
        <v>368</v>
      </c>
      <c r="Y937" t="s">
        <v>369</v>
      </c>
      <c r="Z937" t="s">
        <v>1489</v>
      </c>
      <c r="AA937" s="2" t="str">
        <f>IFERROR(VLOOKUP(Tabela3[[#This Row],[RetornCodigo]],Tabela7[],4,0),"formula")</f>
        <v xml:space="preserve">G Barbosa Parangaba   </v>
      </c>
      <c r="AB937" s="9" t="str">
        <f>IFERROR(VLOOKUP(Tabela3[[#This Row],[RetornCodigo]],Tabela7[],3,0),"formula")</f>
        <v>G Barbosa</v>
      </c>
      <c r="AC937" s="40">
        <f>IFERROR(Tabela3[[#This Row],[Vlr Devolução]]/$AK$1,"formula")</f>
        <v>6.8436278455682821E-5</v>
      </c>
      <c r="AD937" s="32">
        <f>IFERROR(Tabela3[[#This Row],[Qtd Devolvida Kg]]/$AL$1,"formula")</f>
        <v>6.9586969925188581E-5</v>
      </c>
      <c r="AE937" s="41" t="str">
        <f>IFERROR(RIGHT(Tabela3[[#This Row],[Cliente]],10),"formula")</f>
        <v>0082 - 13)</v>
      </c>
      <c r="AF937" s="41">
        <f>IFERROR(VLOOKUP(Tabela3[[#This Row],[Fantasia]],'BASE VENDAS'!#REF!,2,0),0)</f>
        <v>0</v>
      </c>
      <c r="AG937" s="41">
        <f>IFERROR(VLOOKUP(Tabela3[[#This Row],[Fantasia]],'BASE VENDAS'!#REF!,3,0),0)</f>
        <v>0</v>
      </c>
      <c r="AH937" s="42">
        <f t="shared" si="15"/>
        <v>2.8611970184302681E-2</v>
      </c>
    </row>
    <row r="938" spans="1:34" x14ac:dyDescent="0.2">
      <c r="A938" s="9" t="str">
        <f>IFERROR(Tabela3[[#This Row],[direita]],"formula")</f>
        <v>0082 - 13)</v>
      </c>
      <c r="C938" t="s">
        <v>1146</v>
      </c>
      <c r="D938" t="s">
        <v>916</v>
      </c>
      <c r="E938" t="s">
        <v>1135</v>
      </c>
      <c r="F938" t="s">
        <v>676</v>
      </c>
      <c r="G938" t="s">
        <v>1176</v>
      </c>
      <c r="H938" s="48">
        <v>45691</v>
      </c>
      <c r="I938" t="s">
        <v>357</v>
      </c>
      <c r="J938" t="s">
        <v>297</v>
      </c>
      <c r="K938" t="s">
        <v>27</v>
      </c>
      <c r="L938" t="s">
        <v>84</v>
      </c>
      <c r="M938" t="s">
        <v>84</v>
      </c>
      <c r="N938" t="s">
        <v>298</v>
      </c>
      <c r="O938" t="s">
        <v>299</v>
      </c>
      <c r="P938" t="s">
        <v>1488</v>
      </c>
      <c r="Q938" t="s">
        <v>308</v>
      </c>
      <c r="R938" t="s">
        <v>85</v>
      </c>
      <c r="S938" t="s">
        <v>20</v>
      </c>
      <c r="T938" s="49">
        <v>0.34439999999999998</v>
      </c>
      <c r="U938" s="49">
        <v>6.1992000000000003</v>
      </c>
      <c r="V938" s="49">
        <v>67.58</v>
      </c>
      <c r="W938" t="s">
        <v>315</v>
      </c>
      <c r="X938" t="s">
        <v>370</v>
      </c>
      <c r="Y938" t="s">
        <v>379</v>
      </c>
      <c r="Z938" t="s">
        <v>1489</v>
      </c>
      <c r="AA938" s="2" t="str">
        <f>IFERROR(VLOOKUP(Tabela3[[#This Row],[RetornCodigo]],Tabela7[],4,0),"formula")</f>
        <v xml:space="preserve">G Barbosa Parangaba   </v>
      </c>
      <c r="AB938" s="9" t="str">
        <f>IFERROR(VLOOKUP(Tabela3[[#This Row],[RetornCodigo]],Tabela7[],3,0),"formula")</f>
        <v>G Barbosa</v>
      </c>
      <c r="AC938" s="40">
        <f>IFERROR(Tabela3[[#This Row],[Vlr Devolução]]/$AK$1,"formula")</f>
        <v>2.1652264503909389E-4</v>
      </c>
      <c r="AD938" s="32">
        <f>IFERROR(Tabela3[[#This Row],[Qtd Devolvida Kg]]/$AL$1,"formula")</f>
        <v>1.7978809033934693E-4</v>
      </c>
      <c r="AE938" s="41" t="str">
        <f>IFERROR(RIGHT(Tabela3[[#This Row],[Cliente]],10),"formula")</f>
        <v>0082 - 13)</v>
      </c>
      <c r="AF938" s="41">
        <f>IFERROR(VLOOKUP(Tabela3[[#This Row],[Fantasia]],'BASE VENDAS'!#REF!,2,0),0)</f>
        <v>0</v>
      </c>
      <c r="AG938" s="41">
        <f>IFERROR(VLOOKUP(Tabela3[[#This Row],[Fantasia]],'BASE VENDAS'!#REF!,3,0),0)</f>
        <v>0</v>
      </c>
      <c r="AH938" s="42">
        <f t="shared" si="15"/>
        <v>2.8611970184302681E-2</v>
      </c>
    </row>
    <row r="939" spans="1:34" x14ac:dyDescent="0.2">
      <c r="A939" s="9" t="str">
        <f>IFERROR(Tabela3[[#This Row],[direita]],"formula")</f>
        <v>0082 - 01)</v>
      </c>
      <c r="C939" t="s">
        <v>1146</v>
      </c>
      <c r="D939" t="s">
        <v>916</v>
      </c>
      <c r="E939" t="s">
        <v>1135</v>
      </c>
      <c r="F939" t="s">
        <v>676</v>
      </c>
      <c r="G939" t="s">
        <v>1342</v>
      </c>
      <c r="H939" s="48">
        <v>45691</v>
      </c>
      <c r="I939" t="s">
        <v>357</v>
      </c>
      <c r="J939" t="s">
        <v>297</v>
      </c>
      <c r="K939" t="s">
        <v>34</v>
      </c>
      <c r="L939" t="s">
        <v>35</v>
      </c>
      <c r="M939" t="s">
        <v>35</v>
      </c>
      <c r="N939" t="s">
        <v>298</v>
      </c>
      <c r="O939" t="s">
        <v>299</v>
      </c>
      <c r="P939" t="s">
        <v>1490</v>
      </c>
      <c r="Q939" t="s">
        <v>308</v>
      </c>
      <c r="R939" t="s">
        <v>36</v>
      </c>
      <c r="S939" t="s">
        <v>20</v>
      </c>
      <c r="T939" s="49">
        <v>0.44440000000000002</v>
      </c>
      <c r="U939" s="49">
        <v>3.9996</v>
      </c>
      <c r="V939" s="49">
        <v>59.2</v>
      </c>
      <c r="W939" t="s">
        <v>315</v>
      </c>
      <c r="X939" t="s">
        <v>302</v>
      </c>
      <c r="Y939" t="s">
        <v>21</v>
      </c>
      <c r="Z939" t="s">
        <v>1491</v>
      </c>
      <c r="AA939" s="2" t="str">
        <f>IFERROR(VLOOKUP(Tabela3[[#This Row],[RetornCodigo]],Tabela7[],4,0),"formula")</f>
        <v xml:space="preserve">G B Aldeota   </v>
      </c>
      <c r="AB939" s="9" t="str">
        <f>IFERROR(VLOOKUP(Tabela3[[#This Row],[RetornCodigo]],Tabela7[],3,0),"formula")</f>
        <v>G Barbosa</v>
      </c>
      <c r="AC939" s="40">
        <f>IFERROR(Tabela3[[#This Row],[Vlr Devolução]]/$AK$1,"formula")</f>
        <v>1.896735807385966E-4</v>
      </c>
      <c r="AD939" s="32">
        <f>IFERROR(Tabela3[[#This Row],[Qtd Devolvida Kg]]/$AL$1,"formula")</f>
        <v>1.1599568430140211E-4</v>
      </c>
      <c r="AE939" s="41" t="str">
        <f>IFERROR(RIGHT(Tabela3[[#This Row],[Cliente]],10),"formula")</f>
        <v>0082 - 01)</v>
      </c>
      <c r="AF939" s="41">
        <f>IFERROR(VLOOKUP(Tabela3[[#This Row],[Fantasia]],'BASE VENDAS'!#REF!,2,0),0)</f>
        <v>0</v>
      </c>
      <c r="AG939" s="41">
        <f>IFERROR(VLOOKUP(Tabela3[[#This Row],[Fantasia]],'BASE VENDAS'!#REF!,3,0),0)</f>
        <v>0</v>
      </c>
      <c r="AH939" s="42">
        <f t="shared" si="15"/>
        <v>2.8611970184302681E-2</v>
      </c>
    </row>
    <row r="940" spans="1:34" x14ac:dyDescent="0.2">
      <c r="A940" s="9" t="str">
        <f>IFERROR(Tabela3[[#This Row],[direita]],"formula")</f>
        <v>1899 - 08)</v>
      </c>
      <c r="C940" t="s">
        <v>1134</v>
      </c>
      <c r="D940" t="s">
        <v>917</v>
      </c>
      <c r="E940" t="s">
        <v>1135</v>
      </c>
      <c r="F940" t="s">
        <v>683</v>
      </c>
      <c r="G940" t="s">
        <v>1210</v>
      </c>
      <c r="H940" s="48">
        <v>45691</v>
      </c>
      <c r="I940" t="s">
        <v>357</v>
      </c>
      <c r="J940" t="s">
        <v>297</v>
      </c>
      <c r="K940" t="s">
        <v>27</v>
      </c>
      <c r="L940" t="s">
        <v>84</v>
      </c>
      <c r="M940" t="s">
        <v>102</v>
      </c>
      <c r="N940" t="s">
        <v>298</v>
      </c>
      <c r="O940" t="s">
        <v>299</v>
      </c>
      <c r="P940" t="s">
        <v>1492</v>
      </c>
      <c r="Q940" t="s">
        <v>300</v>
      </c>
      <c r="R940" t="s">
        <v>103</v>
      </c>
      <c r="S940" t="s">
        <v>20</v>
      </c>
      <c r="T940" s="49">
        <v>0.40910000000000002</v>
      </c>
      <c r="U940" s="49">
        <v>8.0592699999999997</v>
      </c>
      <c r="V940" s="49">
        <v>103.5</v>
      </c>
      <c r="W940" t="s">
        <v>315</v>
      </c>
      <c r="X940" t="s">
        <v>368</v>
      </c>
      <c r="Y940" t="s">
        <v>406</v>
      </c>
      <c r="Z940" t="s">
        <v>1493</v>
      </c>
      <c r="AA940" s="2" t="str">
        <f>IFERROR(VLOOKUP(Tabela3[[#This Row],[RetornCodigo]],Tabela7[],4,0),"formula")</f>
        <v xml:space="preserve">Assai Caucaia   </v>
      </c>
      <c r="AB940" s="9" t="str">
        <f>IFERROR(VLOOKUP(Tabela3[[#This Row],[RetornCodigo]],Tabela7[],3,0),"formula")</f>
        <v>Assai</v>
      </c>
      <c r="AC940" s="40">
        <f>IFERROR(Tabela3[[#This Row],[Vlr Devolução]]/$AK$1,"formula")</f>
        <v>3.3160837173048559E-4</v>
      </c>
      <c r="AD940" s="32">
        <f>IFERROR(Tabela3[[#This Row],[Qtd Devolvida Kg]]/$AL$1,"formula")</f>
        <v>2.3373350800574082E-4</v>
      </c>
      <c r="AE940" s="41" t="str">
        <f>IFERROR(RIGHT(Tabela3[[#This Row],[Cliente]],10),"formula")</f>
        <v>1899 - 08)</v>
      </c>
      <c r="AF940" s="41">
        <f>IFERROR(VLOOKUP(Tabela3[[#This Row],[Fantasia]],'BASE VENDAS'!#REF!,2,0),0)</f>
        <v>0</v>
      </c>
      <c r="AG940" s="41">
        <f>IFERROR(VLOOKUP(Tabela3[[#This Row],[Fantasia]],'BASE VENDAS'!#REF!,3,0),0)</f>
        <v>0</v>
      </c>
      <c r="AH940" s="42">
        <f t="shared" ref="AH940:AH1003" si="16">$AJ$1</f>
        <v>2.8611970184302681E-2</v>
      </c>
    </row>
    <row r="941" spans="1:34" x14ac:dyDescent="0.2">
      <c r="A941" s="9" t="str">
        <f>IFERROR(Tabela3[[#This Row],[direita]],"formula")</f>
        <v>2388 - 01)</v>
      </c>
      <c r="C941" t="s">
        <v>1134</v>
      </c>
      <c r="D941" t="s">
        <v>917</v>
      </c>
      <c r="E941" t="s">
        <v>1135</v>
      </c>
      <c r="F941" t="s">
        <v>690</v>
      </c>
      <c r="G941" t="s">
        <v>1768</v>
      </c>
      <c r="H941" s="48">
        <v>45701</v>
      </c>
      <c r="I941" t="s">
        <v>430</v>
      </c>
      <c r="J941" t="s">
        <v>303</v>
      </c>
      <c r="K941" t="s">
        <v>313</v>
      </c>
      <c r="L941" t="s">
        <v>365</v>
      </c>
      <c r="M941" t="s">
        <v>365</v>
      </c>
      <c r="N941" t="s">
        <v>325</v>
      </c>
      <c r="O941" t="s">
        <v>299</v>
      </c>
      <c r="P941" t="s">
        <v>2284</v>
      </c>
      <c r="Q941" t="s">
        <v>309</v>
      </c>
      <c r="R941" t="s">
        <v>1418</v>
      </c>
      <c r="S941" t="s">
        <v>20</v>
      </c>
      <c r="T941" s="49">
        <v>2</v>
      </c>
      <c r="U941" s="49">
        <v>11.2</v>
      </c>
      <c r="V941" s="49">
        <v>230</v>
      </c>
      <c r="W941" t="s">
        <v>301</v>
      </c>
      <c r="X941" t="s">
        <v>370</v>
      </c>
      <c r="Y941" t="s">
        <v>371</v>
      </c>
      <c r="Z941" t="s">
        <v>2285</v>
      </c>
      <c r="AA941" s="2" t="str">
        <f>IFERROR(VLOOKUP(Tabela3[[#This Row],[RetornCodigo]],Tabela7[],4,0),"formula")</f>
        <v xml:space="preserve">Cd Rede Integrada   </v>
      </c>
      <c r="AB941" s="9" t="str">
        <f>IFERROR(VLOOKUP(Tabela3[[#This Row],[RetornCodigo]],Tabela7[],3,0),"formula")</f>
        <v>Rede Integrada</v>
      </c>
      <c r="AC941" s="40">
        <f>IFERROR(Tabela3[[#This Row],[Vlr Devolução]]/$AK$1,"formula")</f>
        <v>7.3690749273441249E-4</v>
      </c>
      <c r="AD941" s="32">
        <f>IFERROR(Tabela3[[#This Row],[Qtd Devolvida Kg]]/$AL$1,"formula")</f>
        <v>3.2482039808373429E-4</v>
      </c>
      <c r="AE941" s="41" t="str">
        <f>IFERROR(RIGHT(Tabela3[[#This Row],[Cliente]],10),"formula")</f>
        <v>2388 - 01)</v>
      </c>
      <c r="AF941" s="41">
        <f>IFERROR(VLOOKUP(Tabela3[[#This Row],[Fantasia]],'BASE VENDAS'!#REF!,2,0),0)</f>
        <v>0</v>
      </c>
      <c r="AG941" s="41">
        <f>IFERROR(VLOOKUP(Tabela3[[#This Row],[Fantasia]],'BASE VENDAS'!#REF!,3,0),0)</f>
        <v>0</v>
      </c>
      <c r="AH941" s="42">
        <f t="shared" si="16"/>
        <v>2.8611970184302681E-2</v>
      </c>
    </row>
    <row r="942" spans="1:34" x14ac:dyDescent="0.2">
      <c r="A942" s="9" t="str">
        <f>IFERROR(Tabela3[[#This Row],[direita]],"formula")</f>
        <v>2388 - 01)</v>
      </c>
      <c r="C942" t="s">
        <v>1134</v>
      </c>
      <c r="D942" t="s">
        <v>917</v>
      </c>
      <c r="E942" t="s">
        <v>1135</v>
      </c>
      <c r="F942" t="s">
        <v>690</v>
      </c>
      <c r="G942" t="s">
        <v>1768</v>
      </c>
      <c r="H942" s="48">
        <v>45701</v>
      </c>
      <c r="I942" t="s">
        <v>430</v>
      </c>
      <c r="J942" t="s">
        <v>297</v>
      </c>
      <c r="K942" t="s">
        <v>34</v>
      </c>
      <c r="L942" t="s">
        <v>34</v>
      </c>
      <c r="M942" t="s">
        <v>35</v>
      </c>
      <c r="N942" t="s">
        <v>298</v>
      </c>
      <c r="O942" t="s">
        <v>299</v>
      </c>
      <c r="P942" t="s">
        <v>2284</v>
      </c>
      <c r="Q942" t="s">
        <v>308</v>
      </c>
      <c r="R942" t="s">
        <v>1429</v>
      </c>
      <c r="S942" t="s">
        <v>20</v>
      </c>
      <c r="T942" s="49">
        <v>11</v>
      </c>
      <c r="U942" s="49">
        <v>104.5</v>
      </c>
      <c r="V942" s="49">
        <v>1567.5</v>
      </c>
      <c r="W942" t="s">
        <v>301</v>
      </c>
      <c r="X942" t="s">
        <v>370</v>
      </c>
      <c r="Y942" t="s">
        <v>371</v>
      </c>
      <c r="Z942" t="s">
        <v>2286</v>
      </c>
      <c r="AA942" s="2" t="str">
        <f>IFERROR(VLOOKUP(Tabela3[[#This Row],[RetornCodigo]],Tabela7[],4,0),"formula")</f>
        <v xml:space="preserve">Cd Rede Integrada   </v>
      </c>
      <c r="AB942" s="9" t="str">
        <f>IFERROR(VLOOKUP(Tabela3[[#This Row],[RetornCodigo]],Tabela7[],3,0),"formula")</f>
        <v>Rede Integrada</v>
      </c>
      <c r="AC942" s="40">
        <f>IFERROR(Tabela3[[#This Row],[Vlr Devolução]]/$AK$1,"formula")</f>
        <v>5.0221847602660496E-3</v>
      </c>
      <c r="AD942" s="32">
        <f>IFERROR(Tabela3[[#This Row],[Qtd Devolvida Kg]]/$AL$1,"formula")</f>
        <v>3.0306903214062709E-3</v>
      </c>
      <c r="AE942" s="41" t="str">
        <f>IFERROR(RIGHT(Tabela3[[#This Row],[Cliente]],10),"formula")</f>
        <v>2388 - 01)</v>
      </c>
      <c r="AF942" s="41">
        <f>IFERROR(VLOOKUP(Tabela3[[#This Row],[Fantasia]],'BASE VENDAS'!#REF!,2,0),0)</f>
        <v>0</v>
      </c>
      <c r="AG942" s="41">
        <f>IFERROR(VLOOKUP(Tabela3[[#This Row],[Fantasia]],'BASE VENDAS'!#REF!,3,0),0)</f>
        <v>0</v>
      </c>
      <c r="AH942" s="42">
        <f t="shared" si="16"/>
        <v>2.8611970184302681E-2</v>
      </c>
    </row>
    <row r="943" spans="1:34" x14ac:dyDescent="0.2">
      <c r="A943" s="9" t="str">
        <f>IFERROR(Tabela3[[#This Row],[direita]],"formula")</f>
        <v>2388 - 01)</v>
      </c>
      <c r="C943" t="s">
        <v>1134</v>
      </c>
      <c r="D943" t="s">
        <v>917</v>
      </c>
      <c r="E943" t="s">
        <v>1135</v>
      </c>
      <c r="F943" t="s">
        <v>690</v>
      </c>
      <c r="G943" t="s">
        <v>1768</v>
      </c>
      <c r="H943" s="48">
        <v>45709</v>
      </c>
      <c r="I943" t="s">
        <v>1982</v>
      </c>
      <c r="J943" t="s">
        <v>297</v>
      </c>
      <c r="K943" t="s">
        <v>34</v>
      </c>
      <c r="L943" t="s">
        <v>34</v>
      </c>
      <c r="M943" t="s">
        <v>35</v>
      </c>
      <c r="N943" t="s">
        <v>298</v>
      </c>
      <c r="O943" t="s">
        <v>299</v>
      </c>
      <c r="P943" t="s">
        <v>2851</v>
      </c>
      <c r="Q943" t="s">
        <v>300</v>
      </c>
      <c r="R943" t="s">
        <v>1429</v>
      </c>
      <c r="S943" t="s">
        <v>20</v>
      </c>
      <c r="T943" s="49">
        <v>10</v>
      </c>
      <c r="U943" s="49">
        <v>95</v>
      </c>
      <c r="V943" s="49">
        <v>1425</v>
      </c>
      <c r="W943" t="s">
        <v>301</v>
      </c>
      <c r="X943" t="s">
        <v>370</v>
      </c>
      <c r="Y943" t="s">
        <v>371</v>
      </c>
      <c r="Z943" t="s">
        <v>2286</v>
      </c>
      <c r="AA943" s="2" t="str">
        <f>IFERROR(VLOOKUP(Tabela3[[#This Row],[RetornCodigo]],Tabela7[],4,0),"formula")</f>
        <v xml:space="preserve">Cd Rede Integrada   </v>
      </c>
      <c r="AB943" s="9" t="str">
        <f>IFERROR(VLOOKUP(Tabela3[[#This Row],[RetornCodigo]],Tabela7[],3,0),"formula")</f>
        <v>Rede Integrada</v>
      </c>
      <c r="AC943" s="40">
        <f>IFERROR(Tabela3[[#This Row],[Vlr Devolução]]/$AK$1,"formula")</f>
        <v>4.5656225093327731E-3</v>
      </c>
      <c r="AD943" s="32">
        <f>IFERROR(Tabela3[[#This Row],[Qtd Devolvida Kg]]/$AL$1,"formula")</f>
        <v>2.7551730194602464E-3</v>
      </c>
      <c r="AE943" s="41" t="str">
        <f>IFERROR(RIGHT(Tabela3[[#This Row],[Cliente]],10),"formula")</f>
        <v>2388 - 01)</v>
      </c>
      <c r="AF943" s="41">
        <f>IFERROR(VLOOKUP(Tabela3[[#This Row],[Fantasia]],'BASE VENDAS'!#REF!,2,0),0)</f>
        <v>0</v>
      </c>
      <c r="AG943" s="41">
        <f>IFERROR(VLOOKUP(Tabela3[[#This Row],[Fantasia]],'BASE VENDAS'!#REF!,3,0),0)</f>
        <v>0</v>
      </c>
      <c r="AH943" s="42">
        <f t="shared" si="16"/>
        <v>2.8611970184302681E-2</v>
      </c>
    </row>
    <row r="944" spans="1:34" x14ac:dyDescent="0.2">
      <c r="A944" s="9" t="str">
        <f>IFERROR(Tabela3[[#This Row],[direita]],"formula")</f>
        <v>1899 - 18)</v>
      </c>
      <c r="C944" t="s">
        <v>1134</v>
      </c>
      <c r="D944" t="s">
        <v>917</v>
      </c>
      <c r="E944" t="s">
        <v>1135</v>
      </c>
      <c r="F944" t="s">
        <v>680</v>
      </c>
      <c r="G944" t="s">
        <v>1163</v>
      </c>
      <c r="H944" s="48">
        <v>45692</v>
      </c>
      <c r="I944" t="s">
        <v>357</v>
      </c>
      <c r="J944" t="s">
        <v>303</v>
      </c>
      <c r="K944" t="s">
        <v>57</v>
      </c>
      <c r="L944" t="s">
        <v>334</v>
      </c>
      <c r="M944" t="s">
        <v>367</v>
      </c>
      <c r="N944" t="s">
        <v>342</v>
      </c>
      <c r="O944" t="s">
        <v>299</v>
      </c>
      <c r="P944" t="s">
        <v>1494</v>
      </c>
      <c r="Q944" t="s">
        <v>300</v>
      </c>
      <c r="R944" t="s">
        <v>387</v>
      </c>
      <c r="S944" t="s">
        <v>20</v>
      </c>
      <c r="T944" s="49">
        <v>0.3</v>
      </c>
      <c r="U944" s="49">
        <v>1.68</v>
      </c>
      <c r="V944" s="49">
        <v>26.7</v>
      </c>
      <c r="W944" t="s">
        <v>315</v>
      </c>
      <c r="X944" t="s">
        <v>370</v>
      </c>
      <c r="Y944" t="s">
        <v>379</v>
      </c>
      <c r="Z944" t="s">
        <v>1495</v>
      </c>
      <c r="AA944" s="2" t="str">
        <f>IFERROR(VLOOKUP(Tabela3[[#This Row],[RetornCodigo]],Tabela7[],4,0),"formula")</f>
        <v xml:space="preserve">Assai Maracanau   </v>
      </c>
      <c r="AB944" s="9" t="str">
        <f>IFERROR(VLOOKUP(Tabela3[[#This Row],[RetornCodigo]],Tabela7[],3,0),"formula")</f>
        <v>Assai</v>
      </c>
      <c r="AC944" s="40">
        <f>IFERROR(Tabela3[[#This Row],[Vlr Devolução]]/$AK$1,"formula")</f>
        <v>8.554534806960353E-5</v>
      </c>
      <c r="AD944" s="32">
        <f>IFERROR(Tabela3[[#This Row],[Qtd Devolvida Kg]]/$AL$1,"formula")</f>
        <v>4.8723059712560147E-5</v>
      </c>
      <c r="AE944" s="41" t="str">
        <f>IFERROR(RIGHT(Tabela3[[#This Row],[Cliente]],10),"formula")</f>
        <v>1899 - 18)</v>
      </c>
      <c r="AF944" s="41">
        <f>IFERROR(VLOOKUP(Tabela3[[#This Row],[Fantasia]],'BASE VENDAS'!#REF!,2,0),0)</f>
        <v>0</v>
      </c>
      <c r="AG944" s="41">
        <f>IFERROR(VLOOKUP(Tabela3[[#This Row],[Fantasia]],'BASE VENDAS'!#REF!,3,0),0)</f>
        <v>0</v>
      </c>
      <c r="AH944" s="42">
        <f t="shared" si="16"/>
        <v>2.8611970184302681E-2</v>
      </c>
    </row>
    <row r="945" spans="1:34" x14ac:dyDescent="0.2">
      <c r="A945" s="9" t="str">
        <f>IFERROR(Tabela3[[#This Row],[direita]],"formula")</f>
        <v>1899 - 18)</v>
      </c>
      <c r="C945" t="s">
        <v>1134</v>
      </c>
      <c r="D945" t="s">
        <v>917</v>
      </c>
      <c r="E945" t="s">
        <v>1135</v>
      </c>
      <c r="F945" t="s">
        <v>680</v>
      </c>
      <c r="G945" t="s">
        <v>1163</v>
      </c>
      <c r="H945" s="48">
        <v>45692</v>
      </c>
      <c r="I945" t="s">
        <v>357</v>
      </c>
      <c r="J945" t="s">
        <v>297</v>
      </c>
      <c r="K945" t="s">
        <v>27</v>
      </c>
      <c r="L945" t="s">
        <v>84</v>
      </c>
      <c r="M945" t="s">
        <v>102</v>
      </c>
      <c r="N945" t="s">
        <v>298</v>
      </c>
      <c r="O945" t="s">
        <v>299</v>
      </c>
      <c r="P945" t="s">
        <v>1494</v>
      </c>
      <c r="Q945" t="s">
        <v>308</v>
      </c>
      <c r="R945" t="s">
        <v>103</v>
      </c>
      <c r="S945" t="s">
        <v>20</v>
      </c>
      <c r="T945" s="49">
        <v>4.5499999999999999E-2</v>
      </c>
      <c r="U945" s="49">
        <v>0.89634999999999998</v>
      </c>
      <c r="V945" s="49">
        <v>11.5</v>
      </c>
      <c r="W945" t="s">
        <v>315</v>
      </c>
      <c r="X945" t="s">
        <v>368</v>
      </c>
      <c r="Y945" t="s">
        <v>406</v>
      </c>
      <c r="Z945" t="s">
        <v>1495</v>
      </c>
      <c r="AA945" s="2" t="str">
        <f>IFERROR(VLOOKUP(Tabela3[[#This Row],[RetornCodigo]],Tabela7[],4,0),"formula")</f>
        <v xml:space="preserve">Assai Maracanau   </v>
      </c>
      <c r="AB945" s="9" t="str">
        <f>IFERROR(VLOOKUP(Tabela3[[#This Row],[RetornCodigo]],Tabela7[],3,0),"formula")</f>
        <v>Assai</v>
      </c>
      <c r="AC945" s="40">
        <f>IFERROR(Tabela3[[#This Row],[Vlr Devolução]]/$AK$1,"formula")</f>
        <v>3.6845374636720623E-5</v>
      </c>
      <c r="AD945" s="32">
        <f>IFERROR(Tabela3[[#This Row],[Qtd Devolvida Kg]]/$AL$1,"formula")</f>
        <v>2.5995782484138859E-5</v>
      </c>
      <c r="AE945" s="41" t="str">
        <f>IFERROR(RIGHT(Tabela3[[#This Row],[Cliente]],10),"formula")</f>
        <v>1899 - 18)</v>
      </c>
      <c r="AF945" s="41">
        <f>IFERROR(VLOOKUP(Tabela3[[#This Row],[Fantasia]],'BASE VENDAS'!#REF!,2,0),0)</f>
        <v>0</v>
      </c>
      <c r="AG945" s="41">
        <f>IFERROR(VLOOKUP(Tabela3[[#This Row],[Fantasia]],'BASE VENDAS'!#REF!,3,0),0)</f>
        <v>0</v>
      </c>
      <c r="AH945" s="42">
        <f t="shared" si="16"/>
        <v>2.8611970184302681E-2</v>
      </c>
    </row>
    <row r="946" spans="1:34" x14ac:dyDescent="0.2">
      <c r="A946" s="9" t="str">
        <f>IFERROR(Tabela3[[#This Row],[direita]],"formula")</f>
        <v>1899 - 18)</v>
      </c>
      <c r="C946" t="s">
        <v>1134</v>
      </c>
      <c r="D946" t="s">
        <v>917</v>
      </c>
      <c r="E946" t="s">
        <v>1135</v>
      </c>
      <c r="F946" t="s">
        <v>680</v>
      </c>
      <c r="G946" t="s">
        <v>1163</v>
      </c>
      <c r="H946" s="48">
        <v>45692</v>
      </c>
      <c r="I946" t="s">
        <v>357</v>
      </c>
      <c r="J946" t="s">
        <v>303</v>
      </c>
      <c r="K946" t="s">
        <v>45</v>
      </c>
      <c r="L946" t="s">
        <v>1148</v>
      </c>
      <c r="M946" t="s">
        <v>1148</v>
      </c>
      <c r="N946" t="s">
        <v>325</v>
      </c>
      <c r="O946" t="s">
        <v>299</v>
      </c>
      <c r="P946" t="s">
        <v>1494</v>
      </c>
      <c r="Q946" t="s">
        <v>307</v>
      </c>
      <c r="R946" t="s">
        <v>1150</v>
      </c>
      <c r="S946" t="s">
        <v>20</v>
      </c>
      <c r="T946" s="49">
        <v>6.6699999999999995E-2</v>
      </c>
      <c r="U946" s="49">
        <v>1.0004999999999999</v>
      </c>
      <c r="V946" s="49">
        <v>6.5</v>
      </c>
      <c r="W946" t="s">
        <v>315</v>
      </c>
      <c r="X946" t="s">
        <v>302</v>
      </c>
      <c r="Y946" t="s">
        <v>21</v>
      </c>
      <c r="Z946" t="s">
        <v>1495</v>
      </c>
      <c r="AA946" s="2" t="str">
        <f>IFERROR(VLOOKUP(Tabela3[[#This Row],[RetornCodigo]],Tabela7[],4,0),"formula")</f>
        <v xml:space="preserve">Assai Maracanau   </v>
      </c>
      <c r="AB946" s="9" t="str">
        <f>IFERROR(VLOOKUP(Tabela3[[#This Row],[RetornCodigo]],Tabela7[],3,0),"formula")</f>
        <v>Assai</v>
      </c>
      <c r="AC946" s="40">
        <f>IFERROR(Tabela3[[#This Row],[Vlr Devolução]]/$AK$1,"formula")</f>
        <v>2.0825646533798613E-5</v>
      </c>
      <c r="AD946" s="32">
        <f>IFERROR(Tabela3[[#This Row],[Qtd Devolvida Kg]]/$AL$1,"formula")</f>
        <v>2.9016322168105014E-5</v>
      </c>
      <c r="AE946" s="41" t="str">
        <f>IFERROR(RIGHT(Tabela3[[#This Row],[Cliente]],10),"formula")</f>
        <v>1899 - 18)</v>
      </c>
      <c r="AF946" s="41">
        <f>IFERROR(VLOOKUP(Tabela3[[#This Row],[Fantasia]],'BASE VENDAS'!#REF!,2,0),0)</f>
        <v>0</v>
      </c>
      <c r="AG946" s="41">
        <f>IFERROR(VLOOKUP(Tabela3[[#This Row],[Fantasia]],'BASE VENDAS'!#REF!,3,0),0)</f>
        <v>0</v>
      </c>
      <c r="AH946" s="42">
        <f t="shared" si="16"/>
        <v>2.8611970184302681E-2</v>
      </c>
    </row>
    <row r="947" spans="1:34" x14ac:dyDescent="0.2">
      <c r="A947" s="9" t="str">
        <f>IFERROR(Tabela3[[#This Row],[direita]],"formula")</f>
        <v>1899 - 18)</v>
      </c>
      <c r="C947" t="s">
        <v>1134</v>
      </c>
      <c r="D947" t="s">
        <v>917</v>
      </c>
      <c r="E947" t="s">
        <v>1135</v>
      </c>
      <c r="F947" t="s">
        <v>680</v>
      </c>
      <c r="G947" t="s">
        <v>1163</v>
      </c>
      <c r="H947" s="48">
        <v>45692</v>
      </c>
      <c r="I947" t="s">
        <v>357</v>
      </c>
      <c r="J947" t="s">
        <v>303</v>
      </c>
      <c r="K947" t="s">
        <v>313</v>
      </c>
      <c r="L947" t="s">
        <v>365</v>
      </c>
      <c r="M947" t="s">
        <v>365</v>
      </c>
      <c r="N947" t="s">
        <v>314</v>
      </c>
      <c r="O947" t="s">
        <v>299</v>
      </c>
      <c r="P947" t="s">
        <v>1494</v>
      </c>
      <c r="Q947" t="s">
        <v>319</v>
      </c>
      <c r="R947" t="s">
        <v>431</v>
      </c>
      <c r="S947" t="s">
        <v>20</v>
      </c>
      <c r="T947" s="49">
        <v>5.6</v>
      </c>
      <c r="U947" s="49">
        <v>31.36</v>
      </c>
      <c r="V947" s="49">
        <v>610.4</v>
      </c>
      <c r="W947" t="s">
        <v>315</v>
      </c>
      <c r="X947" t="s">
        <v>372</v>
      </c>
      <c r="Y947" t="s">
        <v>373</v>
      </c>
      <c r="Z947" t="s">
        <v>1495</v>
      </c>
      <c r="AA947" s="2" t="str">
        <f>IFERROR(VLOOKUP(Tabela3[[#This Row],[RetornCodigo]],Tabela7[],4,0),"formula")</f>
        <v xml:space="preserve">Assai Maracanau   </v>
      </c>
      <c r="AB947" s="9" t="str">
        <f>IFERROR(VLOOKUP(Tabela3[[#This Row],[RetornCodigo]],Tabela7[],3,0),"formula")</f>
        <v>Assai</v>
      </c>
      <c r="AC947" s="40">
        <f>IFERROR(Tabela3[[#This Row],[Vlr Devolução]]/$AK$1,"formula")</f>
        <v>1.9556884068047189E-3</v>
      </c>
      <c r="AD947" s="32">
        <f>IFERROR(Tabela3[[#This Row],[Qtd Devolvida Kg]]/$AL$1,"formula")</f>
        <v>9.09497114634456E-4</v>
      </c>
      <c r="AE947" s="41" t="str">
        <f>IFERROR(RIGHT(Tabela3[[#This Row],[Cliente]],10),"formula")</f>
        <v>1899 - 18)</v>
      </c>
      <c r="AF947" s="41">
        <f>IFERROR(VLOOKUP(Tabela3[[#This Row],[Fantasia]],'BASE VENDAS'!#REF!,2,0),0)</f>
        <v>0</v>
      </c>
      <c r="AG947" s="41">
        <f>IFERROR(VLOOKUP(Tabela3[[#This Row],[Fantasia]],'BASE VENDAS'!#REF!,3,0),0)</f>
        <v>0</v>
      </c>
      <c r="AH947" s="42">
        <f t="shared" si="16"/>
        <v>2.8611970184302681E-2</v>
      </c>
    </row>
    <row r="948" spans="1:34" x14ac:dyDescent="0.2">
      <c r="A948" s="9" t="str">
        <f>IFERROR(Tabela3[[#This Row],[direita]],"formula")</f>
        <v>0132 - 02)</v>
      </c>
      <c r="C948" t="s">
        <v>1146</v>
      </c>
      <c r="D948" t="s">
        <v>916</v>
      </c>
      <c r="E948" t="s">
        <v>1135</v>
      </c>
      <c r="F948" t="s">
        <v>680</v>
      </c>
      <c r="G948" t="s">
        <v>1248</v>
      </c>
      <c r="H948" s="48">
        <v>45691</v>
      </c>
      <c r="I948" t="s">
        <v>357</v>
      </c>
      <c r="J948" t="s">
        <v>303</v>
      </c>
      <c r="K948" t="s">
        <v>313</v>
      </c>
      <c r="L948" t="s">
        <v>324</v>
      </c>
      <c r="M948" t="s">
        <v>324</v>
      </c>
      <c r="N948" t="s">
        <v>333</v>
      </c>
      <c r="O948" t="s">
        <v>299</v>
      </c>
      <c r="P948" t="s">
        <v>1496</v>
      </c>
      <c r="Q948" t="s">
        <v>308</v>
      </c>
      <c r="R948" t="s">
        <v>385</v>
      </c>
      <c r="S948" t="s">
        <v>20</v>
      </c>
      <c r="T948" s="49">
        <v>4</v>
      </c>
      <c r="U948" s="49">
        <v>20.8</v>
      </c>
      <c r="V948" s="49">
        <v>504</v>
      </c>
      <c r="W948" t="s">
        <v>315</v>
      </c>
      <c r="X948" t="s">
        <v>368</v>
      </c>
      <c r="Y948" t="s">
        <v>369</v>
      </c>
      <c r="Z948" t="s">
        <v>1497</v>
      </c>
      <c r="AA948" s="2" t="str">
        <f>IFERROR(VLOOKUP(Tabela3[[#This Row],[RetornCodigo]],Tabela7[],4,0),"formula")</f>
        <v xml:space="preserve">Gerardos Dist Alto A   </v>
      </c>
      <c r="AB948" s="9" t="str">
        <f>IFERROR(VLOOKUP(Tabela3[[#This Row],[RetornCodigo]],Tabela7[],3,0),"formula")</f>
        <v>Centerbox</v>
      </c>
      <c r="AC948" s="40">
        <f>IFERROR(Tabela3[[#This Row],[Vlr Devolução]]/$AK$1,"formula")</f>
        <v>1.6147885927745385E-3</v>
      </c>
      <c r="AD948" s="32">
        <f>IFERROR(Tabela3[[#This Row],[Qtd Devolvida Kg]]/$AL$1,"formula")</f>
        <v>6.0323788215550659E-4</v>
      </c>
      <c r="AE948" s="41" t="str">
        <f>IFERROR(RIGHT(Tabela3[[#This Row],[Cliente]],10),"formula")</f>
        <v>0132 - 02)</v>
      </c>
      <c r="AF948" s="41">
        <f>IFERROR(VLOOKUP(Tabela3[[#This Row],[Fantasia]],'BASE VENDAS'!#REF!,2,0),0)</f>
        <v>0</v>
      </c>
      <c r="AG948" s="41">
        <f>IFERROR(VLOOKUP(Tabela3[[#This Row],[Fantasia]],'BASE VENDAS'!#REF!,3,0),0)</f>
        <v>0</v>
      </c>
      <c r="AH948" s="42">
        <f t="shared" si="16"/>
        <v>2.8611970184302681E-2</v>
      </c>
    </row>
    <row r="949" spans="1:34" x14ac:dyDescent="0.2">
      <c r="A949" s="9" t="str">
        <f>IFERROR(Tabela3[[#This Row],[direita]],"formula")</f>
        <v>2459 - 54)</v>
      </c>
      <c r="C949" t="s">
        <v>1134</v>
      </c>
      <c r="D949" t="s">
        <v>917</v>
      </c>
      <c r="E949" t="s">
        <v>1135</v>
      </c>
      <c r="F949" t="s">
        <v>680</v>
      </c>
      <c r="G949" t="s">
        <v>1158</v>
      </c>
      <c r="H949" s="48">
        <v>45691</v>
      </c>
      <c r="I949" t="s">
        <v>357</v>
      </c>
      <c r="J949" t="s">
        <v>303</v>
      </c>
      <c r="K949" t="s">
        <v>159</v>
      </c>
      <c r="L949" t="s">
        <v>340</v>
      </c>
      <c r="M949" t="s">
        <v>1220</v>
      </c>
      <c r="N949" t="s">
        <v>311</v>
      </c>
      <c r="O949" t="s">
        <v>299</v>
      </c>
      <c r="P949" t="s">
        <v>1498</v>
      </c>
      <c r="Q949" t="s">
        <v>300</v>
      </c>
      <c r="R949" t="s">
        <v>1222</v>
      </c>
      <c r="S949" t="s">
        <v>20</v>
      </c>
      <c r="T949" s="49">
        <v>0.21429999999999999</v>
      </c>
      <c r="U949" s="49">
        <v>3.0002</v>
      </c>
      <c r="V949" s="49">
        <v>8.1</v>
      </c>
      <c r="W949" t="s">
        <v>315</v>
      </c>
      <c r="X949" t="s">
        <v>302</v>
      </c>
      <c r="Y949" t="s">
        <v>21</v>
      </c>
      <c r="Z949" t="s">
        <v>1499</v>
      </c>
      <c r="AA949" s="2" t="str">
        <f>IFERROR(VLOOKUP(Tabela3[[#This Row],[RetornCodigo]],Tabela7[],4,0),"formula")</f>
        <v xml:space="preserve">Mateus Maracanau   </v>
      </c>
      <c r="AB949" s="9" t="str">
        <f>IFERROR(VLOOKUP(Tabela3[[#This Row],[RetornCodigo]],Tabela7[],3,0),"formula")</f>
        <v>Mateus</v>
      </c>
      <c r="AC949" s="40">
        <f>IFERROR(Tabela3[[#This Row],[Vlr Devolução]]/$AK$1,"formula")</f>
        <v>2.5951959526733655E-5</v>
      </c>
      <c r="AD949" s="32">
        <f>IFERROR(Tabela3[[#This Row],[Qtd Devolvida Kg]]/$AL$1,"formula")</f>
        <v>8.7011264136680326E-5</v>
      </c>
      <c r="AE949" s="41" t="str">
        <f>IFERROR(RIGHT(Tabela3[[#This Row],[Cliente]],10),"formula")</f>
        <v>2459 - 54)</v>
      </c>
      <c r="AF949" s="41">
        <f>IFERROR(VLOOKUP(Tabela3[[#This Row],[Fantasia]],'BASE VENDAS'!#REF!,2,0),0)</f>
        <v>0</v>
      </c>
      <c r="AG949" s="41">
        <f>IFERROR(VLOOKUP(Tabela3[[#This Row],[Fantasia]],'BASE VENDAS'!#REF!,3,0),0)</f>
        <v>0</v>
      </c>
      <c r="AH949" s="42">
        <f t="shared" si="16"/>
        <v>2.8611970184302681E-2</v>
      </c>
    </row>
    <row r="950" spans="1:34" x14ac:dyDescent="0.2">
      <c r="A950" s="9" t="str">
        <f>IFERROR(Tabela3[[#This Row],[direita]],"formula")</f>
        <v>2459 - 54)</v>
      </c>
      <c r="C950" t="s">
        <v>1134</v>
      </c>
      <c r="D950" t="s">
        <v>917</v>
      </c>
      <c r="E950" t="s">
        <v>1135</v>
      </c>
      <c r="F950" t="s">
        <v>680</v>
      </c>
      <c r="G950" t="s">
        <v>1158</v>
      </c>
      <c r="H950" s="48">
        <v>45691</v>
      </c>
      <c r="I950" t="s">
        <v>357</v>
      </c>
      <c r="J950" t="s">
        <v>297</v>
      </c>
      <c r="K950" t="s">
        <v>65</v>
      </c>
      <c r="L950" t="s">
        <v>312</v>
      </c>
      <c r="M950" t="s">
        <v>66</v>
      </c>
      <c r="N950" t="s">
        <v>298</v>
      </c>
      <c r="O950" t="s">
        <v>299</v>
      </c>
      <c r="P950" t="s">
        <v>1498</v>
      </c>
      <c r="Q950" t="s">
        <v>308</v>
      </c>
      <c r="R950" t="s">
        <v>67</v>
      </c>
      <c r="S950" t="s">
        <v>20</v>
      </c>
      <c r="T950" s="49">
        <v>8.8900000000000007E-2</v>
      </c>
      <c r="U950" s="49">
        <v>1.6002000000000001</v>
      </c>
      <c r="V950" s="49">
        <v>13.6</v>
      </c>
      <c r="W950" t="s">
        <v>315</v>
      </c>
      <c r="X950" t="s">
        <v>302</v>
      </c>
      <c r="Y950" t="s">
        <v>21</v>
      </c>
      <c r="Z950" t="s">
        <v>1499</v>
      </c>
      <c r="AA950" s="2" t="str">
        <f>IFERROR(VLOOKUP(Tabela3[[#This Row],[RetornCodigo]],Tabela7[],4,0),"formula")</f>
        <v xml:space="preserve">Mateus Maracanau   </v>
      </c>
      <c r="AB950" s="9" t="str">
        <f>IFERROR(VLOOKUP(Tabela3[[#This Row],[RetornCodigo]],Tabela7[],3,0),"formula")</f>
        <v>Mateus</v>
      </c>
      <c r="AC950" s="40">
        <f>IFERROR(Tabela3[[#This Row],[Vlr Devolução]]/$AK$1,"formula")</f>
        <v>4.3573660439947866E-5</v>
      </c>
      <c r="AD950" s="32">
        <f>IFERROR(Tabela3[[#This Row],[Qtd Devolvida Kg]]/$AL$1,"formula")</f>
        <v>4.6408714376213539E-5</v>
      </c>
      <c r="AE950" s="41" t="str">
        <f>IFERROR(RIGHT(Tabela3[[#This Row],[Cliente]],10),"formula")</f>
        <v>2459 - 54)</v>
      </c>
      <c r="AF950" s="41">
        <f>IFERROR(VLOOKUP(Tabela3[[#This Row],[Fantasia]],'BASE VENDAS'!#REF!,2,0),0)</f>
        <v>0</v>
      </c>
      <c r="AG950" s="41">
        <f>IFERROR(VLOOKUP(Tabela3[[#This Row],[Fantasia]],'BASE VENDAS'!#REF!,3,0),0)</f>
        <v>0</v>
      </c>
      <c r="AH950" s="42">
        <f t="shared" si="16"/>
        <v>2.8611970184302681E-2</v>
      </c>
    </row>
    <row r="951" spans="1:34" x14ac:dyDescent="0.2">
      <c r="A951" s="9" t="str">
        <f>IFERROR(Tabela3[[#This Row],[direita]],"formula")</f>
        <v>2459 - 54)</v>
      </c>
      <c r="C951" t="s">
        <v>1134</v>
      </c>
      <c r="D951" t="s">
        <v>917</v>
      </c>
      <c r="E951" t="s">
        <v>1135</v>
      </c>
      <c r="F951" t="s">
        <v>680</v>
      </c>
      <c r="G951" t="s">
        <v>1158</v>
      </c>
      <c r="H951" s="48">
        <v>45691</v>
      </c>
      <c r="I951" t="s">
        <v>357</v>
      </c>
      <c r="J951" t="s">
        <v>297</v>
      </c>
      <c r="K951" t="s">
        <v>34</v>
      </c>
      <c r="L951" t="s">
        <v>34</v>
      </c>
      <c r="M951" t="s">
        <v>35</v>
      </c>
      <c r="N951" t="s">
        <v>298</v>
      </c>
      <c r="O951" t="s">
        <v>299</v>
      </c>
      <c r="P951" t="s">
        <v>1498</v>
      </c>
      <c r="Q951" t="s">
        <v>309</v>
      </c>
      <c r="R951" t="s">
        <v>1429</v>
      </c>
      <c r="S951" t="s">
        <v>20</v>
      </c>
      <c r="T951" s="49">
        <v>0.21049999999999999</v>
      </c>
      <c r="U951" s="49">
        <v>1.9998</v>
      </c>
      <c r="V951" s="49">
        <v>31.8</v>
      </c>
      <c r="W951" t="s">
        <v>315</v>
      </c>
      <c r="X951" t="s">
        <v>302</v>
      </c>
      <c r="Y951" t="s">
        <v>21</v>
      </c>
      <c r="Z951" t="s">
        <v>1499</v>
      </c>
      <c r="AA951" s="2" t="str">
        <f>IFERROR(VLOOKUP(Tabela3[[#This Row],[RetornCodigo]],Tabela7[],4,0),"formula")</f>
        <v xml:space="preserve">Mateus Maracanau   </v>
      </c>
      <c r="AB951" s="9" t="str">
        <f>IFERROR(VLOOKUP(Tabela3[[#This Row],[RetornCodigo]],Tabela7[],3,0),"formula")</f>
        <v>Mateus</v>
      </c>
      <c r="AC951" s="40">
        <f>IFERROR(Tabela3[[#This Row],[Vlr Devolução]]/$AK$1,"formula")</f>
        <v>1.0188547073458398E-4</v>
      </c>
      <c r="AD951" s="32">
        <f>IFERROR(Tabela3[[#This Row],[Qtd Devolvida Kg]]/$AL$1,"formula")</f>
        <v>5.7997842150701057E-5</v>
      </c>
      <c r="AE951" s="41" t="str">
        <f>IFERROR(RIGHT(Tabela3[[#This Row],[Cliente]],10),"formula")</f>
        <v>2459 - 54)</v>
      </c>
      <c r="AF951" s="41">
        <f>IFERROR(VLOOKUP(Tabela3[[#This Row],[Fantasia]],'BASE VENDAS'!#REF!,2,0),0)</f>
        <v>0</v>
      </c>
      <c r="AG951" s="41">
        <f>IFERROR(VLOOKUP(Tabela3[[#This Row],[Fantasia]],'BASE VENDAS'!#REF!,3,0),0)</f>
        <v>0</v>
      </c>
      <c r="AH951" s="42">
        <f t="shared" si="16"/>
        <v>2.8611970184302681E-2</v>
      </c>
    </row>
    <row r="952" spans="1:34" x14ac:dyDescent="0.2">
      <c r="A952" s="9" t="str">
        <f>IFERROR(Tabela3[[#This Row],[direita]],"formula")</f>
        <v>0129 - 01)</v>
      </c>
      <c r="C952" t="s">
        <v>1134</v>
      </c>
      <c r="D952" t="s">
        <v>917</v>
      </c>
      <c r="E952" t="s">
        <v>1135</v>
      </c>
      <c r="F952" t="s">
        <v>676</v>
      </c>
      <c r="G952" t="s">
        <v>1200</v>
      </c>
      <c r="H952" s="48">
        <v>45691</v>
      </c>
      <c r="I952" t="s">
        <v>357</v>
      </c>
      <c r="J952" t="s">
        <v>297</v>
      </c>
      <c r="K952" t="s">
        <v>27</v>
      </c>
      <c r="L952" t="s">
        <v>318</v>
      </c>
      <c r="M952" t="s">
        <v>72</v>
      </c>
      <c r="N952" t="s">
        <v>298</v>
      </c>
      <c r="O952" t="s">
        <v>299</v>
      </c>
      <c r="P952" t="s">
        <v>1500</v>
      </c>
      <c r="Q952" t="s">
        <v>300</v>
      </c>
      <c r="R952" t="s">
        <v>132</v>
      </c>
      <c r="S952" t="s">
        <v>20</v>
      </c>
      <c r="T952" s="49">
        <v>1</v>
      </c>
      <c r="U952" s="49">
        <v>18</v>
      </c>
      <c r="V952" s="49">
        <v>250.2</v>
      </c>
      <c r="W952" t="s">
        <v>315</v>
      </c>
      <c r="X952" t="s">
        <v>368</v>
      </c>
      <c r="Y952" t="s">
        <v>369</v>
      </c>
      <c r="Z952" t="s">
        <v>1501</v>
      </c>
      <c r="AA952" s="2" t="str">
        <f>IFERROR(VLOOKUP(Tabela3[[#This Row],[RetornCodigo]],Tabela7[],4,0),"formula")</f>
        <v xml:space="preserve">Sup Sao Luiz Paupina   </v>
      </c>
      <c r="AB952" s="9" t="str">
        <f>IFERROR(VLOOKUP(Tabela3[[#This Row],[RetornCodigo]],Tabela7[],3,0),"formula")</f>
        <v>Sao Luiz</v>
      </c>
      <c r="AC952" s="40">
        <f>IFERROR(Tabela3[[#This Row],[Vlr Devolução]]/$AK$1,"formula")</f>
        <v>8.0162719427021728E-4</v>
      </c>
      <c r="AD952" s="32">
        <f>IFERROR(Tabela3[[#This Row],[Qtd Devolvida Kg]]/$AL$1,"formula")</f>
        <v>5.22032782634573E-4</v>
      </c>
      <c r="AE952" s="41" t="str">
        <f>IFERROR(RIGHT(Tabela3[[#This Row],[Cliente]],10),"formula")</f>
        <v>0129 - 01)</v>
      </c>
      <c r="AF952" s="41">
        <f>IFERROR(VLOOKUP(Tabela3[[#This Row],[Fantasia]],'BASE VENDAS'!#REF!,2,0),0)</f>
        <v>0</v>
      </c>
      <c r="AG952" s="41">
        <f>IFERROR(VLOOKUP(Tabela3[[#This Row],[Fantasia]],'BASE VENDAS'!#REF!,3,0),0)</f>
        <v>0</v>
      </c>
      <c r="AH952" s="42">
        <f t="shared" si="16"/>
        <v>2.8611970184302681E-2</v>
      </c>
    </row>
    <row r="953" spans="1:34" x14ac:dyDescent="0.2">
      <c r="A953" s="9" t="str">
        <f>IFERROR(Tabela3[[#This Row],[direita]],"formula")</f>
        <v>1899 - 40)</v>
      </c>
      <c r="C953" t="s">
        <v>1140</v>
      </c>
      <c r="D953" t="s">
        <v>919</v>
      </c>
      <c r="E953" t="s">
        <v>1141</v>
      </c>
      <c r="F953" t="s">
        <v>677</v>
      </c>
      <c r="G953" t="s">
        <v>1142</v>
      </c>
      <c r="H953" s="48">
        <v>45692</v>
      </c>
      <c r="I953" t="s">
        <v>357</v>
      </c>
      <c r="J953" t="s">
        <v>303</v>
      </c>
      <c r="K953" t="s">
        <v>17</v>
      </c>
      <c r="L953" t="s">
        <v>18</v>
      </c>
      <c r="M953" t="s">
        <v>18</v>
      </c>
      <c r="N953" t="s">
        <v>311</v>
      </c>
      <c r="O953" t="s">
        <v>299</v>
      </c>
      <c r="P953" t="s">
        <v>1502</v>
      </c>
      <c r="Q953" t="s">
        <v>300</v>
      </c>
      <c r="R953" t="s">
        <v>19</v>
      </c>
      <c r="S953" t="s">
        <v>20</v>
      </c>
      <c r="T953" s="49">
        <v>0.3458</v>
      </c>
      <c r="U953" s="49">
        <v>6.2244000000000002</v>
      </c>
      <c r="V953" s="49">
        <v>23.65</v>
      </c>
      <c r="W953" t="s">
        <v>315</v>
      </c>
      <c r="X953" t="s">
        <v>302</v>
      </c>
      <c r="Y953" t="s">
        <v>21</v>
      </c>
      <c r="Z953" t="s">
        <v>1503</v>
      </c>
      <c r="AA953" s="2" t="str">
        <f>IFERROR(VLOOKUP(Tabela3[[#This Row],[RetornCodigo]],Tabela7[],4,0),"formula")</f>
        <v xml:space="preserve">Assai Ininga   </v>
      </c>
      <c r="AB953" s="9" t="str">
        <f>IFERROR(VLOOKUP(Tabela3[[#This Row],[RetornCodigo]],Tabela7[],3,0),"formula")</f>
        <v>Assai</v>
      </c>
      <c r="AC953" s="40">
        <f>IFERROR(Tabela3[[#This Row],[Vlr Devolução]]/$AK$1,"formula")</f>
        <v>7.5773313926821097E-5</v>
      </c>
      <c r="AD953" s="32">
        <f>IFERROR(Tabela3[[#This Row],[Qtd Devolvida Kg]]/$AL$1,"formula")</f>
        <v>1.8051893623503533E-4</v>
      </c>
      <c r="AE953" s="41" t="str">
        <f>IFERROR(RIGHT(Tabela3[[#This Row],[Cliente]],10),"formula")</f>
        <v>1899 - 40)</v>
      </c>
      <c r="AF953" s="41">
        <f>IFERROR(VLOOKUP(Tabela3[[#This Row],[Fantasia]],'BASE VENDAS'!#REF!,2,0),0)</f>
        <v>0</v>
      </c>
      <c r="AG953" s="41">
        <f>IFERROR(VLOOKUP(Tabela3[[#This Row],[Fantasia]],'BASE VENDAS'!#REF!,3,0),0)</f>
        <v>0</v>
      </c>
      <c r="AH953" s="42">
        <f t="shared" si="16"/>
        <v>2.8611970184302681E-2</v>
      </c>
    </row>
    <row r="954" spans="1:34" x14ac:dyDescent="0.2">
      <c r="A954" s="9" t="str">
        <f>IFERROR(Tabela3[[#This Row],[direita]],"formula")</f>
        <v>1899 - 40)</v>
      </c>
      <c r="C954" t="s">
        <v>1140</v>
      </c>
      <c r="D954" t="s">
        <v>919</v>
      </c>
      <c r="E954" t="s">
        <v>1141</v>
      </c>
      <c r="F954" t="s">
        <v>677</v>
      </c>
      <c r="G954" t="s">
        <v>1142</v>
      </c>
      <c r="H954" s="48">
        <v>45692</v>
      </c>
      <c r="I954" t="s">
        <v>357</v>
      </c>
      <c r="J954" t="s">
        <v>303</v>
      </c>
      <c r="K954" t="s">
        <v>45</v>
      </c>
      <c r="L954" t="s">
        <v>1148</v>
      </c>
      <c r="M954" t="s">
        <v>1148</v>
      </c>
      <c r="N954" t="s">
        <v>325</v>
      </c>
      <c r="O954" t="s">
        <v>299</v>
      </c>
      <c r="P954" t="s">
        <v>1502</v>
      </c>
      <c r="Q954" t="s">
        <v>308</v>
      </c>
      <c r="R954" t="s">
        <v>1150</v>
      </c>
      <c r="S954" t="s">
        <v>20</v>
      </c>
      <c r="T954" s="49">
        <v>0.19889999999999999</v>
      </c>
      <c r="U954" s="49">
        <v>2.9834999999999998</v>
      </c>
      <c r="V954" s="49">
        <v>19.399999999999999</v>
      </c>
      <c r="W954" t="s">
        <v>315</v>
      </c>
      <c r="X954" t="s">
        <v>302</v>
      </c>
      <c r="Y954" t="s">
        <v>21</v>
      </c>
      <c r="Z954" t="s">
        <v>1503</v>
      </c>
      <c r="AA954" s="2" t="str">
        <f>IFERROR(VLOOKUP(Tabela3[[#This Row],[RetornCodigo]],Tabela7[],4,0),"formula")</f>
        <v xml:space="preserve">Assai Ininga   </v>
      </c>
      <c r="AB954" s="9" t="str">
        <f>IFERROR(VLOOKUP(Tabela3[[#This Row],[RetornCodigo]],Tabela7[],3,0),"formula")</f>
        <v>Assai</v>
      </c>
      <c r="AC954" s="40">
        <f>IFERROR(Tabela3[[#This Row],[Vlr Devolução]]/$AK$1,"formula")</f>
        <v>6.2156545039337386E-5</v>
      </c>
      <c r="AD954" s="32">
        <f>IFERROR(Tabela3[[#This Row],[Qtd Devolvida Kg]]/$AL$1,"formula")</f>
        <v>8.6526933721680464E-5</v>
      </c>
      <c r="AE954" s="41" t="str">
        <f>IFERROR(RIGHT(Tabela3[[#This Row],[Cliente]],10),"formula")</f>
        <v>1899 - 40)</v>
      </c>
      <c r="AF954" s="41">
        <f>IFERROR(VLOOKUP(Tabela3[[#This Row],[Fantasia]],'BASE VENDAS'!#REF!,2,0),0)</f>
        <v>0</v>
      </c>
      <c r="AG954" s="41">
        <f>IFERROR(VLOOKUP(Tabela3[[#This Row],[Fantasia]],'BASE VENDAS'!#REF!,3,0),0)</f>
        <v>0</v>
      </c>
      <c r="AH954" s="42">
        <f t="shared" si="16"/>
        <v>2.8611970184302681E-2</v>
      </c>
    </row>
    <row r="955" spans="1:34" x14ac:dyDescent="0.2">
      <c r="A955" s="9" t="str">
        <f>IFERROR(Tabela3[[#This Row],[direita]],"formula")</f>
        <v>1899 - 40)</v>
      </c>
      <c r="C955" t="s">
        <v>1140</v>
      </c>
      <c r="D955" t="s">
        <v>919</v>
      </c>
      <c r="E955" t="s">
        <v>1141</v>
      </c>
      <c r="F955" t="s">
        <v>677</v>
      </c>
      <c r="G955" t="s">
        <v>1142</v>
      </c>
      <c r="H955" s="48">
        <v>45698</v>
      </c>
      <c r="I955" t="s">
        <v>430</v>
      </c>
      <c r="J955" t="s">
        <v>303</v>
      </c>
      <c r="K955" t="s">
        <v>17</v>
      </c>
      <c r="L955" t="s">
        <v>18</v>
      </c>
      <c r="M955" t="s">
        <v>18</v>
      </c>
      <c r="N955" t="s">
        <v>311</v>
      </c>
      <c r="O955" t="s">
        <v>299</v>
      </c>
      <c r="P955" t="s">
        <v>1504</v>
      </c>
      <c r="Q955" t="s">
        <v>308</v>
      </c>
      <c r="R955" t="s">
        <v>19</v>
      </c>
      <c r="S955" t="s">
        <v>20</v>
      </c>
      <c r="T955" s="49">
        <v>0.75</v>
      </c>
      <c r="U955" s="49">
        <v>13.5</v>
      </c>
      <c r="V955" s="49">
        <v>51.3</v>
      </c>
      <c r="W955" t="s">
        <v>301</v>
      </c>
      <c r="X955" t="s">
        <v>370</v>
      </c>
      <c r="Y955" t="s">
        <v>1144</v>
      </c>
      <c r="Z955" t="s">
        <v>1503</v>
      </c>
      <c r="AA955" s="2" t="str">
        <f>IFERROR(VLOOKUP(Tabela3[[#This Row],[RetornCodigo]],Tabela7[],4,0),"formula")</f>
        <v xml:space="preserve">Assai Ininga   </v>
      </c>
      <c r="AB955" s="9" t="str">
        <f>IFERROR(VLOOKUP(Tabela3[[#This Row],[RetornCodigo]],Tabela7[],3,0),"formula")</f>
        <v>Assai</v>
      </c>
      <c r="AC955" s="40">
        <f>IFERROR(Tabela3[[#This Row],[Vlr Devolução]]/$AK$1,"formula")</f>
        <v>1.643624103359798E-4</v>
      </c>
      <c r="AD955" s="32">
        <f>IFERROR(Tabela3[[#This Row],[Qtd Devolvida Kg]]/$AL$1,"formula")</f>
        <v>3.9152458697592975E-4</v>
      </c>
      <c r="AE955" s="41" t="str">
        <f>IFERROR(RIGHT(Tabela3[[#This Row],[Cliente]],10),"formula")</f>
        <v>1899 - 40)</v>
      </c>
      <c r="AF955" s="41">
        <f>IFERROR(VLOOKUP(Tabela3[[#This Row],[Fantasia]],'BASE VENDAS'!#REF!,2,0),0)</f>
        <v>0</v>
      </c>
      <c r="AG955" s="41">
        <f>IFERROR(VLOOKUP(Tabela3[[#This Row],[Fantasia]],'BASE VENDAS'!#REF!,3,0),0)</f>
        <v>0</v>
      </c>
      <c r="AH955" s="42">
        <f t="shared" si="16"/>
        <v>2.8611970184302681E-2</v>
      </c>
    </row>
    <row r="956" spans="1:34" x14ac:dyDescent="0.2">
      <c r="A956" s="9" t="str">
        <f>IFERROR(Tabela3[[#This Row],[direita]],"formula")</f>
        <v>1899 - 40)</v>
      </c>
      <c r="C956" t="s">
        <v>1140</v>
      </c>
      <c r="D956" t="s">
        <v>919</v>
      </c>
      <c r="E956" t="s">
        <v>1141</v>
      </c>
      <c r="F956" t="s">
        <v>677</v>
      </c>
      <c r="G956" t="s">
        <v>1142</v>
      </c>
      <c r="H956" s="48">
        <v>45703</v>
      </c>
      <c r="I956" t="s">
        <v>430</v>
      </c>
      <c r="J956" t="s">
        <v>303</v>
      </c>
      <c r="K956" t="s">
        <v>57</v>
      </c>
      <c r="L956" t="s">
        <v>429</v>
      </c>
      <c r="M956" t="s">
        <v>57</v>
      </c>
      <c r="N956" t="s">
        <v>298</v>
      </c>
      <c r="O956" t="s">
        <v>299</v>
      </c>
      <c r="P956" t="s">
        <v>2287</v>
      </c>
      <c r="Q956" t="s">
        <v>300</v>
      </c>
      <c r="R956" t="s">
        <v>58</v>
      </c>
      <c r="S956" t="s">
        <v>20</v>
      </c>
      <c r="T956" s="49">
        <v>0.83330000000000004</v>
      </c>
      <c r="U956" s="49">
        <v>4.9997999999999996</v>
      </c>
      <c r="V956" s="49">
        <v>72.5</v>
      </c>
      <c r="W956" t="s">
        <v>301</v>
      </c>
      <c r="X956" t="s">
        <v>370</v>
      </c>
      <c r="Y956" t="s">
        <v>371</v>
      </c>
      <c r="Z956" t="s">
        <v>1503</v>
      </c>
      <c r="AA956" s="2" t="str">
        <f>IFERROR(VLOOKUP(Tabela3[[#This Row],[RetornCodigo]],Tabela7[],4,0),"formula")</f>
        <v xml:space="preserve">Assai Ininga   </v>
      </c>
      <c r="AB956" s="9" t="str">
        <f>IFERROR(VLOOKUP(Tabela3[[#This Row],[RetornCodigo]],Tabela7[],3,0),"formula")</f>
        <v>Assai</v>
      </c>
      <c r="AC956" s="40">
        <f>IFERROR(Tabela3[[#This Row],[Vlr Devolução]]/$AK$1,"formula")</f>
        <v>2.3228605749236913E-4</v>
      </c>
      <c r="AD956" s="32">
        <f>IFERROR(Tabela3[[#This Row],[Qtd Devolvida Kg]]/$AL$1,"formula")</f>
        <v>1.4500330592312987E-4</v>
      </c>
      <c r="AE956" s="41" t="str">
        <f>IFERROR(RIGHT(Tabela3[[#This Row],[Cliente]],10),"formula")</f>
        <v>1899 - 40)</v>
      </c>
      <c r="AF956" s="41">
        <f>IFERROR(VLOOKUP(Tabela3[[#This Row],[Fantasia]],'BASE VENDAS'!#REF!,2,0),0)</f>
        <v>0</v>
      </c>
      <c r="AG956" s="41">
        <f>IFERROR(VLOOKUP(Tabela3[[#This Row],[Fantasia]],'BASE VENDAS'!#REF!,3,0),0)</f>
        <v>0</v>
      </c>
      <c r="AH956" s="42">
        <f t="shared" si="16"/>
        <v>2.8611970184302681E-2</v>
      </c>
    </row>
    <row r="957" spans="1:34" x14ac:dyDescent="0.2">
      <c r="A957" s="9" t="str">
        <f>IFERROR(Tabela3[[#This Row],[direita]],"formula")</f>
        <v>1899 - 24)</v>
      </c>
      <c r="C957" t="s">
        <v>1140</v>
      </c>
      <c r="D957" t="s">
        <v>919</v>
      </c>
      <c r="E957" t="s">
        <v>1141</v>
      </c>
      <c r="F957" t="s">
        <v>677</v>
      </c>
      <c r="G957" t="s">
        <v>1275</v>
      </c>
      <c r="H957" s="48">
        <v>45692</v>
      </c>
      <c r="I957" t="s">
        <v>357</v>
      </c>
      <c r="J957" t="s">
        <v>297</v>
      </c>
      <c r="K957" t="s">
        <v>41</v>
      </c>
      <c r="L957" t="s">
        <v>310</v>
      </c>
      <c r="M957" t="s">
        <v>42</v>
      </c>
      <c r="N957" t="s">
        <v>298</v>
      </c>
      <c r="O957" t="s">
        <v>299</v>
      </c>
      <c r="P957" t="s">
        <v>1505</v>
      </c>
      <c r="Q957" t="s">
        <v>300</v>
      </c>
      <c r="R957" t="s">
        <v>86</v>
      </c>
      <c r="S957" t="s">
        <v>20</v>
      </c>
      <c r="T957" s="49">
        <v>2.7799999999999998E-2</v>
      </c>
      <c r="U957" s="49">
        <v>0.25019999999999998</v>
      </c>
      <c r="V957" s="49">
        <v>6.23</v>
      </c>
      <c r="W957" t="s">
        <v>315</v>
      </c>
      <c r="X957" t="s">
        <v>302</v>
      </c>
      <c r="Y957" t="s">
        <v>21</v>
      </c>
      <c r="Z957" t="s">
        <v>1506</v>
      </c>
      <c r="AA957" s="2" t="str">
        <f>IFERROR(VLOOKUP(Tabela3[[#This Row],[RetornCodigo]],Tabela7[],4,0),"formula")</f>
        <v xml:space="preserve">Assai Sao Raimundo   </v>
      </c>
      <c r="AB957" s="9" t="str">
        <f>IFERROR(VLOOKUP(Tabela3[[#This Row],[RetornCodigo]],Tabela7[],3,0),"formula")</f>
        <v>Assai</v>
      </c>
      <c r="AC957" s="40">
        <f>IFERROR(Tabela3[[#This Row],[Vlr Devolução]]/$AK$1,"formula")</f>
        <v>1.9960581216240825E-5</v>
      </c>
      <c r="AD957" s="32">
        <f>IFERROR(Tabela3[[#This Row],[Qtd Devolvida Kg]]/$AL$1,"formula")</f>
        <v>7.2562556786205641E-6</v>
      </c>
      <c r="AE957" s="41" t="str">
        <f>IFERROR(RIGHT(Tabela3[[#This Row],[Cliente]],10),"formula")</f>
        <v>1899 - 24)</v>
      </c>
      <c r="AF957" s="41">
        <f>IFERROR(VLOOKUP(Tabela3[[#This Row],[Fantasia]],'BASE VENDAS'!#REF!,2,0),0)</f>
        <v>0</v>
      </c>
      <c r="AG957" s="41">
        <f>IFERROR(VLOOKUP(Tabela3[[#This Row],[Fantasia]],'BASE VENDAS'!#REF!,3,0),0)</f>
        <v>0</v>
      </c>
      <c r="AH957" s="42">
        <f t="shared" si="16"/>
        <v>2.8611970184302681E-2</v>
      </c>
    </row>
    <row r="958" spans="1:34" x14ac:dyDescent="0.2">
      <c r="A958" s="9" t="str">
        <f>IFERROR(Tabela3[[#This Row],[direita]],"formula")</f>
        <v>1899 - 24)</v>
      </c>
      <c r="C958" t="s">
        <v>1140</v>
      </c>
      <c r="D958" t="s">
        <v>919</v>
      </c>
      <c r="E958" t="s">
        <v>1141</v>
      </c>
      <c r="F958" t="s">
        <v>677</v>
      </c>
      <c r="G958" t="s">
        <v>1275</v>
      </c>
      <c r="H958" s="48">
        <v>45692</v>
      </c>
      <c r="I958" t="s">
        <v>357</v>
      </c>
      <c r="J958" t="s">
        <v>297</v>
      </c>
      <c r="K958" t="s">
        <v>27</v>
      </c>
      <c r="L958" t="s">
        <v>320</v>
      </c>
      <c r="M958" t="s">
        <v>28</v>
      </c>
      <c r="N958" t="s">
        <v>298</v>
      </c>
      <c r="O958" t="s">
        <v>299</v>
      </c>
      <c r="P958" t="s">
        <v>1505</v>
      </c>
      <c r="Q958" t="s">
        <v>308</v>
      </c>
      <c r="R958" t="s">
        <v>29</v>
      </c>
      <c r="S958" t="s">
        <v>20</v>
      </c>
      <c r="T958" s="49">
        <v>4.0300000000000002E-2</v>
      </c>
      <c r="U958" s="49">
        <v>0.72540000000000004</v>
      </c>
      <c r="V958" s="49">
        <v>11.25</v>
      </c>
      <c r="W958" t="s">
        <v>315</v>
      </c>
      <c r="X958" t="s">
        <v>302</v>
      </c>
      <c r="Y958" t="s">
        <v>21</v>
      </c>
      <c r="Z958" t="s">
        <v>1506</v>
      </c>
      <c r="AA958" s="2" t="str">
        <f>IFERROR(VLOOKUP(Tabela3[[#This Row],[RetornCodigo]],Tabela7[],4,0),"formula")</f>
        <v xml:space="preserve">Assai Sao Raimundo   </v>
      </c>
      <c r="AB958" s="9" t="str">
        <f>IFERROR(VLOOKUP(Tabela3[[#This Row],[RetornCodigo]],Tabela7[],3,0),"formula")</f>
        <v>Assai</v>
      </c>
      <c r="AC958" s="40">
        <f>IFERROR(Tabela3[[#This Row],[Vlr Devolução]]/$AK$1,"formula")</f>
        <v>3.6044388231574522E-5</v>
      </c>
      <c r="AD958" s="32">
        <f>IFERROR(Tabela3[[#This Row],[Qtd Devolvida Kg]]/$AL$1,"formula")</f>
        <v>2.1037921140173292E-5</v>
      </c>
      <c r="AE958" s="41" t="str">
        <f>IFERROR(RIGHT(Tabela3[[#This Row],[Cliente]],10),"formula")</f>
        <v>1899 - 24)</v>
      </c>
      <c r="AF958" s="41">
        <f>IFERROR(VLOOKUP(Tabela3[[#This Row],[Fantasia]],'BASE VENDAS'!#REF!,2,0),0)</f>
        <v>0</v>
      </c>
      <c r="AG958" s="41">
        <f>IFERROR(VLOOKUP(Tabela3[[#This Row],[Fantasia]],'BASE VENDAS'!#REF!,3,0),0)</f>
        <v>0</v>
      </c>
      <c r="AH958" s="42">
        <f t="shared" si="16"/>
        <v>2.8611970184302681E-2</v>
      </c>
    </row>
    <row r="959" spans="1:34" x14ac:dyDescent="0.2">
      <c r="A959" s="9" t="str">
        <f>IFERROR(Tabela3[[#This Row],[direita]],"formula")</f>
        <v>1899 - 24)</v>
      </c>
      <c r="C959" t="s">
        <v>1140</v>
      </c>
      <c r="D959" t="s">
        <v>919</v>
      </c>
      <c r="E959" t="s">
        <v>1141</v>
      </c>
      <c r="F959" t="s">
        <v>677</v>
      </c>
      <c r="G959" t="s">
        <v>1275</v>
      </c>
      <c r="H959" s="48">
        <v>45692</v>
      </c>
      <c r="I959" t="s">
        <v>357</v>
      </c>
      <c r="J959" t="s">
        <v>297</v>
      </c>
      <c r="K959" t="s">
        <v>27</v>
      </c>
      <c r="L959" t="s">
        <v>318</v>
      </c>
      <c r="M959" t="s">
        <v>72</v>
      </c>
      <c r="N959" t="s">
        <v>298</v>
      </c>
      <c r="O959" t="s">
        <v>299</v>
      </c>
      <c r="P959" t="s">
        <v>1505</v>
      </c>
      <c r="Q959" t="s">
        <v>309</v>
      </c>
      <c r="R959" t="s">
        <v>132</v>
      </c>
      <c r="S959" t="s">
        <v>20</v>
      </c>
      <c r="T959" s="49">
        <v>7.7000000000000002E-3</v>
      </c>
      <c r="U959" s="49">
        <v>0.1386</v>
      </c>
      <c r="V959" s="49">
        <v>2.19</v>
      </c>
      <c r="W959" t="s">
        <v>315</v>
      </c>
      <c r="X959" t="s">
        <v>302</v>
      </c>
      <c r="Y959" t="s">
        <v>21</v>
      </c>
      <c r="Z959" t="s">
        <v>1506</v>
      </c>
      <c r="AA959" s="2" t="str">
        <f>IFERROR(VLOOKUP(Tabela3[[#This Row],[RetornCodigo]],Tabela7[],4,0),"formula")</f>
        <v xml:space="preserve">Assai Sao Raimundo   </v>
      </c>
      <c r="AB959" s="9" t="str">
        <f>IFERROR(VLOOKUP(Tabela3[[#This Row],[RetornCodigo]],Tabela7[],3,0),"formula")</f>
        <v>Assai</v>
      </c>
      <c r="AC959" s="40">
        <f>IFERROR(Tabela3[[#This Row],[Vlr Devolução]]/$AK$1,"formula")</f>
        <v>7.0166409090798404E-6</v>
      </c>
      <c r="AD959" s="32">
        <f>IFERROR(Tabela3[[#This Row],[Qtd Devolvida Kg]]/$AL$1,"formula")</f>
        <v>4.0196524262862123E-6</v>
      </c>
      <c r="AE959" s="41" t="str">
        <f>IFERROR(RIGHT(Tabela3[[#This Row],[Cliente]],10),"formula")</f>
        <v>1899 - 24)</v>
      </c>
      <c r="AF959" s="41">
        <f>IFERROR(VLOOKUP(Tabela3[[#This Row],[Fantasia]],'BASE VENDAS'!#REF!,2,0),0)</f>
        <v>0</v>
      </c>
      <c r="AG959" s="41">
        <f>IFERROR(VLOOKUP(Tabela3[[#This Row],[Fantasia]],'BASE VENDAS'!#REF!,3,0),0)</f>
        <v>0</v>
      </c>
      <c r="AH959" s="42">
        <f t="shared" si="16"/>
        <v>2.8611970184302681E-2</v>
      </c>
    </row>
    <row r="960" spans="1:34" x14ac:dyDescent="0.2">
      <c r="A960" s="9" t="str">
        <f>IFERROR(Tabela3[[#This Row],[direita]],"formula")</f>
        <v>1899 - 24)</v>
      </c>
      <c r="C960" t="s">
        <v>1140</v>
      </c>
      <c r="D960" t="s">
        <v>919</v>
      </c>
      <c r="E960" t="s">
        <v>1141</v>
      </c>
      <c r="F960" t="s">
        <v>677</v>
      </c>
      <c r="G960" t="s">
        <v>1275</v>
      </c>
      <c r="H960" s="48">
        <v>45692</v>
      </c>
      <c r="I960" t="s">
        <v>357</v>
      </c>
      <c r="J960" t="s">
        <v>303</v>
      </c>
      <c r="K960" t="s">
        <v>17</v>
      </c>
      <c r="L960" t="s">
        <v>18</v>
      </c>
      <c r="M960" t="s">
        <v>18</v>
      </c>
      <c r="N960" t="s">
        <v>311</v>
      </c>
      <c r="O960" t="s">
        <v>299</v>
      </c>
      <c r="P960" t="s">
        <v>1505</v>
      </c>
      <c r="Q960" t="s">
        <v>319</v>
      </c>
      <c r="R960" t="s">
        <v>19</v>
      </c>
      <c r="S960" t="s">
        <v>20</v>
      </c>
      <c r="T960" s="49">
        <v>0.12089999999999999</v>
      </c>
      <c r="U960" s="49">
        <v>2.1762000000000001</v>
      </c>
      <c r="V960" s="49">
        <v>8.27</v>
      </c>
      <c r="W960" t="s">
        <v>315</v>
      </c>
      <c r="X960" t="s">
        <v>302</v>
      </c>
      <c r="Y960" t="s">
        <v>21</v>
      </c>
      <c r="Z960" t="s">
        <v>1506</v>
      </c>
      <c r="AA960" s="2" t="str">
        <f>IFERROR(VLOOKUP(Tabela3[[#This Row],[RetornCodigo]],Tabela7[],4,0),"formula")</f>
        <v xml:space="preserve">Assai Sao Raimundo   </v>
      </c>
      <c r="AB960" s="9" t="str">
        <f>IFERROR(VLOOKUP(Tabela3[[#This Row],[RetornCodigo]],Tabela7[],3,0),"formula")</f>
        <v>Assai</v>
      </c>
      <c r="AC960" s="40">
        <f>IFERROR(Tabela3[[#This Row],[Vlr Devolução]]/$AK$1,"formula")</f>
        <v>2.6496630282233003E-5</v>
      </c>
      <c r="AD960" s="32">
        <f>IFERROR(Tabela3[[#This Row],[Qtd Devolvida Kg]]/$AL$1,"formula")</f>
        <v>6.3113763420519879E-5</v>
      </c>
      <c r="AE960" s="41" t="str">
        <f>IFERROR(RIGHT(Tabela3[[#This Row],[Cliente]],10),"formula")</f>
        <v>1899 - 24)</v>
      </c>
      <c r="AF960" s="41">
        <f>IFERROR(VLOOKUP(Tabela3[[#This Row],[Fantasia]],'BASE VENDAS'!#REF!,2,0),0)</f>
        <v>0</v>
      </c>
      <c r="AG960" s="41">
        <f>IFERROR(VLOOKUP(Tabela3[[#This Row],[Fantasia]],'BASE VENDAS'!#REF!,3,0),0)</f>
        <v>0</v>
      </c>
      <c r="AH960" s="42">
        <f t="shared" si="16"/>
        <v>2.8611970184302681E-2</v>
      </c>
    </row>
    <row r="961" spans="1:34" x14ac:dyDescent="0.2">
      <c r="A961" s="9" t="str">
        <f>IFERROR(Tabela3[[#This Row],[direita]],"formula")</f>
        <v>1899 - 24)</v>
      </c>
      <c r="C961" t="s">
        <v>1140</v>
      </c>
      <c r="D961" t="s">
        <v>919</v>
      </c>
      <c r="E961" t="s">
        <v>1141</v>
      </c>
      <c r="F961" t="s">
        <v>677</v>
      </c>
      <c r="G961" t="s">
        <v>1275</v>
      </c>
      <c r="H961" s="48">
        <v>45692</v>
      </c>
      <c r="I961" t="s">
        <v>357</v>
      </c>
      <c r="J961" t="s">
        <v>303</v>
      </c>
      <c r="K961" t="s">
        <v>45</v>
      </c>
      <c r="L961" t="s">
        <v>1148</v>
      </c>
      <c r="M961" t="s">
        <v>1148</v>
      </c>
      <c r="N961" t="s">
        <v>325</v>
      </c>
      <c r="O961" t="s">
        <v>299</v>
      </c>
      <c r="P961" t="s">
        <v>1505</v>
      </c>
      <c r="Q961" t="s">
        <v>327</v>
      </c>
      <c r="R961" t="s">
        <v>1150</v>
      </c>
      <c r="S961" t="s">
        <v>20</v>
      </c>
      <c r="T961" s="49">
        <v>0.1653</v>
      </c>
      <c r="U961" s="49">
        <v>2.4794999999999998</v>
      </c>
      <c r="V961" s="49">
        <v>16.12</v>
      </c>
      <c r="W961" t="s">
        <v>315</v>
      </c>
      <c r="X961" t="s">
        <v>302</v>
      </c>
      <c r="Y961" t="s">
        <v>21</v>
      </c>
      <c r="Z961" t="s">
        <v>1506</v>
      </c>
      <c r="AA961" s="2" t="str">
        <f>IFERROR(VLOOKUP(Tabela3[[#This Row],[RetornCodigo]],Tabela7[],4,0),"formula")</f>
        <v xml:space="preserve">Assai Sao Raimundo   </v>
      </c>
      <c r="AB961" s="9" t="str">
        <f>IFERROR(VLOOKUP(Tabela3[[#This Row],[RetornCodigo]],Tabela7[],3,0),"formula")</f>
        <v>Assai</v>
      </c>
      <c r="AC961" s="40">
        <f>IFERROR(Tabela3[[#This Row],[Vlr Devolução]]/$AK$1,"formula")</f>
        <v>5.1647603403820564E-5</v>
      </c>
      <c r="AD961" s="32">
        <f>IFERROR(Tabela3[[#This Row],[Qtd Devolvida Kg]]/$AL$1,"formula")</f>
        <v>7.1910015807912428E-5</v>
      </c>
      <c r="AE961" s="41" t="str">
        <f>IFERROR(RIGHT(Tabela3[[#This Row],[Cliente]],10),"formula")</f>
        <v>1899 - 24)</v>
      </c>
      <c r="AF961" s="41">
        <f>IFERROR(VLOOKUP(Tabela3[[#This Row],[Fantasia]],'BASE VENDAS'!#REF!,2,0),0)</f>
        <v>0</v>
      </c>
      <c r="AG961" s="41">
        <f>IFERROR(VLOOKUP(Tabela3[[#This Row],[Fantasia]],'BASE VENDAS'!#REF!,3,0),0)</f>
        <v>0</v>
      </c>
      <c r="AH961" s="42">
        <f t="shared" si="16"/>
        <v>2.8611970184302681E-2</v>
      </c>
    </row>
    <row r="962" spans="1:34" x14ac:dyDescent="0.2">
      <c r="A962" s="9" t="str">
        <f>IFERROR(Tabela3[[#This Row],[direita]],"formula")</f>
        <v>1899 - 24)</v>
      </c>
      <c r="C962" t="s">
        <v>1140</v>
      </c>
      <c r="D962" t="s">
        <v>919</v>
      </c>
      <c r="E962" t="s">
        <v>1141</v>
      </c>
      <c r="F962" t="s">
        <v>677</v>
      </c>
      <c r="G962" t="s">
        <v>1275</v>
      </c>
      <c r="H962" s="48">
        <v>45692</v>
      </c>
      <c r="I962" t="s">
        <v>357</v>
      </c>
      <c r="J962" t="s">
        <v>297</v>
      </c>
      <c r="K962" t="s">
        <v>65</v>
      </c>
      <c r="L962" t="s">
        <v>312</v>
      </c>
      <c r="M962" t="s">
        <v>66</v>
      </c>
      <c r="N962" t="s">
        <v>298</v>
      </c>
      <c r="O962" t="s">
        <v>299</v>
      </c>
      <c r="P962" t="s">
        <v>1505</v>
      </c>
      <c r="Q962" t="s">
        <v>317</v>
      </c>
      <c r="R962" t="s">
        <v>114</v>
      </c>
      <c r="S962" t="s">
        <v>20</v>
      </c>
      <c r="T962" s="49">
        <v>2.3300000000000001E-2</v>
      </c>
      <c r="U962" s="49">
        <v>0.4194</v>
      </c>
      <c r="V962" s="49">
        <v>3.74</v>
      </c>
      <c r="W962" t="s">
        <v>315</v>
      </c>
      <c r="X962" t="s">
        <v>302</v>
      </c>
      <c r="Y962" t="s">
        <v>21</v>
      </c>
      <c r="Z962" t="s">
        <v>1506</v>
      </c>
      <c r="AA962" s="2" t="str">
        <f>IFERROR(VLOOKUP(Tabela3[[#This Row],[RetornCodigo]],Tabela7[],4,0),"formula")</f>
        <v xml:space="preserve">Assai Sao Raimundo   </v>
      </c>
      <c r="AB962" s="9" t="str">
        <f>IFERROR(VLOOKUP(Tabela3[[#This Row],[RetornCodigo]],Tabela7[],3,0),"formula")</f>
        <v>Assai</v>
      </c>
      <c r="AC962" s="40">
        <f>IFERROR(Tabela3[[#This Row],[Vlr Devolução]]/$AK$1,"formula")</f>
        <v>1.1982756620985664E-5</v>
      </c>
      <c r="AD962" s="32">
        <f>IFERROR(Tabela3[[#This Row],[Qtd Devolvida Kg]]/$AL$1,"formula")</f>
        <v>1.2163363835385551E-5</v>
      </c>
      <c r="AE962" s="41" t="str">
        <f>IFERROR(RIGHT(Tabela3[[#This Row],[Cliente]],10),"formula")</f>
        <v>1899 - 24)</v>
      </c>
      <c r="AF962" s="41">
        <f>IFERROR(VLOOKUP(Tabela3[[#This Row],[Fantasia]],'BASE VENDAS'!#REF!,2,0),0)</f>
        <v>0</v>
      </c>
      <c r="AG962" s="41">
        <f>IFERROR(VLOOKUP(Tabela3[[#This Row],[Fantasia]],'BASE VENDAS'!#REF!,3,0),0)</f>
        <v>0</v>
      </c>
      <c r="AH962" s="42">
        <f t="shared" si="16"/>
        <v>2.8611970184302681E-2</v>
      </c>
    </row>
    <row r="963" spans="1:34" x14ac:dyDescent="0.2">
      <c r="A963" s="9" t="str">
        <f>IFERROR(Tabela3[[#This Row],[direita]],"formula")</f>
        <v>1899 - 24)</v>
      </c>
      <c r="C963" t="s">
        <v>1140</v>
      </c>
      <c r="D963" t="s">
        <v>919</v>
      </c>
      <c r="E963" t="s">
        <v>1141</v>
      </c>
      <c r="F963" t="s">
        <v>677</v>
      </c>
      <c r="G963" t="s">
        <v>1275</v>
      </c>
      <c r="H963" s="48">
        <v>45698</v>
      </c>
      <c r="I963" t="s">
        <v>430</v>
      </c>
      <c r="J963" t="s">
        <v>303</v>
      </c>
      <c r="K963" t="s">
        <v>57</v>
      </c>
      <c r="L963" t="s">
        <v>429</v>
      </c>
      <c r="M963" t="s">
        <v>57</v>
      </c>
      <c r="N963" t="s">
        <v>298</v>
      </c>
      <c r="O963" t="s">
        <v>299</v>
      </c>
      <c r="P963" t="s">
        <v>1507</v>
      </c>
      <c r="Q963" t="s">
        <v>300</v>
      </c>
      <c r="R963" t="s">
        <v>58</v>
      </c>
      <c r="S963" t="s">
        <v>20</v>
      </c>
      <c r="T963" s="49">
        <v>1.8757999999999999</v>
      </c>
      <c r="U963" s="49">
        <v>11.254799999999999</v>
      </c>
      <c r="V963" s="49">
        <v>163.19999999999999</v>
      </c>
      <c r="W963" t="s">
        <v>301</v>
      </c>
      <c r="X963" t="s">
        <v>370</v>
      </c>
      <c r="Y963" t="s">
        <v>1144</v>
      </c>
      <c r="Z963" t="s">
        <v>1506</v>
      </c>
      <c r="AA963" s="2" t="str">
        <f>IFERROR(VLOOKUP(Tabela3[[#This Row],[RetornCodigo]],Tabela7[],4,0),"formula")</f>
        <v xml:space="preserve">Assai Sao Raimundo   </v>
      </c>
      <c r="AB963" s="9" t="str">
        <f>IFERROR(VLOOKUP(Tabela3[[#This Row],[RetornCodigo]],Tabela7[],3,0),"formula")</f>
        <v>Assai</v>
      </c>
      <c r="AC963" s="40">
        <f>IFERROR(Tabela3[[#This Row],[Vlr Devolução]]/$AK$1,"formula")</f>
        <v>5.2288392527937431E-4</v>
      </c>
      <c r="AD963" s="32">
        <f>IFERROR(Tabela3[[#This Row],[Qtd Devolvida Kg]]/$AL$1,"formula")</f>
        <v>3.2640969788864401E-4</v>
      </c>
      <c r="AE963" s="41" t="str">
        <f>IFERROR(RIGHT(Tabela3[[#This Row],[Cliente]],10),"formula")</f>
        <v>1899 - 24)</v>
      </c>
      <c r="AF963" s="41">
        <f>IFERROR(VLOOKUP(Tabela3[[#This Row],[Fantasia]],'BASE VENDAS'!#REF!,2,0),0)</f>
        <v>0</v>
      </c>
      <c r="AG963" s="41">
        <f>IFERROR(VLOOKUP(Tabela3[[#This Row],[Fantasia]],'BASE VENDAS'!#REF!,3,0),0)</f>
        <v>0</v>
      </c>
      <c r="AH963" s="42">
        <f t="shared" si="16"/>
        <v>2.8611970184302681E-2</v>
      </c>
    </row>
    <row r="964" spans="1:34" x14ac:dyDescent="0.2">
      <c r="A964" s="9" t="str">
        <f>IFERROR(Tabela3[[#This Row],[direita]],"formula")</f>
        <v>1899 - 24)</v>
      </c>
      <c r="C964" t="s">
        <v>1140</v>
      </c>
      <c r="D964" t="s">
        <v>919</v>
      </c>
      <c r="E964" t="s">
        <v>1141</v>
      </c>
      <c r="F964" t="s">
        <v>677</v>
      </c>
      <c r="G964" t="s">
        <v>1275</v>
      </c>
      <c r="H964" s="48">
        <v>45699</v>
      </c>
      <c r="I964" t="s">
        <v>430</v>
      </c>
      <c r="J964" t="s">
        <v>303</v>
      </c>
      <c r="K964" t="s">
        <v>93</v>
      </c>
      <c r="L964" t="s">
        <v>94</v>
      </c>
      <c r="M964" t="s">
        <v>94</v>
      </c>
      <c r="N964" t="s">
        <v>333</v>
      </c>
      <c r="O964" t="s">
        <v>299</v>
      </c>
      <c r="P964" t="s">
        <v>1508</v>
      </c>
      <c r="Q964" t="s">
        <v>300</v>
      </c>
      <c r="R964" t="s">
        <v>95</v>
      </c>
      <c r="S964" t="s">
        <v>96</v>
      </c>
      <c r="T964" s="49">
        <v>10</v>
      </c>
      <c r="U964" s="49">
        <v>3.01</v>
      </c>
      <c r="V964" s="49">
        <v>85</v>
      </c>
      <c r="W964" t="s">
        <v>301</v>
      </c>
      <c r="X964" t="s">
        <v>370</v>
      </c>
      <c r="Y964" t="s">
        <v>371</v>
      </c>
      <c r="Z964" t="s">
        <v>1506</v>
      </c>
      <c r="AA964" s="2" t="str">
        <f>IFERROR(VLOOKUP(Tabela3[[#This Row],[RetornCodigo]],Tabela7[],4,0),"formula")</f>
        <v xml:space="preserve">Assai Sao Raimundo   </v>
      </c>
      <c r="AB964" s="9" t="str">
        <f>IFERROR(VLOOKUP(Tabela3[[#This Row],[RetornCodigo]],Tabela7[],3,0),"formula")</f>
        <v>Assai</v>
      </c>
      <c r="AC964" s="40">
        <f>IFERROR(Tabela3[[#This Row],[Vlr Devolução]]/$AK$1,"formula")</f>
        <v>2.7233537774967417E-4</v>
      </c>
      <c r="AD964" s="32">
        <f>IFERROR(Tabela3[[#This Row],[Qtd Devolvida Kg]]/$AL$1,"formula")</f>
        <v>8.7295481985003582E-5</v>
      </c>
      <c r="AE964" s="41" t="str">
        <f>IFERROR(RIGHT(Tabela3[[#This Row],[Cliente]],10),"formula")</f>
        <v>1899 - 24)</v>
      </c>
      <c r="AF964" s="41">
        <f>IFERROR(VLOOKUP(Tabela3[[#This Row],[Fantasia]],'BASE VENDAS'!#REF!,2,0),0)</f>
        <v>0</v>
      </c>
      <c r="AG964" s="41">
        <f>IFERROR(VLOOKUP(Tabela3[[#This Row],[Fantasia]],'BASE VENDAS'!#REF!,3,0),0)</f>
        <v>0</v>
      </c>
      <c r="AH964" s="42">
        <f t="shared" si="16"/>
        <v>2.8611970184302681E-2</v>
      </c>
    </row>
    <row r="965" spans="1:34" x14ac:dyDescent="0.2">
      <c r="A965" s="9" t="str">
        <f>IFERROR(Tabela3[[#This Row],[direita]],"formula")</f>
        <v>1899 - 24)</v>
      </c>
      <c r="C965" t="s">
        <v>1140</v>
      </c>
      <c r="D965" t="s">
        <v>919</v>
      </c>
      <c r="E965" t="s">
        <v>1141</v>
      </c>
      <c r="F965" t="s">
        <v>677</v>
      </c>
      <c r="G965" t="s">
        <v>1275</v>
      </c>
      <c r="H965" s="48">
        <v>45702</v>
      </c>
      <c r="I965" t="s">
        <v>430</v>
      </c>
      <c r="J965" t="s">
        <v>303</v>
      </c>
      <c r="K965" t="s">
        <v>57</v>
      </c>
      <c r="L965" t="s">
        <v>429</v>
      </c>
      <c r="M965" t="s">
        <v>57</v>
      </c>
      <c r="N965" t="s">
        <v>298</v>
      </c>
      <c r="O965" t="s">
        <v>299</v>
      </c>
      <c r="P965" t="s">
        <v>2288</v>
      </c>
      <c r="Q965" t="s">
        <v>300</v>
      </c>
      <c r="R965" t="s">
        <v>58</v>
      </c>
      <c r="S965" t="s">
        <v>20</v>
      </c>
      <c r="T965" s="49">
        <v>3.4049999999999998</v>
      </c>
      <c r="U965" s="49">
        <v>20.43</v>
      </c>
      <c r="V965" s="49">
        <v>296.23</v>
      </c>
      <c r="W965" t="s">
        <v>301</v>
      </c>
      <c r="X965" t="s">
        <v>370</v>
      </c>
      <c r="Y965" t="s">
        <v>371</v>
      </c>
      <c r="Z965" t="s">
        <v>1506</v>
      </c>
      <c r="AA965" s="2" t="str">
        <f>IFERROR(VLOOKUP(Tabela3[[#This Row],[RetornCodigo]],Tabela7[],4,0),"formula")</f>
        <v xml:space="preserve">Assai Sao Raimundo   </v>
      </c>
      <c r="AB965" s="9" t="str">
        <f>IFERROR(VLOOKUP(Tabela3[[#This Row],[RetornCodigo]],Tabela7[],3,0),"formula")</f>
        <v>Assai</v>
      </c>
      <c r="AC965" s="40">
        <f>IFERROR(Tabela3[[#This Row],[Vlr Devolução]]/$AK$1,"formula")</f>
        <v>9.4910481118571743E-4</v>
      </c>
      <c r="AD965" s="32">
        <f>IFERROR(Tabela3[[#This Row],[Qtd Devolvida Kg]]/$AL$1,"formula")</f>
        <v>5.9250720829024035E-4</v>
      </c>
      <c r="AE965" s="41" t="str">
        <f>IFERROR(RIGHT(Tabela3[[#This Row],[Cliente]],10),"formula")</f>
        <v>1899 - 24)</v>
      </c>
      <c r="AF965" s="41">
        <f>IFERROR(VLOOKUP(Tabela3[[#This Row],[Fantasia]],'BASE VENDAS'!#REF!,2,0),0)</f>
        <v>0</v>
      </c>
      <c r="AG965" s="41">
        <f>IFERROR(VLOOKUP(Tabela3[[#This Row],[Fantasia]],'BASE VENDAS'!#REF!,3,0),0)</f>
        <v>0</v>
      </c>
      <c r="AH965" s="42">
        <f t="shared" si="16"/>
        <v>2.8611970184302681E-2</v>
      </c>
    </row>
    <row r="966" spans="1:34" x14ac:dyDescent="0.2">
      <c r="A966" s="9" t="str">
        <f>IFERROR(Tabela3[[#This Row],[direita]],"formula")</f>
        <v>1899 - 24)</v>
      </c>
      <c r="C966" t="s">
        <v>1140</v>
      </c>
      <c r="D966" t="s">
        <v>919</v>
      </c>
      <c r="E966" t="s">
        <v>1141</v>
      </c>
      <c r="F966" t="s">
        <v>677</v>
      </c>
      <c r="G966" t="s">
        <v>1275</v>
      </c>
      <c r="H966" s="48">
        <v>45707</v>
      </c>
      <c r="I966" t="s">
        <v>1982</v>
      </c>
      <c r="J966" t="s">
        <v>303</v>
      </c>
      <c r="K966" t="s">
        <v>57</v>
      </c>
      <c r="L966" t="s">
        <v>429</v>
      </c>
      <c r="M966" t="s">
        <v>57</v>
      </c>
      <c r="N966" t="s">
        <v>298</v>
      </c>
      <c r="O966" t="s">
        <v>299</v>
      </c>
      <c r="P966" t="s">
        <v>2852</v>
      </c>
      <c r="Q966" t="s">
        <v>300</v>
      </c>
      <c r="R966" t="s">
        <v>58</v>
      </c>
      <c r="S966" t="s">
        <v>20</v>
      </c>
      <c r="T966" s="49">
        <v>6</v>
      </c>
      <c r="U966" s="49">
        <v>36</v>
      </c>
      <c r="V966" s="49">
        <v>522</v>
      </c>
      <c r="W966" t="s">
        <v>301</v>
      </c>
      <c r="X966" t="s">
        <v>370</v>
      </c>
      <c r="Y966" t="s">
        <v>371</v>
      </c>
      <c r="Z966" t="s">
        <v>1506</v>
      </c>
      <c r="AA966" s="2" t="str">
        <f>IFERROR(VLOOKUP(Tabela3[[#This Row],[RetornCodigo]],Tabela7[],4,0),"formula")</f>
        <v xml:space="preserve">Assai Sao Raimundo   </v>
      </c>
      <c r="AB966" s="9" t="str">
        <f>IFERROR(VLOOKUP(Tabela3[[#This Row],[RetornCodigo]],Tabela7[],3,0),"formula")</f>
        <v>Assai</v>
      </c>
      <c r="AC966" s="40">
        <f>IFERROR(Tabela3[[#This Row],[Vlr Devolução]]/$AK$1,"formula")</f>
        <v>1.6724596139450578E-3</v>
      </c>
      <c r="AD966" s="32">
        <f>IFERROR(Tabela3[[#This Row],[Qtd Devolvida Kg]]/$AL$1,"formula")</f>
        <v>1.044065565269146E-3</v>
      </c>
      <c r="AE966" s="41" t="str">
        <f>IFERROR(RIGHT(Tabela3[[#This Row],[Cliente]],10),"formula")</f>
        <v>1899 - 24)</v>
      </c>
      <c r="AF966" s="41">
        <f>IFERROR(VLOOKUP(Tabela3[[#This Row],[Fantasia]],'BASE VENDAS'!#REF!,2,0),0)</f>
        <v>0</v>
      </c>
      <c r="AG966" s="41">
        <f>IFERROR(VLOOKUP(Tabela3[[#This Row],[Fantasia]],'BASE VENDAS'!#REF!,3,0),0)</f>
        <v>0</v>
      </c>
      <c r="AH966" s="42">
        <f t="shared" si="16"/>
        <v>2.8611970184302681E-2</v>
      </c>
    </row>
    <row r="967" spans="1:34" x14ac:dyDescent="0.2">
      <c r="A967" s="9" t="str">
        <f>IFERROR(Tabela3[[#This Row],[direita]],"formula")</f>
        <v>2459 - 58)</v>
      </c>
      <c r="C967" t="s">
        <v>1134</v>
      </c>
      <c r="D967" t="s">
        <v>917</v>
      </c>
      <c r="E967" t="s">
        <v>1135</v>
      </c>
      <c r="F967" t="s">
        <v>698</v>
      </c>
      <c r="G967" t="s">
        <v>1345</v>
      </c>
      <c r="H967" s="48">
        <v>45691</v>
      </c>
      <c r="I967" t="s">
        <v>357</v>
      </c>
      <c r="J967" t="s">
        <v>297</v>
      </c>
      <c r="K967" t="s">
        <v>27</v>
      </c>
      <c r="L967" t="s">
        <v>84</v>
      </c>
      <c r="M967" t="s">
        <v>84</v>
      </c>
      <c r="N967" t="s">
        <v>298</v>
      </c>
      <c r="O967" t="s">
        <v>299</v>
      </c>
      <c r="P967" t="s">
        <v>1509</v>
      </c>
      <c r="Q967" t="s">
        <v>300</v>
      </c>
      <c r="R967" t="s">
        <v>268</v>
      </c>
      <c r="S967" t="s">
        <v>20</v>
      </c>
      <c r="T967" s="49">
        <v>1.4443999999999999</v>
      </c>
      <c r="U967" s="49">
        <v>25.999199999999998</v>
      </c>
      <c r="V967" s="49">
        <v>265.2</v>
      </c>
      <c r="W967" t="s">
        <v>315</v>
      </c>
      <c r="X967" t="s">
        <v>368</v>
      </c>
      <c r="Y967" t="s">
        <v>369</v>
      </c>
      <c r="Z967" t="s">
        <v>1510</v>
      </c>
      <c r="AA967" s="2" t="str">
        <f>IFERROR(VLOOKUP(Tabela3[[#This Row],[RetornCodigo]],Tabela7[],4,0),"formula")</f>
        <v xml:space="preserve">Mateus Maranguape   </v>
      </c>
      <c r="AB967" s="9" t="str">
        <f>IFERROR(VLOOKUP(Tabela3[[#This Row],[RetornCodigo]],Tabela7[],3,0),"formula")</f>
        <v>Mateus</v>
      </c>
      <c r="AC967" s="40">
        <f>IFERROR(Tabela3[[#This Row],[Vlr Devolução]]/$AK$1,"formula")</f>
        <v>8.4968637857898337E-4</v>
      </c>
      <c r="AD967" s="32">
        <f>IFERROR(Tabela3[[#This Row],[Qtd Devolvida Kg]]/$AL$1,"formula")</f>
        <v>7.5402415123737717E-4</v>
      </c>
      <c r="AE967" s="41" t="str">
        <f>IFERROR(RIGHT(Tabela3[[#This Row],[Cliente]],10),"formula")</f>
        <v>2459 - 58)</v>
      </c>
      <c r="AF967" s="41">
        <f>IFERROR(VLOOKUP(Tabela3[[#This Row],[Fantasia]],'BASE VENDAS'!#REF!,2,0),0)</f>
        <v>0</v>
      </c>
      <c r="AG967" s="41">
        <f>IFERROR(VLOOKUP(Tabela3[[#This Row],[Fantasia]],'BASE VENDAS'!#REF!,3,0),0)</f>
        <v>0</v>
      </c>
      <c r="AH967" s="42">
        <f t="shared" si="16"/>
        <v>2.8611970184302681E-2</v>
      </c>
    </row>
    <row r="968" spans="1:34" x14ac:dyDescent="0.2">
      <c r="A968" s="9" t="str">
        <f>IFERROR(Tabela3[[#This Row],[direita]],"formula")</f>
        <v>2459 - 54)</v>
      </c>
      <c r="C968" t="s">
        <v>1134</v>
      </c>
      <c r="D968" t="s">
        <v>917</v>
      </c>
      <c r="E968" t="s">
        <v>1135</v>
      </c>
      <c r="F968" t="s">
        <v>680</v>
      </c>
      <c r="G968" t="s">
        <v>1158</v>
      </c>
      <c r="H968" s="48">
        <v>45691</v>
      </c>
      <c r="I968" t="s">
        <v>357</v>
      </c>
      <c r="J968" t="s">
        <v>297</v>
      </c>
      <c r="K968" t="s">
        <v>27</v>
      </c>
      <c r="L968" t="s">
        <v>84</v>
      </c>
      <c r="M968" t="s">
        <v>84</v>
      </c>
      <c r="N968" t="s">
        <v>298</v>
      </c>
      <c r="O968" t="s">
        <v>299</v>
      </c>
      <c r="P968" t="s">
        <v>1511</v>
      </c>
      <c r="Q968" t="s">
        <v>300</v>
      </c>
      <c r="R968" t="s">
        <v>140</v>
      </c>
      <c r="S968" t="s">
        <v>20</v>
      </c>
      <c r="T968" s="49">
        <v>70</v>
      </c>
      <c r="U968" s="49">
        <v>1260</v>
      </c>
      <c r="V968" s="49">
        <v>12852</v>
      </c>
      <c r="W968" t="s">
        <v>315</v>
      </c>
      <c r="X968" t="s">
        <v>370</v>
      </c>
      <c r="Y968" t="s">
        <v>379</v>
      </c>
      <c r="Z968" t="s">
        <v>1512</v>
      </c>
      <c r="AA968" s="2" t="str">
        <f>IFERROR(VLOOKUP(Tabela3[[#This Row],[RetornCodigo]],Tabela7[],4,0),"formula")</f>
        <v xml:space="preserve">Mateus Maracanau   </v>
      </c>
      <c r="AB968" s="9" t="str">
        <f>IFERROR(VLOOKUP(Tabela3[[#This Row],[RetornCodigo]],Tabela7[],3,0),"formula")</f>
        <v>Mateus</v>
      </c>
      <c r="AC968" s="40">
        <f>IFERROR(Tabela3[[#This Row],[Vlr Devolução]]/$AK$1,"formula")</f>
        <v>4.1177109115750732E-2</v>
      </c>
      <c r="AD968" s="32">
        <f>IFERROR(Tabela3[[#This Row],[Qtd Devolvida Kg]]/$AL$1,"formula")</f>
        <v>3.6542294784420108E-2</v>
      </c>
      <c r="AE968" s="41" t="str">
        <f>IFERROR(RIGHT(Tabela3[[#This Row],[Cliente]],10),"formula")</f>
        <v>2459 - 54)</v>
      </c>
      <c r="AF968" s="41">
        <f>IFERROR(VLOOKUP(Tabela3[[#This Row],[Fantasia]],'BASE VENDAS'!#REF!,2,0),0)</f>
        <v>0</v>
      </c>
      <c r="AG968" s="41">
        <f>IFERROR(VLOOKUP(Tabela3[[#This Row],[Fantasia]],'BASE VENDAS'!#REF!,3,0),0)</f>
        <v>0</v>
      </c>
      <c r="AH968" s="42">
        <f t="shared" si="16"/>
        <v>2.8611970184302681E-2</v>
      </c>
    </row>
    <row r="969" spans="1:34" x14ac:dyDescent="0.2">
      <c r="A969" s="9" t="str">
        <f>IFERROR(Tabela3[[#This Row],[direita]],"formula")</f>
        <v>2459 - 80)</v>
      </c>
      <c r="C969" t="s">
        <v>1134</v>
      </c>
      <c r="D969" t="s">
        <v>917</v>
      </c>
      <c r="E969" t="s">
        <v>1135</v>
      </c>
      <c r="F969" t="s">
        <v>683</v>
      </c>
      <c r="G969" t="s">
        <v>1513</v>
      </c>
      <c r="H969" s="48">
        <v>45691</v>
      </c>
      <c r="I969" t="s">
        <v>357</v>
      </c>
      <c r="J969" t="s">
        <v>297</v>
      </c>
      <c r="K969" t="s">
        <v>27</v>
      </c>
      <c r="L969" t="s">
        <v>84</v>
      </c>
      <c r="M969" t="s">
        <v>84</v>
      </c>
      <c r="N969" t="s">
        <v>298</v>
      </c>
      <c r="O969" t="s">
        <v>299</v>
      </c>
      <c r="P969" t="s">
        <v>1514</v>
      </c>
      <c r="Q969" t="s">
        <v>300</v>
      </c>
      <c r="R969" t="s">
        <v>268</v>
      </c>
      <c r="S969" t="s">
        <v>20</v>
      </c>
      <c r="T969" s="49">
        <v>0.27779999999999999</v>
      </c>
      <c r="U969" s="49">
        <v>5.0004</v>
      </c>
      <c r="V969" s="49">
        <v>51</v>
      </c>
      <c r="W969" t="s">
        <v>315</v>
      </c>
      <c r="X969" t="s">
        <v>368</v>
      </c>
      <c r="Y969" t="s">
        <v>369</v>
      </c>
      <c r="Z969" t="s">
        <v>1515</v>
      </c>
      <c r="AA969" s="2" t="str">
        <f>IFERROR(VLOOKUP(Tabela3[[#This Row],[RetornCodigo]],Tabela7[],4,0),"formula")</f>
        <v xml:space="preserve">Mix Mateus Guadalajara   </v>
      </c>
      <c r="AB969" s="9" t="str">
        <f>IFERROR(VLOOKUP(Tabela3[[#This Row],[RetornCodigo]],Tabela7[],3,0),"formula")</f>
        <v>Mateus</v>
      </c>
      <c r="AC969" s="40">
        <f>IFERROR(Tabela3[[#This Row],[Vlr Devolução]]/$AK$1,"formula")</f>
        <v>1.634012266498045E-4</v>
      </c>
      <c r="AD969" s="32">
        <f>IFERROR(Tabela3[[#This Row],[Qtd Devolvida Kg]]/$AL$1,"formula")</f>
        <v>1.4502070701588439E-4</v>
      </c>
      <c r="AE969" s="41" t="str">
        <f>IFERROR(RIGHT(Tabela3[[#This Row],[Cliente]],10),"formula")</f>
        <v>2459 - 80)</v>
      </c>
      <c r="AF969" s="41">
        <f>IFERROR(VLOOKUP(Tabela3[[#This Row],[Fantasia]],'BASE VENDAS'!#REF!,2,0),0)</f>
        <v>0</v>
      </c>
      <c r="AG969" s="41">
        <f>IFERROR(VLOOKUP(Tabela3[[#This Row],[Fantasia]],'BASE VENDAS'!#REF!,3,0),0)</f>
        <v>0</v>
      </c>
      <c r="AH969" s="42">
        <f t="shared" si="16"/>
        <v>2.8611970184302681E-2</v>
      </c>
    </row>
    <row r="970" spans="1:34" x14ac:dyDescent="0.2">
      <c r="A970" s="9" t="str">
        <f>IFERROR(Tabela3[[#This Row],[direita]],"formula")</f>
        <v>2142 - 03)</v>
      </c>
      <c r="C970" t="s">
        <v>1134</v>
      </c>
      <c r="D970" t="s">
        <v>917</v>
      </c>
      <c r="E970" t="s">
        <v>1135</v>
      </c>
      <c r="F970" t="s">
        <v>702</v>
      </c>
      <c r="G970" t="s">
        <v>1516</v>
      </c>
      <c r="H970" s="48">
        <v>45691</v>
      </c>
      <c r="I970" t="s">
        <v>357</v>
      </c>
      <c r="J970" t="s">
        <v>297</v>
      </c>
      <c r="K970" t="s">
        <v>41</v>
      </c>
      <c r="L970" t="s">
        <v>310</v>
      </c>
      <c r="M970" t="s">
        <v>366</v>
      </c>
      <c r="N970" t="s">
        <v>342</v>
      </c>
      <c r="O970" t="s">
        <v>299</v>
      </c>
      <c r="P970" t="s">
        <v>1517</v>
      </c>
      <c r="Q970" t="s">
        <v>300</v>
      </c>
      <c r="R970" t="s">
        <v>386</v>
      </c>
      <c r="S970" t="s">
        <v>20</v>
      </c>
      <c r="T970" s="49">
        <v>1</v>
      </c>
      <c r="U970" s="49">
        <v>6.5</v>
      </c>
      <c r="V970" s="49">
        <v>159</v>
      </c>
      <c r="W970" t="s">
        <v>315</v>
      </c>
      <c r="X970" t="s">
        <v>368</v>
      </c>
      <c r="Y970" t="s">
        <v>406</v>
      </c>
      <c r="Z970" t="s">
        <v>1518</v>
      </c>
      <c r="AA970" s="2" t="str">
        <f>IFERROR(VLOOKUP(Tabela3[[#This Row],[RetornCodigo]],Tabela7[],4,0),"formula")</f>
        <v xml:space="preserve">Uniforca Itaitinga   </v>
      </c>
      <c r="AB970" s="9" t="str">
        <f>IFERROR(VLOOKUP(Tabela3[[#This Row],[RetornCodigo]],Tabela7[],3,0),"formula")</f>
        <v>Rede Uniforca</v>
      </c>
      <c r="AC970" s="40">
        <f>IFERROR(Tabela3[[#This Row],[Vlr Devolução]]/$AK$1,"formula")</f>
        <v>5.0942735367291996E-4</v>
      </c>
      <c r="AD970" s="32">
        <f>IFERROR(Tabela3[[#This Row],[Qtd Devolvida Kg]]/$AL$1,"formula")</f>
        <v>1.8851183817359581E-4</v>
      </c>
      <c r="AE970" s="41" t="str">
        <f>IFERROR(RIGHT(Tabela3[[#This Row],[Cliente]],10),"formula")</f>
        <v>2142 - 03)</v>
      </c>
      <c r="AF970" s="41">
        <f>IFERROR(VLOOKUP(Tabela3[[#This Row],[Fantasia]],'BASE VENDAS'!#REF!,2,0),0)</f>
        <v>0</v>
      </c>
      <c r="AG970" s="41">
        <f>IFERROR(VLOOKUP(Tabela3[[#This Row],[Fantasia]],'BASE VENDAS'!#REF!,3,0),0)</f>
        <v>0</v>
      </c>
      <c r="AH970" s="42">
        <f t="shared" si="16"/>
        <v>2.8611970184302681E-2</v>
      </c>
    </row>
    <row r="971" spans="1:34" x14ac:dyDescent="0.2">
      <c r="A971" s="9" t="str">
        <f>IFERROR(Tabela3[[#This Row],[direita]],"formula")</f>
        <v>2459 - 79)</v>
      </c>
      <c r="C971" t="s">
        <v>1134</v>
      </c>
      <c r="D971" t="s">
        <v>917</v>
      </c>
      <c r="E971" t="s">
        <v>1135</v>
      </c>
      <c r="F971" t="s">
        <v>676</v>
      </c>
      <c r="G971" t="s">
        <v>1350</v>
      </c>
      <c r="H971" s="48">
        <v>45693</v>
      </c>
      <c r="I971" t="s">
        <v>357</v>
      </c>
      <c r="J971" t="s">
        <v>297</v>
      </c>
      <c r="K971" t="s">
        <v>27</v>
      </c>
      <c r="L971" t="s">
        <v>320</v>
      </c>
      <c r="M971" t="s">
        <v>28</v>
      </c>
      <c r="N971" t="s">
        <v>298</v>
      </c>
      <c r="O971" t="s">
        <v>299</v>
      </c>
      <c r="P971" t="s">
        <v>1519</v>
      </c>
      <c r="Q971" t="s">
        <v>300</v>
      </c>
      <c r="R971" t="s">
        <v>29</v>
      </c>
      <c r="S971" t="s">
        <v>20</v>
      </c>
      <c r="T971" s="49">
        <v>0.30559999999999998</v>
      </c>
      <c r="U971" s="49">
        <v>5.5007999999999999</v>
      </c>
      <c r="V971" s="49">
        <v>74.25</v>
      </c>
      <c r="W971" t="s">
        <v>301</v>
      </c>
      <c r="X971" t="s">
        <v>370</v>
      </c>
      <c r="Y971" t="s">
        <v>371</v>
      </c>
      <c r="Z971" t="s">
        <v>1520</v>
      </c>
      <c r="AA971" s="2" t="str">
        <f>IFERROR(VLOOKUP(Tabela3[[#This Row],[RetornCodigo]],Tabela7[],4,0),"formula")</f>
        <v xml:space="preserve">Mix Mateus Mondubim   </v>
      </c>
      <c r="AB971" s="9" t="str">
        <f>IFERROR(VLOOKUP(Tabela3[[#This Row],[RetornCodigo]],Tabela7[],3,0),"formula")</f>
        <v>Mateus</v>
      </c>
      <c r="AC971" s="40">
        <f>IFERROR(Tabela3[[#This Row],[Vlr Devolução]]/$AK$1,"formula")</f>
        <v>2.3789296232839185E-4</v>
      </c>
      <c r="AD971" s="32">
        <f>IFERROR(Tabela3[[#This Row],[Qtd Devolvida Kg]]/$AL$1,"formula")</f>
        <v>1.595332183731255E-4</v>
      </c>
      <c r="AE971" s="41" t="str">
        <f>IFERROR(RIGHT(Tabela3[[#This Row],[Cliente]],10),"formula")</f>
        <v>2459 - 79)</v>
      </c>
      <c r="AF971" s="41">
        <f>IFERROR(VLOOKUP(Tabela3[[#This Row],[Fantasia]],'BASE VENDAS'!#REF!,2,0),0)</f>
        <v>0</v>
      </c>
      <c r="AG971" s="41">
        <f>IFERROR(VLOOKUP(Tabela3[[#This Row],[Fantasia]],'BASE VENDAS'!#REF!,3,0),0)</f>
        <v>0</v>
      </c>
      <c r="AH971" s="42">
        <f t="shared" si="16"/>
        <v>2.8611970184302681E-2</v>
      </c>
    </row>
    <row r="972" spans="1:34" x14ac:dyDescent="0.2">
      <c r="A972" s="9" t="str">
        <f>IFERROR(Tabela3[[#This Row],[direita]],"formula")</f>
        <v>2459 - 79)</v>
      </c>
      <c r="C972" t="s">
        <v>1134</v>
      </c>
      <c r="D972" t="s">
        <v>917</v>
      </c>
      <c r="E972" t="s">
        <v>1135</v>
      </c>
      <c r="F972" t="s">
        <v>676</v>
      </c>
      <c r="G972" t="s">
        <v>1350</v>
      </c>
      <c r="H972" s="48">
        <v>45693</v>
      </c>
      <c r="I972" t="s">
        <v>357</v>
      </c>
      <c r="J972" t="s">
        <v>297</v>
      </c>
      <c r="K972" t="s">
        <v>65</v>
      </c>
      <c r="L972" t="s">
        <v>312</v>
      </c>
      <c r="M972" t="s">
        <v>66</v>
      </c>
      <c r="N972" t="s">
        <v>298</v>
      </c>
      <c r="O972" t="s">
        <v>299</v>
      </c>
      <c r="P972" t="s">
        <v>1519</v>
      </c>
      <c r="Q972" t="s">
        <v>309</v>
      </c>
      <c r="R972" t="s">
        <v>67</v>
      </c>
      <c r="S972" t="s">
        <v>20</v>
      </c>
      <c r="T972" s="49">
        <v>0.72219999999999995</v>
      </c>
      <c r="U972" s="49">
        <v>12.999599999999999</v>
      </c>
      <c r="V972" s="49">
        <v>110.5</v>
      </c>
      <c r="W972" t="s">
        <v>301</v>
      </c>
      <c r="X972" t="s">
        <v>370</v>
      </c>
      <c r="Y972" t="s">
        <v>371</v>
      </c>
      <c r="Z972" t="s">
        <v>1520</v>
      </c>
      <c r="AA972" s="2" t="str">
        <f>IFERROR(VLOOKUP(Tabela3[[#This Row],[RetornCodigo]],Tabela7[],4,0),"formula")</f>
        <v xml:space="preserve">Mix Mateus Mondubim   </v>
      </c>
      <c r="AB972" s="9" t="str">
        <f>IFERROR(VLOOKUP(Tabela3[[#This Row],[RetornCodigo]],Tabela7[],3,0),"formula")</f>
        <v>Mateus</v>
      </c>
      <c r="AC972" s="40">
        <f>IFERROR(Tabela3[[#This Row],[Vlr Devolução]]/$AK$1,"formula")</f>
        <v>3.540359910745764E-4</v>
      </c>
      <c r="AD972" s="32">
        <f>IFERROR(Tabela3[[#This Row],[Qtd Devolvida Kg]]/$AL$1,"formula")</f>
        <v>3.7701207561868859E-4</v>
      </c>
      <c r="AE972" s="41" t="str">
        <f>IFERROR(RIGHT(Tabela3[[#This Row],[Cliente]],10),"formula")</f>
        <v>2459 - 79)</v>
      </c>
      <c r="AF972" s="41">
        <f>IFERROR(VLOOKUP(Tabela3[[#This Row],[Fantasia]],'BASE VENDAS'!#REF!,2,0),0)</f>
        <v>0</v>
      </c>
      <c r="AG972" s="41">
        <f>IFERROR(VLOOKUP(Tabela3[[#This Row],[Fantasia]],'BASE VENDAS'!#REF!,3,0),0)</f>
        <v>0</v>
      </c>
      <c r="AH972" s="42">
        <f t="shared" si="16"/>
        <v>2.8611970184302681E-2</v>
      </c>
    </row>
    <row r="973" spans="1:34" x14ac:dyDescent="0.2">
      <c r="A973" s="9" t="str">
        <f>IFERROR(Tabela3[[#This Row],[direita]],"formula")</f>
        <v>2459 - 79)</v>
      </c>
      <c r="C973" t="s">
        <v>1134</v>
      </c>
      <c r="D973" t="s">
        <v>917</v>
      </c>
      <c r="E973" t="s">
        <v>1135</v>
      </c>
      <c r="F973" t="s">
        <v>676</v>
      </c>
      <c r="G973" t="s">
        <v>1350</v>
      </c>
      <c r="H973" s="48">
        <v>45698</v>
      </c>
      <c r="I973" t="s">
        <v>430</v>
      </c>
      <c r="J973" t="s">
        <v>303</v>
      </c>
      <c r="K973" t="s">
        <v>147</v>
      </c>
      <c r="L973" t="s">
        <v>415</v>
      </c>
      <c r="M973" t="s">
        <v>1159</v>
      </c>
      <c r="N973" t="s">
        <v>298</v>
      </c>
      <c r="O973" t="s">
        <v>299</v>
      </c>
      <c r="P973" t="s">
        <v>1521</v>
      </c>
      <c r="Q973" t="s">
        <v>300</v>
      </c>
      <c r="R973" t="s">
        <v>1161</v>
      </c>
      <c r="S973" t="s">
        <v>20</v>
      </c>
      <c r="T973" s="49">
        <v>1.2778</v>
      </c>
      <c r="U973" s="49">
        <v>23.000399999999999</v>
      </c>
      <c r="V973" s="49">
        <v>78.2</v>
      </c>
      <c r="W973" t="s">
        <v>301</v>
      </c>
      <c r="X973" t="s">
        <v>370</v>
      </c>
      <c r="Y973" t="s">
        <v>371</v>
      </c>
      <c r="Z973" t="s">
        <v>1520</v>
      </c>
      <c r="AA973" s="2" t="str">
        <f>IFERROR(VLOOKUP(Tabela3[[#This Row],[RetornCodigo]],Tabela7[],4,0),"formula")</f>
        <v xml:space="preserve">Mix Mateus Mondubim   </v>
      </c>
      <c r="AB973" s="9" t="str">
        <f>IFERROR(VLOOKUP(Tabela3[[#This Row],[RetornCodigo]],Tabela7[],3,0),"formula")</f>
        <v>Mateus</v>
      </c>
      <c r="AC973" s="40">
        <f>IFERROR(Tabela3[[#This Row],[Vlr Devolução]]/$AK$1,"formula")</f>
        <v>2.5054854752970025E-4</v>
      </c>
      <c r="AD973" s="32">
        <f>IFERROR(Tabela3[[#This Row],[Qtd Devolvida Kg]]/$AL$1,"formula")</f>
        <v>6.6705348965045736E-4</v>
      </c>
      <c r="AE973" s="41" t="str">
        <f>IFERROR(RIGHT(Tabela3[[#This Row],[Cliente]],10),"formula")</f>
        <v>2459 - 79)</v>
      </c>
      <c r="AF973" s="41">
        <f>IFERROR(VLOOKUP(Tabela3[[#This Row],[Fantasia]],'BASE VENDAS'!#REF!,2,0),0)</f>
        <v>0</v>
      </c>
      <c r="AG973" s="41">
        <f>IFERROR(VLOOKUP(Tabela3[[#This Row],[Fantasia]],'BASE VENDAS'!#REF!,3,0),0)</f>
        <v>0</v>
      </c>
      <c r="AH973" s="42">
        <f t="shared" si="16"/>
        <v>2.8611970184302681E-2</v>
      </c>
    </row>
    <row r="974" spans="1:34" x14ac:dyDescent="0.2">
      <c r="A974" s="9" t="str">
        <f>IFERROR(Tabela3[[#This Row],[direita]],"formula")</f>
        <v>0048 - 36)</v>
      </c>
      <c r="C974" t="s">
        <v>1134</v>
      </c>
      <c r="D974" t="s">
        <v>920</v>
      </c>
      <c r="E974" t="s">
        <v>1135</v>
      </c>
      <c r="F974" t="s">
        <v>676</v>
      </c>
      <c r="G974" t="s">
        <v>1258</v>
      </c>
      <c r="H974" s="48">
        <v>45707</v>
      </c>
      <c r="I974" t="s">
        <v>1982</v>
      </c>
      <c r="J974" t="s">
        <v>303</v>
      </c>
      <c r="K974" t="s">
        <v>57</v>
      </c>
      <c r="L974" t="s">
        <v>429</v>
      </c>
      <c r="M974" t="s">
        <v>57</v>
      </c>
      <c r="N974" t="s">
        <v>298</v>
      </c>
      <c r="O974" t="s">
        <v>299</v>
      </c>
      <c r="P974" t="s">
        <v>2853</v>
      </c>
      <c r="Q974" t="s">
        <v>300</v>
      </c>
      <c r="R974" t="s">
        <v>58</v>
      </c>
      <c r="S974" t="s">
        <v>20</v>
      </c>
      <c r="T974" s="49">
        <v>0.25</v>
      </c>
      <c r="U974" s="49">
        <v>1.5</v>
      </c>
      <c r="V974" s="49">
        <v>21.75</v>
      </c>
      <c r="W974" t="s">
        <v>301</v>
      </c>
      <c r="X974" t="s">
        <v>370</v>
      </c>
      <c r="Y974" t="s">
        <v>371</v>
      </c>
      <c r="Z974" t="s">
        <v>1879</v>
      </c>
      <c r="AA974" s="2" t="str">
        <f>IFERROR(VLOOKUP(Tabela3[[#This Row],[RetornCodigo]],Tabela7[],4,0),"formula")</f>
        <v xml:space="preserve">Atacadao Parreao   </v>
      </c>
      <c r="AB974" s="9" t="str">
        <f>IFERROR(VLOOKUP(Tabela3[[#This Row],[RetornCodigo]],Tabela7[],3,0),"formula")</f>
        <v>Atacadao</v>
      </c>
      <c r="AC974" s="40">
        <f>IFERROR(Tabela3[[#This Row],[Vlr Devolução]]/$AK$1,"formula")</f>
        <v>6.9685817247710743E-5</v>
      </c>
      <c r="AD974" s="32">
        <f>IFERROR(Tabela3[[#This Row],[Qtd Devolvida Kg]]/$AL$1,"formula")</f>
        <v>4.3502731886214419E-5</v>
      </c>
      <c r="AE974" s="41" t="str">
        <f>IFERROR(RIGHT(Tabela3[[#This Row],[Cliente]],10),"formula")</f>
        <v>0048 - 36)</v>
      </c>
      <c r="AF974" s="41">
        <f>IFERROR(VLOOKUP(Tabela3[[#This Row],[Fantasia]],'BASE VENDAS'!#REF!,2,0),0)</f>
        <v>0</v>
      </c>
      <c r="AG974" s="41">
        <f>IFERROR(VLOOKUP(Tabela3[[#This Row],[Fantasia]],'BASE VENDAS'!#REF!,3,0),0)</f>
        <v>0</v>
      </c>
      <c r="AH974" s="42">
        <f t="shared" si="16"/>
        <v>2.8611970184302681E-2</v>
      </c>
    </row>
    <row r="975" spans="1:34" x14ac:dyDescent="0.2">
      <c r="A975" s="9" t="str">
        <f>IFERROR(Tabela3[[#This Row],[direita]],"formula")</f>
        <v>0002 - 37)</v>
      </c>
      <c r="C975" t="s">
        <v>1134</v>
      </c>
      <c r="D975" t="s">
        <v>920</v>
      </c>
      <c r="E975" t="s">
        <v>1135</v>
      </c>
      <c r="F975" t="s">
        <v>687</v>
      </c>
      <c r="G975" t="s">
        <v>1522</v>
      </c>
      <c r="H975" s="48">
        <v>45695</v>
      </c>
      <c r="I975" t="s">
        <v>357</v>
      </c>
      <c r="J975" t="s">
        <v>303</v>
      </c>
      <c r="K975" t="s">
        <v>147</v>
      </c>
      <c r="L975" t="s">
        <v>415</v>
      </c>
      <c r="M975" t="s">
        <v>1159</v>
      </c>
      <c r="N975" t="s">
        <v>298</v>
      </c>
      <c r="O975" t="s">
        <v>299</v>
      </c>
      <c r="P975" t="s">
        <v>1523</v>
      </c>
      <c r="Q975" t="s">
        <v>300</v>
      </c>
      <c r="R975" t="s">
        <v>1161</v>
      </c>
      <c r="S975" t="s">
        <v>20</v>
      </c>
      <c r="T975" s="49">
        <v>0.1111</v>
      </c>
      <c r="U975" s="49">
        <v>1.9998</v>
      </c>
      <c r="V975" s="49">
        <v>6</v>
      </c>
      <c r="W975" t="s">
        <v>301</v>
      </c>
      <c r="X975" t="s">
        <v>370</v>
      </c>
      <c r="Y975" t="s">
        <v>371</v>
      </c>
      <c r="Z975" t="s">
        <v>1524</v>
      </c>
      <c r="AA975" s="2" t="str">
        <f>IFERROR(VLOOKUP(Tabela3[[#This Row],[RetornCodigo]],Tabela7[],4,0),"formula")</f>
        <v xml:space="preserve">Atac Eusebio   </v>
      </c>
      <c r="AB975" s="9" t="str">
        <f>IFERROR(VLOOKUP(Tabela3[[#This Row],[RetornCodigo]],Tabela7[],3,0),"formula")</f>
        <v>Atacadao</v>
      </c>
      <c r="AC975" s="40">
        <f>IFERROR(Tabela3[[#This Row],[Vlr Devolução]]/$AK$1,"formula")</f>
        <v>1.9223673723506412E-5</v>
      </c>
      <c r="AD975" s="32">
        <f>IFERROR(Tabela3[[#This Row],[Qtd Devolvida Kg]]/$AL$1,"formula")</f>
        <v>5.7997842150701057E-5</v>
      </c>
      <c r="AE975" s="41" t="str">
        <f>IFERROR(RIGHT(Tabela3[[#This Row],[Cliente]],10),"formula")</f>
        <v>0002 - 37)</v>
      </c>
      <c r="AF975" s="41">
        <f>IFERROR(VLOOKUP(Tabela3[[#This Row],[Fantasia]],'BASE VENDAS'!#REF!,2,0),0)</f>
        <v>0</v>
      </c>
      <c r="AG975" s="41">
        <f>IFERROR(VLOOKUP(Tabela3[[#This Row],[Fantasia]],'BASE VENDAS'!#REF!,3,0),0)</f>
        <v>0</v>
      </c>
      <c r="AH975" s="42">
        <f t="shared" si="16"/>
        <v>2.8611970184302681E-2</v>
      </c>
    </row>
    <row r="976" spans="1:34" x14ac:dyDescent="0.2">
      <c r="A976" s="9" t="str">
        <f>IFERROR(Tabela3[[#This Row],[direita]],"formula")</f>
        <v>0002 - 37)</v>
      </c>
      <c r="C976" t="s">
        <v>1134</v>
      </c>
      <c r="D976" t="s">
        <v>920</v>
      </c>
      <c r="E976" t="s">
        <v>1135</v>
      </c>
      <c r="F976" t="s">
        <v>687</v>
      </c>
      <c r="G976" t="s">
        <v>1522</v>
      </c>
      <c r="H976" s="48">
        <v>45699</v>
      </c>
      <c r="I976" t="s">
        <v>430</v>
      </c>
      <c r="J976" t="s">
        <v>303</v>
      </c>
      <c r="K976" t="s">
        <v>147</v>
      </c>
      <c r="L976" t="s">
        <v>415</v>
      </c>
      <c r="M976" t="s">
        <v>1159</v>
      </c>
      <c r="N976" t="s">
        <v>298</v>
      </c>
      <c r="O976" t="s">
        <v>299</v>
      </c>
      <c r="P976" t="s">
        <v>1525</v>
      </c>
      <c r="Q976" t="s">
        <v>300</v>
      </c>
      <c r="R976" t="s">
        <v>1161</v>
      </c>
      <c r="S976" t="s">
        <v>20</v>
      </c>
      <c r="T976" s="49">
        <v>0.83330000000000004</v>
      </c>
      <c r="U976" s="49">
        <v>14.9994</v>
      </c>
      <c r="V976" s="49">
        <v>45</v>
      </c>
      <c r="W976" t="s">
        <v>301</v>
      </c>
      <c r="X976" t="s">
        <v>370</v>
      </c>
      <c r="Y976" t="s">
        <v>371</v>
      </c>
      <c r="Z976" t="s">
        <v>1524</v>
      </c>
      <c r="AA976" s="2" t="str">
        <f>IFERROR(VLOOKUP(Tabela3[[#This Row],[RetornCodigo]],Tabela7[],4,0),"formula")</f>
        <v xml:space="preserve">Atac Eusebio   </v>
      </c>
      <c r="AB976" s="9" t="str">
        <f>IFERROR(VLOOKUP(Tabela3[[#This Row],[RetornCodigo]],Tabela7[],3,0),"formula")</f>
        <v>Atacadao</v>
      </c>
      <c r="AC976" s="40">
        <f>IFERROR(Tabela3[[#This Row],[Vlr Devolução]]/$AK$1,"formula")</f>
        <v>1.4417755292629809E-4</v>
      </c>
      <c r="AD976" s="32">
        <f>IFERROR(Tabela3[[#This Row],[Qtd Devolvida Kg]]/$AL$1,"formula")</f>
        <v>4.3500991776938966E-4</v>
      </c>
      <c r="AE976" s="41" t="str">
        <f>IFERROR(RIGHT(Tabela3[[#This Row],[Cliente]],10),"formula")</f>
        <v>0002 - 37)</v>
      </c>
      <c r="AF976" s="41">
        <f>IFERROR(VLOOKUP(Tabela3[[#This Row],[Fantasia]],'BASE VENDAS'!#REF!,2,0),0)</f>
        <v>0</v>
      </c>
      <c r="AG976" s="41">
        <f>IFERROR(VLOOKUP(Tabela3[[#This Row],[Fantasia]],'BASE VENDAS'!#REF!,3,0),0)</f>
        <v>0</v>
      </c>
      <c r="AH976" s="42">
        <f t="shared" si="16"/>
        <v>2.8611970184302681E-2</v>
      </c>
    </row>
    <row r="977" spans="1:34" x14ac:dyDescent="0.2">
      <c r="A977" s="9" t="str">
        <f>IFERROR(Tabela3[[#This Row],[direita]],"formula")</f>
        <v>0002 - 37)</v>
      </c>
      <c r="C977" t="s">
        <v>1134</v>
      </c>
      <c r="D977" t="s">
        <v>920</v>
      </c>
      <c r="E977" t="s">
        <v>1135</v>
      </c>
      <c r="F977" t="s">
        <v>687</v>
      </c>
      <c r="G977" t="s">
        <v>1522</v>
      </c>
      <c r="H977" s="48">
        <v>45699</v>
      </c>
      <c r="I977" t="s">
        <v>430</v>
      </c>
      <c r="J977" t="s">
        <v>303</v>
      </c>
      <c r="K977" t="s">
        <v>147</v>
      </c>
      <c r="L977" t="s">
        <v>415</v>
      </c>
      <c r="M977" t="s">
        <v>1159</v>
      </c>
      <c r="N977" t="s">
        <v>298</v>
      </c>
      <c r="O977" t="s">
        <v>299</v>
      </c>
      <c r="P977" t="s">
        <v>2289</v>
      </c>
      <c r="Q977" t="s">
        <v>300</v>
      </c>
      <c r="R977" t="s">
        <v>1161</v>
      </c>
      <c r="S977" t="s">
        <v>20</v>
      </c>
      <c r="T977" s="49">
        <v>0.22220000000000001</v>
      </c>
      <c r="U977" s="49">
        <v>3.9996</v>
      </c>
      <c r="V977" s="49">
        <v>12</v>
      </c>
      <c r="W977" t="s">
        <v>301</v>
      </c>
      <c r="X977" t="s">
        <v>370</v>
      </c>
      <c r="Y977" t="s">
        <v>371</v>
      </c>
      <c r="Z977" t="s">
        <v>1524</v>
      </c>
      <c r="AA977" s="2" t="str">
        <f>IFERROR(VLOOKUP(Tabela3[[#This Row],[RetornCodigo]],Tabela7[],4,0),"formula")</f>
        <v xml:space="preserve">Atac Eusebio   </v>
      </c>
      <c r="AB977" s="9" t="str">
        <f>IFERROR(VLOOKUP(Tabela3[[#This Row],[RetornCodigo]],Tabela7[],3,0),"formula")</f>
        <v>Atacadao</v>
      </c>
      <c r="AC977" s="40">
        <f>IFERROR(Tabela3[[#This Row],[Vlr Devolução]]/$AK$1,"formula")</f>
        <v>3.8447347447012824E-5</v>
      </c>
      <c r="AD977" s="32">
        <f>IFERROR(Tabela3[[#This Row],[Qtd Devolvida Kg]]/$AL$1,"formula")</f>
        <v>1.1599568430140211E-4</v>
      </c>
      <c r="AE977" s="41" t="str">
        <f>IFERROR(RIGHT(Tabela3[[#This Row],[Cliente]],10),"formula")</f>
        <v>0002 - 37)</v>
      </c>
      <c r="AF977" s="41">
        <f>IFERROR(VLOOKUP(Tabela3[[#This Row],[Fantasia]],'BASE VENDAS'!#REF!,2,0),0)</f>
        <v>0</v>
      </c>
      <c r="AG977" s="41">
        <f>IFERROR(VLOOKUP(Tabela3[[#This Row],[Fantasia]],'BASE VENDAS'!#REF!,3,0),0)</f>
        <v>0</v>
      </c>
      <c r="AH977" s="42">
        <f t="shared" si="16"/>
        <v>2.8611970184302681E-2</v>
      </c>
    </row>
    <row r="978" spans="1:34" x14ac:dyDescent="0.2">
      <c r="A978" s="9" t="str">
        <f>IFERROR(Tabela3[[#This Row],[direita]],"formula")</f>
        <v>0002 - 37)</v>
      </c>
      <c r="C978" t="s">
        <v>1134</v>
      </c>
      <c r="D978" t="s">
        <v>920</v>
      </c>
      <c r="E978" t="s">
        <v>1135</v>
      </c>
      <c r="F978" t="s">
        <v>687</v>
      </c>
      <c r="G978" t="s">
        <v>1522</v>
      </c>
      <c r="H978" s="48">
        <v>45701</v>
      </c>
      <c r="I978" t="s">
        <v>430</v>
      </c>
      <c r="J978" t="s">
        <v>303</v>
      </c>
      <c r="K978" t="s">
        <v>147</v>
      </c>
      <c r="L978" t="s">
        <v>415</v>
      </c>
      <c r="M978" t="s">
        <v>1159</v>
      </c>
      <c r="N978" t="s">
        <v>298</v>
      </c>
      <c r="O978" t="s">
        <v>299</v>
      </c>
      <c r="P978" t="s">
        <v>2290</v>
      </c>
      <c r="Q978" t="s">
        <v>308</v>
      </c>
      <c r="R978" t="s">
        <v>1161</v>
      </c>
      <c r="S978" t="s">
        <v>20</v>
      </c>
      <c r="T978" s="49">
        <v>0.66669999999999996</v>
      </c>
      <c r="U978" s="49">
        <v>12.0006</v>
      </c>
      <c r="V978" s="49">
        <v>36</v>
      </c>
      <c r="W978" t="s">
        <v>301</v>
      </c>
      <c r="X978" t="s">
        <v>370</v>
      </c>
      <c r="Y978" t="s">
        <v>371</v>
      </c>
      <c r="Z978" t="s">
        <v>1524</v>
      </c>
      <c r="AA978" s="2" t="str">
        <f>IFERROR(VLOOKUP(Tabela3[[#This Row],[RetornCodigo]],Tabela7[],4,0),"formula")</f>
        <v xml:space="preserve">Atac Eusebio   </v>
      </c>
      <c r="AB978" s="9" t="str">
        <f>IFERROR(VLOOKUP(Tabela3[[#This Row],[RetornCodigo]],Tabela7[],3,0),"formula")</f>
        <v>Atacadao</v>
      </c>
      <c r="AC978" s="40">
        <f>IFERROR(Tabela3[[#This Row],[Vlr Devolução]]/$AK$1,"formula")</f>
        <v>1.1534204234103847E-4</v>
      </c>
      <c r="AD978" s="32">
        <f>IFERROR(Tabela3[[#This Row],[Qtd Devolvida Kg]]/$AL$1,"formula")</f>
        <v>3.4803925618246984E-4</v>
      </c>
      <c r="AE978" s="41" t="str">
        <f>IFERROR(RIGHT(Tabela3[[#This Row],[Cliente]],10),"formula")</f>
        <v>0002 - 37)</v>
      </c>
      <c r="AF978" s="41">
        <f>IFERROR(VLOOKUP(Tabela3[[#This Row],[Fantasia]],'BASE VENDAS'!#REF!,2,0),0)</f>
        <v>0</v>
      </c>
      <c r="AG978" s="41">
        <f>IFERROR(VLOOKUP(Tabela3[[#This Row],[Fantasia]],'BASE VENDAS'!#REF!,3,0),0)</f>
        <v>0</v>
      </c>
      <c r="AH978" s="42">
        <f t="shared" si="16"/>
        <v>2.8611970184302681E-2</v>
      </c>
    </row>
    <row r="979" spans="1:34" x14ac:dyDescent="0.2">
      <c r="A979" s="9" t="str">
        <f>IFERROR(Tabela3[[#This Row],[direita]],"formula")</f>
        <v>0002 - 37)</v>
      </c>
      <c r="C979" t="s">
        <v>1134</v>
      </c>
      <c r="D979" t="s">
        <v>920</v>
      </c>
      <c r="E979" t="s">
        <v>1135</v>
      </c>
      <c r="F979" t="s">
        <v>687</v>
      </c>
      <c r="G979" t="s">
        <v>1522</v>
      </c>
      <c r="H979" s="48">
        <v>45701</v>
      </c>
      <c r="I979" t="s">
        <v>430</v>
      </c>
      <c r="J979" t="s">
        <v>303</v>
      </c>
      <c r="K979" t="s">
        <v>147</v>
      </c>
      <c r="L979" t="s">
        <v>415</v>
      </c>
      <c r="M979" t="s">
        <v>1159</v>
      </c>
      <c r="N979" t="s">
        <v>298</v>
      </c>
      <c r="O979" t="s">
        <v>299</v>
      </c>
      <c r="P979" t="s">
        <v>2291</v>
      </c>
      <c r="Q979" t="s">
        <v>308</v>
      </c>
      <c r="R979" t="s">
        <v>1161</v>
      </c>
      <c r="S979" t="s">
        <v>20</v>
      </c>
      <c r="T979" s="49">
        <v>0.33329999999999999</v>
      </c>
      <c r="U979" s="49">
        <v>5.9993999999999996</v>
      </c>
      <c r="V979" s="49">
        <v>18</v>
      </c>
      <c r="W979" t="s">
        <v>301</v>
      </c>
      <c r="X979" t="s">
        <v>370</v>
      </c>
      <c r="Y979" t="s">
        <v>371</v>
      </c>
      <c r="Z979" t="s">
        <v>1524</v>
      </c>
      <c r="AA979" s="2" t="str">
        <f>IFERROR(VLOOKUP(Tabela3[[#This Row],[RetornCodigo]],Tabela7[],4,0),"formula")</f>
        <v xml:space="preserve">Atac Eusebio   </v>
      </c>
      <c r="AB979" s="9" t="str">
        <f>IFERROR(VLOOKUP(Tabela3[[#This Row],[RetornCodigo]],Tabela7[],3,0),"formula")</f>
        <v>Atacadao</v>
      </c>
      <c r="AC979" s="40">
        <f>IFERROR(Tabela3[[#This Row],[Vlr Devolução]]/$AK$1,"formula")</f>
        <v>5.7671021170519233E-5</v>
      </c>
      <c r="AD979" s="32">
        <f>IFERROR(Tabela3[[#This Row],[Qtd Devolvida Kg]]/$AL$1,"formula")</f>
        <v>1.7399352645210316E-4</v>
      </c>
      <c r="AE979" s="41" t="str">
        <f>IFERROR(RIGHT(Tabela3[[#This Row],[Cliente]],10),"formula")</f>
        <v>0002 - 37)</v>
      </c>
      <c r="AF979" s="41">
        <f>IFERROR(VLOOKUP(Tabela3[[#This Row],[Fantasia]],'BASE VENDAS'!#REF!,2,0),0)</f>
        <v>0</v>
      </c>
      <c r="AG979" s="41">
        <f>IFERROR(VLOOKUP(Tabela3[[#This Row],[Fantasia]],'BASE VENDAS'!#REF!,3,0),0)</f>
        <v>0</v>
      </c>
      <c r="AH979" s="42">
        <f t="shared" si="16"/>
        <v>2.8611970184302681E-2</v>
      </c>
    </row>
    <row r="980" spans="1:34" x14ac:dyDescent="0.2">
      <c r="A980" s="9" t="str">
        <f>IFERROR(Tabela3[[#This Row],[direita]],"formula")</f>
        <v>0002 - 37)</v>
      </c>
      <c r="C980" t="s">
        <v>1134</v>
      </c>
      <c r="D980" t="s">
        <v>920</v>
      </c>
      <c r="E980" t="s">
        <v>1135</v>
      </c>
      <c r="F980" t="s">
        <v>687</v>
      </c>
      <c r="G980" t="s">
        <v>1522</v>
      </c>
      <c r="H980" s="48">
        <v>45701</v>
      </c>
      <c r="I980" t="s">
        <v>430</v>
      </c>
      <c r="J980" t="s">
        <v>303</v>
      </c>
      <c r="K980" t="s">
        <v>147</v>
      </c>
      <c r="L980" t="s">
        <v>415</v>
      </c>
      <c r="M980" t="s">
        <v>1159</v>
      </c>
      <c r="N980" t="s">
        <v>298</v>
      </c>
      <c r="O980" t="s">
        <v>299</v>
      </c>
      <c r="P980" t="s">
        <v>2292</v>
      </c>
      <c r="Q980" t="s">
        <v>300</v>
      </c>
      <c r="R980" t="s">
        <v>1161</v>
      </c>
      <c r="S980" t="s">
        <v>20</v>
      </c>
      <c r="T980" s="49">
        <v>0.16669999999999999</v>
      </c>
      <c r="U980" s="49">
        <v>3.0005999999999999</v>
      </c>
      <c r="V980" s="49">
        <v>9</v>
      </c>
      <c r="W980" t="s">
        <v>301</v>
      </c>
      <c r="X980" t="s">
        <v>370</v>
      </c>
      <c r="Y980" t="s">
        <v>371</v>
      </c>
      <c r="Z980" t="s">
        <v>1524</v>
      </c>
      <c r="AA980" s="2" t="str">
        <f>IFERROR(VLOOKUP(Tabela3[[#This Row],[RetornCodigo]],Tabela7[],4,0),"formula")</f>
        <v xml:space="preserve">Atac Eusebio   </v>
      </c>
      <c r="AB980" s="9" t="str">
        <f>IFERROR(VLOOKUP(Tabela3[[#This Row],[RetornCodigo]],Tabela7[],3,0),"formula")</f>
        <v>Atacadao</v>
      </c>
      <c r="AC980" s="40">
        <f>IFERROR(Tabela3[[#This Row],[Vlr Devolução]]/$AK$1,"formula")</f>
        <v>2.8835510585259617E-5</v>
      </c>
      <c r="AD980" s="32">
        <f>IFERROR(Tabela3[[#This Row],[Qtd Devolvida Kg]]/$AL$1,"formula")</f>
        <v>8.7022864865183316E-5</v>
      </c>
      <c r="AE980" s="41" t="str">
        <f>IFERROR(RIGHT(Tabela3[[#This Row],[Cliente]],10),"formula")</f>
        <v>0002 - 37)</v>
      </c>
      <c r="AF980" s="41">
        <f>IFERROR(VLOOKUP(Tabela3[[#This Row],[Fantasia]],'BASE VENDAS'!#REF!,2,0),0)</f>
        <v>0</v>
      </c>
      <c r="AG980" s="41">
        <f>IFERROR(VLOOKUP(Tabela3[[#This Row],[Fantasia]],'BASE VENDAS'!#REF!,3,0),0)</f>
        <v>0</v>
      </c>
      <c r="AH980" s="42">
        <f t="shared" si="16"/>
        <v>2.8611970184302681E-2</v>
      </c>
    </row>
    <row r="981" spans="1:34" x14ac:dyDescent="0.2">
      <c r="A981" s="9" t="str">
        <f>IFERROR(Tabela3[[#This Row],[direita]],"formula")</f>
        <v>0008 - 05)</v>
      </c>
      <c r="C981" t="s">
        <v>1140</v>
      </c>
      <c r="D981" t="s">
        <v>918</v>
      </c>
      <c r="E981" t="s">
        <v>1141</v>
      </c>
      <c r="F981" t="s">
        <v>677</v>
      </c>
      <c r="G981" t="s">
        <v>1291</v>
      </c>
      <c r="H981" s="48">
        <v>45691</v>
      </c>
      <c r="I981" t="s">
        <v>357</v>
      </c>
      <c r="J981" t="s">
        <v>303</v>
      </c>
      <c r="K981" t="s">
        <v>17</v>
      </c>
      <c r="L981" t="s">
        <v>18</v>
      </c>
      <c r="M981" t="s">
        <v>18</v>
      </c>
      <c r="N981" t="s">
        <v>311</v>
      </c>
      <c r="O981" t="s">
        <v>299</v>
      </c>
      <c r="P981" t="s">
        <v>1526</v>
      </c>
      <c r="Q981" t="s">
        <v>300</v>
      </c>
      <c r="R981" t="s">
        <v>19</v>
      </c>
      <c r="S981" t="s">
        <v>20</v>
      </c>
      <c r="T981" s="49">
        <v>2.3039999999999998</v>
      </c>
      <c r="U981" s="49">
        <v>41.472000000000001</v>
      </c>
      <c r="V981" s="49">
        <v>145.15</v>
      </c>
      <c r="W981" t="s">
        <v>305</v>
      </c>
      <c r="X981" t="s">
        <v>368</v>
      </c>
      <c r="Y981" t="s">
        <v>369</v>
      </c>
      <c r="Z981" t="s">
        <v>1527</v>
      </c>
      <c r="AA981" s="2" t="str">
        <f>IFERROR(VLOOKUP(Tabela3[[#This Row],[RetornCodigo]],Tabela7[],4,0),"formula")</f>
        <v xml:space="preserve">Vanguarda Beira Rio   </v>
      </c>
      <c r="AB981" s="9" t="str">
        <f>IFERROR(VLOOKUP(Tabela3[[#This Row],[RetornCodigo]],Tabela7[],3,0),"formula")</f>
        <v>Vanguarda</v>
      </c>
      <c r="AC981" s="40">
        <f>IFERROR(Tabela3[[#This Row],[Vlr Devolução]]/$AK$1,"formula")</f>
        <v>4.6505270682782596E-4</v>
      </c>
      <c r="AD981" s="32">
        <f>IFERROR(Tabela3[[#This Row],[Qtd Devolvida Kg]]/$AL$1,"formula")</f>
        <v>1.2027635311900563E-3</v>
      </c>
      <c r="AE981" s="41" t="str">
        <f>IFERROR(RIGHT(Tabela3[[#This Row],[Cliente]],10),"formula")</f>
        <v>0008 - 05)</v>
      </c>
      <c r="AF981" s="41">
        <f>IFERROR(VLOOKUP(Tabela3[[#This Row],[Fantasia]],'BASE VENDAS'!#REF!,2,0),0)</f>
        <v>0</v>
      </c>
      <c r="AG981" s="41">
        <f>IFERROR(VLOOKUP(Tabela3[[#This Row],[Fantasia]],'BASE VENDAS'!#REF!,3,0),0)</f>
        <v>0</v>
      </c>
      <c r="AH981" s="42">
        <f t="shared" si="16"/>
        <v>2.8611970184302681E-2</v>
      </c>
    </row>
    <row r="982" spans="1:34" x14ac:dyDescent="0.2">
      <c r="A982" s="9" t="str">
        <f>IFERROR(Tabela3[[#This Row],[direita]],"formula")</f>
        <v>0008 - 05)</v>
      </c>
      <c r="C982" t="s">
        <v>1140</v>
      </c>
      <c r="D982" t="s">
        <v>918</v>
      </c>
      <c r="E982" t="s">
        <v>1141</v>
      </c>
      <c r="F982" t="s">
        <v>677</v>
      </c>
      <c r="G982" t="s">
        <v>1291</v>
      </c>
      <c r="H982" s="48">
        <v>45691</v>
      </c>
      <c r="I982" t="s">
        <v>357</v>
      </c>
      <c r="J982" t="s">
        <v>297</v>
      </c>
      <c r="K982" t="s">
        <v>41</v>
      </c>
      <c r="L982" t="s">
        <v>310</v>
      </c>
      <c r="M982" t="s">
        <v>42</v>
      </c>
      <c r="N982" t="s">
        <v>298</v>
      </c>
      <c r="O982" t="s">
        <v>299</v>
      </c>
      <c r="P982" t="s">
        <v>1528</v>
      </c>
      <c r="Q982" t="s">
        <v>300</v>
      </c>
      <c r="R982" t="s">
        <v>267</v>
      </c>
      <c r="S982" t="s">
        <v>20</v>
      </c>
      <c r="T982" s="49">
        <v>0.36080000000000001</v>
      </c>
      <c r="U982" s="49">
        <v>3.2471999999999999</v>
      </c>
      <c r="V982" s="49">
        <v>73.06</v>
      </c>
      <c r="W982" t="s">
        <v>305</v>
      </c>
      <c r="X982" t="s">
        <v>368</v>
      </c>
      <c r="Y982" t="s">
        <v>369</v>
      </c>
      <c r="Z982" t="s">
        <v>1529</v>
      </c>
      <c r="AA982" s="2" t="str">
        <f>IFERROR(VLOOKUP(Tabela3[[#This Row],[RetornCodigo]],Tabela7[],4,0),"formula")</f>
        <v xml:space="preserve">Vanguarda Beira Rio   </v>
      </c>
      <c r="AB982" s="9" t="str">
        <f>IFERROR(VLOOKUP(Tabela3[[#This Row],[RetornCodigo]],Tabela7[],3,0),"formula")</f>
        <v>Vanguarda</v>
      </c>
      <c r="AC982" s="40">
        <f>IFERROR(Tabela3[[#This Row],[Vlr Devolução]]/$AK$1,"formula")</f>
        <v>2.3408026703989642E-4</v>
      </c>
      <c r="AD982" s="32">
        <f>IFERROR(Tabela3[[#This Row],[Qtd Devolvida Kg]]/$AL$1,"formula")</f>
        <v>9.4174713987276958E-5</v>
      </c>
      <c r="AE982" s="41" t="str">
        <f>IFERROR(RIGHT(Tabela3[[#This Row],[Cliente]],10),"formula")</f>
        <v>0008 - 05)</v>
      </c>
      <c r="AF982" s="41">
        <f>IFERROR(VLOOKUP(Tabela3[[#This Row],[Fantasia]],'BASE VENDAS'!#REF!,2,0),0)</f>
        <v>0</v>
      </c>
      <c r="AG982" s="41">
        <f>IFERROR(VLOOKUP(Tabela3[[#This Row],[Fantasia]],'BASE VENDAS'!#REF!,3,0),0)</f>
        <v>0</v>
      </c>
      <c r="AH982" s="42">
        <f t="shared" si="16"/>
        <v>2.8611970184302681E-2</v>
      </c>
    </row>
    <row r="983" spans="1:34" x14ac:dyDescent="0.2">
      <c r="A983" s="9" t="str">
        <f>IFERROR(Tabela3[[#This Row],[direita]],"formula")</f>
        <v>0008 - 05)</v>
      </c>
      <c r="C983" t="s">
        <v>1140</v>
      </c>
      <c r="D983" t="s">
        <v>918</v>
      </c>
      <c r="E983" t="s">
        <v>1141</v>
      </c>
      <c r="F983" t="s">
        <v>677</v>
      </c>
      <c r="G983" t="s">
        <v>1291</v>
      </c>
      <c r="H983" s="48">
        <v>45691</v>
      </c>
      <c r="I983" t="s">
        <v>357</v>
      </c>
      <c r="J983" t="s">
        <v>303</v>
      </c>
      <c r="K983" t="s">
        <v>45</v>
      </c>
      <c r="L983" t="s">
        <v>49</v>
      </c>
      <c r="M983" t="s">
        <v>49</v>
      </c>
      <c r="N983" t="s">
        <v>311</v>
      </c>
      <c r="O983" t="s">
        <v>299</v>
      </c>
      <c r="P983" t="s">
        <v>1528</v>
      </c>
      <c r="Q983" t="s">
        <v>309</v>
      </c>
      <c r="R983" t="s">
        <v>50</v>
      </c>
      <c r="S983" t="s">
        <v>20</v>
      </c>
      <c r="T983" s="49">
        <v>1.242</v>
      </c>
      <c r="U983" s="49">
        <v>18.63</v>
      </c>
      <c r="V983" s="49">
        <v>74.52</v>
      </c>
      <c r="W983" t="s">
        <v>305</v>
      </c>
      <c r="X983" t="s">
        <v>368</v>
      </c>
      <c r="Y983" t="s">
        <v>369</v>
      </c>
      <c r="Z983" t="s">
        <v>1529</v>
      </c>
      <c r="AA983" s="2" t="str">
        <f>IFERROR(VLOOKUP(Tabela3[[#This Row],[RetornCodigo]],Tabela7[],4,0),"formula")</f>
        <v xml:space="preserve">Vanguarda Beira Rio   </v>
      </c>
      <c r="AB983" s="9" t="str">
        <f>IFERROR(VLOOKUP(Tabela3[[#This Row],[RetornCodigo]],Tabela7[],3,0),"formula")</f>
        <v>Vanguarda</v>
      </c>
      <c r="AC983" s="40">
        <f>IFERROR(Tabela3[[#This Row],[Vlr Devolução]]/$AK$1,"formula")</f>
        <v>2.3875802764594962E-4</v>
      </c>
      <c r="AD983" s="32">
        <f>IFERROR(Tabela3[[#This Row],[Qtd Devolvida Kg]]/$AL$1,"formula")</f>
        <v>5.4030393002678302E-4</v>
      </c>
      <c r="AE983" s="41" t="str">
        <f>IFERROR(RIGHT(Tabela3[[#This Row],[Cliente]],10),"formula")</f>
        <v>0008 - 05)</v>
      </c>
      <c r="AF983" s="41">
        <f>IFERROR(VLOOKUP(Tabela3[[#This Row],[Fantasia]],'BASE VENDAS'!#REF!,2,0),0)</f>
        <v>0</v>
      </c>
      <c r="AG983" s="41">
        <f>IFERROR(VLOOKUP(Tabela3[[#This Row],[Fantasia]],'BASE VENDAS'!#REF!,3,0),0)</f>
        <v>0</v>
      </c>
      <c r="AH983" s="42">
        <f t="shared" si="16"/>
        <v>2.8611970184302681E-2</v>
      </c>
    </row>
    <row r="984" spans="1:34" x14ac:dyDescent="0.2">
      <c r="A984" s="9" t="str">
        <f>IFERROR(Tabela3[[#This Row],[direita]],"formula")</f>
        <v>0008 - 05)</v>
      </c>
      <c r="C984" t="s">
        <v>1140</v>
      </c>
      <c r="D984" t="s">
        <v>918</v>
      </c>
      <c r="E984" t="s">
        <v>1141</v>
      </c>
      <c r="F984" t="s">
        <v>677</v>
      </c>
      <c r="G984" t="s">
        <v>1291</v>
      </c>
      <c r="H984" s="48">
        <v>45691</v>
      </c>
      <c r="I984" t="s">
        <v>357</v>
      </c>
      <c r="J984" t="s">
        <v>297</v>
      </c>
      <c r="K984" t="s">
        <v>34</v>
      </c>
      <c r="L984" t="s">
        <v>34</v>
      </c>
      <c r="M984" t="s">
        <v>35</v>
      </c>
      <c r="N984" t="s">
        <v>298</v>
      </c>
      <c r="O984" t="s">
        <v>299</v>
      </c>
      <c r="P984" t="s">
        <v>1528</v>
      </c>
      <c r="Q984" t="s">
        <v>319</v>
      </c>
      <c r="R984" t="s">
        <v>1429</v>
      </c>
      <c r="S984" t="s">
        <v>20</v>
      </c>
      <c r="T984" s="49">
        <v>1.5911999999999999</v>
      </c>
      <c r="U984" s="49">
        <v>15.116400000000001</v>
      </c>
      <c r="V984" s="49">
        <v>264.52999999999997</v>
      </c>
      <c r="W984" t="s">
        <v>305</v>
      </c>
      <c r="X984" t="s">
        <v>368</v>
      </c>
      <c r="Y984" t="s">
        <v>369</v>
      </c>
      <c r="Z984" t="s">
        <v>1529</v>
      </c>
      <c r="AA984" s="2" t="str">
        <f>IFERROR(VLOOKUP(Tabela3[[#This Row],[RetornCodigo]],Tabela7[],4,0),"formula")</f>
        <v xml:space="preserve">Vanguarda Beira Rio   </v>
      </c>
      <c r="AB984" s="9" t="str">
        <f>IFERROR(VLOOKUP(Tabela3[[#This Row],[RetornCodigo]],Tabela7[],3,0),"formula")</f>
        <v>Vanguarda</v>
      </c>
      <c r="AC984" s="40">
        <f>IFERROR(Tabela3[[#This Row],[Vlr Devolução]]/$AK$1,"formula")</f>
        <v>8.4753973501319171E-4</v>
      </c>
      <c r="AD984" s="32">
        <f>IFERROR(Tabela3[[#This Row],[Qtd Devolvida Kg]]/$AL$1,"formula")</f>
        <v>4.384031308565144E-4</v>
      </c>
      <c r="AE984" s="41" t="str">
        <f>IFERROR(RIGHT(Tabela3[[#This Row],[Cliente]],10),"formula")</f>
        <v>0008 - 05)</v>
      </c>
      <c r="AF984" s="41">
        <f>IFERROR(VLOOKUP(Tabela3[[#This Row],[Fantasia]],'BASE VENDAS'!#REF!,2,0),0)</f>
        <v>0</v>
      </c>
      <c r="AG984" s="41">
        <f>IFERROR(VLOOKUP(Tabela3[[#This Row],[Fantasia]],'BASE VENDAS'!#REF!,3,0),0)</f>
        <v>0</v>
      </c>
      <c r="AH984" s="42">
        <f t="shared" si="16"/>
        <v>2.8611970184302681E-2</v>
      </c>
    </row>
    <row r="985" spans="1:34" x14ac:dyDescent="0.2">
      <c r="A985" s="9" t="str">
        <f>IFERROR(Tabela3[[#This Row],[direita]],"formula")</f>
        <v>0008 - 05)</v>
      </c>
      <c r="C985" t="s">
        <v>1140</v>
      </c>
      <c r="D985" t="s">
        <v>918</v>
      </c>
      <c r="E985" t="s">
        <v>1141</v>
      </c>
      <c r="F985" t="s">
        <v>677</v>
      </c>
      <c r="G985" t="s">
        <v>1291</v>
      </c>
      <c r="H985" s="48">
        <v>45691</v>
      </c>
      <c r="I985" t="s">
        <v>357</v>
      </c>
      <c r="J985" t="s">
        <v>303</v>
      </c>
      <c r="K985" t="s">
        <v>17</v>
      </c>
      <c r="L985" t="s">
        <v>23</v>
      </c>
      <c r="M985" t="s">
        <v>23</v>
      </c>
      <c r="N985" t="s">
        <v>298</v>
      </c>
      <c r="O985" t="s">
        <v>299</v>
      </c>
      <c r="P985" t="s">
        <v>1530</v>
      </c>
      <c r="Q985" t="s">
        <v>300</v>
      </c>
      <c r="R985" t="s">
        <v>136</v>
      </c>
      <c r="S985" t="s">
        <v>20</v>
      </c>
      <c r="T985" s="49">
        <v>1.3089999999999999</v>
      </c>
      <c r="U985" s="49">
        <v>23.562000000000001</v>
      </c>
      <c r="V985" s="49">
        <v>82.47</v>
      </c>
      <c r="W985" t="s">
        <v>305</v>
      </c>
      <c r="X985" t="s">
        <v>368</v>
      </c>
      <c r="Y985" t="s">
        <v>369</v>
      </c>
      <c r="Z985" t="s">
        <v>1531</v>
      </c>
      <c r="AA985" s="2" t="str">
        <f>IFERROR(VLOOKUP(Tabela3[[#This Row],[RetornCodigo]],Tabela7[],4,0),"formula")</f>
        <v xml:space="preserve">Vanguarda Beira Rio   </v>
      </c>
      <c r="AB985" s="9" t="str">
        <f>IFERROR(VLOOKUP(Tabela3[[#This Row],[RetornCodigo]],Tabela7[],3,0),"formula")</f>
        <v>Vanguarda</v>
      </c>
      <c r="AC985" s="40">
        <f>IFERROR(Tabela3[[#This Row],[Vlr Devolução]]/$AK$1,"formula")</f>
        <v>2.642293953295956E-4</v>
      </c>
      <c r="AD985" s="32">
        <f>IFERROR(Tabela3[[#This Row],[Qtd Devolvida Kg]]/$AL$1,"formula")</f>
        <v>6.8334091246865603E-4</v>
      </c>
      <c r="AE985" s="41" t="str">
        <f>IFERROR(RIGHT(Tabela3[[#This Row],[Cliente]],10),"formula")</f>
        <v>0008 - 05)</v>
      </c>
      <c r="AF985" s="41">
        <f>IFERROR(VLOOKUP(Tabela3[[#This Row],[Fantasia]],'BASE VENDAS'!#REF!,2,0),0)</f>
        <v>0</v>
      </c>
      <c r="AG985" s="41">
        <f>IFERROR(VLOOKUP(Tabela3[[#This Row],[Fantasia]],'BASE VENDAS'!#REF!,3,0),0)</f>
        <v>0</v>
      </c>
      <c r="AH985" s="42">
        <f t="shared" si="16"/>
        <v>2.8611970184302681E-2</v>
      </c>
    </row>
    <row r="986" spans="1:34" x14ac:dyDescent="0.2">
      <c r="A986" s="9" t="str">
        <f>IFERROR(Tabela3[[#This Row],[direita]],"formula")</f>
        <v>1899 - 72)</v>
      </c>
      <c r="C986" t="s">
        <v>1140</v>
      </c>
      <c r="D986" t="s">
        <v>921</v>
      </c>
      <c r="E986" t="s">
        <v>1284</v>
      </c>
      <c r="F986" t="s">
        <v>681</v>
      </c>
      <c r="G986" t="s">
        <v>1285</v>
      </c>
      <c r="H986" s="48">
        <v>45689</v>
      </c>
      <c r="I986" t="s">
        <v>266</v>
      </c>
      <c r="J986" t="s">
        <v>297</v>
      </c>
      <c r="K986" t="s">
        <v>62</v>
      </c>
      <c r="L986" t="s">
        <v>63</v>
      </c>
      <c r="M986" t="s">
        <v>63</v>
      </c>
      <c r="N986" t="s">
        <v>298</v>
      </c>
      <c r="O986" t="s">
        <v>299</v>
      </c>
      <c r="P986" t="s">
        <v>1532</v>
      </c>
      <c r="Q986" t="s">
        <v>300</v>
      </c>
      <c r="R986" t="s">
        <v>64</v>
      </c>
      <c r="S986" t="s">
        <v>20</v>
      </c>
      <c r="T986" s="49">
        <v>0.01</v>
      </c>
      <c r="U986" s="49">
        <v>0.15</v>
      </c>
      <c r="V986" s="49">
        <v>1.88</v>
      </c>
      <c r="W986" t="s">
        <v>315</v>
      </c>
      <c r="X986" t="s">
        <v>302</v>
      </c>
      <c r="Y986" t="s">
        <v>21</v>
      </c>
      <c r="Z986" t="s">
        <v>1533</v>
      </c>
      <c r="AA986" s="2" t="str">
        <f>IFERROR(VLOOKUP(Tabela3[[#This Row],[RetornCodigo]],Tabela7[],4,0),"formula")</f>
        <v xml:space="preserve">Assai Novo Angelim   </v>
      </c>
      <c r="AB986" s="9" t="str">
        <f>IFERROR(VLOOKUP(Tabela3[[#This Row],[RetornCodigo]],Tabela7[],3,0),"formula")</f>
        <v>Assai</v>
      </c>
      <c r="AC986" s="40">
        <f>IFERROR(Tabela3[[#This Row],[Vlr Devolução]]/$AK$1,"formula")</f>
        <v>6.0234177666986752E-6</v>
      </c>
      <c r="AD986" s="32">
        <f>IFERROR(Tabela3[[#This Row],[Qtd Devolvida Kg]]/$AL$1,"formula")</f>
        <v>4.3502731886214412E-6</v>
      </c>
      <c r="AE986" s="41" t="str">
        <f>IFERROR(RIGHT(Tabela3[[#This Row],[Cliente]],10),"formula")</f>
        <v>1899 - 72)</v>
      </c>
      <c r="AF986" s="41">
        <f>IFERROR(VLOOKUP(Tabela3[[#This Row],[Fantasia]],'BASE VENDAS'!#REF!,2,0),0)</f>
        <v>0</v>
      </c>
      <c r="AG986" s="41">
        <f>IFERROR(VLOOKUP(Tabela3[[#This Row],[Fantasia]],'BASE VENDAS'!#REF!,3,0),0)</f>
        <v>0</v>
      </c>
      <c r="AH986" s="42">
        <f t="shared" si="16"/>
        <v>2.8611970184302681E-2</v>
      </c>
    </row>
    <row r="987" spans="1:34" x14ac:dyDescent="0.2">
      <c r="A987" s="9" t="str">
        <f>IFERROR(Tabela3[[#This Row],[direita]],"formula")</f>
        <v>1899 - 72)</v>
      </c>
      <c r="C987" t="s">
        <v>1140</v>
      </c>
      <c r="D987" t="s">
        <v>921</v>
      </c>
      <c r="E987" t="s">
        <v>1284</v>
      </c>
      <c r="F987" t="s">
        <v>681</v>
      </c>
      <c r="G987" t="s">
        <v>1285</v>
      </c>
      <c r="H987" s="48">
        <v>45689</v>
      </c>
      <c r="I987" t="s">
        <v>266</v>
      </c>
      <c r="J987" t="s">
        <v>297</v>
      </c>
      <c r="K987" t="s">
        <v>53</v>
      </c>
      <c r="L987" t="s">
        <v>54</v>
      </c>
      <c r="M987" t="s">
        <v>55</v>
      </c>
      <c r="N987" t="s">
        <v>298</v>
      </c>
      <c r="O987" t="s">
        <v>299</v>
      </c>
      <c r="P987" t="s">
        <v>1532</v>
      </c>
      <c r="Q987" t="s">
        <v>308</v>
      </c>
      <c r="R987" t="s">
        <v>56</v>
      </c>
      <c r="S987" t="s">
        <v>20</v>
      </c>
      <c r="T987" s="49">
        <v>0.1</v>
      </c>
      <c r="U987" s="49">
        <v>1.5</v>
      </c>
      <c r="V987" s="49">
        <v>18.75</v>
      </c>
      <c r="W987" t="s">
        <v>315</v>
      </c>
      <c r="X987" t="s">
        <v>302</v>
      </c>
      <c r="Y987" t="s">
        <v>21</v>
      </c>
      <c r="Z987" t="s">
        <v>1533</v>
      </c>
      <c r="AA987" s="2" t="str">
        <f>IFERROR(VLOOKUP(Tabela3[[#This Row],[RetornCodigo]],Tabela7[],4,0),"formula")</f>
        <v xml:space="preserve">Assai Novo Angelim   </v>
      </c>
      <c r="AB987" s="9" t="str">
        <f>IFERROR(VLOOKUP(Tabela3[[#This Row],[RetornCodigo]],Tabela7[],3,0),"formula")</f>
        <v>Assai</v>
      </c>
      <c r="AC987" s="40">
        <f>IFERROR(Tabela3[[#This Row],[Vlr Devolução]]/$AK$1,"formula")</f>
        <v>6.0073980385957535E-5</v>
      </c>
      <c r="AD987" s="32">
        <f>IFERROR(Tabela3[[#This Row],[Qtd Devolvida Kg]]/$AL$1,"formula")</f>
        <v>4.3502731886214419E-5</v>
      </c>
      <c r="AE987" s="41" t="str">
        <f>IFERROR(RIGHT(Tabela3[[#This Row],[Cliente]],10),"formula")</f>
        <v>1899 - 72)</v>
      </c>
      <c r="AF987" s="41">
        <f>IFERROR(VLOOKUP(Tabela3[[#This Row],[Fantasia]],'BASE VENDAS'!#REF!,2,0),0)</f>
        <v>0</v>
      </c>
      <c r="AG987" s="41">
        <f>IFERROR(VLOOKUP(Tabela3[[#This Row],[Fantasia]],'BASE VENDAS'!#REF!,3,0),0)</f>
        <v>0</v>
      </c>
      <c r="AH987" s="42">
        <f t="shared" si="16"/>
        <v>2.8611970184302681E-2</v>
      </c>
    </row>
    <row r="988" spans="1:34" x14ac:dyDescent="0.2">
      <c r="A988" s="9" t="str">
        <f>IFERROR(Tabela3[[#This Row],[direita]],"formula")</f>
        <v>1899 - 72)</v>
      </c>
      <c r="C988" t="s">
        <v>1140</v>
      </c>
      <c r="D988" t="s">
        <v>921</v>
      </c>
      <c r="E988" t="s">
        <v>1284</v>
      </c>
      <c r="F988" t="s">
        <v>681</v>
      </c>
      <c r="G988" t="s">
        <v>1285</v>
      </c>
      <c r="H988" s="48">
        <v>45689</v>
      </c>
      <c r="I988" t="s">
        <v>266</v>
      </c>
      <c r="J988" t="s">
        <v>297</v>
      </c>
      <c r="K988" t="s">
        <v>27</v>
      </c>
      <c r="L988" t="s">
        <v>320</v>
      </c>
      <c r="M988" t="s">
        <v>28</v>
      </c>
      <c r="N988" t="s">
        <v>298</v>
      </c>
      <c r="O988" t="s">
        <v>299</v>
      </c>
      <c r="P988" t="s">
        <v>1532</v>
      </c>
      <c r="Q988" t="s">
        <v>309</v>
      </c>
      <c r="R988" t="s">
        <v>29</v>
      </c>
      <c r="S988" t="s">
        <v>20</v>
      </c>
      <c r="T988" s="49">
        <v>8.3299999999999999E-2</v>
      </c>
      <c r="U988" s="49">
        <v>1.4994000000000001</v>
      </c>
      <c r="V988" s="49">
        <v>21.75</v>
      </c>
      <c r="W988" t="s">
        <v>315</v>
      </c>
      <c r="X988" t="s">
        <v>302</v>
      </c>
      <c r="Y988" t="s">
        <v>21</v>
      </c>
      <c r="Z988" t="s">
        <v>1533</v>
      </c>
      <c r="AA988" s="2" t="str">
        <f>IFERROR(VLOOKUP(Tabela3[[#This Row],[RetornCodigo]],Tabela7[],4,0),"formula")</f>
        <v xml:space="preserve">Assai Novo Angelim   </v>
      </c>
      <c r="AB988" s="9" t="str">
        <f>IFERROR(VLOOKUP(Tabela3[[#This Row],[RetornCodigo]],Tabela7[],3,0),"formula")</f>
        <v>Assai</v>
      </c>
      <c r="AC988" s="40">
        <f>IFERROR(Tabela3[[#This Row],[Vlr Devolução]]/$AK$1,"formula")</f>
        <v>6.9685817247710743E-5</v>
      </c>
      <c r="AD988" s="32">
        <f>IFERROR(Tabela3[[#This Row],[Qtd Devolvida Kg]]/$AL$1,"formula")</f>
        <v>4.3485330793459933E-5</v>
      </c>
      <c r="AE988" s="41" t="str">
        <f>IFERROR(RIGHT(Tabela3[[#This Row],[Cliente]],10),"formula")</f>
        <v>1899 - 72)</v>
      </c>
      <c r="AF988" s="41">
        <f>IFERROR(VLOOKUP(Tabela3[[#This Row],[Fantasia]],'BASE VENDAS'!#REF!,2,0),0)</f>
        <v>0</v>
      </c>
      <c r="AG988" s="41">
        <f>IFERROR(VLOOKUP(Tabela3[[#This Row],[Fantasia]],'BASE VENDAS'!#REF!,3,0),0)</f>
        <v>0</v>
      </c>
      <c r="AH988" s="42">
        <f t="shared" si="16"/>
        <v>2.8611970184302681E-2</v>
      </c>
    </row>
    <row r="989" spans="1:34" x14ac:dyDescent="0.2">
      <c r="A989" s="9" t="str">
        <f>IFERROR(Tabela3[[#This Row],[direita]],"formula")</f>
        <v>1899 - 72)</v>
      </c>
      <c r="C989" t="s">
        <v>1140</v>
      </c>
      <c r="D989" t="s">
        <v>921</v>
      </c>
      <c r="E989" t="s">
        <v>1284</v>
      </c>
      <c r="F989" t="s">
        <v>681</v>
      </c>
      <c r="G989" t="s">
        <v>1285</v>
      </c>
      <c r="H989" s="48">
        <v>45693</v>
      </c>
      <c r="I989" t="s">
        <v>357</v>
      </c>
      <c r="J989" t="s">
        <v>297</v>
      </c>
      <c r="K989" t="s">
        <v>27</v>
      </c>
      <c r="L989" t="s">
        <v>84</v>
      </c>
      <c r="M989" t="s">
        <v>84</v>
      </c>
      <c r="N989" t="s">
        <v>298</v>
      </c>
      <c r="O989" t="s">
        <v>299</v>
      </c>
      <c r="P989" t="s">
        <v>1534</v>
      </c>
      <c r="Q989" t="s">
        <v>308</v>
      </c>
      <c r="R989" t="s">
        <v>140</v>
      </c>
      <c r="S989" t="s">
        <v>20</v>
      </c>
      <c r="T989" s="49">
        <v>2.2222</v>
      </c>
      <c r="U989" s="49">
        <v>39.999600000000001</v>
      </c>
      <c r="V989" s="49">
        <v>468</v>
      </c>
      <c r="W989" t="s">
        <v>301</v>
      </c>
      <c r="X989" t="s">
        <v>370</v>
      </c>
      <c r="Y989" t="s">
        <v>371</v>
      </c>
      <c r="Z989" t="s">
        <v>1533</v>
      </c>
      <c r="AA989" s="2" t="str">
        <f>IFERROR(VLOOKUP(Tabela3[[#This Row],[RetornCodigo]],Tabela7[],4,0),"formula")</f>
        <v xml:space="preserve">Assai Novo Angelim   </v>
      </c>
      <c r="AB989" s="9" t="str">
        <f>IFERROR(VLOOKUP(Tabela3[[#This Row],[RetornCodigo]],Tabela7[],3,0),"formula")</f>
        <v>Assai</v>
      </c>
      <c r="AC989" s="40">
        <f>IFERROR(Tabela3[[#This Row],[Vlr Devolução]]/$AK$1,"formula")</f>
        <v>1.4994465504335002E-3</v>
      </c>
      <c r="AD989" s="32">
        <f>IFERROR(Tabela3[[#This Row],[Qtd Devolvida Kg]]/$AL$1,"formula")</f>
        <v>1.160061249570548E-3</v>
      </c>
      <c r="AE989" s="41" t="str">
        <f>IFERROR(RIGHT(Tabela3[[#This Row],[Cliente]],10),"formula")</f>
        <v>1899 - 72)</v>
      </c>
      <c r="AF989" s="41">
        <f>IFERROR(VLOOKUP(Tabela3[[#This Row],[Fantasia]],'BASE VENDAS'!#REF!,2,0),0)</f>
        <v>0</v>
      </c>
      <c r="AG989" s="41">
        <f>IFERROR(VLOOKUP(Tabela3[[#This Row],[Fantasia]],'BASE VENDAS'!#REF!,3,0),0)</f>
        <v>0</v>
      </c>
      <c r="AH989" s="42">
        <f t="shared" si="16"/>
        <v>2.8611970184302681E-2</v>
      </c>
    </row>
    <row r="990" spans="1:34" x14ac:dyDescent="0.2">
      <c r="A990" s="9" t="str">
        <f>IFERROR(Tabela3[[#This Row],[direita]],"formula")</f>
        <v>1899 - 72)</v>
      </c>
      <c r="C990" t="s">
        <v>1140</v>
      </c>
      <c r="D990" t="s">
        <v>921</v>
      </c>
      <c r="E990" t="s">
        <v>1284</v>
      </c>
      <c r="F990" t="s">
        <v>681</v>
      </c>
      <c r="G990" t="s">
        <v>1285</v>
      </c>
      <c r="H990" s="48">
        <v>45693</v>
      </c>
      <c r="I990" t="s">
        <v>357</v>
      </c>
      <c r="J990" t="s">
        <v>303</v>
      </c>
      <c r="K990" t="s">
        <v>45</v>
      </c>
      <c r="L990" t="s">
        <v>417</v>
      </c>
      <c r="M990" t="s">
        <v>46</v>
      </c>
      <c r="N990" t="s">
        <v>311</v>
      </c>
      <c r="O990" t="s">
        <v>299</v>
      </c>
      <c r="P990" t="s">
        <v>1534</v>
      </c>
      <c r="Q990" t="s">
        <v>327</v>
      </c>
      <c r="R990" t="s">
        <v>47</v>
      </c>
      <c r="S990" t="s">
        <v>20</v>
      </c>
      <c r="T990" s="49">
        <v>3.3332999999999999</v>
      </c>
      <c r="U990" s="49">
        <v>49.999499999999998</v>
      </c>
      <c r="V990" s="49">
        <v>150</v>
      </c>
      <c r="W990" t="s">
        <v>301</v>
      </c>
      <c r="X990" t="s">
        <v>370</v>
      </c>
      <c r="Y990" t="s">
        <v>371</v>
      </c>
      <c r="Z990" t="s">
        <v>1533</v>
      </c>
      <c r="AA990" s="2" t="str">
        <f>IFERROR(VLOOKUP(Tabela3[[#This Row],[RetornCodigo]],Tabela7[],4,0),"formula")</f>
        <v xml:space="preserve">Assai Novo Angelim   </v>
      </c>
      <c r="AB990" s="9" t="str">
        <f>IFERROR(VLOOKUP(Tabela3[[#This Row],[RetornCodigo]],Tabela7[],3,0),"formula")</f>
        <v>Assai</v>
      </c>
      <c r="AC990" s="40">
        <f>IFERROR(Tabela3[[#This Row],[Vlr Devolução]]/$AK$1,"formula")</f>
        <v>4.8059184308766028E-4</v>
      </c>
      <c r="AD990" s="32">
        <f>IFERROR(Tabela3[[#This Row],[Qtd Devolvida Kg]]/$AL$1,"formula")</f>
        <v>1.450076561963185E-3</v>
      </c>
      <c r="AE990" s="41" t="str">
        <f>IFERROR(RIGHT(Tabela3[[#This Row],[Cliente]],10),"formula")</f>
        <v>1899 - 72)</v>
      </c>
      <c r="AF990" s="41">
        <f>IFERROR(VLOOKUP(Tabela3[[#This Row],[Fantasia]],'BASE VENDAS'!#REF!,2,0),0)</f>
        <v>0</v>
      </c>
      <c r="AG990" s="41">
        <f>IFERROR(VLOOKUP(Tabela3[[#This Row],[Fantasia]],'BASE VENDAS'!#REF!,3,0),0)</f>
        <v>0</v>
      </c>
      <c r="AH990" s="42">
        <f t="shared" si="16"/>
        <v>2.8611970184302681E-2</v>
      </c>
    </row>
    <row r="991" spans="1:34" x14ac:dyDescent="0.2">
      <c r="A991" s="9" t="str">
        <f>IFERROR(Tabela3[[#This Row],[direita]],"formula")</f>
        <v>1899 - 72)</v>
      </c>
      <c r="C991" t="s">
        <v>1140</v>
      </c>
      <c r="D991" t="s">
        <v>921</v>
      </c>
      <c r="E991" t="s">
        <v>1284</v>
      </c>
      <c r="F991" t="s">
        <v>681</v>
      </c>
      <c r="G991" t="s">
        <v>1285</v>
      </c>
      <c r="H991" s="48">
        <v>45693</v>
      </c>
      <c r="I991" t="s">
        <v>357</v>
      </c>
      <c r="J991" t="s">
        <v>297</v>
      </c>
      <c r="K991" t="s">
        <v>65</v>
      </c>
      <c r="L991" t="s">
        <v>312</v>
      </c>
      <c r="M991" t="s">
        <v>66</v>
      </c>
      <c r="N991" t="s">
        <v>298</v>
      </c>
      <c r="O991" t="s">
        <v>299</v>
      </c>
      <c r="P991" t="s">
        <v>1534</v>
      </c>
      <c r="Q991" t="s">
        <v>317</v>
      </c>
      <c r="R991" t="s">
        <v>1186</v>
      </c>
      <c r="S991" t="s">
        <v>20</v>
      </c>
      <c r="T991" s="49">
        <v>7.1943999999999999</v>
      </c>
      <c r="U991" s="49">
        <v>129.4992</v>
      </c>
      <c r="V991" s="49">
        <v>1100.75</v>
      </c>
      <c r="W991" t="s">
        <v>301</v>
      </c>
      <c r="X991" t="s">
        <v>370</v>
      </c>
      <c r="Y991" t="s">
        <v>371</v>
      </c>
      <c r="Z991" t="s">
        <v>1533</v>
      </c>
      <c r="AA991" s="2" t="str">
        <f>IFERROR(VLOOKUP(Tabela3[[#This Row],[RetornCodigo]],Tabela7[],4,0),"formula")</f>
        <v xml:space="preserve">Assai Novo Angelim   </v>
      </c>
      <c r="AB991" s="9" t="str">
        <f>IFERROR(VLOOKUP(Tabela3[[#This Row],[RetornCodigo]],Tabela7[],3,0),"formula")</f>
        <v>Assai</v>
      </c>
      <c r="AC991" s="40">
        <f>IFERROR(Tabela3[[#This Row],[Vlr Devolução]]/$AK$1,"formula")</f>
        <v>3.5267431418582805E-3</v>
      </c>
      <c r="AD991" s="32">
        <f>IFERROR(Tabela3[[#This Row],[Qtd Devolvida Kg]]/$AL$1,"formula")</f>
        <v>3.755712651386172E-3</v>
      </c>
      <c r="AE991" s="41" t="str">
        <f>IFERROR(RIGHT(Tabela3[[#This Row],[Cliente]],10),"formula")</f>
        <v>1899 - 72)</v>
      </c>
      <c r="AF991" s="41">
        <f>IFERROR(VLOOKUP(Tabela3[[#This Row],[Fantasia]],'BASE VENDAS'!#REF!,2,0),0)</f>
        <v>0</v>
      </c>
      <c r="AG991" s="41">
        <f>IFERROR(VLOOKUP(Tabela3[[#This Row],[Fantasia]],'BASE VENDAS'!#REF!,3,0),0)</f>
        <v>0</v>
      </c>
      <c r="AH991" s="42">
        <f t="shared" si="16"/>
        <v>2.8611970184302681E-2</v>
      </c>
    </row>
    <row r="992" spans="1:34" x14ac:dyDescent="0.2">
      <c r="A992" s="9" t="str">
        <f>IFERROR(Tabela3[[#This Row],[direita]],"formula")</f>
        <v>1899 - 72)</v>
      </c>
      <c r="C992" t="s">
        <v>1140</v>
      </c>
      <c r="D992" t="s">
        <v>921</v>
      </c>
      <c r="E992" t="s">
        <v>1284</v>
      </c>
      <c r="F992" t="s">
        <v>681</v>
      </c>
      <c r="G992" t="s">
        <v>1285</v>
      </c>
      <c r="H992" s="48">
        <v>45693</v>
      </c>
      <c r="I992" t="s">
        <v>357</v>
      </c>
      <c r="J992" t="s">
        <v>303</v>
      </c>
      <c r="K992" t="s">
        <v>93</v>
      </c>
      <c r="L992" t="s">
        <v>94</v>
      </c>
      <c r="M992" t="s">
        <v>94</v>
      </c>
      <c r="N992" t="s">
        <v>333</v>
      </c>
      <c r="O992" t="s">
        <v>299</v>
      </c>
      <c r="P992" t="s">
        <v>1534</v>
      </c>
      <c r="Q992" t="s">
        <v>300</v>
      </c>
      <c r="R992" t="s">
        <v>95</v>
      </c>
      <c r="S992" t="s">
        <v>96</v>
      </c>
      <c r="T992" s="49">
        <v>0.2</v>
      </c>
      <c r="U992" s="49">
        <v>6.0199999999999997E-2</v>
      </c>
      <c r="V992" s="49">
        <v>23.4</v>
      </c>
      <c r="W992" t="s">
        <v>301</v>
      </c>
      <c r="X992" t="s">
        <v>370</v>
      </c>
      <c r="Y992" t="s">
        <v>371</v>
      </c>
      <c r="Z992" t="s">
        <v>1533</v>
      </c>
      <c r="AA992" s="2" t="str">
        <f>IFERROR(VLOOKUP(Tabela3[[#This Row],[RetornCodigo]],Tabela7[],4,0),"formula")</f>
        <v xml:space="preserve">Assai Novo Angelim   </v>
      </c>
      <c r="AB992" s="9" t="str">
        <f>IFERROR(VLOOKUP(Tabela3[[#This Row],[RetornCodigo]],Tabela7[],3,0),"formula")</f>
        <v>Assai</v>
      </c>
      <c r="AC992" s="40">
        <f>IFERROR(Tabela3[[#This Row],[Vlr Devolução]]/$AK$1,"formula")</f>
        <v>7.4972327521674996E-5</v>
      </c>
      <c r="AD992" s="32">
        <f>IFERROR(Tabela3[[#This Row],[Qtd Devolvida Kg]]/$AL$1,"formula")</f>
        <v>1.7459096397000717E-6</v>
      </c>
      <c r="AE992" s="41" t="str">
        <f>IFERROR(RIGHT(Tabela3[[#This Row],[Cliente]],10),"formula")</f>
        <v>1899 - 72)</v>
      </c>
      <c r="AF992" s="41">
        <f>IFERROR(VLOOKUP(Tabela3[[#This Row],[Fantasia]],'BASE VENDAS'!#REF!,2,0),0)</f>
        <v>0</v>
      </c>
      <c r="AG992" s="41">
        <f>IFERROR(VLOOKUP(Tabela3[[#This Row],[Fantasia]],'BASE VENDAS'!#REF!,3,0),0)</f>
        <v>0</v>
      </c>
      <c r="AH992" s="42">
        <f t="shared" si="16"/>
        <v>2.8611970184302681E-2</v>
      </c>
    </row>
    <row r="993" spans="1:34" x14ac:dyDescent="0.2">
      <c r="A993" s="9" t="str">
        <f>IFERROR(Tabela3[[#This Row],[direita]],"formula")</f>
        <v>0048 - 18)</v>
      </c>
      <c r="C993" t="s">
        <v>1134</v>
      </c>
      <c r="D993" t="s">
        <v>920</v>
      </c>
      <c r="E993" t="s">
        <v>1135</v>
      </c>
      <c r="F993" t="s">
        <v>676</v>
      </c>
      <c r="G993" t="s">
        <v>1197</v>
      </c>
      <c r="H993" s="48">
        <v>45706</v>
      </c>
      <c r="I993" t="s">
        <v>1982</v>
      </c>
      <c r="J993" t="s">
        <v>303</v>
      </c>
      <c r="K993" t="s">
        <v>45</v>
      </c>
      <c r="L993" t="s">
        <v>1535</v>
      </c>
      <c r="M993" t="s">
        <v>1536</v>
      </c>
      <c r="N993" t="s">
        <v>298</v>
      </c>
      <c r="O993" t="s">
        <v>299</v>
      </c>
      <c r="P993" t="s">
        <v>2293</v>
      </c>
      <c r="Q993" t="s">
        <v>300</v>
      </c>
      <c r="R993" t="s">
        <v>1538</v>
      </c>
      <c r="S993" t="s">
        <v>20</v>
      </c>
      <c r="T993" s="49">
        <v>0.55359999999999998</v>
      </c>
      <c r="U993" s="49">
        <v>3.8752</v>
      </c>
      <c r="V993" s="49">
        <v>20.149999999999999</v>
      </c>
      <c r="W993" t="s">
        <v>301</v>
      </c>
      <c r="X993" t="s">
        <v>370</v>
      </c>
      <c r="Y993" t="s">
        <v>371</v>
      </c>
      <c r="Z993" t="s">
        <v>1960</v>
      </c>
      <c r="AA993" s="2" t="str">
        <f>IFERROR(VLOOKUP(Tabela3[[#This Row],[RetornCodigo]],Tabela7[],4,0),"formula")</f>
        <v xml:space="preserve">Atac Papicu   </v>
      </c>
      <c r="AB993" s="9" t="str">
        <f>IFERROR(VLOOKUP(Tabela3[[#This Row],[RetornCodigo]],Tabela7[],3,0),"formula")</f>
        <v>Atacadao</v>
      </c>
      <c r="AC993" s="40">
        <f>IFERROR(Tabela3[[#This Row],[Vlr Devolução]]/$AK$1,"formula")</f>
        <v>6.4559504254775688E-5</v>
      </c>
      <c r="AD993" s="32">
        <f>IFERROR(Tabela3[[#This Row],[Qtd Devolvida Kg]]/$AL$1,"formula")</f>
        <v>1.1238785773697207E-4</v>
      </c>
      <c r="AE993" s="41" t="str">
        <f>IFERROR(RIGHT(Tabela3[[#This Row],[Cliente]],10),"formula")</f>
        <v>0048 - 18)</v>
      </c>
      <c r="AF993" s="41">
        <f>IFERROR(VLOOKUP(Tabela3[[#This Row],[Fantasia]],'BASE VENDAS'!#REF!,2,0),0)</f>
        <v>0</v>
      </c>
      <c r="AG993" s="41">
        <f>IFERROR(VLOOKUP(Tabela3[[#This Row],[Fantasia]],'BASE VENDAS'!#REF!,3,0),0)</f>
        <v>0</v>
      </c>
      <c r="AH993" s="42">
        <f t="shared" si="16"/>
        <v>2.8611970184302681E-2</v>
      </c>
    </row>
    <row r="994" spans="1:34" x14ac:dyDescent="0.2">
      <c r="A994" s="9" t="str">
        <f>IFERROR(Tabela3[[#This Row],[direita]],"formula")</f>
        <v>0002 - 37)</v>
      </c>
      <c r="C994" t="s">
        <v>1134</v>
      </c>
      <c r="D994" t="s">
        <v>920</v>
      </c>
      <c r="E994" t="s">
        <v>1135</v>
      </c>
      <c r="F994" t="s">
        <v>687</v>
      </c>
      <c r="G994" t="s">
        <v>1522</v>
      </c>
      <c r="H994" s="48">
        <v>45700</v>
      </c>
      <c r="I994" t="s">
        <v>430</v>
      </c>
      <c r="J994" t="s">
        <v>303</v>
      </c>
      <c r="K994" t="s">
        <v>57</v>
      </c>
      <c r="L994" t="s">
        <v>429</v>
      </c>
      <c r="M994" t="s">
        <v>57</v>
      </c>
      <c r="N994" t="s">
        <v>298</v>
      </c>
      <c r="O994" t="s">
        <v>299</v>
      </c>
      <c r="P994" t="s">
        <v>2294</v>
      </c>
      <c r="Q994" t="s">
        <v>300</v>
      </c>
      <c r="R994" t="s">
        <v>58</v>
      </c>
      <c r="S994" t="s">
        <v>20</v>
      </c>
      <c r="T994" s="49">
        <v>0.66669999999999996</v>
      </c>
      <c r="U994" s="49">
        <v>4.0002000000000004</v>
      </c>
      <c r="V994" s="49">
        <v>58</v>
      </c>
      <c r="W994" t="s">
        <v>301</v>
      </c>
      <c r="X994" t="s">
        <v>370</v>
      </c>
      <c r="Y994" t="s">
        <v>371</v>
      </c>
      <c r="Z994" t="s">
        <v>2295</v>
      </c>
      <c r="AA994" s="2" t="str">
        <f>IFERROR(VLOOKUP(Tabela3[[#This Row],[RetornCodigo]],Tabela7[],4,0),"formula")</f>
        <v xml:space="preserve">Atac Eusebio   </v>
      </c>
      <c r="AB994" s="9" t="str">
        <f>IFERROR(VLOOKUP(Tabela3[[#This Row],[RetornCodigo]],Tabela7[],3,0),"formula")</f>
        <v>Atacadao</v>
      </c>
      <c r="AC994" s="40">
        <f>IFERROR(Tabela3[[#This Row],[Vlr Devolução]]/$AK$1,"formula")</f>
        <v>1.8582884599389532E-4</v>
      </c>
      <c r="AD994" s="32">
        <f>IFERROR(Tabela3[[#This Row],[Qtd Devolvida Kg]]/$AL$1,"formula")</f>
        <v>1.1601308539415662E-4</v>
      </c>
      <c r="AE994" s="41" t="str">
        <f>IFERROR(RIGHT(Tabela3[[#This Row],[Cliente]],10),"formula")</f>
        <v>0002 - 37)</v>
      </c>
      <c r="AF994" s="41">
        <f>IFERROR(VLOOKUP(Tabela3[[#This Row],[Fantasia]],'BASE VENDAS'!#REF!,2,0),0)</f>
        <v>0</v>
      </c>
      <c r="AG994" s="41">
        <f>IFERROR(VLOOKUP(Tabela3[[#This Row],[Fantasia]],'BASE VENDAS'!#REF!,3,0),0)</f>
        <v>0</v>
      </c>
      <c r="AH994" s="42">
        <f t="shared" si="16"/>
        <v>2.8611970184302681E-2</v>
      </c>
    </row>
    <row r="995" spans="1:34" x14ac:dyDescent="0.2">
      <c r="A995" s="9" t="str">
        <f>IFERROR(Tabela3[[#This Row],[direita]],"formula")</f>
        <v>0002 - 60)</v>
      </c>
      <c r="C995" t="s">
        <v>1134</v>
      </c>
      <c r="D995" t="s">
        <v>920</v>
      </c>
      <c r="E995" t="s">
        <v>1135</v>
      </c>
      <c r="F995" t="s">
        <v>676</v>
      </c>
      <c r="G995" t="s">
        <v>1136</v>
      </c>
      <c r="H995" s="48">
        <v>45691</v>
      </c>
      <c r="I995" t="s">
        <v>357</v>
      </c>
      <c r="J995" t="s">
        <v>303</v>
      </c>
      <c r="K995" t="s">
        <v>45</v>
      </c>
      <c r="L995" t="s">
        <v>1535</v>
      </c>
      <c r="M995" t="s">
        <v>1536</v>
      </c>
      <c r="N995" t="s">
        <v>298</v>
      </c>
      <c r="O995" t="s">
        <v>299</v>
      </c>
      <c r="P995" t="s">
        <v>1537</v>
      </c>
      <c r="Q995" t="s">
        <v>308</v>
      </c>
      <c r="R995" t="s">
        <v>1538</v>
      </c>
      <c r="S995" t="s">
        <v>20</v>
      </c>
      <c r="T995" s="49">
        <v>0.1429</v>
      </c>
      <c r="U995" s="49">
        <v>1.0003</v>
      </c>
      <c r="V995" s="49">
        <v>5.2</v>
      </c>
      <c r="W995" t="s">
        <v>301</v>
      </c>
      <c r="X995" t="s">
        <v>370</v>
      </c>
      <c r="Y995" t="s">
        <v>371</v>
      </c>
      <c r="Z995" t="s">
        <v>1539</v>
      </c>
      <c r="AA995" s="2" t="str">
        <f>IFERROR(VLOOKUP(Tabela3[[#This Row],[RetornCodigo]],Tabela7[],4,0),"formula")</f>
        <v xml:space="preserve">Atac Carlito Pamplona   </v>
      </c>
      <c r="AB995" s="9" t="str">
        <f>IFERROR(VLOOKUP(Tabela3[[#This Row],[RetornCodigo]],Tabela7[],3,0),"formula")</f>
        <v>Atacadao</v>
      </c>
      <c r="AC995" s="40">
        <f>IFERROR(Tabela3[[#This Row],[Vlr Devolução]]/$AK$1,"formula")</f>
        <v>1.6660517227038891E-5</v>
      </c>
      <c r="AD995" s="32">
        <f>IFERROR(Tabela3[[#This Row],[Qtd Devolvida Kg]]/$AL$1,"formula")</f>
        <v>2.9010521803853519E-5</v>
      </c>
      <c r="AE995" s="41" t="str">
        <f>IFERROR(RIGHT(Tabela3[[#This Row],[Cliente]],10),"formula")</f>
        <v>0002 - 60)</v>
      </c>
      <c r="AF995" s="41">
        <f>IFERROR(VLOOKUP(Tabela3[[#This Row],[Fantasia]],'BASE VENDAS'!#REF!,2,0),0)</f>
        <v>0</v>
      </c>
      <c r="AG995" s="41">
        <f>IFERROR(VLOOKUP(Tabela3[[#This Row],[Fantasia]],'BASE VENDAS'!#REF!,3,0),0)</f>
        <v>0</v>
      </c>
      <c r="AH995" s="42">
        <f t="shared" si="16"/>
        <v>2.8611970184302681E-2</v>
      </c>
    </row>
    <row r="996" spans="1:34" x14ac:dyDescent="0.2">
      <c r="A996" s="9" t="str">
        <f>IFERROR(Tabela3[[#This Row],[direita]],"formula")</f>
        <v>0002 - 60)</v>
      </c>
      <c r="C996" t="s">
        <v>1134</v>
      </c>
      <c r="D996" t="s">
        <v>920</v>
      </c>
      <c r="E996" t="s">
        <v>1135</v>
      </c>
      <c r="F996" t="s">
        <v>676</v>
      </c>
      <c r="G996" t="s">
        <v>1136</v>
      </c>
      <c r="H996" s="48">
        <v>45694</v>
      </c>
      <c r="I996" t="s">
        <v>357</v>
      </c>
      <c r="J996" t="s">
        <v>303</v>
      </c>
      <c r="K996" t="s">
        <v>45</v>
      </c>
      <c r="L996" t="s">
        <v>417</v>
      </c>
      <c r="M996" t="s">
        <v>46</v>
      </c>
      <c r="N996" t="s">
        <v>311</v>
      </c>
      <c r="O996" t="s">
        <v>299</v>
      </c>
      <c r="P996" t="s">
        <v>1540</v>
      </c>
      <c r="Q996" t="s">
        <v>300</v>
      </c>
      <c r="R996" t="s">
        <v>1181</v>
      </c>
      <c r="S996" t="s">
        <v>20</v>
      </c>
      <c r="T996" s="49">
        <v>1.7542</v>
      </c>
      <c r="U996" s="49">
        <v>28.0672</v>
      </c>
      <c r="V996" s="49">
        <v>61.75</v>
      </c>
      <c r="W996" t="s">
        <v>301</v>
      </c>
      <c r="X996" t="s">
        <v>370</v>
      </c>
      <c r="Y996" t="s">
        <v>371</v>
      </c>
      <c r="Z996" t="s">
        <v>1539</v>
      </c>
      <c r="AA996" s="2" t="str">
        <f>IFERROR(VLOOKUP(Tabela3[[#This Row],[RetornCodigo]],Tabela7[],4,0),"formula")</f>
        <v xml:space="preserve">Atac Carlito Pamplona   </v>
      </c>
      <c r="AB996" s="9" t="str">
        <f>IFERROR(VLOOKUP(Tabela3[[#This Row],[RetornCodigo]],Tabela7[],3,0),"formula")</f>
        <v>Atacadao</v>
      </c>
      <c r="AC996" s="40">
        <f>IFERROR(Tabela3[[#This Row],[Vlr Devolução]]/$AK$1,"formula")</f>
        <v>1.9784364207108682E-4</v>
      </c>
      <c r="AD996" s="32">
        <f>IFERROR(Tabela3[[#This Row],[Qtd Devolvida Kg]]/$AL$1,"formula")</f>
        <v>8.1399991759783814E-4</v>
      </c>
      <c r="AE996" s="41" t="str">
        <f>IFERROR(RIGHT(Tabela3[[#This Row],[Cliente]],10),"formula")</f>
        <v>0002 - 60)</v>
      </c>
      <c r="AF996" s="41">
        <f>IFERROR(VLOOKUP(Tabela3[[#This Row],[Fantasia]],'BASE VENDAS'!#REF!,2,0),0)</f>
        <v>0</v>
      </c>
      <c r="AG996" s="41">
        <f>IFERROR(VLOOKUP(Tabela3[[#This Row],[Fantasia]],'BASE VENDAS'!#REF!,3,0),0)</f>
        <v>0</v>
      </c>
      <c r="AH996" s="42">
        <f t="shared" si="16"/>
        <v>2.8611970184302681E-2</v>
      </c>
    </row>
    <row r="997" spans="1:34" x14ac:dyDescent="0.2">
      <c r="A997" s="9" t="str">
        <f>IFERROR(Tabela3[[#This Row],[direita]],"formula")</f>
        <v>0002 - 60)</v>
      </c>
      <c r="C997" t="s">
        <v>1134</v>
      </c>
      <c r="D997" t="s">
        <v>920</v>
      </c>
      <c r="E997" t="s">
        <v>1135</v>
      </c>
      <c r="F997" t="s">
        <v>676</v>
      </c>
      <c r="G997" t="s">
        <v>1136</v>
      </c>
      <c r="H997" s="48">
        <v>45694</v>
      </c>
      <c r="I997" t="s">
        <v>357</v>
      </c>
      <c r="J997" t="s">
        <v>303</v>
      </c>
      <c r="K997" t="s">
        <v>45</v>
      </c>
      <c r="L997" t="s">
        <v>417</v>
      </c>
      <c r="M997" t="s">
        <v>46</v>
      </c>
      <c r="N997" t="s">
        <v>311</v>
      </c>
      <c r="O997" t="s">
        <v>299</v>
      </c>
      <c r="P997" t="s">
        <v>1540</v>
      </c>
      <c r="Q997" t="s">
        <v>308</v>
      </c>
      <c r="R997" t="s">
        <v>1181</v>
      </c>
      <c r="S997" t="s">
        <v>20</v>
      </c>
      <c r="T997" s="49">
        <v>0.1208</v>
      </c>
      <c r="U997" s="49">
        <v>1.9328000000000001</v>
      </c>
      <c r="V997" s="49">
        <v>4.25</v>
      </c>
      <c r="W997" t="s">
        <v>301</v>
      </c>
      <c r="X997" t="s">
        <v>370</v>
      </c>
      <c r="Y997" t="s">
        <v>371</v>
      </c>
      <c r="Z997" t="s">
        <v>1539</v>
      </c>
      <c r="AA997" s="2" t="str">
        <f>IFERROR(VLOOKUP(Tabela3[[#This Row],[RetornCodigo]],Tabela7[],4,0),"formula")</f>
        <v xml:space="preserve">Atac Carlito Pamplona   </v>
      </c>
      <c r="AB997" s="9" t="str">
        <f>IFERROR(VLOOKUP(Tabela3[[#This Row],[RetornCodigo]],Tabela7[],3,0),"formula")</f>
        <v>Atacadao</v>
      </c>
      <c r="AC997" s="40">
        <f>IFERROR(Tabela3[[#This Row],[Vlr Devolução]]/$AK$1,"formula")</f>
        <v>1.3616768887483708E-5</v>
      </c>
      <c r="AD997" s="32">
        <f>IFERROR(Tabela3[[#This Row],[Qtd Devolvida Kg]]/$AL$1,"formula")</f>
        <v>5.6054720126450152E-5</v>
      </c>
      <c r="AE997" s="41" t="str">
        <f>IFERROR(RIGHT(Tabela3[[#This Row],[Cliente]],10),"formula")</f>
        <v>0002 - 60)</v>
      </c>
      <c r="AF997" s="41">
        <f>IFERROR(VLOOKUP(Tabela3[[#This Row],[Fantasia]],'BASE VENDAS'!#REF!,2,0),0)</f>
        <v>0</v>
      </c>
      <c r="AG997" s="41">
        <f>IFERROR(VLOOKUP(Tabela3[[#This Row],[Fantasia]],'BASE VENDAS'!#REF!,3,0),0)</f>
        <v>0</v>
      </c>
      <c r="AH997" s="42">
        <f t="shared" si="16"/>
        <v>2.8611970184302681E-2</v>
      </c>
    </row>
    <row r="998" spans="1:34" x14ac:dyDescent="0.2">
      <c r="A998" s="9" t="str">
        <f>IFERROR(Tabela3[[#This Row],[direita]],"formula")</f>
        <v>0002 - 60)</v>
      </c>
      <c r="C998" t="s">
        <v>1134</v>
      </c>
      <c r="D998" t="s">
        <v>920</v>
      </c>
      <c r="E998" t="s">
        <v>1135</v>
      </c>
      <c r="F998" t="s">
        <v>676</v>
      </c>
      <c r="G998" t="s">
        <v>1136</v>
      </c>
      <c r="H998" s="48">
        <v>45700</v>
      </c>
      <c r="I998" t="s">
        <v>430</v>
      </c>
      <c r="J998" t="s">
        <v>303</v>
      </c>
      <c r="K998" t="s">
        <v>57</v>
      </c>
      <c r="L998" t="s">
        <v>429</v>
      </c>
      <c r="M998" t="s">
        <v>57</v>
      </c>
      <c r="N998" t="s">
        <v>298</v>
      </c>
      <c r="O998" t="s">
        <v>299</v>
      </c>
      <c r="P998" t="s">
        <v>2296</v>
      </c>
      <c r="Q998" t="s">
        <v>300</v>
      </c>
      <c r="R998" t="s">
        <v>58</v>
      </c>
      <c r="S998" t="s">
        <v>20</v>
      </c>
      <c r="T998" s="49">
        <v>0.91669999999999996</v>
      </c>
      <c r="U998" s="49">
        <v>5.5002000000000004</v>
      </c>
      <c r="V998" s="49">
        <v>79.75</v>
      </c>
      <c r="W998" t="s">
        <v>301</v>
      </c>
      <c r="X998" t="s">
        <v>370</v>
      </c>
      <c r="Y998" t="s">
        <v>371</v>
      </c>
      <c r="Z998" t="s">
        <v>1539</v>
      </c>
      <c r="AA998" s="2" t="str">
        <f>IFERROR(VLOOKUP(Tabela3[[#This Row],[RetornCodigo]],Tabela7[],4,0),"formula")</f>
        <v xml:space="preserve">Atac Carlito Pamplona   </v>
      </c>
      <c r="AB998" s="9" t="str">
        <f>IFERROR(VLOOKUP(Tabela3[[#This Row],[RetornCodigo]],Tabela7[],3,0),"formula")</f>
        <v>Atacadao</v>
      </c>
      <c r="AC998" s="40">
        <f>IFERROR(Tabela3[[#This Row],[Vlr Devolução]]/$AK$1,"formula")</f>
        <v>2.5551466324160604E-4</v>
      </c>
      <c r="AD998" s="32">
        <f>IFERROR(Tabela3[[#This Row],[Qtd Devolvida Kg]]/$AL$1,"formula")</f>
        <v>1.5951581728037103E-4</v>
      </c>
      <c r="AE998" s="41" t="str">
        <f>IFERROR(RIGHT(Tabela3[[#This Row],[Cliente]],10),"formula")</f>
        <v>0002 - 60)</v>
      </c>
      <c r="AF998" s="41">
        <f>IFERROR(VLOOKUP(Tabela3[[#This Row],[Fantasia]],'BASE VENDAS'!#REF!,2,0),0)</f>
        <v>0</v>
      </c>
      <c r="AG998" s="41">
        <f>IFERROR(VLOOKUP(Tabela3[[#This Row],[Fantasia]],'BASE VENDAS'!#REF!,3,0),0)</f>
        <v>0</v>
      </c>
      <c r="AH998" s="42">
        <f t="shared" si="16"/>
        <v>2.8611970184302681E-2</v>
      </c>
    </row>
    <row r="999" spans="1:34" x14ac:dyDescent="0.2">
      <c r="A999" s="9" t="str">
        <f>IFERROR(Tabela3[[#This Row],[direita]],"formula")</f>
        <v>0002 - 60)</v>
      </c>
      <c r="C999" t="s">
        <v>1134</v>
      </c>
      <c r="D999" t="s">
        <v>920</v>
      </c>
      <c r="E999" t="s">
        <v>1135</v>
      </c>
      <c r="F999" t="s">
        <v>676</v>
      </c>
      <c r="G999" t="s">
        <v>1136</v>
      </c>
      <c r="H999" s="48">
        <v>45700</v>
      </c>
      <c r="I999" t="s">
        <v>430</v>
      </c>
      <c r="J999" t="s">
        <v>303</v>
      </c>
      <c r="K999" t="s">
        <v>45</v>
      </c>
      <c r="L999" t="s">
        <v>1535</v>
      </c>
      <c r="M999" t="s">
        <v>1536</v>
      </c>
      <c r="N999" t="s">
        <v>298</v>
      </c>
      <c r="O999" t="s">
        <v>299</v>
      </c>
      <c r="P999" t="s">
        <v>2296</v>
      </c>
      <c r="Q999" t="s">
        <v>309</v>
      </c>
      <c r="R999" t="s">
        <v>1538</v>
      </c>
      <c r="S999" t="s">
        <v>20</v>
      </c>
      <c r="T999" s="49">
        <v>0.57140000000000002</v>
      </c>
      <c r="U999" s="49">
        <v>3.9998</v>
      </c>
      <c r="V999" s="49">
        <v>20.8</v>
      </c>
      <c r="W999" t="s">
        <v>301</v>
      </c>
      <c r="X999" t="s">
        <v>370</v>
      </c>
      <c r="Y999" t="s">
        <v>371</v>
      </c>
      <c r="Z999" t="s">
        <v>1539</v>
      </c>
      <c r="AA999" s="2" t="str">
        <f>IFERROR(VLOOKUP(Tabela3[[#This Row],[RetornCodigo]],Tabela7[],4,0),"formula")</f>
        <v xml:space="preserve">Atac Carlito Pamplona   </v>
      </c>
      <c r="AB999" s="9" t="str">
        <f>IFERROR(VLOOKUP(Tabela3[[#This Row],[RetornCodigo]],Tabela7[],3,0),"formula")</f>
        <v>Atacadao</v>
      </c>
      <c r="AC999" s="40">
        <f>IFERROR(Tabela3[[#This Row],[Vlr Devolução]]/$AK$1,"formula")</f>
        <v>6.6642068908155566E-5</v>
      </c>
      <c r="AD999" s="32">
        <f>IFERROR(Tabela3[[#This Row],[Qtd Devolvida Kg]]/$AL$1,"formula")</f>
        <v>1.1600148466565361E-4</v>
      </c>
      <c r="AE999" s="41" t="str">
        <f>IFERROR(RIGHT(Tabela3[[#This Row],[Cliente]],10),"formula")</f>
        <v>0002 - 60)</v>
      </c>
      <c r="AF999" s="41">
        <f>IFERROR(VLOOKUP(Tabela3[[#This Row],[Fantasia]],'BASE VENDAS'!#REF!,2,0),0)</f>
        <v>0</v>
      </c>
      <c r="AG999" s="41">
        <f>IFERROR(VLOOKUP(Tabela3[[#This Row],[Fantasia]],'BASE VENDAS'!#REF!,3,0),0)</f>
        <v>0</v>
      </c>
      <c r="AH999" s="42">
        <f t="shared" si="16"/>
        <v>2.8611970184302681E-2</v>
      </c>
    </row>
    <row r="1000" spans="1:34" x14ac:dyDescent="0.2">
      <c r="A1000" s="9" t="str">
        <f>IFERROR(Tabela3[[#This Row],[direita]],"formula")</f>
        <v>0002 - 60)</v>
      </c>
      <c r="C1000" t="s">
        <v>1134</v>
      </c>
      <c r="D1000" t="s">
        <v>920</v>
      </c>
      <c r="E1000" t="s">
        <v>1135</v>
      </c>
      <c r="F1000" t="s">
        <v>676</v>
      </c>
      <c r="G1000" t="s">
        <v>1136</v>
      </c>
      <c r="H1000" s="48">
        <v>45702</v>
      </c>
      <c r="I1000" t="s">
        <v>430</v>
      </c>
      <c r="J1000" t="s">
        <v>303</v>
      </c>
      <c r="K1000" t="s">
        <v>45</v>
      </c>
      <c r="L1000" t="s">
        <v>1535</v>
      </c>
      <c r="M1000" t="s">
        <v>1536</v>
      </c>
      <c r="N1000" t="s">
        <v>298</v>
      </c>
      <c r="O1000" t="s">
        <v>299</v>
      </c>
      <c r="P1000" t="s">
        <v>2297</v>
      </c>
      <c r="Q1000" t="s">
        <v>300</v>
      </c>
      <c r="R1000" t="s">
        <v>1538</v>
      </c>
      <c r="S1000" t="s">
        <v>20</v>
      </c>
      <c r="T1000" s="49">
        <v>0.71430000000000005</v>
      </c>
      <c r="U1000" s="49">
        <v>5.0000999999999998</v>
      </c>
      <c r="V1000" s="49">
        <v>26</v>
      </c>
      <c r="W1000" t="s">
        <v>301</v>
      </c>
      <c r="X1000" t="s">
        <v>370</v>
      </c>
      <c r="Y1000" t="s">
        <v>371</v>
      </c>
      <c r="Z1000" t="s">
        <v>1539</v>
      </c>
      <c r="AA1000" s="2" t="str">
        <f>IFERROR(VLOOKUP(Tabela3[[#This Row],[RetornCodigo]],Tabela7[],4,0),"formula")</f>
        <v xml:space="preserve">Atac Carlito Pamplona   </v>
      </c>
      <c r="AB1000" s="9" t="str">
        <f>IFERROR(VLOOKUP(Tabela3[[#This Row],[RetornCodigo]],Tabela7[],3,0),"formula")</f>
        <v>Atacadao</v>
      </c>
      <c r="AC1000" s="40">
        <f>IFERROR(Tabela3[[#This Row],[Vlr Devolução]]/$AK$1,"formula")</f>
        <v>8.3302586135194454E-5</v>
      </c>
      <c r="AD1000" s="32">
        <f>IFERROR(Tabela3[[#This Row],[Qtd Devolvida Kg]]/$AL$1,"formula")</f>
        <v>1.4501200646950711E-4</v>
      </c>
      <c r="AE1000" s="41" t="str">
        <f>IFERROR(RIGHT(Tabela3[[#This Row],[Cliente]],10),"formula")</f>
        <v>0002 - 60)</v>
      </c>
      <c r="AF1000" s="41">
        <f>IFERROR(VLOOKUP(Tabela3[[#This Row],[Fantasia]],'BASE VENDAS'!#REF!,2,0),0)</f>
        <v>0</v>
      </c>
      <c r="AG1000" s="41">
        <f>IFERROR(VLOOKUP(Tabela3[[#This Row],[Fantasia]],'BASE VENDAS'!#REF!,3,0),0)</f>
        <v>0</v>
      </c>
      <c r="AH1000" s="42">
        <f t="shared" si="16"/>
        <v>2.8611970184302681E-2</v>
      </c>
    </row>
    <row r="1001" spans="1:34" x14ac:dyDescent="0.2">
      <c r="A1001" s="9" t="str">
        <f>IFERROR(Tabela3[[#This Row],[direita]],"formula")</f>
        <v>0048 - 37)</v>
      </c>
      <c r="C1001" t="s">
        <v>1134</v>
      </c>
      <c r="D1001" t="s">
        <v>920</v>
      </c>
      <c r="E1001" t="s">
        <v>1135</v>
      </c>
      <c r="F1001" t="s">
        <v>676</v>
      </c>
      <c r="G1001" t="s">
        <v>1313</v>
      </c>
      <c r="H1001" s="48">
        <v>45692</v>
      </c>
      <c r="I1001" t="s">
        <v>357</v>
      </c>
      <c r="J1001" t="s">
        <v>303</v>
      </c>
      <c r="K1001" t="s">
        <v>45</v>
      </c>
      <c r="L1001" t="s">
        <v>1535</v>
      </c>
      <c r="M1001" t="s">
        <v>1536</v>
      </c>
      <c r="N1001" t="s">
        <v>298</v>
      </c>
      <c r="O1001" t="s">
        <v>299</v>
      </c>
      <c r="P1001" t="s">
        <v>1541</v>
      </c>
      <c r="Q1001" t="s">
        <v>308</v>
      </c>
      <c r="R1001" t="s">
        <v>1538</v>
      </c>
      <c r="S1001" t="s">
        <v>20</v>
      </c>
      <c r="T1001" s="49">
        <v>0.28570000000000001</v>
      </c>
      <c r="U1001" s="49">
        <v>1.9999</v>
      </c>
      <c r="V1001" s="49">
        <v>10.4</v>
      </c>
      <c r="W1001" t="s">
        <v>301</v>
      </c>
      <c r="X1001" t="s">
        <v>370</v>
      </c>
      <c r="Y1001" t="s">
        <v>371</v>
      </c>
      <c r="Z1001" t="s">
        <v>1542</v>
      </c>
      <c r="AA1001" s="2" t="str">
        <f>IFERROR(VLOOKUP(Tabela3[[#This Row],[RetornCodigo]],Tabela7[],4,0),"formula")</f>
        <v xml:space="preserve">Atacadao Maraponga   </v>
      </c>
      <c r="AB1001" s="9" t="str">
        <f>IFERROR(VLOOKUP(Tabela3[[#This Row],[RetornCodigo]],Tabela7[],3,0),"formula")</f>
        <v>Atacadao</v>
      </c>
      <c r="AC1001" s="40">
        <f>IFERROR(Tabela3[[#This Row],[Vlr Devolução]]/$AK$1,"formula")</f>
        <v>3.3321034454077783E-5</v>
      </c>
      <c r="AD1001" s="32">
        <f>IFERROR(Tabela3[[#This Row],[Qtd Devolvida Kg]]/$AL$1,"formula")</f>
        <v>5.8000742332826807E-5</v>
      </c>
      <c r="AE1001" s="41" t="str">
        <f>IFERROR(RIGHT(Tabela3[[#This Row],[Cliente]],10),"formula")</f>
        <v>0048 - 37)</v>
      </c>
      <c r="AF1001" s="41">
        <f>IFERROR(VLOOKUP(Tabela3[[#This Row],[Fantasia]],'BASE VENDAS'!#REF!,2,0),0)</f>
        <v>0</v>
      </c>
      <c r="AG1001" s="41">
        <f>IFERROR(VLOOKUP(Tabela3[[#This Row],[Fantasia]],'BASE VENDAS'!#REF!,3,0),0)</f>
        <v>0</v>
      </c>
      <c r="AH1001" s="42">
        <f t="shared" si="16"/>
        <v>2.8611970184302681E-2</v>
      </c>
    </row>
    <row r="1002" spans="1:34" x14ac:dyDescent="0.2">
      <c r="A1002" s="9" t="str">
        <f>IFERROR(Tabela3[[#This Row],[direita]],"formula")</f>
        <v>0048 - 37)</v>
      </c>
      <c r="C1002" t="s">
        <v>1134</v>
      </c>
      <c r="D1002" t="s">
        <v>920</v>
      </c>
      <c r="E1002" t="s">
        <v>1135</v>
      </c>
      <c r="F1002" t="s">
        <v>676</v>
      </c>
      <c r="G1002" t="s">
        <v>1313</v>
      </c>
      <c r="H1002" s="48">
        <v>45693</v>
      </c>
      <c r="I1002" t="s">
        <v>357</v>
      </c>
      <c r="J1002" t="s">
        <v>303</v>
      </c>
      <c r="K1002" t="s">
        <v>45</v>
      </c>
      <c r="L1002" t="s">
        <v>1535</v>
      </c>
      <c r="M1002" t="s">
        <v>1536</v>
      </c>
      <c r="N1002" t="s">
        <v>298</v>
      </c>
      <c r="O1002" t="s">
        <v>299</v>
      </c>
      <c r="P1002" t="s">
        <v>1543</v>
      </c>
      <c r="Q1002" t="s">
        <v>300</v>
      </c>
      <c r="R1002" t="s">
        <v>1538</v>
      </c>
      <c r="S1002" t="s">
        <v>20</v>
      </c>
      <c r="T1002" s="49">
        <v>0.42859999999999998</v>
      </c>
      <c r="U1002" s="49">
        <v>3.0002</v>
      </c>
      <c r="V1002" s="49">
        <v>15.6</v>
      </c>
      <c r="W1002" t="s">
        <v>301</v>
      </c>
      <c r="X1002" t="s">
        <v>370</v>
      </c>
      <c r="Y1002" t="s">
        <v>371</v>
      </c>
      <c r="Z1002" t="s">
        <v>1542</v>
      </c>
      <c r="AA1002" s="2" t="str">
        <f>IFERROR(VLOOKUP(Tabela3[[#This Row],[RetornCodigo]],Tabela7[],4,0),"formula")</f>
        <v xml:space="preserve">Atacadao Maraponga   </v>
      </c>
      <c r="AB1002" s="9" t="str">
        <f>IFERROR(VLOOKUP(Tabela3[[#This Row],[RetornCodigo]],Tabela7[],3,0),"formula")</f>
        <v>Atacadao</v>
      </c>
      <c r="AC1002" s="40">
        <f>IFERROR(Tabela3[[#This Row],[Vlr Devolução]]/$AK$1,"formula")</f>
        <v>4.9981551681116671E-5</v>
      </c>
      <c r="AD1002" s="32">
        <f>IFERROR(Tabela3[[#This Row],[Qtd Devolvida Kg]]/$AL$1,"formula")</f>
        <v>8.7011264136680326E-5</v>
      </c>
      <c r="AE1002" s="41" t="str">
        <f>IFERROR(RIGHT(Tabela3[[#This Row],[Cliente]],10),"formula")</f>
        <v>0048 - 37)</v>
      </c>
      <c r="AF1002" s="41">
        <f>IFERROR(VLOOKUP(Tabela3[[#This Row],[Fantasia]],'BASE VENDAS'!#REF!,2,0),0)</f>
        <v>0</v>
      </c>
      <c r="AG1002" s="41">
        <f>IFERROR(VLOOKUP(Tabela3[[#This Row],[Fantasia]],'BASE VENDAS'!#REF!,3,0),0)</f>
        <v>0</v>
      </c>
      <c r="AH1002" s="42">
        <f t="shared" si="16"/>
        <v>2.8611970184302681E-2</v>
      </c>
    </row>
    <row r="1003" spans="1:34" x14ac:dyDescent="0.2">
      <c r="A1003" s="9" t="str">
        <f>IFERROR(Tabela3[[#This Row],[direita]],"formula")</f>
        <v>1899 - 69)</v>
      </c>
      <c r="C1003" t="s">
        <v>1134</v>
      </c>
      <c r="D1003" t="s">
        <v>917</v>
      </c>
      <c r="E1003" t="s">
        <v>1135</v>
      </c>
      <c r="F1003" t="s">
        <v>676</v>
      </c>
      <c r="G1003" t="s">
        <v>1179</v>
      </c>
      <c r="H1003" s="48">
        <v>45712</v>
      </c>
      <c r="I1003" t="s">
        <v>2485</v>
      </c>
      <c r="J1003" t="s">
        <v>297</v>
      </c>
      <c r="K1003" t="s">
        <v>34</v>
      </c>
      <c r="L1003" t="s">
        <v>34</v>
      </c>
      <c r="M1003" t="s">
        <v>35</v>
      </c>
      <c r="N1003" t="s">
        <v>298</v>
      </c>
      <c r="O1003" t="s">
        <v>299</v>
      </c>
      <c r="P1003" t="s">
        <v>2854</v>
      </c>
      <c r="Q1003" t="s">
        <v>300</v>
      </c>
      <c r="R1003" t="s">
        <v>1429</v>
      </c>
      <c r="S1003" t="s">
        <v>20</v>
      </c>
      <c r="T1003" s="49">
        <v>1.0526</v>
      </c>
      <c r="U1003" s="49">
        <v>9.9997000000000007</v>
      </c>
      <c r="V1003" s="49">
        <v>127</v>
      </c>
      <c r="W1003" t="s">
        <v>301</v>
      </c>
      <c r="X1003" t="s">
        <v>370</v>
      </c>
      <c r="Y1003" t="s">
        <v>371</v>
      </c>
      <c r="Z1003" t="s">
        <v>2855</v>
      </c>
      <c r="AA1003" s="2" t="str">
        <f>IFERROR(VLOOKUP(Tabela3[[#This Row],[RetornCodigo]],Tabela7[],4,0),"formula")</f>
        <v xml:space="preserve">Assai Cais Do Porto   </v>
      </c>
      <c r="AB1003" s="9" t="str">
        <f>IFERROR(VLOOKUP(Tabela3[[#This Row],[RetornCodigo]],Tabela7[],3,0),"formula")</f>
        <v>Assai</v>
      </c>
      <c r="AC1003" s="40">
        <f>IFERROR(Tabela3[[#This Row],[Vlr Devolução]]/$AK$1,"formula")</f>
        <v>4.0690109381421902E-4</v>
      </c>
      <c r="AD1003" s="32">
        <f>IFERROR(Tabela3[[#This Row],[Qtd Devolvida Kg]]/$AL$1,"formula")</f>
        <v>2.9000951202838555E-4</v>
      </c>
      <c r="AE1003" s="41" t="str">
        <f>IFERROR(RIGHT(Tabela3[[#This Row],[Cliente]],10),"formula")</f>
        <v>1899 - 69)</v>
      </c>
      <c r="AF1003" s="41">
        <f>IFERROR(VLOOKUP(Tabela3[[#This Row],[Fantasia]],'BASE VENDAS'!#REF!,2,0),0)</f>
        <v>0</v>
      </c>
      <c r="AG1003" s="41">
        <f>IFERROR(VLOOKUP(Tabela3[[#This Row],[Fantasia]],'BASE VENDAS'!#REF!,3,0),0)</f>
        <v>0</v>
      </c>
      <c r="AH1003" s="42">
        <f t="shared" si="16"/>
        <v>2.8611970184302681E-2</v>
      </c>
    </row>
    <row r="1004" spans="1:34" x14ac:dyDescent="0.2">
      <c r="A1004" s="9" t="str">
        <f>IFERROR(Tabela3[[#This Row],[direita]],"formula")</f>
        <v>0002 - 57)</v>
      </c>
      <c r="C1004" t="s">
        <v>1134</v>
      </c>
      <c r="D1004" t="s">
        <v>920</v>
      </c>
      <c r="E1004" t="s">
        <v>1135</v>
      </c>
      <c r="F1004" t="s">
        <v>676</v>
      </c>
      <c r="G1004" t="s">
        <v>1224</v>
      </c>
      <c r="H1004" s="48">
        <v>45695</v>
      </c>
      <c r="I1004" t="s">
        <v>357</v>
      </c>
      <c r="J1004" t="s">
        <v>303</v>
      </c>
      <c r="K1004" t="s">
        <v>45</v>
      </c>
      <c r="L1004" t="s">
        <v>1535</v>
      </c>
      <c r="M1004" t="s">
        <v>1536</v>
      </c>
      <c r="N1004" t="s">
        <v>298</v>
      </c>
      <c r="O1004" t="s">
        <v>299</v>
      </c>
      <c r="P1004" t="s">
        <v>1544</v>
      </c>
      <c r="Q1004" t="s">
        <v>308</v>
      </c>
      <c r="R1004" t="s">
        <v>1538</v>
      </c>
      <c r="S1004" t="s">
        <v>20</v>
      </c>
      <c r="T1004" s="49">
        <v>2</v>
      </c>
      <c r="U1004" s="49">
        <v>14</v>
      </c>
      <c r="V1004" s="49">
        <v>72.8</v>
      </c>
      <c r="W1004" t="s">
        <v>301</v>
      </c>
      <c r="X1004" t="s">
        <v>370</v>
      </c>
      <c r="Y1004" t="s">
        <v>371</v>
      </c>
      <c r="Z1004" t="s">
        <v>1545</v>
      </c>
      <c r="AA1004" s="2" t="str">
        <f>IFERROR(VLOOKUP(Tabela3[[#This Row],[RetornCodigo]],Tabela7[],4,0),"formula")</f>
        <v xml:space="preserve">Atac Dias Macedo   </v>
      </c>
      <c r="AB1004" s="9" t="str">
        <f>IFERROR(VLOOKUP(Tabela3[[#This Row],[RetornCodigo]],Tabela7[],3,0),"formula")</f>
        <v>Atacadao</v>
      </c>
      <c r="AC1004" s="40">
        <f>IFERROR(Tabela3[[#This Row],[Vlr Devolução]]/$AK$1,"formula")</f>
        <v>2.3324724117854446E-4</v>
      </c>
      <c r="AD1004" s="32">
        <f>IFERROR(Tabela3[[#This Row],[Qtd Devolvida Kg]]/$AL$1,"formula")</f>
        <v>4.0602549760466788E-4</v>
      </c>
      <c r="AE1004" s="41" t="str">
        <f>IFERROR(RIGHT(Tabela3[[#This Row],[Cliente]],10),"formula")</f>
        <v>0002 - 57)</v>
      </c>
      <c r="AF1004" s="41">
        <f>IFERROR(VLOOKUP(Tabela3[[#This Row],[Fantasia]],'BASE VENDAS'!#REF!,2,0),0)</f>
        <v>0</v>
      </c>
      <c r="AG1004" s="41">
        <f>IFERROR(VLOOKUP(Tabela3[[#This Row],[Fantasia]],'BASE VENDAS'!#REF!,3,0),0)</f>
        <v>0</v>
      </c>
      <c r="AH1004" s="42">
        <f t="shared" ref="AH1004:AH1067" si="17">$AJ$1</f>
        <v>2.8611970184302681E-2</v>
      </c>
    </row>
    <row r="1005" spans="1:34" x14ac:dyDescent="0.2">
      <c r="A1005" s="9" t="str">
        <f>IFERROR(Tabela3[[#This Row],[direita]],"formula")</f>
        <v>0002 - 57)</v>
      </c>
      <c r="C1005" t="s">
        <v>1134</v>
      </c>
      <c r="D1005" t="s">
        <v>920</v>
      </c>
      <c r="E1005" t="s">
        <v>1135</v>
      </c>
      <c r="F1005" t="s">
        <v>676</v>
      </c>
      <c r="G1005" t="s">
        <v>1224</v>
      </c>
      <c r="H1005" s="48">
        <v>45701</v>
      </c>
      <c r="I1005" t="s">
        <v>430</v>
      </c>
      <c r="J1005" t="s">
        <v>303</v>
      </c>
      <c r="K1005" t="s">
        <v>45</v>
      </c>
      <c r="L1005" t="s">
        <v>1535</v>
      </c>
      <c r="M1005" t="s">
        <v>1536</v>
      </c>
      <c r="N1005" t="s">
        <v>298</v>
      </c>
      <c r="O1005" t="s">
        <v>299</v>
      </c>
      <c r="P1005" t="s">
        <v>2298</v>
      </c>
      <c r="Q1005" t="s">
        <v>300</v>
      </c>
      <c r="R1005" t="s">
        <v>1538</v>
      </c>
      <c r="S1005" t="s">
        <v>20</v>
      </c>
      <c r="T1005" s="49">
        <v>1.7142999999999999</v>
      </c>
      <c r="U1005" s="49">
        <v>12.0001</v>
      </c>
      <c r="V1005" s="49">
        <v>62.4</v>
      </c>
      <c r="W1005" t="s">
        <v>301</v>
      </c>
      <c r="X1005" t="s">
        <v>370</v>
      </c>
      <c r="Y1005" t="s">
        <v>371</v>
      </c>
      <c r="Z1005" t="s">
        <v>1545</v>
      </c>
      <c r="AA1005" s="2" t="str">
        <f>IFERROR(VLOOKUP(Tabela3[[#This Row],[RetornCodigo]],Tabela7[],4,0),"formula")</f>
        <v xml:space="preserve">Atac Dias Macedo   </v>
      </c>
      <c r="AB1005" s="9" t="str">
        <f>IFERROR(VLOOKUP(Tabela3[[#This Row],[RetornCodigo]],Tabela7[],3,0),"formula")</f>
        <v>Atacadao</v>
      </c>
      <c r="AC1005" s="40">
        <f>IFERROR(Tabela3[[#This Row],[Vlr Devolução]]/$AK$1,"formula")</f>
        <v>1.9992620672446668E-4</v>
      </c>
      <c r="AD1005" s="32">
        <f>IFERROR(Tabela3[[#This Row],[Qtd Devolvida Kg]]/$AL$1,"formula")</f>
        <v>3.4802475527184105E-4</v>
      </c>
      <c r="AE1005" s="41" t="str">
        <f>IFERROR(RIGHT(Tabela3[[#This Row],[Cliente]],10),"formula")</f>
        <v>0002 - 57)</v>
      </c>
      <c r="AF1005" s="41">
        <f>IFERROR(VLOOKUP(Tabela3[[#This Row],[Fantasia]],'BASE VENDAS'!#REF!,2,0),0)</f>
        <v>0</v>
      </c>
      <c r="AG1005" s="41">
        <f>IFERROR(VLOOKUP(Tabela3[[#This Row],[Fantasia]],'BASE VENDAS'!#REF!,3,0),0)</f>
        <v>0</v>
      </c>
      <c r="AH1005" s="42">
        <f t="shared" si="17"/>
        <v>2.8611970184302681E-2</v>
      </c>
    </row>
    <row r="1006" spans="1:34" x14ac:dyDescent="0.2">
      <c r="A1006" s="9" t="str">
        <f>IFERROR(Tabela3[[#This Row],[direita]],"formula")</f>
        <v>0002 - 42)</v>
      </c>
      <c r="C1006" t="s">
        <v>1134</v>
      </c>
      <c r="D1006" t="s">
        <v>920</v>
      </c>
      <c r="E1006" t="s">
        <v>1135</v>
      </c>
      <c r="F1006" t="s">
        <v>676</v>
      </c>
      <c r="G1006" t="s">
        <v>1216</v>
      </c>
      <c r="H1006" s="48">
        <v>45694</v>
      </c>
      <c r="I1006" t="s">
        <v>357</v>
      </c>
      <c r="J1006" t="s">
        <v>303</v>
      </c>
      <c r="K1006" t="s">
        <v>57</v>
      </c>
      <c r="L1006" t="s">
        <v>429</v>
      </c>
      <c r="M1006" t="s">
        <v>57</v>
      </c>
      <c r="N1006" t="s">
        <v>298</v>
      </c>
      <c r="O1006" t="s">
        <v>299</v>
      </c>
      <c r="P1006" t="s">
        <v>1546</v>
      </c>
      <c r="Q1006" t="s">
        <v>300</v>
      </c>
      <c r="R1006" t="s">
        <v>58</v>
      </c>
      <c r="S1006" t="s">
        <v>20</v>
      </c>
      <c r="T1006" s="49">
        <v>2.1667000000000001</v>
      </c>
      <c r="U1006" s="49">
        <v>13.0002</v>
      </c>
      <c r="V1006" s="49">
        <v>188.5</v>
      </c>
      <c r="W1006" t="s">
        <v>315</v>
      </c>
      <c r="X1006" t="s">
        <v>370</v>
      </c>
      <c r="Y1006" t="s">
        <v>379</v>
      </c>
      <c r="Z1006" t="s">
        <v>1547</v>
      </c>
      <c r="AA1006" s="2" t="str">
        <f>IFERROR(VLOOKUP(Tabela3[[#This Row],[RetornCodigo]],Tabela7[],4,0),"formula")</f>
        <v xml:space="preserve">Atac Canindezinho   </v>
      </c>
      <c r="AB1006" s="9" t="str">
        <f>IFERROR(VLOOKUP(Tabela3[[#This Row],[RetornCodigo]],Tabela7[],3,0),"formula")</f>
        <v>Atacadao</v>
      </c>
      <c r="AC1006" s="40">
        <f>IFERROR(Tabela3[[#This Row],[Vlr Devolução]]/$AK$1,"formula")</f>
        <v>6.0394374948015981E-4</v>
      </c>
      <c r="AD1006" s="32">
        <f>IFERROR(Tabela3[[#This Row],[Qtd Devolvida Kg]]/$AL$1,"formula")</f>
        <v>3.7702947671144308E-4</v>
      </c>
      <c r="AE1006" s="41" t="str">
        <f>IFERROR(RIGHT(Tabela3[[#This Row],[Cliente]],10),"formula")</f>
        <v>0002 - 42)</v>
      </c>
      <c r="AF1006" s="41">
        <f>IFERROR(VLOOKUP(Tabela3[[#This Row],[Fantasia]],'BASE VENDAS'!#REF!,2,0),0)</f>
        <v>0</v>
      </c>
      <c r="AG1006" s="41">
        <f>IFERROR(VLOOKUP(Tabela3[[#This Row],[Fantasia]],'BASE VENDAS'!#REF!,3,0),0)</f>
        <v>0</v>
      </c>
      <c r="AH1006" s="42">
        <f t="shared" si="17"/>
        <v>2.8611970184302681E-2</v>
      </c>
    </row>
    <row r="1007" spans="1:34" x14ac:dyDescent="0.2">
      <c r="A1007" s="9" t="str">
        <f>IFERROR(Tabela3[[#This Row],[direita]],"formula")</f>
        <v>0002 - 42)</v>
      </c>
      <c r="C1007" t="s">
        <v>1134</v>
      </c>
      <c r="D1007" t="s">
        <v>920</v>
      </c>
      <c r="E1007" t="s">
        <v>1135</v>
      </c>
      <c r="F1007" t="s">
        <v>676</v>
      </c>
      <c r="G1007" t="s">
        <v>1216</v>
      </c>
      <c r="H1007" s="48">
        <v>45700</v>
      </c>
      <c r="I1007" t="s">
        <v>430</v>
      </c>
      <c r="J1007" t="s">
        <v>303</v>
      </c>
      <c r="K1007" t="s">
        <v>45</v>
      </c>
      <c r="L1007" t="s">
        <v>1535</v>
      </c>
      <c r="M1007" t="s">
        <v>1536</v>
      </c>
      <c r="N1007" t="s">
        <v>298</v>
      </c>
      <c r="O1007" t="s">
        <v>299</v>
      </c>
      <c r="P1007" t="s">
        <v>2299</v>
      </c>
      <c r="Q1007" t="s">
        <v>300</v>
      </c>
      <c r="R1007" t="s">
        <v>1538</v>
      </c>
      <c r="S1007" t="s">
        <v>20</v>
      </c>
      <c r="T1007" s="49">
        <v>5.4286000000000003</v>
      </c>
      <c r="U1007" s="49">
        <v>38.0002</v>
      </c>
      <c r="V1007" s="49">
        <v>197.6</v>
      </c>
      <c r="W1007" t="s">
        <v>301</v>
      </c>
      <c r="X1007" t="s">
        <v>370</v>
      </c>
      <c r="Y1007" t="s">
        <v>371</v>
      </c>
      <c r="Z1007" t="s">
        <v>1547</v>
      </c>
      <c r="AA1007" s="2" t="str">
        <f>IFERROR(VLOOKUP(Tabela3[[#This Row],[RetornCodigo]],Tabela7[],4,0),"formula")</f>
        <v xml:space="preserve">Atac Canindezinho   </v>
      </c>
      <c r="AB1007" s="9" t="str">
        <f>IFERROR(VLOOKUP(Tabela3[[#This Row],[RetornCodigo]],Tabela7[],3,0),"formula")</f>
        <v>Atacadao</v>
      </c>
      <c r="AC1007" s="40">
        <f>IFERROR(Tabela3[[#This Row],[Vlr Devolução]]/$AK$1,"formula")</f>
        <v>6.330996546274778E-4</v>
      </c>
      <c r="AD1007" s="32">
        <f>IFERROR(Tabela3[[#This Row],[Qtd Devolvida Kg]]/$AL$1,"formula")</f>
        <v>1.1020750081483499E-3</v>
      </c>
      <c r="AE1007" s="41" t="str">
        <f>IFERROR(RIGHT(Tabela3[[#This Row],[Cliente]],10),"formula")</f>
        <v>0002 - 42)</v>
      </c>
      <c r="AF1007" s="41">
        <f>IFERROR(VLOOKUP(Tabela3[[#This Row],[Fantasia]],'BASE VENDAS'!#REF!,2,0),0)</f>
        <v>0</v>
      </c>
      <c r="AG1007" s="41">
        <f>IFERROR(VLOOKUP(Tabela3[[#This Row],[Fantasia]],'BASE VENDAS'!#REF!,3,0),0)</f>
        <v>0</v>
      </c>
      <c r="AH1007" s="42">
        <f t="shared" si="17"/>
        <v>2.8611970184302681E-2</v>
      </c>
    </row>
    <row r="1008" spans="1:34" x14ac:dyDescent="0.2">
      <c r="A1008" s="9" t="str">
        <f>IFERROR(Tabela3[[#This Row],[direita]],"formula")</f>
        <v>0002 - 22)</v>
      </c>
      <c r="C1008" t="s">
        <v>1134</v>
      </c>
      <c r="D1008" t="s">
        <v>920</v>
      </c>
      <c r="E1008" t="s">
        <v>1135</v>
      </c>
      <c r="F1008" t="s">
        <v>683</v>
      </c>
      <c r="G1008" t="s">
        <v>1548</v>
      </c>
      <c r="H1008" s="48">
        <v>45694</v>
      </c>
      <c r="I1008" t="s">
        <v>357</v>
      </c>
      <c r="J1008" t="s">
        <v>303</v>
      </c>
      <c r="K1008" t="s">
        <v>57</v>
      </c>
      <c r="L1008" t="s">
        <v>429</v>
      </c>
      <c r="M1008" t="s">
        <v>57</v>
      </c>
      <c r="N1008" t="s">
        <v>298</v>
      </c>
      <c r="O1008" t="s">
        <v>299</v>
      </c>
      <c r="P1008" t="s">
        <v>1549</v>
      </c>
      <c r="Q1008" t="s">
        <v>300</v>
      </c>
      <c r="R1008" t="s">
        <v>58</v>
      </c>
      <c r="S1008" t="s">
        <v>20</v>
      </c>
      <c r="T1008" s="49">
        <v>1.8332999999999999</v>
      </c>
      <c r="U1008" s="49">
        <v>10.9998</v>
      </c>
      <c r="V1008" s="49">
        <v>159.5</v>
      </c>
      <c r="W1008" t="s">
        <v>301</v>
      </c>
      <c r="X1008" t="s">
        <v>370</v>
      </c>
      <c r="Y1008" t="s">
        <v>371</v>
      </c>
      <c r="Z1008" t="s">
        <v>1550</v>
      </c>
      <c r="AA1008" s="2" t="str">
        <f>IFERROR(VLOOKUP(Tabela3[[#This Row],[RetornCodigo]],Tabela7[],4,0),"formula")</f>
        <v xml:space="preserve">Atac Itambe   </v>
      </c>
      <c r="AB1008" s="9" t="str">
        <f>IFERROR(VLOOKUP(Tabela3[[#This Row],[RetornCodigo]],Tabela7[],3,0),"formula")</f>
        <v>Atacadao</v>
      </c>
      <c r="AC1008" s="40">
        <f>IFERROR(Tabela3[[#This Row],[Vlr Devolução]]/$AK$1,"formula")</f>
        <v>5.1102932648321208E-4</v>
      </c>
      <c r="AD1008" s="32">
        <f>IFERROR(Tabela3[[#This Row],[Qtd Devolvida Kg]]/$AL$1,"formula")</f>
        <v>3.1901423346798757E-4</v>
      </c>
      <c r="AE1008" s="41" t="str">
        <f>IFERROR(RIGHT(Tabela3[[#This Row],[Cliente]],10),"formula")</f>
        <v>0002 - 22)</v>
      </c>
      <c r="AF1008" s="41">
        <f>IFERROR(VLOOKUP(Tabela3[[#This Row],[Fantasia]],'BASE VENDAS'!#REF!,2,0),0)</f>
        <v>0</v>
      </c>
      <c r="AG1008" s="41">
        <f>IFERROR(VLOOKUP(Tabela3[[#This Row],[Fantasia]],'BASE VENDAS'!#REF!,3,0),0)</f>
        <v>0</v>
      </c>
      <c r="AH1008" s="42">
        <f t="shared" si="17"/>
        <v>2.8611970184302681E-2</v>
      </c>
    </row>
    <row r="1009" spans="1:34" x14ac:dyDescent="0.2">
      <c r="A1009" s="9" t="str">
        <f>IFERROR(Tabela3[[#This Row],[direita]],"formula")</f>
        <v>0002 - 24)</v>
      </c>
      <c r="C1009" t="s">
        <v>1134</v>
      </c>
      <c r="D1009" t="s">
        <v>920</v>
      </c>
      <c r="E1009" t="s">
        <v>1135</v>
      </c>
      <c r="F1009" t="s">
        <v>676</v>
      </c>
      <c r="G1009" t="s">
        <v>1264</v>
      </c>
      <c r="H1009" s="48">
        <v>45698</v>
      </c>
      <c r="I1009" t="s">
        <v>430</v>
      </c>
      <c r="J1009" t="s">
        <v>303</v>
      </c>
      <c r="K1009" t="s">
        <v>45</v>
      </c>
      <c r="L1009" t="s">
        <v>1535</v>
      </c>
      <c r="M1009" t="s">
        <v>1536</v>
      </c>
      <c r="N1009" t="s">
        <v>298</v>
      </c>
      <c r="O1009" t="s">
        <v>299</v>
      </c>
      <c r="P1009" t="s">
        <v>1551</v>
      </c>
      <c r="Q1009" t="s">
        <v>300</v>
      </c>
      <c r="R1009" t="s">
        <v>1538</v>
      </c>
      <c r="S1009" t="s">
        <v>20</v>
      </c>
      <c r="T1009" s="49">
        <v>3.2486000000000002</v>
      </c>
      <c r="U1009" s="49">
        <v>22.740200000000002</v>
      </c>
      <c r="V1009" s="49">
        <v>118.24</v>
      </c>
      <c r="W1009" t="s">
        <v>301</v>
      </c>
      <c r="X1009" t="s">
        <v>370</v>
      </c>
      <c r="Y1009" t="s">
        <v>371</v>
      </c>
      <c r="Z1009" t="s">
        <v>1552</v>
      </c>
      <c r="AA1009" s="2" t="str">
        <f>IFERROR(VLOOKUP(Tabela3[[#This Row],[RetornCodigo]],Tabela7[],4,0),"formula")</f>
        <v xml:space="preserve">Atac Serrinha   </v>
      </c>
      <c r="AB1009" s="9" t="str">
        <f>IFERROR(VLOOKUP(Tabela3[[#This Row],[RetornCodigo]],Tabela7[],3,0),"formula")</f>
        <v>Atacadao</v>
      </c>
      <c r="AC1009" s="40">
        <f>IFERROR(Tabela3[[#This Row],[Vlr Devolução]]/$AK$1,"formula")</f>
        <v>3.7883453017789967E-4</v>
      </c>
      <c r="AD1009" s="32">
        <f>IFERROR(Tabela3[[#This Row],[Qtd Devolvida Kg]]/$AL$1,"formula")</f>
        <v>6.5950721575926206E-4</v>
      </c>
      <c r="AE1009" s="41" t="str">
        <f>IFERROR(RIGHT(Tabela3[[#This Row],[Cliente]],10),"formula")</f>
        <v>0002 - 24)</v>
      </c>
      <c r="AF1009" s="41">
        <f>IFERROR(VLOOKUP(Tabela3[[#This Row],[Fantasia]],'BASE VENDAS'!#REF!,2,0),0)</f>
        <v>0</v>
      </c>
      <c r="AG1009" s="41">
        <f>IFERROR(VLOOKUP(Tabela3[[#This Row],[Fantasia]],'BASE VENDAS'!#REF!,3,0),0)</f>
        <v>0</v>
      </c>
      <c r="AH1009" s="42">
        <f t="shared" si="17"/>
        <v>2.8611970184302681E-2</v>
      </c>
    </row>
    <row r="1010" spans="1:34" x14ac:dyDescent="0.2">
      <c r="A1010" s="9" t="str">
        <f>IFERROR(Tabela3[[#This Row],[direita]],"formula")</f>
        <v>0002 - 39)</v>
      </c>
      <c r="C1010" t="s">
        <v>1134</v>
      </c>
      <c r="D1010" t="s">
        <v>920</v>
      </c>
      <c r="E1010" t="s">
        <v>1135</v>
      </c>
      <c r="F1010" t="s">
        <v>685</v>
      </c>
      <c r="G1010" t="s">
        <v>1316</v>
      </c>
      <c r="H1010" s="48">
        <v>45695</v>
      </c>
      <c r="I1010" t="s">
        <v>357</v>
      </c>
      <c r="J1010" t="s">
        <v>303</v>
      </c>
      <c r="K1010" t="s">
        <v>45</v>
      </c>
      <c r="L1010" t="s">
        <v>417</v>
      </c>
      <c r="M1010" t="s">
        <v>46</v>
      </c>
      <c r="N1010" t="s">
        <v>311</v>
      </c>
      <c r="O1010" t="s">
        <v>299</v>
      </c>
      <c r="P1010" t="s">
        <v>1553</v>
      </c>
      <c r="Q1010" t="s">
        <v>308</v>
      </c>
      <c r="R1010" t="s">
        <v>1181</v>
      </c>
      <c r="S1010" t="s">
        <v>20</v>
      </c>
      <c r="T1010" s="49">
        <v>3.9375</v>
      </c>
      <c r="U1010" s="49">
        <v>63</v>
      </c>
      <c r="V1010" s="49">
        <v>138.6</v>
      </c>
      <c r="W1010" t="s">
        <v>301</v>
      </c>
      <c r="X1010" t="s">
        <v>370</v>
      </c>
      <c r="Y1010" t="s">
        <v>371</v>
      </c>
      <c r="Z1010" t="s">
        <v>1554</v>
      </c>
      <c r="AA1010" s="2" t="str">
        <f>IFERROR(VLOOKUP(Tabela3[[#This Row],[RetornCodigo]],Tabela7[],4,0),"formula")</f>
        <v xml:space="preserve">Atac Sobral   </v>
      </c>
      <c r="AB1010" s="9" t="str">
        <f>IFERROR(VLOOKUP(Tabela3[[#This Row],[RetornCodigo]],Tabela7[],3,0),"formula")</f>
        <v>Atacadao</v>
      </c>
      <c r="AC1010" s="40">
        <f>IFERROR(Tabela3[[#This Row],[Vlr Devolução]]/$AK$1,"formula")</f>
        <v>4.440668630129981E-4</v>
      </c>
      <c r="AD1010" s="32">
        <f>IFERROR(Tabela3[[#This Row],[Qtd Devolvida Kg]]/$AL$1,"formula")</f>
        <v>1.8271147392210055E-3</v>
      </c>
      <c r="AE1010" s="41" t="str">
        <f>IFERROR(RIGHT(Tabela3[[#This Row],[Cliente]],10),"formula")</f>
        <v>0002 - 39)</v>
      </c>
      <c r="AF1010" s="41">
        <f>IFERROR(VLOOKUP(Tabela3[[#This Row],[Fantasia]],'BASE VENDAS'!#REF!,2,0),0)</f>
        <v>0</v>
      </c>
      <c r="AG1010" s="41">
        <f>IFERROR(VLOOKUP(Tabela3[[#This Row],[Fantasia]],'BASE VENDAS'!#REF!,3,0),0)</f>
        <v>0</v>
      </c>
      <c r="AH1010" s="42">
        <f t="shared" si="17"/>
        <v>2.8611970184302681E-2</v>
      </c>
    </row>
    <row r="1011" spans="1:34" x14ac:dyDescent="0.2">
      <c r="A1011" s="9" t="str">
        <f>IFERROR(Tabela3[[#This Row],[direita]],"formula")</f>
        <v>1899 - 24)</v>
      </c>
      <c r="C1011" t="s">
        <v>1140</v>
      </c>
      <c r="D1011" t="s">
        <v>919</v>
      </c>
      <c r="E1011" t="s">
        <v>1141</v>
      </c>
      <c r="F1011" t="s">
        <v>677</v>
      </c>
      <c r="G1011" t="s">
        <v>1275</v>
      </c>
      <c r="H1011" s="48">
        <v>45706</v>
      </c>
      <c r="I1011" t="s">
        <v>1982</v>
      </c>
      <c r="J1011" t="s">
        <v>303</v>
      </c>
      <c r="K1011" t="s">
        <v>57</v>
      </c>
      <c r="L1011" t="s">
        <v>429</v>
      </c>
      <c r="M1011" t="s">
        <v>57</v>
      </c>
      <c r="N1011" t="s">
        <v>298</v>
      </c>
      <c r="O1011" t="s">
        <v>299</v>
      </c>
      <c r="P1011" t="s">
        <v>2300</v>
      </c>
      <c r="Q1011" t="s">
        <v>300</v>
      </c>
      <c r="R1011" t="s">
        <v>58</v>
      </c>
      <c r="S1011" t="s">
        <v>20</v>
      </c>
      <c r="T1011" s="49">
        <v>1.3267</v>
      </c>
      <c r="U1011" s="49">
        <v>7.9602000000000004</v>
      </c>
      <c r="V1011" s="49">
        <v>150.44</v>
      </c>
      <c r="W1011" t="s">
        <v>301</v>
      </c>
      <c r="X1011" t="s">
        <v>370</v>
      </c>
      <c r="Y1011" t="s">
        <v>371</v>
      </c>
      <c r="Z1011" t="s">
        <v>1887</v>
      </c>
      <c r="AA1011" s="2" t="str">
        <f>IFERROR(VLOOKUP(Tabela3[[#This Row],[RetornCodigo]],Tabela7[],4,0),"formula")</f>
        <v xml:space="preserve">Assai Sao Raimundo   </v>
      </c>
      <c r="AB1011" s="9" t="str">
        <f>IFERROR(VLOOKUP(Tabela3[[#This Row],[RetornCodigo]],Tabela7[],3,0),"formula")</f>
        <v>Assai</v>
      </c>
      <c r="AC1011" s="40">
        <f>IFERROR(Tabela3[[#This Row],[Vlr Devolução]]/$AK$1,"formula")</f>
        <v>4.820015791607174E-4</v>
      </c>
      <c r="AD1011" s="32">
        <f>IFERROR(Tabela3[[#This Row],[Qtd Devolvida Kg]]/$AL$1,"formula")</f>
        <v>2.3086029757376266E-4</v>
      </c>
      <c r="AE1011" s="41" t="str">
        <f>IFERROR(RIGHT(Tabela3[[#This Row],[Cliente]],10),"formula")</f>
        <v>1899 - 24)</v>
      </c>
      <c r="AF1011" s="41">
        <f>IFERROR(VLOOKUP(Tabela3[[#This Row],[Fantasia]],'BASE VENDAS'!#REF!,2,0),0)</f>
        <v>0</v>
      </c>
      <c r="AG1011" s="41">
        <f>IFERROR(VLOOKUP(Tabela3[[#This Row],[Fantasia]],'BASE VENDAS'!#REF!,3,0),0)</f>
        <v>0</v>
      </c>
      <c r="AH1011" s="42">
        <f t="shared" si="17"/>
        <v>2.8611970184302681E-2</v>
      </c>
    </row>
    <row r="1012" spans="1:34" x14ac:dyDescent="0.2">
      <c r="A1012" s="9" t="str">
        <f>IFERROR(Tabela3[[#This Row],[direita]],"formula")</f>
        <v>1899 - 24)</v>
      </c>
      <c r="C1012" t="s">
        <v>1140</v>
      </c>
      <c r="D1012" t="s">
        <v>919</v>
      </c>
      <c r="E1012" t="s">
        <v>1141</v>
      </c>
      <c r="F1012" t="s">
        <v>677</v>
      </c>
      <c r="G1012" t="s">
        <v>1275</v>
      </c>
      <c r="H1012" s="48">
        <v>45706</v>
      </c>
      <c r="I1012" t="s">
        <v>1982</v>
      </c>
      <c r="J1012" t="s">
        <v>297</v>
      </c>
      <c r="K1012" t="s">
        <v>34</v>
      </c>
      <c r="L1012" t="s">
        <v>35</v>
      </c>
      <c r="M1012" t="s">
        <v>35</v>
      </c>
      <c r="N1012" t="s">
        <v>298</v>
      </c>
      <c r="O1012" t="s">
        <v>299</v>
      </c>
      <c r="P1012" t="s">
        <v>2300</v>
      </c>
      <c r="Q1012" t="s">
        <v>308</v>
      </c>
      <c r="R1012" t="s">
        <v>36</v>
      </c>
      <c r="S1012" t="s">
        <v>20</v>
      </c>
      <c r="T1012" s="49">
        <v>1.6460999999999999</v>
      </c>
      <c r="U1012" s="49">
        <v>14.8149</v>
      </c>
      <c r="V1012" s="49">
        <v>337.78</v>
      </c>
      <c r="W1012" t="s">
        <v>301</v>
      </c>
      <c r="X1012" t="s">
        <v>370</v>
      </c>
      <c r="Y1012" t="s">
        <v>371</v>
      </c>
      <c r="Z1012" t="s">
        <v>1887</v>
      </c>
      <c r="AA1012" s="2" t="str">
        <f>IFERROR(VLOOKUP(Tabela3[[#This Row],[RetornCodigo]],Tabela7[],4,0),"formula")</f>
        <v xml:space="preserve">Assai Sao Raimundo   </v>
      </c>
      <c r="AB1012" s="9" t="str">
        <f>IFERROR(VLOOKUP(Tabela3[[#This Row],[RetornCodigo]],Tabela7[],3,0),"formula")</f>
        <v>Assai</v>
      </c>
      <c r="AC1012" s="40">
        <f>IFERROR(Tabela3[[#This Row],[Vlr Devolução]]/$AK$1,"formula")</f>
        <v>1.0822287517209992E-3</v>
      </c>
      <c r="AD1012" s="32">
        <f>IFERROR(Tabela3[[#This Row],[Qtd Devolvida Kg]]/$AL$1,"formula")</f>
        <v>4.2965908174738527E-4</v>
      </c>
      <c r="AE1012" s="41" t="str">
        <f>IFERROR(RIGHT(Tabela3[[#This Row],[Cliente]],10),"formula")</f>
        <v>1899 - 24)</v>
      </c>
      <c r="AF1012" s="41">
        <f>IFERROR(VLOOKUP(Tabela3[[#This Row],[Fantasia]],'BASE VENDAS'!#REF!,2,0),0)</f>
        <v>0</v>
      </c>
      <c r="AG1012" s="41">
        <f>IFERROR(VLOOKUP(Tabela3[[#This Row],[Fantasia]],'BASE VENDAS'!#REF!,3,0),0)</f>
        <v>0</v>
      </c>
      <c r="AH1012" s="42">
        <f t="shared" si="17"/>
        <v>2.8611970184302681E-2</v>
      </c>
    </row>
    <row r="1013" spans="1:34" x14ac:dyDescent="0.2">
      <c r="A1013" s="9" t="str">
        <f>IFERROR(Tabela3[[#This Row],[direita]],"formula")</f>
        <v>0048 - 12)</v>
      </c>
      <c r="C1013" t="s">
        <v>1134</v>
      </c>
      <c r="D1013" t="s">
        <v>924</v>
      </c>
      <c r="E1013" t="s">
        <v>1135</v>
      </c>
      <c r="F1013" t="s">
        <v>689</v>
      </c>
      <c r="G1013" t="s">
        <v>1555</v>
      </c>
      <c r="H1013" s="48">
        <v>45691</v>
      </c>
      <c r="I1013" t="s">
        <v>357</v>
      </c>
      <c r="J1013" t="s">
        <v>303</v>
      </c>
      <c r="K1013" t="s">
        <v>57</v>
      </c>
      <c r="L1013" t="s">
        <v>429</v>
      </c>
      <c r="M1013" t="s">
        <v>57</v>
      </c>
      <c r="N1013" t="s">
        <v>298</v>
      </c>
      <c r="O1013" t="s">
        <v>299</v>
      </c>
      <c r="P1013" t="s">
        <v>1556</v>
      </c>
      <c r="Q1013" t="s">
        <v>300</v>
      </c>
      <c r="R1013" t="s">
        <v>58</v>
      </c>
      <c r="S1013" t="s">
        <v>20</v>
      </c>
      <c r="T1013" s="49">
        <v>3.8332999999999999</v>
      </c>
      <c r="U1013" s="49">
        <v>22.9998</v>
      </c>
      <c r="V1013" s="49">
        <v>333.5</v>
      </c>
      <c r="W1013" t="s">
        <v>301</v>
      </c>
      <c r="X1013" t="s">
        <v>370</v>
      </c>
      <c r="Y1013" t="s">
        <v>371</v>
      </c>
      <c r="Z1013" t="s">
        <v>1557</v>
      </c>
      <c r="AA1013" s="2" t="str">
        <f>IFERROR(VLOOKUP(Tabela3[[#This Row],[RetornCodigo]],Tabela7[],4,0),"formula")</f>
        <v xml:space="preserve">Atac Triangulo   </v>
      </c>
      <c r="AB1013" s="9" t="str">
        <f>IFERROR(VLOOKUP(Tabela3[[#This Row],[RetornCodigo]],Tabela7[],3,0),"formula")</f>
        <v>Atacadao</v>
      </c>
      <c r="AC1013" s="40">
        <f>IFERROR(Tabela3[[#This Row],[Vlr Devolução]]/$AK$1,"formula")</f>
        <v>1.068515864464898E-3</v>
      </c>
      <c r="AD1013" s="32">
        <f>IFERROR(Tabela3[[#This Row],[Qtd Devolvida Kg]]/$AL$1,"formula")</f>
        <v>6.6703608855770292E-4</v>
      </c>
      <c r="AE1013" s="41" t="str">
        <f>IFERROR(RIGHT(Tabela3[[#This Row],[Cliente]],10),"formula")</f>
        <v>0048 - 12)</v>
      </c>
      <c r="AF1013" s="41">
        <f>IFERROR(VLOOKUP(Tabela3[[#This Row],[Fantasia]],'BASE VENDAS'!#REF!,2,0),0)</f>
        <v>0</v>
      </c>
      <c r="AG1013" s="41">
        <f>IFERROR(VLOOKUP(Tabela3[[#This Row],[Fantasia]],'BASE VENDAS'!#REF!,3,0),0)</f>
        <v>0</v>
      </c>
      <c r="AH1013" s="42">
        <f t="shared" si="17"/>
        <v>2.8611970184302681E-2</v>
      </c>
    </row>
    <row r="1014" spans="1:34" x14ac:dyDescent="0.2">
      <c r="A1014" s="9" t="str">
        <f>IFERROR(Tabela3[[#This Row],[direita]],"formula")</f>
        <v>0048 - 12)</v>
      </c>
      <c r="C1014" t="s">
        <v>1134</v>
      </c>
      <c r="D1014" t="s">
        <v>924</v>
      </c>
      <c r="E1014" t="s">
        <v>1135</v>
      </c>
      <c r="F1014" t="s">
        <v>689</v>
      </c>
      <c r="G1014" t="s">
        <v>1555</v>
      </c>
      <c r="H1014" s="48">
        <v>45709</v>
      </c>
      <c r="I1014" t="s">
        <v>1982</v>
      </c>
      <c r="J1014" t="s">
        <v>303</v>
      </c>
      <c r="K1014" t="s">
        <v>57</v>
      </c>
      <c r="L1014" t="s">
        <v>429</v>
      </c>
      <c r="M1014" t="s">
        <v>57</v>
      </c>
      <c r="N1014" t="s">
        <v>298</v>
      </c>
      <c r="O1014" t="s">
        <v>299</v>
      </c>
      <c r="P1014" t="s">
        <v>2856</v>
      </c>
      <c r="Q1014" t="s">
        <v>300</v>
      </c>
      <c r="R1014" t="s">
        <v>58</v>
      </c>
      <c r="S1014" t="s">
        <v>20</v>
      </c>
      <c r="T1014" s="49">
        <v>1.8332999999999999</v>
      </c>
      <c r="U1014" s="49">
        <v>10.9998</v>
      </c>
      <c r="V1014" s="49">
        <v>159.5</v>
      </c>
      <c r="W1014" t="s">
        <v>301</v>
      </c>
      <c r="X1014" t="s">
        <v>370</v>
      </c>
      <c r="Y1014" t="s">
        <v>371</v>
      </c>
      <c r="Z1014" t="s">
        <v>1557</v>
      </c>
      <c r="AA1014" s="2" t="str">
        <f>IFERROR(VLOOKUP(Tabela3[[#This Row],[RetornCodigo]],Tabela7[],4,0),"formula")</f>
        <v xml:space="preserve">Atac Triangulo   </v>
      </c>
      <c r="AB1014" s="9" t="str">
        <f>IFERROR(VLOOKUP(Tabela3[[#This Row],[RetornCodigo]],Tabela7[],3,0),"formula")</f>
        <v>Atacadao</v>
      </c>
      <c r="AC1014" s="40">
        <f>IFERROR(Tabela3[[#This Row],[Vlr Devolução]]/$AK$1,"formula")</f>
        <v>5.1102932648321208E-4</v>
      </c>
      <c r="AD1014" s="32">
        <f>IFERROR(Tabela3[[#This Row],[Qtd Devolvida Kg]]/$AL$1,"formula")</f>
        <v>3.1901423346798757E-4</v>
      </c>
      <c r="AE1014" s="41" t="str">
        <f>IFERROR(RIGHT(Tabela3[[#This Row],[Cliente]],10),"formula")</f>
        <v>0048 - 12)</v>
      </c>
      <c r="AF1014" s="41">
        <f>IFERROR(VLOOKUP(Tabela3[[#This Row],[Fantasia]],'BASE VENDAS'!#REF!,2,0),0)</f>
        <v>0</v>
      </c>
      <c r="AG1014" s="41">
        <f>IFERROR(VLOOKUP(Tabela3[[#This Row],[Fantasia]],'BASE VENDAS'!#REF!,3,0),0)</f>
        <v>0</v>
      </c>
      <c r="AH1014" s="42">
        <f t="shared" si="17"/>
        <v>2.8611970184302681E-2</v>
      </c>
    </row>
    <row r="1015" spans="1:34" x14ac:dyDescent="0.2">
      <c r="A1015" s="9" t="str">
        <f>IFERROR(Tabela3[[#This Row],[direita]],"formula")</f>
        <v>0048 - 12)</v>
      </c>
      <c r="C1015" t="s">
        <v>1134</v>
      </c>
      <c r="D1015" t="s">
        <v>924</v>
      </c>
      <c r="E1015" t="s">
        <v>1135</v>
      </c>
      <c r="F1015" t="s">
        <v>689</v>
      </c>
      <c r="G1015" t="s">
        <v>1555</v>
      </c>
      <c r="H1015" s="48">
        <v>45709</v>
      </c>
      <c r="I1015" t="s">
        <v>1982</v>
      </c>
      <c r="J1015" t="s">
        <v>303</v>
      </c>
      <c r="K1015" t="s">
        <v>57</v>
      </c>
      <c r="L1015" t="s">
        <v>429</v>
      </c>
      <c r="M1015" t="s">
        <v>57</v>
      </c>
      <c r="N1015" t="s">
        <v>298</v>
      </c>
      <c r="O1015" t="s">
        <v>299</v>
      </c>
      <c r="P1015" t="s">
        <v>2857</v>
      </c>
      <c r="Q1015" t="s">
        <v>300</v>
      </c>
      <c r="R1015" t="s">
        <v>58</v>
      </c>
      <c r="S1015" t="s">
        <v>20</v>
      </c>
      <c r="T1015" s="49">
        <v>1.3332999999999999</v>
      </c>
      <c r="U1015" s="49">
        <v>7.9997999999999996</v>
      </c>
      <c r="V1015" s="49">
        <v>116</v>
      </c>
      <c r="W1015" t="s">
        <v>301</v>
      </c>
      <c r="X1015" t="s">
        <v>370</v>
      </c>
      <c r="Y1015" t="s">
        <v>371</v>
      </c>
      <c r="Z1015" t="s">
        <v>1557</v>
      </c>
      <c r="AA1015" s="2" t="str">
        <f>IFERROR(VLOOKUP(Tabela3[[#This Row],[RetornCodigo]],Tabela7[],4,0),"formula")</f>
        <v xml:space="preserve">Atac Triangulo   </v>
      </c>
      <c r="AB1015" s="9" t="str">
        <f>IFERROR(VLOOKUP(Tabela3[[#This Row],[RetornCodigo]],Tabela7[],3,0),"formula")</f>
        <v>Atacadao</v>
      </c>
      <c r="AC1015" s="40">
        <f>IFERROR(Tabela3[[#This Row],[Vlr Devolução]]/$AK$1,"formula")</f>
        <v>3.7165769198779065E-4</v>
      </c>
      <c r="AD1015" s="32">
        <f>IFERROR(Tabela3[[#This Row],[Qtd Devolvida Kg]]/$AL$1,"formula")</f>
        <v>2.3200876969555872E-4</v>
      </c>
      <c r="AE1015" s="41" t="str">
        <f>IFERROR(RIGHT(Tabela3[[#This Row],[Cliente]],10),"formula")</f>
        <v>0048 - 12)</v>
      </c>
      <c r="AF1015" s="41">
        <f>IFERROR(VLOOKUP(Tabela3[[#This Row],[Fantasia]],'BASE VENDAS'!#REF!,2,0),0)</f>
        <v>0</v>
      </c>
      <c r="AG1015" s="41">
        <f>IFERROR(VLOOKUP(Tabela3[[#This Row],[Fantasia]],'BASE VENDAS'!#REF!,3,0),0)</f>
        <v>0</v>
      </c>
      <c r="AH1015" s="42">
        <f t="shared" si="17"/>
        <v>2.8611970184302681E-2</v>
      </c>
    </row>
    <row r="1016" spans="1:34" x14ac:dyDescent="0.2">
      <c r="A1016" s="9" t="str">
        <f>IFERROR(Tabela3[[#This Row],[direita]],"formula")</f>
        <v>0048 - 12)</v>
      </c>
      <c r="C1016" t="s">
        <v>1134</v>
      </c>
      <c r="D1016" t="s">
        <v>924</v>
      </c>
      <c r="E1016" t="s">
        <v>1135</v>
      </c>
      <c r="F1016" t="s">
        <v>689</v>
      </c>
      <c r="G1016" t="s">
        <v>1555</v>
      </c>
      <c r="H1016" s="48">
        <v>45709</v>
      </c>
      <c r="I1016" t="s">
        <v>1982</v>
      </c>
      <c r="J1016" t="s">
        <v>303</v>
      </c>
      <c r="K1016" t="s">
        <v>57</v>
      </c>
      <c r="L1016" t="s">
        <v>429</v>
      </c>
      <c r="M1016" t="s">
        <v>57</v>
      </c>
      <c r="N1016" t="s">
        <v>298</v>
      </c>
      <c r="O1016" t="s">
        <v>299</v>
      </c>
      <c r="P1016" t="s">
        <v>2858</v>
      </c>
      <c r="Q1016" t="s">
        <v>300</v>
      </c>
      <c r="R1016" t="s">
        <v>58</v>
      </c>
      <c r="S1016" t="s">
        <v>20</v>
      </c>
      <c r="T1016" s="49">
        <v>3.3332999999999999</v>
      </c>
      <c r="U1016" s="49">
        <v>19.9998</v>
      </c>
      <c r="V1016" s="49">
        <v>290</v>
      </c>
      <c r="W1016" t="s">
        <v>301</v>
      </c>
      <c r="X1016" t="s">
        <v>370</v>
      </c>
      <c r="Y1016" t="s">
        <v>371</v>
      </c>
      <c r="Z1016" t="s">
        <v>1557</v>
      </c>
      <c r="AA1016" s="2" t="str">
        <f>IFERROR(VLOOKUP(Tabela3[[#This Row],[RetornCodigo]],Tabela7[],4,0),"formula")</f>
        <v xml:space="preserve">Atac Triangulo   </v>
      </c>
      <c r="AB1016" s="9" t="str">
        <f>IFERROR(VLOOKUP(Tabela3[[#This Row],[RetornCodigo]],Tabela7[],3,0),"formula")</f>
        <v>Atacadao</v>
      </c>
      <c r="AC1016" s="40">
        <f>IFERROR(Tabela3[[#This Row],[Vlr Devolução]]/$AK$1,"formula")</f>
        <v>9.2914422996947653E-4</v>
      </c>
      <c r="AD1016" s="32">
        <f>IFERROR(Tabela3[[#This Row],[Qtd Devolvida Kg]]/$AL$1,"formula")</f>
        <v>5.8003062478527401E-4</v>
      </c>
      <c r="AE1016" s="41" t="str">
        <f>IFERROR(RIGHT(Tabela3[[#This Row],[Cliente]],10),"formula")</f>
        <v>0048 - 12)</v>
      </c>
      <c r="AF1016" s="41">
        <f>IFERROR(VLOOKUP(Tabela3[[#This Row],[Fantasia]],'BASE VENDAS'!#REF!,2,0),0)</f>
        <v>0</v>
      </c>
      <c r="AG1016" s="41">
        <f>IFERROR(VLOOKUP(Tabela3[[#This Row],[Fantasia]],'BASE VENDAS'!#REF!,3,0),0)</f>
        <v>0</v>
      </c>
      <c r="AH1016" s="42">
        <f t="shared" si="17"/>
        <v>2.8611970184302681E-2</v>
      </c>
    </row>
    <row r="1017" spans="1:34" x14ac:dyDescent="0.2">
      <c r="A1017" s="9" t="str">
        <f>IFERROR(Tabela3[[#This Row],[direita]],"formula")</f>
        <v>2566 - 01)</v>
      </c>
      <c r="C1017" t="s">
        <v>1146</v>
      </c>
      <c r="D1017" t="s">
        <v>916</v>
      </c>
      <c r="E1017" t="s">
        <v>1284</v>
      </c>
      <c r="F1017" t="s">
        <v>681</v>
      </c>
      <c r="G1017" t="s">
        <v>2859</v>
      </c>
      <c r="H1017" s="48">
        <v>45707</v>
      </c>
      <c r="I1017" t="s">
        <v>1982</v>
      </c>
      <c r="J1017" t="s">
        <v>297</v>
      </c>
      <c r="K1017" t="s">
        <v>34</v>
      </c>
      <c r="L1017" t="s">
        <v>35</v>
      </c>
      <c r="M1017" t="s">
        <v>35</v>
      </c>
      <c r="N1017" t="s">
        <v>298</v>
      </c>
      <c r="O1017" t="s">
        <v>299</v>
      </c>
      <c r="P1017" t="s">
        <v>2860</v>
      </c>
      <c r="Q1017" t="s">
        <v>300</v>
      </c>
      <c r="R1017" t="s">
        <v>36</v>
      </c>
      <c r="S1017" t="s">
        <v>20</v>
      </c>
      <c r="T1017" s="49">
        <v>3.3332999999999999</v>
      </c>
      <c r="U1017" s="49">
        <v>29.999700000000001</v>
      </c>
      <c r="V1017" s="49">
        <v>405</v>
      </c>
      <c r="W1017" t="s">
        <v>301</v>
      </c>
      <c r="X1017" t="s">
        <v>370</v>
      </c>
      <c r="Y1017" t="s">
        <v>371</v>
      </c>
      <c r="Z1017" t="s">
        <v>2861</v>
      </c>
      <c r="AA1017" s="2" t="str">
        <f>IFERROR(VLOOKUP(Tabela3[[#This Row],[RetornCodigo]],Tabela7[],4,0),"formula")</f>
        <v xml:space="preserve">Fribal Cd Sao Luis   </v>
      </c>
      <c r="AB1017" s="9" t="str">
        <f>IFERROR(VLOOKUP(Tabela3[[#This Row],[RetornCodigo]],Tabela7[],3,0),"formula")</f>
        <v>Outros</v>
      </c>
      <c r="AC1017" s="40">
        <f>IFERROR(Tabela3[[#This Row],[Vlr Devolução]]/$AK$1,"formula")</f>
        <v>1.2975979763366827E-3</v>
      </c>
      <c r="AD1017" s="32">
        <f>IFERROR(Tabela3[[#This Row],[Qtd Devolvida Kg]]/$AL$1,"formula")</f>
        <v>8.7004593717791108E-4</v>
      </c>
      <c r="AE1017" s="41" t="str">
        <f>IFERROR(RIGHT(Tabela3[[#This Row],[Cliente]],10),"formula")</f>
        <v>2566 - 01)</v>
      </c>
      <c r="AF1017" s="41">
        <f>IFERROR(VLOOKUP(Tabela3[[#This Row],[Fantasia]],'BASE VENDAS'!#REF!,2,0),0)</f>
        <v>0</v>
      </c>
      <c r="AG1017" s="41">
        <f>IFERROR(VLOOKUP(Tabela3[[#This Row],[Fantasia]],'BASE VENDAS'!#REF!,3,0),0)</f>
        <v>0</v>
      </c>
      <c r="AH1017" s="42">
        <f t="shared" si="17"/>
        <v>2.8611970184302681E-2</v>
      </c>
    </row>
    <row r="1018" spans="1:34" x14ac:dyDescent="0.2">
      <c r="A1018" s="9" t="str">
        <f>IFERROR(Tabela3[[#This Row],[direita]],"formula")</f>
        <v>2459 - 79)</v>
      </c>
      <c r="C1018" t="s">
        <v>1134</v>
      </c>
      <c r="D1018" t="s">
        <v>917</v>
      </c>
      <c r="E1018" t="s">
        <v>1135</v>
      </c>
      <c r="F1018" t="s">
        <v>676</v>
      </c>
      <c r="G1018" t="s">
        <v>1350</v>
      </c>
      <c r="H1018" s="48">
        <v>45693</v>
      </c>
      <c r="I1018" t="s">
        <v>357</v>
      </c>
      <c r="J1018" t="s">
        <v>297</v>
      </c>
      <c r="K1018" t="s">
        <v>41</v>
      </c>
      <c r="L1018" t="s">
        <v>310</v>
      </c>
      <c r="M1018" t="s">
        <v>42</v>
      </c>
      <c r="N1018" t="s">
        <v>298</v>
      </c>
      <c r="O1018" t="s">
        <v>299</v>
      </c>
      <c r="P1018" t="s">
        <v>1558</v>
      </c>
      <c r="Q1018" t="s">
        <v>300</v>
      </c>
      <c r="R1018" t="s">
        <v>267</v>
      </c>
      <c r="S1018" t="s">
        <v>20</v>
      </c>
      <c r="T1018" s="49">
        <v>3</v>
      </c>
      <c r="U1018" s="49">
        <v>27</v>
      </c>
      <c r="V1018" s="49">
        <v>675</v>
      </c>
      <c r="W1018" t="s">
        <v>301</v>
      </c>
      <c r="X1018" t="s">
        <v>370</v>
      </c>
      <c r="Y1018" t="s">
        <v>371</v>
      </c>
      <c r="Z1018" t="s">
        <v>1559</v>
      </c>
      <c r="AA1018" s="2" t="str">
        <f>IFERROR(VLOOKUP(Tabela3[[#This Row],[RetornCodigo]],Tabela7[],4,0),"formula")</f>
        <v xml:space="preserve">Mix Mateus Mondubim   </v>
      </c>
      <c r="AB1018" s="9" t="str">
        <f>IFERROR(VLOOKUP(Tabela3[[#This Row],[RetornCodigo]],Tabela7[],3,0),"formula")</f>
        <v>Mateus</v>
      </c>
      <c r="AC1018" s="40">
        <f>IFERROR(Tabela3[[#This Row],[Vlr Devolução]]/$AK$1,"formula")</f>
        <v>2.1626632938944713E-3</v>
      </c>
      <c r="AD1018" s="32">
        <f>IFERROR(Tabela3[[#This Row],[Qtd Devolvida Kg]]/$AL$1,"formula")</f>
        <v>7.830491739518595E-4</v>
      </c>
      <c r="AE1018" s="41" t="str">
        <f>IFERROR(RIGHT(Tabela3[[#This Row],[Cliente]],10),"formula")</f>
        <v>2459 - 79)</v>
      </c>
      <c r="AF1018" s="41">
        <f>IFERROR(VLOOKUP(Tabela3[[#This Row],[Fantasia]],'BASE VENDAS'!#REF!,2,0),0)</f>
        <v>0</v>
      </c>
      <c r="AG1018" s="41">
        <f>IFERROR(VLOOKUP(Tabela3[[#This Row],[Fantasia]],'BASE VENDAS'!#REF!,3,0),0)</f>
        <v>0</v>
      </c>
      <c r="AH1018" s="42">
        <f t="shared" si="17"/>
        <v>2.8611970184302681E-2</v>
      </c>
    </row>
    <row r="1019" spans="1:34" x14ac:dyDescent="0.2">
      <c r="A1019" s="9" t="str">
        <f>IFERROR(Tabela3[[#This Row],[direita]],"formula")</f>
        <v>2459 - 79)</v>
      </c>
      <c r="C1019" t="s">
        <v>1134</v>
      </c>
      <c r="D1019" t="s">
        <v>917</v>
      </c>
      <c r="E1019" t="s">
        <v>1135</v>
      </c>
      <c r="F1019" t="s">
        <v>676</v>
      </c>
      <c r="G1019" t="s">
        <v>1350</v>
      </c>
      <c r="H1019" s="48">
        <v>45693</v>
      </c>
      <c r="I1019" t="s">
        <v>357</v>
      </c>
      <c r="J1019" t="s">
        <v>297</v>
      </c>
      <c r="K1019" t="s">
        <v>53</v>
      </c>
      <c r="L1019" t="s">
        <v>54</v>
      </c>
      <c r="M1019" t="s">
        <v>55</v>
      </c>
      <c r="N1019" t="s">
        <v>298</v>
      </c>
      <c r="O1019" t="s">
        <v>299</v>
      </c>
      <c r="P1019" t="s">
        <v>1558</v>
      </c>
      <c r="Q1019" t="s">
        <v>308</v>
      </c>
      <c r="R1019" t="s">
        <v>56</v>
      </c>
      <c r="S1019" t="s">
        <v>20</v>
      </c>
      <c r="T1019" s="49">
        <v>0.33329999999999999</v>
      </c>
      <c r="U1019" s="49">
        <v>4.9995000000000003</v>
      </c>
      <c r="V1019" s="49">
        <v>64.5</v>
      </c>
      <c r="W1019" t="s">
        <v>301</v>
      </c>
      <c r="X1019" t="s">
        <v>370</v>
      </c>
      <c r="Y1019" t="s">
        <v>371</v>
      </c>
      <c r="Z1019" t="s">
        <v>1559</v>
      </c>
      <c r="AA1019" s="2" t="str">
        <f>IFERROR(VLOOKUP(Tabela3[[#This Row],[RetornCodigo]],Tabela7[],4,0),"formula")</f>
        <v xml:space="preserve">Mix Mateus Mondubim   </v>
      </c>
      <c r="AB1019" s="9" t="str">
        <f>IFERROR(VLOOKUP(Tabela3[[#This Row],[RetornCodigo]],Tabela7[],3,0),"formula")</f>
        <v>Mateus</v>
      </c>
      <c r="AC1019" s="40">
        <f>IFERROR(Tabela3[[#This Row],[Vlr Devolução]]/$AK$1,"formula")</f>
        <v>2.0665449252769391E-4</v>
      </c>
      <c r="AD1019" s="32">
        <f>IFERROR(Tabela3[[#This Row],[Qtd Devolvida Kg]]/$AL$1,"formula")</f>
        <v>1.4499460537675265E-4</v>
      </c>
      <c r="AE1019" s="41" t="str">
        <f>IFERROR(RIGHT(Tabela3[[#This Row],[Cliente]],10),"formula")</f>
        <v>2459 - 79)</v>
      </c>
      <c r="AF1019" s="41">
        <f>IFERROR(VLOOKUP(Tabela3[[#This Row],[Fantasia]],'BASE VENDAS'!#REF!,2,0),0)</f>
        <v>0</v>
      </c>
      <c r="AG1019" s="41">
        <f>IFERROR(VLOOKUP(Tabela3[[#This Row],[Fantasia]],'BASE VENDAS'!#REF!,3,0),0)</f>
        <v>0</v>
      </c>
      <c r="AH1019" s="42">
        <f t="shared" si="17"/>
        <v>2.8611970184302681E-2</v>
      </c>
    </row>
    <row r="1020" spans="1:34" x14ac:dyDescent="0.2">
      <c r="A1020" s="9" t="str">
        <f>IFERROR(Tabela3[[#This Row],[direita]],"formula")</f>
        <v>0132 - 02)</v>
      </c>
      <c r="C1020" t="s">
        <v>1146</v>
      </c>
      <c r="D1020" t="s">
        <v>916</v>
      </c>
      <c r="E1020" t="s">
        <v>1135</v>
      </c>
      <c r="F1020" t="s">
        <v>680</v>
      </c>
      <c r="G1020" t="s">
        <v>1248</v>
      </c>
      <c r="H1020" s="48">
        <v>45700</v>
      </c>
      <c r="I1020" t="s">
        <v>430</v>
      </c>
      <c r="J1020" t="s">
        <v>303</v>
      </c>
      <c r="K1020" t="s">
        <v>313</v>
      </c>
      <c r="L1020" t="s">
        <v>414</v>
      </c>
      <c r="M1020" t="s">
        <v>414</v>
      </c>
      <c r="N1020" t="s">
        <v>325</v>
      </c>
      <c r="O1020" t="s">
        <v>299</v>
      </c>
      <c r="P1020" t="s">
        <v>2231</v>
      </c>
      <c r="Q1020" t="s">
        <v>309</v>
      </c>
      <c r="R1020" t="s">
        <v>1585</v>
      </c>
      <c r="S1020" t="s">
        <v>20</v>
      </c>
      <c r="T1020" s="49">
        <v>0.8</v>
      </c>
      <c r="U1020" s="49">
        <v>4.4800000000000004</v>
      </c>
      <c r="V1020" s="49">
        <v>87.2</v>
      </c>
      <c r="W1020" t="s">
        <v>301</v>
      </c>
      <c r="X1020" t="s">
        <v>370</v>
      </c>
      <c r="Y1020" t="s">
        <v>371</v>
      </c>
      <c r="Z1020" t="s">
        <v>2301</v>
      </c>
      <c r="AA1020" s="2" t="str">
        <f>IFERROR(VLOOKUP(Tabela3[[#This Row],[RetornCodigo]],Tabela7[],4,0),"formula")</f>
        <v xml:space="preserve">Gerardos Dist Alto A   </v>
      </c>
      <c r="AB1020" s="9" t="str">
        <f>IFERROR(VLOOKUP(Tabela3[[#This Row],[RetornCodigo]],Tabela7[],3,0),"formula")</f>
        <v>Centerbox</v>
      </c>
      <c r="AC1020" s="40">
        <f>IFERROR(Tabela3[[#This Row],[Vlr Devolução]]/$AK$1,"formula")</f>
        <v>2.7938405811495987E-4</v>
      </c>
      <c r="AD1020" s="32">
        <f>IFERROR(Tabela3[[#This Row],[Qtd Devolvida Kg]]/$AL$1,"formula")</f>
        <v>1.2992815923349373E-4</v>
      </c>
      <c r="AE1020" s="41" t="str">
        <f>IFERROR(RIGHT(Tabela3[[#This Row],[Cliente]],10),"formula")</f>
        <v>0132 - 02)</v>
      </c>
      <c r="AF1020" s="41">
        <f>IFERROR(VLOOKUP(Tabela3[[#This Row],[Fantasia]],'BASE VENDAS'!#REF!,2,0),0)</f>
        <v>0</v>
      </c>
      <c r="AG1020" s="41">
        <f>IFERROR(VLOOKUP(Tabela3[[#This Row],[Fantasia]],'BASE VENDAS'!#REF!,3,0),0)</f>
        <v>0</v>
      </c>
      <c r="AH1020" s="42">
        <f t="shared" si="17"/>
        <v>2.8611970184302681E-2</v>
      </c>
    </row>
    <row r="1021" spans="1:34" x14ac:dyDescent="0.2">
      <c r="A1021" s="9" t="str">
        <f>IFERROR(Tabela3[[#This Row],[direita]],"formula")</f>
        <v>2459 - 62)</v>
      </c>
      <c r="C1021" t="s">
        <v>1134</v>
      </c>
      <c r="D1021" t="s">
        <v>917</v>
      </c>
      <c r="E1021" t="s">
        <v>1135</v>
      </c>
      <c r="F1021" t="s">
        <v>700</v>
      </c>
      <c r="G1021" t="s">
        <v>1367</v>
      </c>
      <c r="H1021" s="48">
        <v>45695</v>
      </c>
      <c r="I1021" t="s">
        <v>357</v>
      </c>
      <c r="J1021" t="s">
        <v>303</v>
      </c>
      <c r="K1021" t="s">
        <v>159</v>
      </c>
      <c r="L1021" t="s">
        <v>340</v>
      </c>
      <c r="M1021" t="s">
        <v>1220</v>
      </c>
      <c r="N1021" t="s">
        <v>311</v>
      </c>
      <c r="O1021" t="s">
        <v>299</v>
      </c>
      <c r="P1021" t="s">
        <v>1560</v>
      </c>
      <c r="Q1021" t="s">
        <v>300</v>
      </c>
      <c r="R1021" t="s">
        <v>1222</v>
      </c>
      <c r="S1021" t="s">
        <v>20</v>
      </c>
      <c r="T1021" s="49">
        <v>7.2142999999999997</v>
      </c>
      <c r="U1021" s="49">
        <v>101.00020000000001</v>
      </c>
      <c r="V1021" s="49">
        <v>272.7</v>
      </c>
      <c r="W1021" t="s">
        <v>301</v>
      </c>
      <c r="X1021" t="s">
        <v>370</v>
      </c>
      <c r="Y1021" t="s">
        <v>371</v>
      </c>
      <c r="Z1021" t="s">
        <v>1561</v>
      </c>
      <c r="AA1021" s="2" t="str">
        <f>IFERROR(VLOOKUP(Tabela3[[#This Row],[RetornCodigo]],Tabela7[],4,0),"formula")</f>
        <v xml:space="preserve">Mateus Varzea Da Matriz  Aracati   </v>
      </c>
      <c r="AB1021" s="9" t="str">
        <f>IFERROR(VLOOKUP(Tabela3[[#This Row],[RetornCodigo]],Tabela7[],3,0),"formula")</f>
        <v>Mateus</v>
      </c>
      <c r="AC1021" s="40">
        <f>IFERROR(Tabela3[[#This Row],[Vlr Devolução]]/$AK$1,"formula")</f>
        <v>8.7371597073336636E-4</v>
      </c>
      <c r="AD1021" s="32">
        <f>IFERROR(Tabela3[[#This Row],[Qtd Devolvida Kg]]/$AL$1,"formula")</f>
        <v>2.9291897473693557E-3</v>
      </c>
      <c r="AE1021" s="41" t="str">
        <f>IFERROR(RIGHT(Tabela3[[#This Row],[Cliente]],10),"formula")</f>
        <v>2459 - 62)</v>
      </c>
      <c r="AF1021" s="41">
        <f>IFERROR(VLOOKUP(Tabela3[[#This Row],[Fantasia]],'BASE VENDAS'!#REF!,2,0),0)</f>
        <v>0</v>
      </c>
      <c r="AG1021" s="41">
        <f>IFERROR(VLOOKUP(Tabela3[[#This Row],[Fantasia]],'BASE VENDAS'!#REF!,3,0),0)</f>
        <v>0</v>
      </c>
      <c r="AH1021" s="42">
        <f t="shared" si="17"/>
        <v>2.8611970184302681E-2</v>
      </c>
    </row>
    <row r="1022" spans="1:34" x14ac:dyDescent="0.2">
      <c r="A1022" s="9" t="str">
        <f>IFERROR(Tabela3[[#This Row],[direita]],"formula")</f>
        <v>2459 - 62)</v>
      </c>
      <c r="C1022" t="s">
        <v>1134</v>
      </c>
      <c r="D1022" t="s">
        <v>917</v>
      </c>
      <c r="E1022" t="s">
        <v>1135</v>
      </c>
      <c r="F1022" t="s">
        <v>700</v>
      </c>
      <c r="G1022" t="s">
        <v>1367</v>
      </c>
      <c r="H1022" s="48">
        <v>45695</v>
      </c>
      <c r="I1022" t="s">
        <v>357</v>
      </c>
      <c r="J1022" t="s">
        <v>303</v>
      </c>
      <c r="K1022" t="s">
        <v>147</v>
      </c>
      <c r="L1022" t="s">
        <v>415</v>
      </c>
      <c r="M1022" t="s">
        <v>1159</v>
      </c>
      <c r="N1022" t="s">
        <v>298</v>
      </c>
      <c r="O1022" t="s">
        <v>299</v>
      </c>
      <c r="P1022" t="s">
        <v>1562</v>
      </c>
      <c r="Q1022" t="s">
        <v>300</v>
      </c>
      <c r="R1022" t="s">
        <v>1161</v>
      </c>
      <c r="S1022" t="s">
        <v>20</v>
      </c>
      <c r="T1022" s="49">
        <v>10.1111</v>
      </c>
      <c r="U1022" s="49">
        <v>181.99979999999999</v>
      </c>
      <c r="V1022" s="49">
        <v>546</v>
      </c>
      <c r="W1022" t="s">
        <v>301</v>
      </c>
      <c r="X1022" t="s">
        <v>370</v>
      </c>
      <c r="Y1022" t="s">
        <v>371</v>
      </c>
      <c r="Z1022" t="s">
        <v>1563</v>
      </c>
      <c r="AA1022" s="2" t="str">
        <f>IFERROR(VLOOKUP(Tabela3[[#This Row],[RetornCodigo]],Tabela7[],4,0),"formula")</f>
        <v xml:space="preserve">Mateus Varzea Da Matriz  Aracati   </v>
      </c>
      <c r="AB1022" s="9" t="str">
        <f>IFERROR(VLOOKUP(Tabela3[[#This Row],[RetornCodigo]],Tabela7[],3,0),"formula")</f>
        <v>Mateus</v>
      </c>
      <c r="AC1022" s="40">
        <f>IFERROR(Tabela3[[#This Row],[Vlr Devolução]]/$AK$1,"formula")</f>
        <v>1.7493543088390835E-3</v>
      </c>
      <c r="AD1022" s="32">
        <f>IFERROR(Tabela3[[#This Row],[Qtd Devolvida Kg]]/$AL$1,"formula")</f>
        <v>5.2783256684964305E-3</v>
      </c>
      <c r="AE1022" s="41" t="str">
        <f>IFERROR(RIGHT(Tabela3[[#This Row],[Cliente]],10),"formula")</f>
        <v>2459 - 62)</v>
      </c>
      <c r="AF1022" s="41">
        <f>IFERROR(VLOOKUP(Tabela3[[#This Row],[Fantasia]],'BASE VENDAS'!#REF!,2,0),0)</f>
        <v>0</v>
      </c>
      <c r="AG1022" s="41">
        <f>IFERROR(VLOOKUP(Tabela3[[#This Row],[Fantasia]],'BASE VENDAS'!#REF!,3,0),0)</f>
        <v>0</v>
      </c>
      <c r="AH1022" s="42">
        <f t="shared" si="17"/>
        <v>2.8611970184302681E-2</v>
      </c>
    </row>
    <row r="1023" spans="1:34" x14ac:dyDescent="0.2">
      <c r="A1023" s="9" t="str">
        <f>IFERROR(Tabela3[[#This Row],[direita]],"formula")</f>
        <v>0048 - 19)</v>
      </c>
      <c r="C1023" t="s">
        <v>1140</v>
      </c>
      <c r="D1023" t="s">
        <v>918</v>
      </c>
      <c r="E1023" t="s">
        <v>1141</v>
      </c>
      <c r="F1023" t="s">
        <v>677</v>
      </c>
      <c r="G1023" t="s">
        <v>1466</v>
      </c>
      <c r="H1023" s="48">
        <v>45689</v>
      </c>
      <c r="I1023" t="s">
        <v>266</v>
      </c>
      <c r="J1023" t="s">
        <v>303</v>
      </c>
      <c r="K1023" t="s">
        <v>57</v>
      </c>
      <c r="L1023" t="s">
        <v>429</v>
      </c>
      <c r="M1023" t="s">
        <v>57</v>
      </c>
      <c r="N1023" t="s">
        <v>298</v>
      </c>
      <c r="O1023" t="s">
        <v>299</v>
      </c>
      <c r="P1023" t="s">
        <v>1564</v>
      </c>
      <c r="Q1023" t="s">
        <v>300</v>
      </c>
      <c r="R1023" t="s">
        <v>58</v>
      </c>
      <c r="S1023" t="s">
        <v>20</v>
      </c>
      <c r="T1023" s="49">
        <v>0.25</v>
      </c>
      <c r="U1023" s="49">
        <v>1.5</v>
      </c>
      <c r="V1023" s="49">
        <v>27.75</v>
      </c>
      <c r="W1023" t="s">
        <v>301</v>
      </c>
      <c r="X1023" t="s">
        <v>370</v>
      </c>
      <c r="Y1023" t="s">
        <v>1144</v>
      </c>
      <c r="Z1023" t="s">
        <v>1565</v>
      </c>
      <c r="AA1023" s="2" t="str">
        <f>IFERROR(VLOOKUP(Tabela3[[#This Row],[RetornCodigo]],Tabela7[],4,0),"formula")</f>
        <v xml:space="preserve">Atac Teresina   </v>
      </c>
      <c r="AB1023" s="9" t="str">
        <f>IFERROR(VLOOKUP(Tabela3[[#This Row],[RetornCodigo]],Tabela7[],3,0),"formula")</f>
        <v>Atacadao</v>
      </c>
      <c r="AC1023" s="40">
        <f>IFERROR(Tabela3[[#This Row],[Vlr Devolução]]/$AK$1,"formula")</f>
        <v>8.8909490971217158E-5</v>
      </c>
      <c r="AD1023" s="32">
        <f>IFERROR(Tabela3[[#This Row],[Qtd Devolvida Kg]]/$AL$1,"formula")</f>
        <v>4.3502731886214419E-5</v>
      </c>
      <c r="AE1023" s="41" t="str">
        <f>IFERROR(RIGHT(Tabela3[[#This Row],[Cliente]],10),"formula")</f>
        <v>0048 - 19)</v>
      </c>
      <c r="AF1023" s="41">
        <f>IFERROR(VLOOKUP(Tabela3[[#This Row],[Fantasia]],'BASE VENDAS'!#REF!,2,0),0)</f>
        <v>0</v>
      </c>
      <c r="AG1023" s="41">
        <f>IFERROR(VLOOKUP(Tabela3[[#This Row],[Fantasia]],'BASE VENDAS'!#REF!,3,0),0)</f>
        <v>0</v>
      </c>
      <c r="AH1023" s="42">
        <f t="shared" si="17"/>
        <v>2.8611970184302681E-2</v>
      </c>
    </row>
    <row r="1024" spans="1:34" x14ac:dyDescent="0.2">
      <c r="A1024" s="9" t="str">
        <f>IFERROR(Tabela3[[#This Row],[direita]],"formula")</f>
        <v>0048 - 19)</v>
      </c>
      <c r="C1024" t="s">
        <v>1140</v>
      </c>
      <c r="D1024" t="s">
        <v>918</v>
      </c>
      <c r="E1024" t="s">
        <v>1141</v>
      </c>
      <c r="F1024" t="s">
        <v>677</v>
      </c>
      <c r="G1024" t="s">
        <v>1466</v>
      </c>
      <c r="H1024" s="48">
        <v>45689</v>
      </c>
      <c r="I1024" t="s">
        <v>266</v>
      </c>
      <c r="J1024" t="s">
        <v>297</v>
      </c>
      <c r="K1024" t="s">
        <v>65</v>
      </c>
      <c r="L1024" t="s">
        <v>312</v>
      </c>
      <c r="M1024" t="s">
        <v>66</v>
      </c>
      <c r="N1024" t="s">
        <v>298</v>
      </c>
      <c r="O1024" t="s">
        <v>299</v>
      </c>
      <c r="P1024" t="s">
        <v>1564</v>
      </c>
      <c r="Q1024" t="s">
        <v>309</v>
      </c>
      <c r="R1024" t="s">
        <v>114</v>
      </c>
      <c r="S1024" t="s">
        <v>20</v>
      </c>
      <c r="T1024" s="49">
        <v>0.83330000000000004</v>
      </c>
      <c r="U1024" s="49">
        <v>14.9994</v>
      </c>
      <c r="V1024" s="49">
        <v>127.5</v>
      </c>
      <c r="W1024" t="s">
        <v>301</v>
      </c>
      <c r="X1024" t="s">
        <v>370</v>
      </c>
      <c r="Y1024" t="s">
        <v>1144</v>
      </c>
      <c r="Z1024" t="s">
        <v>1565</v>
      </c>
      <c r="AA1024" s="2" t="str">
        <f>IFERROR(VLOOKUP(Tabela3[[#This Row],[RetornCodigo]],Tabela7[],4,0),"formula")</f>
        <v xml:space="preserve">Atac Teresina   </v>
      </c>
      <c r="AB1024" s="9" t="str">
        <f>IFERROR(VLOOKUP(Tabela3[[#This Row],[RetornCodigo]],Tabela7[],3,0),"formula")</f>
        <v>Atacadao</v>
      </c>
      <c r="AC1024" s="40">
        <f>IFERROR(Tabela3[[#This Row],[Vlr Devolução]]/$AK$1,"formula")</f>
        <v>4.0850306662451125E-4</v>
      </c>
      <c r="AD1024" s="32">
        <f>IFERROR(Tabela3[[#This Row],[Qtd Devolvida Kg]]/$AL$1,"formula")</f>
        <v>4.3500991776938966E-4</v>
      </c>
      <c r="AE1024" s="41" t="str">
        <f>IFERROR(RIGHT(Tabela3[[#This Row],[Cliente]],10),"formula")</f>
        <v>0048 - 19)</v>
      </c>
      <c r="AF1024" s="41">
        <f>IFERROR(VLOOKUP(Tabela3[[#This Row],[Fantasia]],'BASE VENDAS'!#REF!,2,0),0)</f>
        <v>0</v>
      </c>
      <c r="AG1024" s="41">
        <f>IFERROR(VLOOKUP(Tabela3[[#This Row],[Fantasia]],'BASE VENDAS'!#REF!,3,0),0)</f>
        <v>0</v>
      </c>
      <c r="AH1024" s="42">
        <f t="shared" si="17"/>
        <v>2.8611970184302681E-2</v>
      </c>
    </row>
    <row r="1025" spans="1:34" x14ac:dyDescent="0.2">
      <c r="A1025" s="9" t="str">
        <f>IFERROR(Tabela3[[#This Row],[direita]],"formula")</f>
        <v>0047 - 08)</v>
      </c>
      <c r="C1025" t="s">
        <v>1140</v>
      </c>
      <c r="D1025" t="s">
        <v>918</v>
      </c>
      <c r="E1025" t="s">
        <v>1141</v>
      </c>
      <c r="F1025" t="s">
        <v>677</v>
      </c>
      <c r="G1025" t="s">
        <v>1566</v>
      </c>
      <c r="H1025" s="48">
        <v>45694</v>
      </c>
      <c r="I1025" t="s">
        <v>357</v>
      </c>
      <c r="J1025" t="s">
        <v>303</v>
      </c>
      <c r="K1025" t="s">
        <v>57</v>
      </c>
      <c r="L1025" t="s">
        <v>334</v>
      </c>
      <c r="M1025" t="s">
        <v>367</v>
      </c>
      <c r="N1025" t="s">
        <v>342</v>
      </c>
      <c r="O1025" t="s">
        <v>299</v>
      </c>
      <c r="P1025" t="s">
        <v>1567</v>
      </c>
      <c r="Q1025" t="s">
        <v>300</v>
      </c>
      <c r="R1025" t="s">
        <v>387</v>
      </c>
      <c r="S1025" t="s">
        <v>20</v>
      </c>
      <c r="T1025" s="49">
        <v>2</v>
      </c>
      <c r="U1025" s="49">
        <v>11.2</v>
      </c>
      <c r="V1025" s="49">
        <v>210</v>
      </c>
      <c r="W1025" t="s">
        <v>301</v>
      </c>
      <c r="X1025" t="s">
        <v>370</v>
      </c>
      <c r="Y1025" t="s">
        <v>1144</v>
      </c>
      <c r="Z1025" t="s">
        <v>1568</v>
      </c>
      <c r="AA1025" s="2" t="str">
        <f>IFERROR(VLOOKUP(Tabela3[[#This Row],[RetornCodigo]],Tabela7[],4,0),"formula")</f>
        <v xml:space="preserve">Sams Teresina   Sao Critovao   </v>
      </c>
      <c r="AB1025" s="9" t="str">
        <f>IFERROR(VLOOKUP(Tabela3[[#This Row],[RetornCodigo]],Tabela7[],3,0),"formula")</f>
        <v>Sams</v>
      </c>
      <c r="AC1025" s="40">
        <f>IFERROR(Tabela3[[#This Row],[Vlr Devolução]]/$AK$1,"formula")</f>
        <v>6.7282858032272443E-4</v>
      </c>
      <c r="AD1025" s="32">
        <f>IFERROR(Tabela3[[#This Row],[Qtd Devolvida Kg]]/$AL$1,"formula")</f>
        <v>3.2482039808373429E-4</v>
      </c>
      <c r="AE1025" s="41" t="str">
        <f>IFERROR(RIGHT(Tabela3[[#This Row],[Cliente]],10),"formula")</f>
        <v>0047 - 08)</v>
      </c>
      <c r="AF1025" s="41">
        <f>IFERROR(VLOOKUP(Tabela3[[#This Row],[Fantasia]],'BASE VENDAS'!#REF!,2,0),0)</f>
        <v>0</v>
      </c>
      <c r="AG1025" s="41">
        <f>IFERROR(VLOOKUP(Tabela3[[#This Row],[Fantasia]],'BASE VENDAS'!#REF!,3,0),0)</f>
        <v>0</v>
      </c>
      <c r="AH1025" s="42">
        <f t="shared" si="17"/>
        <v>2.8611970184302681E-2</v>
      </c>
    </row>
    <row r="1026" spans="1:34" x14ac:dyDescent="0.2">
      <c r="A1026" s="9" t="str">
        <f>IFERROR(Tabela3[[#This Row],[direita]],"formula")</f>
        <v>1899 - 18)</v>
      </c>
      <c r="C1026" t="s">
        <v>1134</v>
      </c>
      <c r="D1026" t="s">
        <v>917</v>
      </c>
      <c r="E1026" t="s">
        <v>1135</v>
      </c>
      <c r="F1026" t="s">
        <v>680</v>
      </c>
      <c r="G1026" t="s">
        <v>1163</v>
      </c>
      <c r="H1026" s="48">
        <v>45695</v>
      </c>
      <c r="I1026" t="s">
        <v>357</v>
      </c>
      <c r="J1026" t="s">
        <v>303</v>
      </c>
      <c r="K1026" t="s">
        <v>57</v>
      </c>
      <c r="L1026" t="s">
        <v>429</v>
      </c>
      <c r="M1026" t="s">
        <v>57</v>
      </c>
      <c r="N1026" t="s">
        <v>298</v>
      </c>
      <c r="O1026" t="s">
        <v>299</v>
      </c>
      <c r="P1026" t="s">
        <v>1569</v>
      </c>
      <c r="Q1026" t="s">
        <v>300</v>
      </c>
      <c r="R1026" t="s">
        <v>58</v>
      </c>
      <c r="S1026" t="s">
        <v>20</v>
      </c>
      <c r="T1026" s="49">
        <v>1.6667000000000001</v>
      </c>
      <c r="U1026" s="49">
        <v>10.0002</v>
      </c>
      <c r="V1026" s="49">
        <v>159</v>
      </c>
      <c r="W1026" t="s">
        <v>301</v>
      </c>
      <c r="X1026" t="s">
        <v>370</v>
      </c>
      <c r="Y1026" t="s">
        <v>371</v>
      </c>
      <c r="Z1026" t="s">
        <v>1570</v>
      </c>
      <c r="AA1026" s="2" t="str">
        <f>IFERROR(VLOOKUP(Tabela3[[#This Row],[RetornCodigo]],Tabela7[],4,0),"formula")</f>
        <v xml:space="preserve">Assai Maracanau   </v>
      </c>
      <c r="AB1026" s="9" t="str">
        <f>IFERROR(VLOOKUP(Tabela3[[#This Row],[RetornCodigo]],Tabela7[],3,0),"formula")</f>
        <v>Assai</v>
      </c>
      <c r="AC1026" s="40">
        <f>IFERROR(Tabela3[[#This Row],[Vlr Devolução]]/$AK$1,"formula")</f>
        <v>5.0942735367291996E-4</v>
      </c>
      <c r="AD1026" s="32">
        <f>IFERROR(Tabela3[[#This Row],[Qtd Devolvida Kg]]/$AL$1,"formula")</f>
        <v>2.9002401293901423E-4</v>
      </c>
      <c r="AE1026" s="41" t="str">
        <f>IFERROR(RIGHT(Tabela3[[#This Row],[Cliente]],10),"formula")</f>
        <v>1899 - 18)</v>
      </c>
      <c r="AF1026" s="41">
        <f>IFERROR(VLOOKUP(Tabela3[[#This Row],[Fantasia]],'BASE VENDAS'!#REF!,2,0),0)</f>
        <v>0</v>
      </c>
      <c r="AG1026" s="41">
        <f>IFERROR(VLOOKUP(Tabela3[[#This Row],[Fantasia]],'BASE VENDAS'!#REF!,3,0),0)</f>
        <v>0</v>
      </c>
      <c r="AH1026" s="42">
        <f t="shared" si="17"/>
        <v>2.8611970184302681E-2</v>
      </c>
    </row>
    <row r="1027" spans="1:34" x14ac:dyDescent="0.2">
      <c r="A1027" s="9" t="str">
        <f>IFERROR(Tabela3[[#This Row],[direita]],"formula")</f>
        <v>1899 - 68)</v>
      </c>
      <c r="C1027" t="s">
        <v>1134</v>
      </c>
      <c r="D1027" t="s">
        <v>917</v>
      </c>
      <c r="E1027" t="s">
        <v>1135</v>
      </c>
      <c r="F1027" t="s">
        <v>676</v>
      </c>
      <c r="G1027" t="s">
        <v>1822</v>
      </c>
      <c r="H1027" s="48">
        <v>45705</v>
      </c>
      <c r="I1027" t="s">
        <v>1982</v>
      </c>
      <c r="J1027" t="s">
        <v>303</v>
      </c>
      <c r="K1027" t="s">
        <v>57</v>
      </c>
      <c r="L1027" t="s">
        <v>334</v>
      </c>
      <c r="M1027" t="s">
        <v>367</v>
      </c>
      <c r="N1027" t="s">
        <v>342</v>
      </c>
      <c r="O1027" t="s">
        <v>299</v>
      </c>
      <c r="P1027" t="s">
        <v>2302</v>
      </c>
      <c r="Q1027" t="s">
        <v>308</v>
      </c>
      <c r="R1027" t="s">
        <v>387</v>
      </c>
      <c r="S1027" t="s">
        <v>20</v>
      </c>
      <c r="T1027" s="49">
        <v>2</v>
      </c>
      <c r="U1027" s="49">
        <v>11.2</v>
      </c>
      <c r="V1027" s="49">
        <v>184</v>
      </c>
      <c r="W1027" t="s">
        <v>301</v>
      </c>
      <c r="X1027" t="s">
        <v>370</v>
      </c>
      <c r="Y1027" t="s">
        <v>371</v>
      </c>
      <c r="Z1027" t="s">
        <v>2303</v>
      </c>
      <c r="AA1027" s="2" t="str">
        <f>IFERROR(VLOOKUP(Tabela3[[#This Row],[RetornCodigo]],Tabela7[],4,0),"formula")</f>
        <v xml:space="preserve">Assai Jardim America   </v>
      </c>
      <c r="AB1027" s="9" t="str">
        <f>IFERROR(VLOOKUP(Tabela3[[#This Row],[RetornCodigo]],Tabela7[],3,0),"formula")</f>
        <v>Assai</v>
      </c>
      <c r="AC1027" s="40">
        <f>IFERROR(Tabela3[[#This Row],[Vlr Devolução]]/$AK$1,"formula")</f>
        <v>5.8952599418752997E-4</v>
      </c>
      <c r="AD1027" s="32">
        <f>IFERROR(Tabela3[[#This Row],[Qtd Devolvida Kg]]/$AL$1,"formula")</f>
        <v>3.2482039808373429E-4</v>
      </c>
      <c r="AE1027" s="41" t="str">
        <f>IFERROR(RIGHT(Tabela3[[#This Row],[Cliente]],10),"formula")</f>
        <v>1899 - 68)</v>
      </c>
      <c r="AF1027" s="41">
        <f>IFERROR(VLOOKUP(Tabela3[[#This Row],[Fantasia]],'BASE VENDAS'!#REF!,2,0),0)</f>
        <v>0</v>
      </c>
      <c r="AG1027" s="41">
        <f>IFERROR(VLOOKUP(Tabela3[[#This Row],[Fantasia]],'BASE VENDAS'!#REF!,3,0),0)</f>
        <v>0</v>
      </c>
      <c r="AH1027" s="42">
        <f t="shared" si="17"/>
        <v>2.8611970184302681E-2</v>
      </c>
    </row>
    <row r="1028" spans="1:34" x14ac:dyDescent="0.2">
      <c r="A1028" s="9" t="str">
        <f>IFERROR(Tabela3[[#This Row],[direita]],"formula")</f>
        <v>1899 - 68)</v>
      </c>
      <c r="C1028" t="s">
        <v>1134</v>
      </c>
      <c r="D1028" t="s">
        <v>917</v>
      </c>
      <c r="E1028" t="s">
        <v>1135</v>
      </c>
      <c r="F1028" t="s">
        <v>676</v>
      </c>
      <c r="G1028" t="s">
        <v>1822</v>
      </c>
      <c r="H1028" s="48">
        <v>45705</v>
      </c>
      <c r="I1028" t="s">
        <v>1982</v>
      </c>
      <c r="J1028" t="s">
        <v>303</v>
      </c>
      <c r="K1028" t="s">
        <v>45</v>
      </c>
      <c r="L1028" t="s">
        <v>417</v>
      </c>
      <c r="M1028" t="s">
        <v>46</v>
      </c>
      <c r="N1028" t="s">
        <v>298</v>
      </c>
      <c r="O1028" t="s">
        <v>299</v>
      </c>
      <c r="P1028" t="s">
        <v>2302</v>
      </c>
      <c r="Q1028" t="s">
        <v>309</v>
      </c>
      <c r="R1028" t="s">
        <v>1246</v>
      </c>
      <c r="S1028" t="s">
        <v>1247</v>
      </c>
      <c r="T1028" s="49">
        <v>0.5091</v>
      </c>
      <c r="U1028" s="49">
        <v>0.5091</v>
      </c>
      <c r="V1028" s="49">
        <v>14.51</v>
      </c>
      <c r="W1028" t="s">
        <v>301</v>
      </c>
      <c r="X1028" t="s">
        <v>370</v>
      </c>
      <c r="Y1028" t="s">
        <v>371</v>
      </c>
      <c r="Z1028" t="s">
        <v>2303</v>
      </c>
      <c r="AA1028" s="2" t="str">
        <f>IFERROR(VLOOKUP(Tabela3[[#This Row],[RetornCodigo]],Tabela7[],4,0),"formula")</f>
        <v xml:space="preserve">Assai Jardim America   </v>
      </c>
      <c r="AB1028" s="9" t="str">
        <f>IFERROR(VLOOKUP(Tabela3[[#This Row],[RetornCodigo]],Tabela7[],3,0),"formula")</f>
        <v>Assai</v>
      </c>
      <c r="AC1028" s="40">
        <f>IFERROR(Tabela3[[#This Row],[Vlr Devolução]]/$AK$1,"formula")</f>
        <v>4.6489250954679673E-5</v>
      </c>
      <c r="AD1028" s="32">
        <f>IFERROR(Tabela3[[#This Row],[Qtd Devolvida Kg]]/$AL$1,"formula")</f>
        <v>1.4764827202181173E-5</v>
      </c>
      <c r="AE1028" s="41" t="str">
        <f>IFERROR(RIGHT(Tabela3[[#This Row],[Cliente]],10),"formula")</f>
        <v>1899 - 68)</v>
      </c>
      <c r="AF1028" s="41">
        <f>IFERROR(VLOOKUP(Tabela3[[#This Row],[Fantasia]],'BASE VENDAS'!#REF!,2,0),0)</f>
        <v>0</v>
      </c>
      <c r="AG1028" s="41">
        <f>IFERROR(VLOOKUP(Tabela3[[#This Row],[Fantasia]],'BASE VENDAS'!#REF!,3,0),0)</f>
        <v>0</v>
      </c>
      <c r="AH1028" s="42">
        <f t="shared" si="17"/>
        <v>2.8611970184302681E-2</v>
      </c>
    </row>
    <row r="1029" spans="1:34" x14ac:dyDescent="0.2">
      <c r="A1029" s="9" t="str">
        <f>IFERROR(Tabela3[[#This Row],[direita]],"formula")</f>
        <v>2459 - 48)</v>
      </c>
      <c r="C1029" t="s">
        <v>1134</v>
      </c>
      <c r="D1029" t="s">
        <v>917</v>
      </c>
      <c r="E1029" t="s">
        <v>1135</v>
      </c>
      <c r="F1029" t="s">
        <v>686</v>
      </c>
      <c r="G1029" t="s">
        <v>1410</v>
      </c>
      <c r="H1029" s="48">
        <v>45698</v>
      </c>
      <c r="I1029" t="s">
        <v>430</v>
      </c>
      <c r="J1029" t="s">
        <v>303</v>
      </c>
      <c r="K1029" t="s">
        <v>147</v>
      </c>
      <c r="L1029" t="s">
        <v>415</v>
      </c>
      <c r="M1029" t="s">
        <v>1159</v>
      </c>
      <c r="N1029" t="s">
        <v>298</v>
      </c>
      <c r="O1029" t="s">
        <v>299</v>
      </c>
      <c r="P1029" t="s">
        <v>1571</v>
      </c>
      <c r="Q1029" t="s">
        <v>300</v>
      </c>
      <c r="R1029" t="s">
        <v>1161</v>
      </c>
      <c r="S1029" t="s">
        <v>20</v>
      </c>
      <c r="T1029" s="49">
        <v>2.7778</v>
      </c>
      <c r="U1029" s="49">
        <v>50.000399999999999</v>
      </c>
      <c r="V1029" s="49">
        <v>150</v>
      </c>
      <c r="W1029" t="s">
        <v>301</v>
      </c>
      <c r="X1029" t="s">
        <v>370</v>
      </c>
      <c r="Y1029" t="s">
        <v>371</v>
      </c>
      <c r="Z1029" t="s">
        <v>1572</v>
      </c>
      <c r="AA1029" s="2" t="str">
        <f>IFERROR(VLOOKUP(Tabela3[[#This Row],[RetornCodigo]],Tabela7[],4,0),"formula")</f>
        <v xml:space="preserve">Mateus Quixeramobim   </v>
      </c>
      <c r="AB1029" s="9" t="str">
        <f>IFERROR(VLOOKUP(Tabela3[[#This Row],[RetornCodigo]],Tabela7[],3,0),"formula")</f>
        <v>Mateus</v>
      </c>
      <c r="AC1029" s="40">
        <f>IFERROR(Tabela3[[#This Row],[Vlr Devolução]]/$AK$1,"formula")</f>
        <v>4.8059184308766028E-4</v>
      </c>
      <c r="AD1029" s="32">
        <f>IFERROR(Tabela3[[#This Row],[Qtd Devolvida Kg]]/$AL$1,"formula")</f>
        <v>1.4501026636023167E-3</v>
      </c>
      <c r="AE1029" s="41" t="str">
        <f>IFERROR(RIGHT(Tabela3[[#This Row],[Cliente]],10),"formula")</f>
        <v>2459 - 48)</v>
      </c>
      <c r="AF1029" s="41">
        <f>IFERROR(VLOOKUP(Tabela3[[#This Row],[Fantasia]],'BASE VENDAS'!#REF!,2,0),0)</f>
        <v>0</v>
      </c>
      <c r="AG1029" s="41">
        <f>IFERROR(VLOOKUP(Tabela3[[#This Row],[Fantasia]],'BASE VENDAS'!#REF!,3,0),0)</f>
        <v>0</v>
      </c>
      <c r="AH1029" s="42">
        <f t="shared" si="17"/>
        <v>2.8611970184302681E-2</v>
      </c>
    </row>
    <row r="1030" spans="1:34" x14ac:dyDescent="0.2">
      <c r="A1030" s="9" t="str">
        <f>IFERROR(Tabela3[[#This Row],[direita]],"formula")</f>
        <v>2459 - 48)</v>
      </c>
      <c r="C1030" t="s">
        <v>1134</v>
      </c>
      <c r="D1030" t="s">
        <v>917</v>
      </c>
      <c r="E1030" t="s">
        <v>1135</v>
      </c>
      <c r="F1030" t="s">
        <v>686</v>
      </c>
      <c r="G1030" t="s">
        <v>1410</v>
      </c>
      <c r="H1030" s="48">
        <v>45698</v>
      </c>
      <c r="I1030" t="s">
        <v>430</v>
      </c>
      <c r="J1030" t="s">
        <v>303</v>
      </c>
      <c r="K1030" t="s">
        <v>45</v>
      </c>
      <c r="L1030" t="s">
        <v>417</v>
      </c>
      <c r="M1030" t="s">
        <v>46</v>
      </c>
      <c r="N1030" t="s">
        <v>298</v>
      </c>
      <c r="O1030" t="s">
        <v>299</v>
      </c>
      <c r="P1030" t="s">
        <v>1571</v>
      </c>
      <c r="Q1030" t="s">
        <v>308</v>
      </c>
      <c r="R1030" t="s">
        <v>1246</v>
      </c>
      <c r="S1030" t="s">
        <v>1247</v>
      </c>
      <c r="T1030" s="49">
        <v>0.71430000000000005</v>
      </c>
      <c r="U1030" s="49">
        <v>0.71430000000000005</v>
      </c>
      <c r="V1030" s="49">
        <v>19</v>
      </c>
      <c r="W1030" t="s">
        <v>301</v>
      </c>
      <c r="X1030" t="s">
        <v>370</v>
      </c>
      <c r="Y1030" t="s">
        <v>371</v>
      </c>
      <c r="Z1030" t="s">
        <v>1572</v>
      </c>
      <c r="AA1030" s="2" t="str">
        <f>IFERROR(VLOOKUP(Tabela3[[#This Row],[RetornCodigo]],Tabela7[],4,0),"formula")</f>
        <v xml:space="preserve">Mateus Quixeramobim   </v>
      </c>
      <c r="AB1030" s="9" t="str">
        <f>IFERROR(VLOOKUP(Tabela3[[#This Row],[RetornCodigo]],Tabela7[],3,0),"formula")</f>
        <v>Mateus</v>
      </c>
      <c r="AC1030" s="40">
        <f>IFERROR(Tabela3[[#This Row],[Vlr Devolução]]/$AK$1,"formula")</f>
        <v>6.0874966791103636E-5</v>
      </c>
      <c r="AD1030" s="32">
        <f>IFERROR(Tabela3[[#This Row],[Qtd Devolvida Kg]]/$AL$1,"formula")</f>
        <v>2.0716000924215307E-5</v>
      </c>
      <c r="AE1030" s="41" t="str">
        <f>IFERROR(RIGHT(Tabela3[[#This Row],[Cliente]],10),"formula")</f>
        <v>2459 - 48)</v>
      </c>
      <c r="AF1030" s="41">
        <f>IFERROR(VLOOKUP(Tabela3[[#This Row],[Fantasia]],'BASE VENDAS'!#REF!,2,0),0)</f>
        <v>0</v>
      </c>
      <c r="AG1030" s="41">
        <f>IFERROR(VLOOKUP(Tabela3[[#This Row],[Fantasia]],'BASE VENDAS'!#REF!,3,0),0)</f>
        <v>0</v>
      </c>
      <c r="AH1030" s="42">
        <f t="shared" si="17"/>
        <v>2.8611970184302681E-2</v>
      </c>
    </row>
    <row r="1031" spans="1:34" x14ac:dyDescent="0.2">
      <c r="A1031" s="9" t="str">
        <f>IFERROR(Tabela3[[#This Row],[direita]],"formula")</f>
        <v>1624 - 01)</v>
      </c>
      <c r="C1031" t="s">
        <v>1146</v>
      </c>
      <c r="D1031" t="s">
        <v>922</v>
      </c>
      <c r="E1031" t="s">
        <v>1135</v>
      </c>
      <c r="F1031" t="s">
        <v>682</v>
      </c>
      <c r="G1031" t="s">
        <v>1416</v>
      </c>
      <c r="H1031" s="48">
        <v>45707</v>
      </c>
      <c r="I1031" t="s">
        <v>1982</v>
      </c>
      <c r="J1031" t="s">
        <v>303</v>
      </c>
      <c r="K1031" t="s">
        <v>313</v>
      </c>
      <c r="L1031" t="s">
        <v>412</v>
      </c>
      <c r="M1031" t="s">
        <v>412</v>
      </c>
      <c r="N1031" t="s">
        <v>325</v>
      </c>
      <c r="O1031" t="s">
        <v>299</v>
      </c>
      <c r="P1031" t="s">
        <v>2678</v>
      </c>
      <c r="Q1031" t="s">
        <v>308</v>
      </c>
      <c r="R1031" t="s">
        <v>2259</v>
      </c>
      <c r="S1031" t="s">
        <v>20</v>
      </c>
      <c r="T1031" s="49">
        <v>0.8</v>
      </c>
      <c r="U1031" s="49">
        <v>4.4800000000000004</v>
      </c>
      <c r="V1031" s="49">
        <v>92</v>
      </c>
      <c r="W1031" t="s">
        <v>301</v>
      </c>
      <c r="X1031" t="s">
        <v>370</v>
      </c>
      <c r="Y1031" t="s">
        <v>371</v>
      </c>
      <c r="Z1031" t="s">
        <v>2862</v>
      </c>
      <c r="AA1031" s="2" t="str">
        <f>IFERROR(VLOOKUP(Tabela3[[#This Row],[RetornCodigo]],Tabela7[],4,0),"formula")</f>
        <v xml:space="preserve">Paulo Belo Coqueiro   </v>
      </c>
      <c r="AB1031" s="9" t="str">
        <f>IFERROR(VLOOKUP(Tabela3[[#This Row],[RetornCodigo]],Tabela7[],3,0),"formula")</f>
        <v>Sup Paulo Belo</v>
      </c>
      <c r="AC1031" s="40">
        <f>IFERROR(Tabela3[[#This Row],[Vlr Devolução]]/$AK$1,"formula")</f>
        <v>2.9476299709376498E-4</v>
      </c>
      <c r="AD1031" s="32">
        <f>IFERROR(Tabela3[[#This Row],[Qtd Devolvida Kg]]/$AL$1,"formula")</f>
        <v>1.2992815923349373E-4</v>
      </c>
      <c r="AE1031" s="41" t="str">
        <f>IFERROR(RIGHT(Tabela3[[#This Row],[Cliente]],10),"formula")</f>
        <v>1624 - 01)</v>
      </c>
      <c r="AF1031" s="41">
        <f>IFERROR(VLOOKUP(Tabela3[[#This Row],[Fantasia]],'BASE VENDAS'!#REF!,2,0),0)</f>
        <v>0</v>
      </c>
      <c r="AG1031" s="41">
        <f>IFERROR(VLOOKUP(Tabela3[[#This Row],[Fantasia]],'BASE VENDAS'!#REF!,3,0),0)</f>
        <v>0</v>
      </c>
      <c r="AH1031" s="42">
        <f t="shared" si="17"/>
        <v>2.8611970184302681E-2</v>
      </c>
    </row>
    <row r="1032" spans="1:34" x14ac:dyDescent="0.2">
      <c r="A1032" s="9" t="str">
        <f>IFERROR(Tabela3[[#This Row],[direita]],"formula")</f>
        <v>1624 - 01)</v>
      </c>
      <c r="C1032" t="s">
        <v>1146</v>
      </c>
      <c r="D1032" t="s">
        <v>922</v>
      </c>
      <c r="E1032" t="s">
        <v>1135</v>
      </c>
      <c r="F1032" t="s">
        <v>682</v>
      </c>
      <c r="G1032" t="s">
        <v>1416</v>
      </c>
      <c r="H1032" s="48">
        <v>45707</v>
      </c>
      <c r="I1032" t="s">
        <v>1982</v>
      </c>
      <c r="J1032" t="s">
        <v>303</v>
      </c>
      <c r="K1032" t="s">
        <v>313</v>
      </c>
      <c r="L1032" t="s">
        <v>365</v>
      </c>
      <c r="M1032" t="s">
        <v>365</v>
      </c>
      <c r="N1032" t="s">
        <v>325</v>
      </c>
      <c r="O1032" t="s">
        <v>299</v>
      </c>
      <c r="P1032" t="s">
        <v>2678</v>
      </c>
      <c r="Q1032" t="s">
        <v>319</v>
      </c>
      <c r="R1032" t="s">
        <v>1418</v>
      </c>
      <c r="S1032" t="s">
        <v>20</v>
      </c>
      <c r="T1032" s="49">
        <v>0.4</v>
      </c>
      <c r="U1032" s="49">
        <v>2.2400000000000002</v>
      </c>
      <c r="V1032" s="49">
        <v>55.2</v>
      </c>
      <c r="W1032" t="s">
        <v>301</v>
      </c>
      <c r="X1032" t="s">
        <v>370</v>
      </c>
      <c r="Y1032" t="s">
        <v>371</v>
      </c>
      <c r="Z1032" t="s">
        <v>2862</v>
      </c>
      <c r="AA1032" s="2" t="str">
        <f>IFERROR(VLOOKUP(Tabela3[[#This Row],[RetornCodigo]],Tabela7[],4,0),"formula")</f>
        <v xml:space="preserve">Paulo Belo Coqueiro   </v>
      </c>
      <c r="AB1032" s="9" t="str">
        <f>IFERROR(VLOOKUP(Tabela3[[#This Row],[RetornCodigo]],Tabela7[],3,0),"formula")</f>
        <v>Sup Paulo Belo</v>
      </c>
      <c r="AC1032" s="40">
        <f>IFERROR(Tabela3[[#This Row],[Vlr Devolução]]/$AK$1,"formula")</f>
        <v>1.7685779825625899E-4</v>
      </c>
      <c r="AD1032" s="32">
        <f>IFERROR(Tabela3[[#This Row],[Qtd Devolvida Kg]]/$AL$1,"formula")</f>
        <v>6.4964079616746867E-5</v>
      </c>
      <c r="AE1032" s="41" t="str">
        <f>IFERROR(RIGHT(Tabela3[[#This Row],[Cliente]],10),"formula")</f>
        <v>1624 - 01)</v>
      </c>
      <c r="AF1032" s="41">
        <f>IFERROR(VLOOKUP(Tabela3[[#This Row],[Fantasia]],'BASE VENDAS'!#REF!,2,0),0)</f>
        <v>0</v>
      </c>
      <c r="AG1032" s="41">
        <f>IFERROR(VLOOKUP(Tabela3[[#This Row],[Fantasia]],'BASE VENDAS'!#REF!,3,0),0)</f>
        <v>0</v>
      </c>
      <c r="AH1032" s="42">
        <f t="shared" si="17"/>
        <v>2.8611970184302681E-2</v>
      </c>
    </row>
    <row r="1033" spans="1:34" x14ac:dyDescent="0.2">
      <c r="A1033" s="9" t="str">
        <f>IFERROR(Tabela3[[#This Row],[direita]],"formula")</f>
        <v>2459 - 43)</v>
      </c>
      <c r="C1033" t="s">
        <v>1134</v>
      </c>
      <c r="D1033" t="s">
        <v>917</v>
      </c>
      <c r="E1033" t="s">
        <v>1135</v>
      </c>
      <c r="F1033" t="s">
        <v>682</v>
      </c>
      <c r="G1033" t="s">
        <v>1420</v>
      </c>
      <c r="H1033" s="48">
        <v>45706</v>
      </c>
      <c r="I1033" t="s">
        <v>1982</v>
      </c>
      <c r="J1033" t="s">
        <v>303</v>
      </c>
      <c r="K1033" t="s">
        <v>147</v>
      </c>
      <c r="L1033" t="s">
        <v>415</v>
      </c>
      <c r="M1033" t="s">
        <v>1159</v>
      </c>
      <c r="N1033" t="s">
        <v>298</v>
      </c>
      <c r="O1033" t="s">
        <v>299</v>
      </c>
      <c r="P1033" t="s">
        <v>2863</v>
      </c>
      <c r="Q1033" t="s">
        <v>300</v>
      </c>
      <c r="R1033" t="s">
        <v>1161</v>
      </c>
      <c r="S1033" t="s">
        <v>20</v>
      </c>
      <c r="T1033" s="49">
        <v>2.0222000000000002</v>
      </c>
      <c r="U1033" s="49">
        <v>36.3996</v>
      </c>
      <c r="V1033" s="49">
        <v>109.2</v>
      </c>
      <c r="W1033" t="s">
        <v>301</v>
      </c>
      <c r="X1033" t="s">
        <v>370</v>
      </c>
      <c r="Y1033" t="s">
        <v>371</v>
      </c>
      <c r="Z1033" t="s">
        <v>2864</v>
      </c>
      <c r="AA1033" s="2" t="str">
        <f>IFERROR(VLOOKUP(Tabela3[[#This Row],[RetornCodigo]],Tabela7[],4,0),"formula")</f>
        <v xml:space="preserve">Mateus Itapipoca   </v>
      </c>
      <c r="AB1033" s="9" t="str">
        <f>IFERROR(VLOOKUP(Tabela3[[#This Row],[RetornCodigo]],Tabela7[],3,0),"formula")</f>
        <v>Mateus</v>
      </c>
      <c r="AC1033" s="40">
        <f>IFERROR(Tabela3[[#This Row],[Vlr Devolução]]/$AK$1,"formula")</f>
        <v>3.4987086176781668E-4</v>
      </c>
      <c r="AD1033" s="32">
        <f>IFERROR(Tabela3[[#This Row],[Qtd Devolvida Kg]]/$AL$1,"formula")</f>
        <v>1.0556546930436334E-3</v>
      </c>
      <c r="AE1033" s="41" t="str">
        <f>IFERROR(RIGHT(Tabela3[[#This Row],[Cliente]],10),"formula")</f>
        <v>2459 - 43)</v>
      </c>
      <c r="AF1033" s="41">
        <f>IFERROR(VLOOKUP(Tabela3[[#This Row],[Fantasia]],'BASE VENDAS'!#REF!,2,0),0)</f>
        <v>0</v>
      </c>
      <c r="AG1033" s="41">
        <f>IFERROR(VLOOKUP(Tabela3[[#This Row],[Fantasia]],'BASE VENDAS'!#REF!,3,0),0)</f>
        <v>0</v>
      </c>
      <c r="AH1033" s="42">
        <f t="shared" si="17"/>
        <v>2.8611970184302681E-2</v>
      </c>
    </row>
    <row r="1034" spans="1:34" x14ac:dyDescent="0.2">
      <c r="A1034" s="9" t="str">
        <f>IFERROR(Tabela3[[#This Row],[direita]],"formula")</f>
        <v>2459 - 59)</v>
      </c>
      <c r="C1034" t="s">
        <v>1134</v>
      </c>
      <c r="D1034" t="s">
        <v>924</v>
      </c>
      <c r="E1034" t="s">
        <v>1135</v>
      </c>
      <c r="F1034" t="s">
        <v>689</v>
      </c>
      <c r="G1034" t="s">
        <v>1371</v>
      </c>
      <c r="H1034" s="48">
        <v>45706</v>
      </c>
      <c r="I1034" t="s">
        <v>1982</v>
      </c>
      <c r="J1034" t="s">
        <v>303</v>
      </c>
      <c r="K1034" t="s">
        <v>147</v>
      </c>
      <c r="L1034" t="s">
        <v>415</v>
      </c>
      <c r="M1034" t="s">
        <v>1159</v>
      </c>
      <c r="N1034" t="s">
        <v>298</v>
      </c>
      <c r="O1034" t="s">
        <v>299</v>
      </c>
      <c r="P1034" t="s">
        <v>2865</v>
      </c>
      <c r="Q1034" t="s">
        <v>307</v>
      </c>
      <c r="R1034" t="s">
        <v>1161</v>
      </c>
      <c r="S1034" t="s">
        <v>20</v>
      </c>
      <c r="T1034" s="49">
        <v>0.83330000000000004</v>
      </c>
      <c r="U1034" s="49">
        <v>14.9994</v>
      </c>
      <c r="V1034" s="49">
        <v>45</v>
      </c>
      <c r="W1034" t="s">
        <v>301</v>
      </c>
      <c r="X1034" t="s">
        <v>370</v>
      </c>
      <c r="Y1034" t="s">
        <v>371</v>
      </c>
      <c r="Z1034" t="s">
        <v>1893</v>
      </c>
      <c r="AA1034" s="2" t="str">
        <f>IFERROR(VLOOKUP(Tabela3[[#This Row],[RetornCodigo]],Tabela7[],4,0),"formula")</f>
        <v xml:space="preserve">Mateus Juazeiro Do Norte   </v>
      </c>
      <c r="AB1034" s="9" t="str">
        <f>IFERROR(VLOOKUP(Tabela3[[#This Row],[RetornCodigo]],Tabela7[],3,0),"formula")</f>
        <v>Mateus</v>
      </c>
      <c r="AC1034" s="40">
        <f>IFERROR(Tabela3[[#This Row],[Vlr Devolução]]/$AK$1,"formula")</f>
        <v>1.4417755292629809E-4</v>
      </c>
      <c r="AD1034" s="32">
        <f>IFERROR(Tabela3[[#This Row],[Qtd Devolvida Kg]]/$AL$1,"formula")</f>
        <v>4.3500991776938966E-4</v>
      </c>
      <c r="AE1034" s="41" t="str">
        <f>IFERROR(RIGHT(Tabela3[[#This Row],[Cliente]],10),"formula")</f>
        <v>2459 - 59)</v>
      </c>
      <c r="AF1034" s="41">
        <f>IFERROR(VLOOKUP(Tabela3[[#This Row],[Fantasia]],'BASE VENDAS'!#REF!,2,0),0)</f>
        <v>0</v>
      </c>
      <c r="AG1034" s="41">
        <f>IFERROR(VLOOKUP(Tabela3[[#This Row],[Fantasia]],'BASE VENDAS'!#REF!,3,0),0)</f>
        <v>0</v>
      </c>
      <c r="AH1034" s="42">
        <f t="shared" si="17"/>
        <v>2.8611970184302681E-2</v>
      </c>
    </row>
    <row r="1035" spans="1:34" x14ac:dyDescent="0.2">
      <c r="A1035" s="9" t="str">
        <f>IFERROR(Tabela3[[#This Row],[direita]],"formula")</f>
        <v>0047 - 08)</v>
      </c>
      <c r="C1035" t="s">
        <v>1140</v>
      </c>
      <c r="D1035" t="s">
        <v>918</v>
      </c>
      <c r="E1035" t="s">
        <v>1141</v>
      </c>
      <c r="F1035" t="s">
        <v>677</v>
      </c>
      <c r="G1035" t="s">
        <v>1566</v>
      </c>
      <c r="H1035" s="48">
        <v>45692</v>
      </c>
      <c r="I1035" t="s">
        <v>357</v>
      </c>
      <c r="J1035" t="s">
        <v>303</v>
      </c>
      <c r="K1035" t="s">
        <v>313</v>
      </c>
      <c r="L1035" t="s">
        <v>324</v>
      </c>
      <c r="M1035" t="s">
        <v>324</v>
      </c>
      <c r="N1035" t="s">
        <v>314</v>
      </c>
      <c r="O1035" t="s">
        <v>299</v>
      </c>
      <c r="P1035" t="s">
        <v>1573</v>
      </c>
      <c r="Q1035" t="s">
        <v>300</v>
      </c>
      <c r="R1035" t="s">
        <v>375</v>
      </c>
      <c r="S1035" t="s">
        <v>20</v>
      </c>
      <c r="T1035" s="49">
        <v>1</v>
      </c>
      <c r="U1035" s="49">
        <v>5.5</v>
      </c>
      <c r="V1035" s="49">
        <v>95</v>
      </c>
      <c r="W1035" t="s">
        <v>305</v>
      </c>
      <c r="X1035" t="s">
        <v>368</v>
      </c>
      <c r="Y1035" t="s">
        <v>369</v>
      </c>
      <c r="Z1035" t="s">
        <v>1574</v>
      </c>
      <c r="AA1035" s="2" t="str">
        <f>IFERROR(VLOOKUP(Tabela3[[#This Row],[RetornCodigo]],Tabela7[],4,0),"formula")</f>
        <v xml:space="preserve">Sams Teresina   Sao Critovao   </v>
      </c>
      <c r="AB1035" s="9" t="str">
        <f>IFERROR(VLOOKUP(Tabela3[[#This Row],[RetornCodigo]],Tabela7[],3,0),"formula")</f>
        <v>Sams</v>
      </c>
      <c r="AC1035" s="40">
        <f>IFERROR(Tabela3[[#This Row],[Vlr Devolução]]/$AK$1,"formula")</f>
        <v>3.0437483395551819E-4</v>
      </c>
      <c r="AD1035" s="32">
        <f>IFERROR(Tabela3[[#This Row],[Qtd Devolvida Kg]]/$AL$1,"formula")</f>
        <v>1.5951001691611952E-4</v>
      </c>
      <c r="AE1035" s="41" t="str">
        <f>IFERROR(RIGHT(Tabela3[[#This Row],[Cliente]],10),"formula")</f>
        <v>0047 - 08)</v>
      </c>
      <c r="AF1035" s="41">
        <f>IFERROR(VLOOKUP(Tabela3[[#This Row],[Fantasia]],'BASE VENDAS'!#REF!,2,0),0)</f>
        <v>0</v>
      </c>
      <c r="AG1035" s="41">
        <f>IFERROR(VLOOKUP(Tabela3[[#This Row],[Fantasia]],'BASE VENDAS'!#REF!,3,0),0)</f>
        <v>0</v>
      </c>
      <c r="AH1035" s="42">
        <f t="shared" si="17"/>
        <v>2.8611970184302681E-2</v>
      </c>
    </row>
    <row r="1036" spans="1:34" x14ac:dyDescent="0.2">
      <c r="A1036" s="9" t="str">
        <f>IFERROR(Tabela3[[#This Row],[direita]],"formula")</f>
        <v>0047 - 08)</v>
      </c>
      <c r="C1036" t="s">
        <v>1140</v>
      </c>
      <c r="D1036" t="s">
        <v>918</v>
      </c>
      <c r="E1036" t="s">
        <v>1141</v>
      </c>
      <c r="F1036" t="s">
        <v>677</v>
      </c>
      <c r="G1036" t="s">
        <v>1566</v>
      </c>
      <c r="H1036" s="48">
        <v>45692</v>
      </c>
      <c r="I1036" t="s">
        <v>357</v>
      </c>
      <c r="J1036" t="s">
        <v>303</v>
      </c>
      <c r="K1036" t="s">
        <v>313</v>
      </c>
      <c r="L1036" t="s">
        <v>324</v>
      </c>
      <c r="M1036" t="s">
        <v>324</v>
      </c>
      <c r="N1036" t="s">
        <v>314</v>
      </c>
      <c r="O1036" t="s">
        <v>299</v>
      </c>
      <c r="P1036" t="s">
        <v>1575</v>
      </c>
      <c r="Q1036" t="s">
        <v>300</v>
      </c>
      <c r="R1036" t="s">
        <v>375</v>
      </c>
      <c r="S1036" t="s">
        <v>20</v>
      </c>
      <c r="T1036" s="49">
        <v>1</v>
      </c>
      <c r="U1036" s="49">
        <v>5.5</v>
      </c>
      <c r="V1036" s="49">
        <v>95</v>
      </c>
      <c r="W1036" t="s">
        <v>301</v>
      </c>
      <c r="X1036" t="s">
        <v>370</v>
      </c>
      <c r="Y1036" t="s">
        <v>371</v>
      </c>
      <c r="Z1036" t="s">
        <v>1574</v>
      </c>
      <c r="AA1036" s="2" t="str">
        <f>IFERROR(VLOOKUP(Tabela3[[#This Row],[RetornCodigo]],Tabela7[],4,0),"formula")</f>
        <v xml:space="preserve">Sams Teresina   Sao Critovao   </v>
      </c>
      <c r="AB1036" s="9" t="str">
        <f>IFERROR(VLOOKUP(Tabela3[[#This Row],[RetornCodigo]],Tabela7[],3,0),"formula")</f>
        <v>Sams</v>
      </c>
      <c r="AC1036" s="40">
        <f>IFERROR(Tabela3[[#This Row],[Vlr Devolução]]/$AK$1,"formula")</f>
        <v>3.0437483395551819E-4</v>
      </c>
      <c r="AD1036" s="32">
        <f>IFERROR(Tabela3[[#This Row],[Qtd Devolvida Kg]]/$AL$1,"formula")</f>
        <v>1.5951001691611952E-4</v>
      </c>
      <c r="AE1036" s="41" t="str">
        <f>IFERROR(RIGHT(Tabela3[[#This Row],[Cliente]],10),"formula")</f>
        <v>0047 - 08)</v>
      </c>
      <c r="AF1036" s="41">
        <f>IFERROR(VLOOKUP(Tabela3[[#This Row],[Fantasia]],'BASE VENDAS'!#REF!,2,0),0)</f>
        <v>0</v>
      </c>
      <c r="AG1036" s="41">
        <f>IFERROR(VLOOKUP(Tabela3[[#This Row],[Fantasia]],'BASE VENDAS'!#REF!,3,0),0)</f>
        <v>0</v>
      </c>
      <c r="AH1036" s="42">
        <f t="shared" si="17"/>
        <v>2.8611970184302681E-2</v>
      </c>
    </row>
    <row r="1037" spans="1:34" x14ac:dyDescent="0.2">
      <c r="A1037" s="9" t="str">
        <f>IFERROR(Tabela3[[#This Row],[direita]],"formula")</f>
        <v>0002 - 53)</v>
      </c>
      <c r="C1037" t="s">
        <v>1140</v>
      </c>
      <c r="D1037" t="s">
        <v>918</v>
      </c>
      <c r="E1037" t="s">
        <v>1141</v>
      </c>
      <c r="F1037" t="s">
        <v>679</v>
      </c>
      <c r="G1037" t="s">
        <v>1432</v>
      </c>
      <c r="H1037" s="48">
        <v>45698</v>
      </c>
      <c r="I1037" t="s">
        <v>430</v>
      </c>
      <c r="J1037" t="s">
        <v>303</v>
      </c>
      <c r="K1037" t="s">
        <v>57</v>
      </c>
      <c r="L1037" t="s">
        <v>429</v>
      </c>
      <c r="M1037" t="s">
        <v>57</v>
      </c>
      <c r="N1037" t="s">
        <v>298</v>
      </c>
      <c r="O1037" t="s">
        <v>299</v>
      </c>
      <c r="P1037" t="s">
        <v>1576</v>
      </c>
      <c r="Q1037" t="s">
        <v>300</v>
      </c>
      <c r="R1037" t="s">
        <v>58</v>
      </c>
      <c r="S1037" t="s">
        <v>20</v>
      </c>
      <c r="T1037" s="49">
        <v>2.5</v>
      </c>
      <c r="U1037" s="49">
        <v>15</v>
      </c>
      <c r="V1037" s="49">
        <v>277.5</v>
      </c>
      <c r="W1037" t="s">
        <v>301</v>
      </c>
      <c r="X1037" t="s">
        <v>370</v>
      </c>
      <c r="Y1037" t="s">
        <v>1144</v>
      </c>
      <c r="Z1037" t="s">
        <v>1577</v>
      </c>
      <c r="AA1037" s="2" t="str">
        <f>IFERROR(VLOOKUP(Tabela3[[#This Row],[RetornCodigo]],Tabela7[],4,0),"formula")</f>
        <v xml:space="preserve">Atac Picos   </v>
      </c>
      <c r="AB1037" s="9" t="str">
        <f>IFERROR(VLOOKUP(Tabela3[[#This Row],[RetornCodigo]],Tabela7[],3,0),"formula")</f>
        <v>Atacadao</v>
      </c>
      <c r="AC1037" s="40">
        <f>IFERROR(Tabela3[[#This Row],[Vlr Devolução]]/$AK$1,"formula")</f>
        <v>8.8909490971217158E-4</v>
      </c>
      <c r="AD1037" s="32">
        <f>IFERROR(Tabela3[[#This Row],[Qtd Devolvida Kg]]/$AL$1,"formula")</f>
        <v>4.3502731886214415E-4</v>
      </c>
      <c r="AE1037" s="41" t="str">
        <f>IFERROR(RIGHT(Tabela3[[#This Row],[Cliente]],10),"formula")</f>
        <v>0002 - 53)</v>
      </c>
      <c r="AF1037" s="41">
        <f>IFERROR(VLOOKUP(Tabela3[[#This Row],[Fantasia]],'BASE VENDAS'!#REF!,2,0),0)</f>
        <v>0</v>
      </c>
      <c r="AG1037" s="41">
        <f>IFERROR(VLOOKUP(Tabela3[[#This Row],[Fantasia]],'BASE VENDAS'!#REF!,3,0),0)</f>
        <v>0</v>
      </c>
      <c r="AH1037" s="42">
        <f t="shared" si="17"/>
        <v>2.8611970184302681E-2</v>
      </c>
    </row>
    <row r="1038" spans="1:34" x14ac:dyDescent="0.2">
      <c r="A1038" s="9" t="str">
        <f>IFERROR(Tabela3[[#This Row],[direita]],"formula")</f>
        <v>1899 - 30)</v>
      </c>
      <c r="C1038" t="s">
        <v>1140</v>
      </c>
      <c r="D1038" t="s">
        <v>919</v>
      </c>
      <c r="E1038" t="s">
        <v>1141</v>
      </c>
      <c r="F1038" t="s">
        <v>679</v>
      </c>
      <c r="G1038" t="s">
        <v>1578</v>
      </c>
      <c r="H1038" s="48">
        <v>45694</v>
      </c>
      <c r="I1038" t="s">
        <v>357</v>
      </c>
      <c r="J1038" t="s">
        <v>303</v>
      </c>
      <c r="K1038" t="s">
        <v>313</v>
      </c>
      <c r="L1038" t="s">
        <v>365</v>
      </c>
      <c r="M1038" t="s">
        <v>365</v>
      </c>
      <c r="N1038" t="s">
        <v>314</v>
      </c>
      <c r="O1038" t="s">
        <v>299</v>
      </c>
      <c r="P1038" t="s">
        <v>1579</v>
      </c>
      <c r="Q1038" t="s">
        <v>300</v>
      </c>
      <c r="R1038" t="s">
        <v>431</v>
      </c>
      <c r="S1038" t="s">
        <v>20</v>
      </c>
      <c r="T1038" s="49">
        <v>2.7</v>
      </c>
      <c r="U1038" s="49">
        <v>15.12</v>
      </c>
      <c r="V1038" s="49">
        <v>348.3</v>
      </c>
      <c r="W1038" t="s">
        <v>301</v>
      </c>
      <c r="X1038" t="s">
        <v>370</v>
      </c>
      <c r="Y1038" t="s">
        <v>371</v>
      </c>
      <c r="Z1038" t="s">
        <v>1580</v>
      </c>
      <c r="AA1038" s="2" t="str">
        <f>IFERROR(VLOOKUP(Tabela3[[#This Row],[RetornCodigo]],Tabela7[],4,0),"formula")</f>
        <v xml:space="preserve">Assai Picos   </v>
      </c>
      <c r="AB1038" s="9" t="str">
        <f>IFERROR(VLOOKUP(Tabela3[[#This Row],[RetornCodigo]],Tabela7[],3,0),"formula")</f>
        <v>Assai</v>
      </c>
      <c r="AC1038" s="40">
        <f>IFERROR(Tabela3[[#This Row],[Vlr Devolução]]/$AK$1,"formula")</f>
        <v>1.1159342596495472E-3</v>
      </c>
      <c r="AD1038" s="32">
        <f>IFERROR(Tabela3[[#This Row],[Qtd Devolvida Kg]]/$AL$1,"formula")</f>
        <v>4.385075374130413E-4</v>
      </c>
      <c r="AE1038" s="41" t="str">
        <f>IFERROR(RIGHT(Tabela3[[#This Row],[Cliente]],10),"formula")</f>
        <v>1899 - 30)</v>
      </c>
      <c r="AF1038" s="41">
        <f>IFERROR(VLOOKUP(Tabela3[[#This Row],[Fantasia]],'BASE VENDAS'!#REF!,2,0),0)</f>
        <v>0</v>
      </c>
      <c r="AG1038" s="41">
        <f>IFERROR(VLOOKUP(Tabela3[[#This Row],[Fantasia]],'BASE VENDAS'!#REF!,3,0),0)</f>
        <v>0</v>
      </c>
      <c r="AH1038" s="42">
        <f t="shared" si="17"/>
        <v>2.8611970184302681E-2</v>
      </c>
    </row>
    <row r="1039" spans="1:34" x14ac:dyDescent="0.2">
      <c r="A1039" s="9" t="str">
        <f>IFERROR(Tabela3[[#This Row],[direita]],"formula")</f>
        <v>1899 - 30)</v>
      </c>
      <c r="C1039" t="s">
        <v>1140</v>
      </c>
      <c r="D1039" t="s">
        <v>919</v>
      </c>
      <c r="E1039" t="s">
        <v>1141</v>
      </c>
      <c r="F1039" t="s">
        <v>679</v>
      </c>
      <c r="G1039" t="s">
        <v>1578</v>
      </c>
      <c r="H1039" s="48">
        <v>45694</v>
      </c>
      <c r="I1039" t="s">
        <v>357</v>
      </c>
      <c r="J1039" t="s">
        <v>303</v>
      </c>
      <c r="K1039" t="s">
        <v>313</v>
      </c>
      <c r="L1039" t="s">
        <v>324</v>
      </c>
      <c r="M1039" t="s">
        <v>324</v>
      </c>
      <c r="N1039" t="s">
        <v>314</v>
      </c>
      <c r="O1039" t="s">
        <v>299</v>
      </c>
      <c r="P1039" t="s">
        <v>1579</v>
      </c>
      <c r="Q1039" t="s">
        <v>308</v>
      </c>
      <c r="R1039" t="s">
        <v>375</v>
      </c>
      <c r="S1039" t="s">
        <v>20</v>
      </c>
      <c r="T1039" s="49">
        <v>2.2000000000000002</v>
      </c>
      <c r="U1039" s="49">
        <v>12.1</v>
      </c>
      <c r="V1039" s="49">
        <v>143</v>
      </c>
      <c r="W1039" t="s">
        <v>301</v>
      </c>
      <c r="X1039" t="s">
        <v>370</v>
      </c>
      <c r="Y1039" t="s">
        <v>371</v>
      </c>
      <c r="Z1039" t="s">
        <v>1580</v>
      </c>
      <c r="AA1039" s="2" t="str">
        <f>IFERROR(VLOOKUP(Tabela3[[#This Row],[RetornCodigo]],Tabela7[],4,0),"formula")</f>
        <v xml:space="preserve">Assai Picos   </v>
      </c>
      <c r="AB1039" s="9" t="str">
        <f>IFERROR(VLOOKUP(Tabela3[[#This Row],[RetornCodigo]],Tabela7[],3,0),"formula")</f>
        <v>Assai</v>
      </c>
      <c r="AC1039" s="40">
        <f>IFERROR(Tabela3[[#This Row],[Vlr Devolução]]/$AK$1,"formula")</f>
        <v>4.5816422374356946E-4</v>
      </c>
      <c r="AD1039" s="32">
        <f>IFERROR(Tabela3[[#This Row],[Qtd Devolvida Kg]]/$AL$1,"formula")</f>
        <v>3.5092203721546296E-4</v>
      </c>
      <c r="AE1039" s="41" t="str">
        <f>IFERROR(RIGHT(Tabela3[[#This Row],[Cliente]],10),"formula")</f>
        <v>1899 - 30)</v>
      </c>
      <c r="AF1039" s="41">
        <f>IFERROR(VLOOKUP(Tabela3[[#This Row],[Fantasia]],'BASE VENDAS'!#REF!,2,0),0)</f>
        <v>0</v>
      </c>
      <c r="AG1039" s="41">
        <f>IFERROR(VLOOKUP(Tabela3[[#This Row],[Fantasia]],'BASE VENDAS'!#REF!,3,0),0)</f>
        <v>0</v>
      </c>
      <c r="AH1039" s="42">
        <f t="shared" si="17"/>
        <v>2.8611970184302681E-2</v>
      </c>
    </row>
    <row r="1040" spans="1:34" x14ac:dyDescent="0.2">
      <c r="A1040" s="9" t="str">
        <f>IFERROR(Tabela3[[#This Row],[direita]],"formula")</f>
        <v>1899 - 40)</v>
      </c>
      <c r="C1040" t="s">
        <v>1140</v>
      </c>
      <c r="D1040" t="s">
        <v>919</v>
      </c>
      <c r="E1040" t="s">
        <v>1141</v>
      </c>
      <c r="F1040" t="s">
        <v>677</v>
      </c>
      <c r="G1040" t="s">
        <v>1142</v>
      </c>
      <c r="H1040" s="48">
        <v>45691</v>
      </c>
      <c r="I1040" t="s">
        <v>357</v>
      </c>
      <c r="J1040" t="s">
        <v>297</v>
      </c>
      <c r="K1040" t="s">
        <v>65</v>
      </c>
      <c r="L1040" t="s">
        <v>312</v>
      </c>
      <c r="M1040" t="s">
        <v>66</v>
      </c>
      <c r="N1040" t="s">
        <v>298</v>
      </c>
      <c r="O1040" t="s">
        <v>299</v>
      </c>
      <c r="P1040" t="s">
        <v>1581</v>
      </c>
      <c r="Q1040" t="s">
        <v>300</v>
      </c>
      <c r="R1040" t="s">
        <v>1186</v>
      </c>
      <c r="S1040" t="s">
        <v>20</v>
      </c>
      <c r="T1040" s="49">
        <v>0.27779999999999999</v>
      </c>
      <c r="U1040" s="49">
        <v>5.0004</v>
      </c>
      <c r="V1040" s="49">
        <v>39</v>
      </c>
      <c r="W1040" t="s">
        <v>301</v>
      </c>
      <c r="X1040" t="s">
        <v>370</v>
      </c>
      <c r="Y1040" t="s">
        <v>371</v>
      </c>
      <c r="Z1040" t="s">
        <v>1582</v>
      </c>
      <c r="AA1040" s="2" t="str">
        <f>IFERROR(VLOOKUP(Tabela3[[#This Row],[RetornCodigo]],Tabela7[],4,0),"formula")</f>
        <v xml:space="preserve">Assai Ininga   </v>
      </c>
      <c r="AB1040" s="9" t="str">
        <f>IFERROR(VLOOKUP(Tabela3[[#This Row],[RetornCodigo]],Tabela7[],3,0),"formula")</f>
        <v>Assai</v>
      </c>
      <c r="AC1040" s="40">
        <f>IFERROR(Tabela3[[#This Row],[Vlr Devolução]]/$AK$1,"formula")</f>
        <v>1.2495387920279167E-4</v>
      </c>
      <c r="AD1040" s="32">
        <f>IFERROR(Tabela3[[#This Row],[Qtd Devolvida Kg]]/$AL$1,"formula")</f>
        <v>1.4502070701588439E-4</v>
      </c>
      <c r="AE1040" s="41" t="str">
        <f>IFERROR(RIGHT(Tabela3[[#This Row],[Cliente]],10),"formula")</f>
        <v>1899 - 40)</v>
      </c>
      <c r="AF1040" s="41">
        <f>IFERROR(VLOOKUP(Tabela3[[#This Row],[Fantasia]],'BASE VENDAS'!#REF!,2,0),0)</f>
        <v>0</v>
      </c>
      <c r="AG1040" s="41">
        <f>IFERROR(VLOOKUP(Tabela3[[#This Row],[Fantasia]],'BASE VENDAS'!#REF!,3,0),0)</f>
        <v>0</v>
      </c>
      <c r="AH1040" s="42">
        <f t="shared" si="17"/>
        <v>2.8611970184302681E-2</v>
      </c>
    </row>
    <row r="1041" spans="1:34" x14ac:dyDescent="0.2">
      <c r="A1041" s="9" t="str">
        <f>IFERROR(Tabela3[[#This Row],[direita]],"formula")</f>
        <v>0002 - 40)</v>
      </c>
      <c r="C1041" t="s">
        <v>1140</v>
      </c>
      <c r="D1041" t="s">
        <v>918</v>
      </c>
      <c r="E1041" t="s">
        <v>1141</v>
      </c>
      <c r="F1041" t="s">
        <v>677</v>
      </c>
      <c r="G1041" t="s">
        <v>1473</v>
      </c>
      <c r="H1041" s="48">
        <v>45692</v>
      </c>
      <c r="I1041" t="s">
        <v>357</v>
      </c>
      <c r="J1041" t="s">
        <v>303</v>
      </c>
      <c r="K1041" t="s">
        <v>57</v>
      </c>
      <c r="L1041" t="s">
        <v>429</v>
      </c>
      <c r="M1041" t="s">
        <v>57</v>
      </c>
      <c r="N1041" t="s">
        <v>298</v>
      </c>
      <c r="O1041" t="s">
        <v>299</v>
      </c>
      <c r="P1041" t="s">
        <v>1583</v>
      </c>
      <c r="Q1041" t="s">
        <v>300</v>
      </c>
      <c r="R1041" t="s">
        <v>58</v>
      </c>
      <c r="S1041" t="s">
        <v>20</v>
      </c>
      <c r="T1041" s="49">
        <v>0.5</v>
      </c>
      <c r="U1041" s="49">
        <v>3</v>
      </c>
      <c r="V1041" s="49">
        <v>55.5</v>
      </c>
      <c r="W1041" t="s">
        <v>301</v>
      </c>
      <c r="X1041" t="s">
        <v>370</v>
      </c>
      <c r="Y1041" t="s">
        <v>371</v>
      </c>
      <c r="Z1041" t="s">
        <v>1584</v>
      </c>
      <c r="AA1041" s="2" t="str">
        <f>IFERROR(VLOOKUP(Tabela3[[#This Row],[RetornCodigo]],Tabela7[],4,0),"formula")</f>
        <v xml:space="preserve">Atac Bela Vista   </v>
      </c>
      <c r="AB1041" s="9" t="str">
        <f>IFERROR(VLOOKUP(Tabela3[[#This Row],[RetornCodigo]],Tabela7[],3,0),"formula")</f>
        <v>Atacadao</v>
      </c>
      <c r="AC1041" s="40">
        <f>IFERROR(Tabela3[[#This Row],[Vlr Devolução]]/$AK$1,"formula")</f>
        <v>1.7781898194243432E-4</v>
      </c>
      <c r="AD1041" s="32">
        <f>IFERROR(Tabela3[[#This Row],[Qtd Devolvida Kg]]/$AL$1,"formula")</f>
        <v>8.7005463772428838E-5</v>
      </c>
      <c r="AE1041" s="41" t="str">
        <f>IFERROR(RIGHT(Tabela3[[#This Row],[Cliente]],10),"formula")</f>
        <v>0002 - 40)</v>
      </c>
      <c r="AF1041" s="41">
        <f>IFERROR(VLOOKUP(Tabela3[[#This Row],[Fantasia]],'BASE VENDAS'!#REF!,2,0),0)</f>
        <v>0</v>
      </c>
      <c r="AG1041" s="41">
        <f>IFERROR(VLOOKUP(Tabela3[[#This Row],[Fantasia]],'BASE VENDAS'!#REF!,3,0),0)</f>
        <v>0</v>
      </c>
      <c r="AH1041" s="42">
        <f t="shared" si="17"/>
        <v>2.8611970184302681E-2</v>
      </c>
    </row>
    <row r="1042" spans="1:34" x14ac:dyDescent="0.2">
      <c r="A1042" s="9" t="str">
        <f>IFERROR(Tabela3[[#This Row],[direita]],"formula")</f>
        <v>0002 - 40)</v>
      </c>
      <c r="C1042" t="s">
        <v>1140</v>
      </c>
      <c r="D1042" t="s">
        <v>918</v>
      </c>
      <c r="E1042" t="s">
        <v>1141</v>
      </c>
      <c r="F1042" t="s">
        <v>677</v>
      </c>
      <c r="G1042" t="s">
        <v>1473</v>
      </c>
      <c r="H1042" s="48">
        <v>45692</v>
      </c>
      <c r="I1042" t="s">
        <v>357</v>
      </c>
      <c r="J1042" t="s">
        <v>303</v>
      </c>
      <c r="K1042" t="s">
        <v>313</v>
      </c>
      <c r="L1042" t="s">
        <v>414</v>
      </c>
      <c r="M1042" t="s">
        <v>414</v>
      </c>
      <c r="N1042" t="s">
        <v>325</v>
      </c>
      <c r="O1042" t="s">
        <v>299</v>
      </c>
      <c r="P1042" t="s">
        <v>1583</v>
      </c>
      <c r="Q1042" t="s">
        <v>309</v>
      </c>
      <c r="R1042" t="s">
        <v>1585</v>
      </c>
      <c r="S1042" t="s">
        <v>20</v>
      </c>
      <c r="T1042" s="49">
        <v>1.5</v>
      </c>
      <c r="U1042" s="49">
        <v>8.4</v>
      </c>
      <c r="V1042" s="49">
        <v>172.5</v>
      </c>
      <c r="W1042" t="s">
        <v>301</v>
      </c>
      <c r="X1042" t="s">
        <v>370</v>
      </c>
      <c r="Y1042" t="s">
        <v>371</v>
      </c>
      <c r="Z1042" t="s">
        <v>1584</v>
      </c>
      <c r="AA1042" s="2" t="str">
        <f>IFERROR(VLOOKUP(Tabela3[[#This Row],[RetornCodigo]],Tabela7[],4,0),"formula")</f>
        <v xml:space="preserve">Atac Bela Vista   </v>
      </c>
      <c r="AB1042" s="9" t="str">
        <f>IFERROR(VLOOKUP(Tabela3[[#This Row],[RetornCodigo]],Tabela7[],3,0),"formula")</f>
        <v>Atacadao</v>
      </c>
      <c r="AC1042" s="40">
        <f>IFERROR(Tabela3[[#This Row],[Vlr Devolução]]/$AK$1,"formula")</f>
        <v>5.5268061955080936E-4</v>
      </c>
      <c r="AD1042" s="32">
        <f>IFERROR(Tabela3[[#This Row],[Qtd Devolvida Kg]]/$AL$1,"formula")</f>
        <v>2.4361529856280073E-4</v>
      </c>
      <c r="AE1042" s="41" t="str">
        <f>IFERROR(RIGHT(Tabela3[[#This Row],[Cliente]],10),"formula")</f>
        <v>0002 - 40)</v>
      </c>
      <c r="AF1042" s="41">
        <f>IFERROR(VLOOKUP(Tabela3[[#This Row],[Fantasia]],'BASE VENDAS'!#REF!,2,0),0)</f>
        <v>0</v>
      </c>
      <c r="AG1042" s="41">
        <f>IFERROR(VLOOKUP(Tabela3[[#This Row],[Fantasia]],'BASE VENDAS'!#REF!,3,0),0)</f>
        <v>0</v>
      </c>
      <c r="AH1042" s="42">
        <f t="shared" si="17"/>
        <v>2.8611970184302681E-2</v>
      </c>
    </row>
    <row r="1043" spans="1:34" x14ac:dyDescent="0.2">
      <c r="A1043" s="9" t="str">
        <f>IFERROR(Tabela3[[#This Row],[direita]],"formula")</f>
        <v>0002 - 40)</v>
      </c>
      <c r="C1043" t="s">
        <v>1140</v>
      </c>
      <c r="D1043" t="s">
        <v>918</v>
      </c>
      <c r="E1043" t="s">
        <v>1141</v>
      </c>
      <c r="F1043" t="s">
        <v>677</v>
      </c>
      <c r="G1043" t="s">
        <v>1473</v>
      </c>
      <c r="H1043" s="48">
        <v>45694</v>
      </c>
      <c r="I1043" t="s">
        <v>357</v>
      </c>
      <c r="J1043" t="s">
        <v>303</v>
      </c>
      <c r="K1043" t="s">
        <v>57</v>
      </c>
      <c r="L1043" t="s">
        <v>429</v>
      </c>
      <c r="M1043" t="s">
        <v>57</v>
      </c>
      <c r="N1043" t="s">
        <v>298</v>
      </c>
      <c r="O1043" t="s">
        <v>299</v>
      </c>
      <c r="P1043" t="s">
        <v>1586</v>
      </c>
      <c r="Q1043" t="s">
        <v>300</v>
      </c>
      <c r="R1043" t="s">
        <v>58</v>
      </c>
      <c r="S1043" t="s">
        <v>20</v>
      </c>
      <c r="T1043" s="49">
        <v>1.1667000000000001</v>
      </c>
      <c r="U1043" s="49">
        <v>7.0002000000000004</v>
      </c>
      <c r="V1043" s="49">
        <v>129.5</v>
      </c>
      <c r="W1043" t="s">
        <v>301</v>
      </c>
      <c r="X1043" t="s">
        <v>370</v>
      </c>
      <c r="Y1043" t="s">
        <v>371</v>
      </c>
      <c r="Z1043" t="s">
        <v>1584</v>
      </c>
      <c r="AA1043" s="2" t="str">
        <f>IFERROR(VLOOKUP(Tabela3[[#This Row],[RetornCodigo]],Tabela7[],4,0),"formula")</f>
        <v xml:space="preserve">Atac Bela Vista   </v>
      </c>
      <c r="AB1043" s="9" t="str">
        <f>IFERROR(VLOOKUP(Tabela3[[#This Row],[RetornCodigo]],Tabela7[],3,0),"formula")</f>
        <v>Atacadao</v>
      </c>
      <c r="AC1043" s="40">
        <f>IFERROR(Tabela3[[#This Row],[Vlr Devolução]]/$AK$1,"formula")</f>
        <v>4.1491095786568005E-4</v>
      </c>
      <c r="AD1043" s="32">
        <f>IFERROR(Tabela3[[#This Row],[Qtd Devolvida Kg]]/$AL$1,"formula")</f>
        <v>2.0301854916658546E-4</v>
      </c>
      <c r="AE1043" s="41" t="str">
        <f>IFERROR(RIGHT(Tabela3[[#This Row],[Cliente]],10),"formula")</f>
        <v>0002 - 40)</v>
      </c>
      <c r="AF1043" s="41">
        <f>IFERROR(VLOOKUP(Tabela3[[#This Row],[Fantasia]],'BASE VENDAS'!#REF!,2,0),0)</f>
        <v>0</v>
      </c>
      <c r="AG1043" s="41">
        <f>IFERROR(VLOOKUP(Tabela3[[#This Row],[Fantasia]],'BASE VENDAS'!#REF!,3,0),0)</f>
        <v>0</v>
      </c>
      <c r="AH1043" s="42">
        <f t="shared" si="17"/>
        <v>2.8611970184302681E-2</v>
      </c>
    </row>
    <row r="1044" spans="1:34" x14ac:dyDescent="0.2">
      <c r="A1044" s="9" t="str">
        <f>IFERROR(Tabela3[[#This Row],[direita]],"formula")</f>
        <v>0002 - 40)</v>
      </c>
      <c r="C1044" t="s">
        <v>1140</v>
      </c>
      <c r="D1044" t="s">
        <v>918</v>
      </c>
      <c r="E1044" t="s">
        <v>1141</v>
      </c>
      <c r="F1044" t="s">
        <v>677</v>
      </c>
      <c r="G1044" t="s">
        <v>1473</v>
      </c>
      <c r="H1044" s="48">
        <v>45694</v>
      </c>
      <c r="I1044" t="s">
        <v>357</v>
      </c>
      <c r="J1044" t="s">
        <v>297</v>
      </c>
      <c r="K1044" t="s">
        <v>27</v>
      </c>
      <c r="L1044" t="s">
        <v>320</v>
      </c>
      <c r="M1044" t="s">
        <v>28</v>
      </c>
      <c r="N1044" t="s">
        <v>298</v>
      </c>
      <c r="O1044" t="s">
        <v>299</v>
      </c>
      <c r="P1044" t="s">
        <v>1586</v>
      </c>
      <c r="Q1044" t="s">
        <v>308</v>
      </c>
      <c r="R1044" t="s">
        <v>29</v>
      </c>
      <c r="S1044" t="s">
        <v>20</v>
      </c>
      <c r="T1044" s="49">
        <v>0.1111</v>
      </c>
      <c r="U1044" s="49">
        <v>1.9998</v>
      </c>
      <c r="V1044" s="49">
        <v>29</v>
      </c>
      <c r="W1044" t="s">
        <v>301</v>
      </c>
      <c r="X1044" t="s">
        <v>370</v>
      </c>
      <c r="Y1044" t="s">
        <v>371</v>
      </c>
      <c r="Z1044" t="s">
        <v>1584</v>
      </c>
      <c r="AA1044" s="2" t="str">
        <f>IFERROR(VLOOKUP(Tabela3[[#This Row],[RetornCodigo]],Tabela7[],4,0),"formula")</f>
        <v xml:space="preserve">Atac Bela Vista   </v>
      </c>
      <c r="AB1044" s="9" t="str">
        <f>IFERROR(VLOOKUP(Tabela3[[#This Row],[RetornCodigo]],Tabela7[],3,0),"formula")</f>
        <v>Atacadao</v>
      </c>
      <c r="AC1044" s="40">
        <f>IFERROR(Tabela3[[#This Row],[Vlr Devolução]]/$AK$1,"formula")</f>
        <v>9.2914422996947661E-5</v>
      </c>
      <c r="AD1044" s="32">
        <f>IFERROR(Tabela3[[#This Row],[Qtd Devolvida Kg]]/$AL$1,"formula")</f>
        <v>5.7997842150701057E-5</v>
      </c>
      <c r="AE1044" s="41" t="str">
        <f>IFERROR(RIGHT(Tabela3[[#This Row],[Cliente]],10),"formula")</f>
        <v>0002 - 40)</v>
      </c>
      <c r="AF1044" s="41">
        <f>IFERROR(VLOOKUP(Tabela3[[#This Row],[Fantasia]],'BASE VENDAS'!#REF!,2,0),0)</f>
        <v>0</v>
      </c>
      <c r="AG1044" s="41">
        <f>IFERROR(VLOOKUP(Tabela3[[#This Row],[Fantasia]],'BASE VENDAS'!#REF!,3,0),0)</f>
        <v>0</v>
      </c>
      <c r="AH1044" s="42">
        <f t="shared" si="17"/>
        <v>2.8611970184302681E-2</v>
      </c>
    </row>
    <row r="1045" spans="1:34" x14ac:dyDescent="0.2">
      <c r="A1045" s="9" t="str">
        <f>IFERROR(Tabela3[[#This Row],[direita]],"formula")</f>
        <v>0002 - 40)</v>
      </c>
      <c r="C1045" t="s">
        <v>1140</v>
      </c>
      <c r="D1045" t="s">
        <v>918</v>
      </c>
      <c r="E1045" t="s">
        <v>1141</v>
      </c>
      <c r="F1045" t="s">
        <v>677</v>
      </c>
      <c r="G1045" t="s">
        <v>1473</v>
      </c>
      <c r="H1045" s="48">
        <v>45699</v>
      </c>
      <c r="I1045" t="s">
        <v>430</v>
      </c>
      <c r="J1045" t="s">
        <v>297</v>
      </c>
      <c r="K1045" t="s">
        <v>27</v>
      </c>
      <c r="L1045" t="s">
        <v>320</v>
      </c>
      <c r="M1045" t="s">
        <v>28</v>
      </c>
      <c r="N1045" t="s">
        <v>298</v>
      </c>
      <c r="O1045" t="s">
        <v>299</v>
      </c>
      <c r="P1045" t="s">
        <v>2304</v>
      </c>
      <c r="Q1045" t="s">
        <v>300</v>
      </c>
      <c r="R1045" t="s">
        <v>29</v>
      </c>
      <c r="S1045" t="s">
        <v>20</v>
      </c>
      <c r="T1045" s="49">
        <v>0.33329999999999999</v>
      </c>
      <c r="U1045" s="49">
        <v>5.9993999999999996</v>
      </c>
      <c r="V1045" s="49">
        <v>87</v>
      </c>
      <c r="W1045" t="s">
        <v>301</v>
      </c>
      <c r="X1045" t="s">
        <v>370</v>
      </c>
      <c r="Y1045" t="s">
        <v>371</v>
      </c>
      <c r="Z1045" t="s">
        <v>1584</v>
      </c>
      <c r="AA1045" s="2" t="str">
        <f>IFERROR(VLOOKUP(Tabela3[[#This Row],[RetornCodigo]],Tabela7[],4,0),"formula")</f>
        <v xml:space="preserve">Atac Bela Vista   </v>
      </c>
      <c r="AB1045" s="9" t="str">
        <f>IFERROR(VLOOKUP(Tabela3[[#This Row],[RetornCodigo]],Tabela7[],3,0),"formula")</f>
        <v>Atacadao</v>
      </c>
      <c r="AC1045" s="40">
        <f>IFERROR(Tabela3[[#This Row],[Vlr Devolução]]/$AK$1,"formula")</f>
        <v>2.7874326899084297E-4</v>
      </c>
      <c r="AD1045" s="32">
        <f>IFERROR(Tabela3[[#This Row],[Qtd Devolvida Kg]]/$AL$1,"formula")</f>
        <v>1.7399352645210316E-4</v>
      </c>
      <c r="AE1045" s="41" t="str">
        <f>IFERROR(RIGHT(Tabela3[[#This Row],[Cliente]],10),"formula")</f>
        <v>0002 - 40)</v>
      </c>
      <c r="AF1045" s="41">
        <f>IFERROR(VLOOKUP(Tabela3[[#This Row],[Fantasia]],'BASE VENDAS'!#REF!,2,0),0)</f>
        <v>0</v>
      </c>
      <c r="AG1045" s="41">
        <f>IFERROR(VLOOKUP(Tabela3[[#This Row],[Fantasia]],'BASE VENDAS'!#REF!,3,0),0)</f>
        <v>0</v>
      </c>
      <c r="AH1045" s="42">
        <f t="shared" si="17"/>
        <v>2.8611970184302681E-2</v>
      </c>
    </row>
    <row r="1046" spans="1:34" x14ac:dyDescent="0.2">
      <c r="A1046" s="9" t="str">
        <f>IFERROR(Tabela3[[#This Row],[direita]],"formula")</f>
        <v>0002 - 40)</v>
      </c>
      <c r="C1046" t="s">
        <v>1140</v>
      </c>
      <c r="D1046" t="s">
        <v>918</v>
      </c>
      <c r="E1046" t="s">
        <v>1141</v>
      </c>
      <c r="F1046" t="s">
        <v>677</v>
      </c>
      <c r="G1046" t="s">
        <v>1473</v>
      </c>
      <c r="H1046" s="48">
        <v>45699</v>
      </c>
      <c r="I1046" t="s">
        <v>430</v>
      </c>
      <c r="J1046" t="s">
        <v>297</v>
      </c>
      <c r="K1046" t="s">
        <v>27</v>
      </c>
      <c r="L1046" t="s">
        <v>320</v>
      </c>
      <c r="M1046" t="s">
        <v>28</v>
      </c>
      <c r="N1046" t="s">
        <v>298</v>
      </c>
      <c r="O1046" t="s">
        <v>299</v>
      </c>
      <c r="P1046" t="s">
        <v>2305</v>
      </c>
      <c r="Q1046" t="s">
        <v>309</v>
      </c>
      <c r="R1046" t="s">
        <v>29</v>
      </c>
      <c r="S1046" t="s">
        <v>20</v>
      </c>
      <c r="T1046" s="49">
        <v>0.16669999999999999</v>
      </c>
      <c r="U1046" s="49">
        <v>3.0005999999999999</v>
      </c>
      <c r="V1046" s="49">
        <v>43.5</v>
      </c>
      <c r="W1046" t="s">
        <v>301</v>
      </c>
      <c r="X1046" t="s">
        <v>370</v>
      </c>
      <c r="Y1046" t="s">
        <v>371</v>
      </c>
      <c r="Z1046" t="s">
        <v>1584</v>
      </c>
      <c r="AA1046" s="2" t="str">
        <f>IFERROR(VLOOKUP(Tabela3[[#This Row],[RetornCodigo]],Tabela7[],4,0),"formula")</f>
        <v xml:space="preserve">Atac Bela Vista   </v>
      </c>
      <c r="AB1046" s="9" t="str">
        <f>IFERROR(VLOOKUP(Tabela3[[#This Row],[RetornCodigo]],Tabela7[],3,0),"formula")</f>
        <v>Atacadao</v>
      </c>
      <c r="AC1046" s="40">
        <f>IFERROR(Tabela3[[#This Row],[Vlr Devolução]]/$AK$1,"formula")</f>
        <v>1.3937163449542149E-4</v>
      </c>
      <c r="AD1046" s="32">
        <f>IFERROR(Tabela3[[#This Row],[Qtd Devolvida Kg]]/$AL$1,"formula")</f>
        <v>8.7022864865183316E-5</v>
      </c>
      <c r="AE1046" s="41" t="str">
        <f>IFERROR(RIGHT(Tabela3[[#This Row],[Cliente]],10),"formula")</f>
        <v>0002 - 40)</v>
      </c>
      <c r="AF1046" s="41">
        <f>IFERROR(VLOOKUP(Tabela3[[#This Row],[Fantasia]],'BASE VENDAS'!#REF!,2,0),0)</f>
        <v>0</v>
      </c>
      <c r="AG1046" s="41">
        <f>IFERROR(VLOOKUP(Tabela3[[#This Row],[Fantasia]],'BASE VENDAS'!#REF!,3,0),0)</f>
        <v>0</v>
      </c>
      <c r="AH1046" s="42">
        <f t="shared" si="17"/>
        <v>2.8611970184302681E-2</v>
      </c>
    </row>
    <row r="1047" spans="1:34" x14ac:dyDescent="0.2">
      <c r="A1047" s="9" t="str">
        <f>IFERROR(Tabela3[[#This Row],[direita]],"formula")</f>
        <v>0002 - 40)</v>
      </c>
      <c r="C1047" t="s">
        <v>1140</v>
      </c>
      <c r="D1047" t="s">
        <v>918</v>
      </c>
      <c r="E1047" t="s">
        <v>1141</v>
      </c>
      <c r="F1047" t="s">
        <v>677</v>
      </c>
      <c r="G1047" t="s">
        <v>1473</v>
      </c>
      <c r="H1047" s="48">
        <v>45699</v>
      </c>
      <c r="I1047" t="s">
        <v>430</v>
      </c>
      <c r="J1047" t="s">
        <v>303</v>
      </c>
      <c r="K1047" t="s">
        <v>45</v>
      </c>
      <c r="L1047" t="s">
        <v>417</v>
      </c>
      <c r="M1047" t="s">
        <v>46</v>
      </c>
      <c r="N1047" t="s">
        <v>311</v>
      </c>
      <c r="O1047" t="s">
        <v>299</v>
      </c>
      <c r="P1047" t="s">
        <v>2305</v>
      </c>
      <c r="Q1047" t="s">
        <v>319</v>
      </c>
      <c r="R1047" t="s">
        <v>47</v>
      </c>
      <c r="S1047" t="s">
        <v>20</v>
      </c>
      <c r="T1047" s="49">
        <v>0.66669999999999996</v>
      </c>
      <c r="U1047" s="49">
        <v>10.000500000000001</v>
      </c>
      <c r="V1047" s="49">
        <v>25</v>
      </c>
      <c r="W1047" t="s">
        <v>301</v>
      </c>
      <c r="X1047" t="s">
        <v>370</v>
      </c>
      <c r="Y1047" t="s">
        <v>371</v>
      </c>
      <c r="Z1047" t="s">
        <v>1584</v>
      </c>
      <c r="AA1047" s="2" t="str">
        <f>IFERROR(VLOOKUP(Tabela3[[#This Row],[RetornCodigo]],Tabela7[],4,0),"formula")</f>
        <v xml:space="preserve">Atac Bela Vista   </v>
      </c>
      <c r="AB1047" s="9" t="str">
        <f>IFERROR(VLOOKUP(Tabela3[[#This Row],[RetornCodigo]],Tabela7[],3,0),"formula")</f>
        <v>Atacadao</v>
      </c>
      <c r="AC1047" s="40">
        <f>IFERROR(Tabela3[[#This Row],[Vlr Devolução]]/$AK$1,"formula")</f>
        <v>8.0098640514610051E-5</v>
      </c>
      <c r="AD1047" s="32">
        <f>IFERROR(Tabela3[[#This Row],[Qtd Devolvida Kg]]/$AL$1,"formula")</f>
        <v>2.900327134853915E-4</v>
      </c>
      <c r="AE1047" s="41" t="str">
        <f>IFERROR(RIGHT(Tabela3[[#This Row],[Cliente]],10),"formula")</f>
        <v>0002 - 40)</v>
      </c>
      <c r="AF1047" s="41">
        <f>IFERROR(VLOOKUP(Tabela3[[#This Row],[Fantasia]],'BASE VENDAS'!#REF!,2,0),0)</f>
        <v>0</v>
      </c>
      <c r="AG1047" s="41">
        <f>IFERROR(VLOOKUP(Tabela3[[#This Row],[Fantasia]],'BASE VENDAS'!#REF!,3,0),0)</f>
        <v>0</v>
      </c>
      <c r="AH1047" s="42">
        <f t="shared" si="17"/>
        <v>2.8611970184302681E-2</v>
      </c>
    </row>
    <row r="1048" spans="1:34" x14ac:dyDescent="0.2">
      <c r="A1048" s="9" t="str">
        <f>IFERROR(Tabela3[[#This Row],[direita]],"formula")</f>
        <v>0002 - 40)</v>
      </c>
      <c r="C1048" t="s">
        <v>1140</v>
      </c>
      <c r="D1048" t="s">
        <v>918</v>
      </c>
      <c r="E1048" t="s">
        <v>1141</v>
      </c>
      <c r="F1048" t="s">
        <v>677</v>
      </c>
      <c r="G1048" t="s">
        <v>1473</v>
      </c>
      <c r="H1048" s="48">
        <v>45699</v>
      </c>
      <c r="I1048" t="s">
        <v>430</v>
      </c>
      <c r="J1048" t="s">
        <v>297</v>
      </c>
      <c r="K1048" t="s">
        <v>34</v>
      </c>
      <c r="L1048" t="s">
        <v>35</v>
      </c>
      <c r="M1048" t="s">
        <v>35</v>
      </c>
      <c r="N1048" t="s">
        <v>298</v>
      </c>
      <c r="O1048" t="s">
        <v>299</v>
      </c>
      <c r="P1048" t="s">
        <v>2305</v>
      </c>
      <c r="Q1048" t="s">
        <v>317</v>
      </c>
      <c r="R1048" t="s">
        <v>70</v>
      </c>
      <c r="S1048" t="s">
        <v>20</v>
      </c>
      <c r="T1048" s="49">
        <v>0.2</v>
      </c>
      <c r="U1048" s="49">
        <v>2</v>
      </c>
      <c r="V1048" s="49">
        <v>31</v>
      </c>
      <c r="W1048" t="s">
        <v>301</v>
      </c>
      <c r="X1048" t="s">
        <v>370</v>
      </c>
      <c r="Y1048" t="s">
        <v>371</v>
      </c>
      <c r="Z1048" t="s">
        <v>1584</v>
      </c>
      <c r="AA1048" s="2" t="str">
        <f>IFERROR(VLOOKUP(Tabela3[[#This Row],[RetornCodigo]],Tabela7[],4,0),"formula")</f>
        <v xml:space="preserve">Atac Bela Vista   </v>
      </c>
      <c r="AB1048" s="9" t="str">
        <f>IFERROR(VLOOKUP(Tabela3[[#This Row],[RetornCodigo]],Tabela7[],3,0),"formula")</f>
        <v>Atacadao</v>
      </c>
      <c r="AC1048" s="40">
        <f>IFERROR(Tabela3[[#This Row],[Vlr Devolução]]/$AK$1,"formula")</f>
        <v>9.9322314238116453E-5</v>
      </c>
      <c r="AD1048" s="32">
        <f>IFERROR(Tabela3[[#This Row],[Qtd Devolvida Kg]]/$AL$1,"formula")</f>
        <v>5.8003642514952552E-5</v>
      </c>
      <c r="AE1048" s="41" t="str">
        <f>IFERROR(RIGHT(Tabela3[[#This Row],[Cliente]],10),"formula")</f>
        <v>0002 - 40)</v>
      </c>
      <c r="AF1048" s="41">
        <f>IFERROR(VLOOKUP(Tabela3[[#This Row],[Fantasia]],'BASE VENDAS'!#REF!,2,0),0)</f>
        <v>0</v>
      </c>
      <c r="AG1048" s="41">
        <f>IFERROR(VLOOKUP(Tabela3[[#This Row],[Fantasia]],'BASE VENDAS'!#REF!,3,0),0)</f>
        <v>0</v>
      </c>
      <c r="AH1048" s="42">
        <f t="shared" si="17"/>
        <v>2.8611970184302681E-2</v>
      </c>
    </row>
    <row r="1049" spans="1:34" x14ac:dyDescent="0.2">
      <c r="A1049" s="9" t="str">
        <f>IFERROR(Tabela3[[#This Row],[direita]],"formula")</f>
        <v>0002 - 40)</v>
      </c>
      <c r="C1049" t="s">
        <v>1140</v>
      </c>
      <c r="D1049" t="s">
        <v>918</v>
      </c>
      <c r="E1049" t="s">
        <v>1141</v>
      </c>
      <c r="F1049" t="s">
        <v>677</v>
      </c>
      <c r="G1049" t="s">
        <v>1473</v>
      </c>
      <c r="H1049" s="48">
        <v>45699</v>
      </c>
      <c r="I1049" t="s">
        <v>430</v>
      </c>
      <c r="J1049" t="s">
        <v>303</v>
      </c>
      <c r="K1049" t="s">
        <v>93</v>
      </c>
      <c r="L1049" t="s">
        <v>94</v>
      </c>
      <c r="M1049" t="s">
        <v>94</v>
      </c>
      <c r="N1049" t="s">
        <v>333</v>
      </c>
      <c r="O1049" t="s">
        <v>299</v>
      </c>
      <c r="P1049" t="s">
        <v>2305</v>
      </c>
      <c r="Q1049" t="s">
        <v>308</v>
      </c>
      <c r="R1049" t="s">
        <v>95</v>
      </c>
      <c r="S1049" t="s">
        <v>96</v>
      </c>
      <c r="T1049" s="49">
        <v>7</v>
      </c>
      <c r="U1049" s="49">
        <v>2.1070000000000002</v>
      </c>
      <c r="V1049" s="49">
        <v>59.5</v>
      </c>
      <c r="W1049" t="s">
        <v>301</v>
      </c>
      <c r="X1049" t="s">
        <v>370</v>
      </c>
      <c r="Y1049" t="s">
        <v>371</v>
      </c>
      <c r="Z1049" t="s">
        <v>1584</v>
      </c>
      <c r="AA1049" s="2" t="str">
        <f>IFERROR(VLOOKUP(Tabela3[[#This Row],[RetornCodigo]],Tabela7[],4,0),"formula")</f>
        <v xml:space="preserve">Atac Bela Vista   </v>
      </c>
      <c r="AB1049" s="9" t="str">
        <f>IFERROR(VLOOKUP(Tabela3[[#This Row],[RetornCodigo]],Tabela7[],3,0),"formula")</f>
        <v>Atacadao</v>
      </c>
      <c r="AC1049" s="40">
        <f>IFERROR(Tabela3[[#This Row],[Vlr Devolução]]/$AK$1,"formula")</f>
        <v>1.9063476442477193E-4</v>
      </c>
      <c r="AD1049" s="32">
        <f>IFERROR(Tabela3[[#This Row],[Qtd Devolvida Kg]]/$AL$1,"formula")</f>
        <v>6.1106837389502528E-5</v>
      </c>
      <c r="AE1049" s="41" t="str">
        <f>IFERROR(RIGHT(Tabela3[[#This Row],[Cliente]],10),"formula")</f>
        <v>0002 - 40)</v>
      </c>
      <c r="AF1049" s="41">
        <f>IFERROR(VLOOKUP(Tabela3[[#This Row],[Fantasia]],'BASE VENDAS'!#REF!,2,0),0)</f>
        <v>0</v>
      </c>
      <c r="AG1049" s="41">
        <f>IFERROR(VLOOKUP(Tabela3[[#This Row],[Fantasia]],'BASE VENDAS'!#REF!,3,0),0)</f>
        <v>0</v>
      </c>
      <c r="AH1049" s="42">
        <f t="shared" si="17"/>
        <v>2.8611970184302681E-2</v>
      </c>
    </row>
    <row r="1050" spans="1:34" x14ac:dyDescent="0.2">
      <c r="A1050" s="9" t="str">
        <f>IFERROR(Tabela3[[#This Row],[direita]],"formula")</f>
        <v>0002 - 40)</v>
      </c>
      <c r="C1050" t="s">
        <v>1140</v>
      </c>
      <c r="D1050" t="s">
        <v>918</v>
      </c>
      <c r="E1050" t="s">
        <v>1141</v>
      </c>
      <c r="F1050" t="s">
        <v>677</v>
      </c>
      <c r="G1050" t="s">
        <v>1473</v>
      </c>
      <c r="H1050" s="48">
        <v>45699</v>
      </c>
      <c r="I1050" t="s">
        <v>430</v>
      </c>
      <c r="J1050" t="s">
        <v>303</v>
      </c>
      <c r="K1050" t="s">
        <v>93</v>
      </c>
      <c r="L1050" t="s">
        <v>94</v>
      </c>
      <c r="M1050" t="s">
        <v>94</v>
      </c>
      <c r="N1050" t="s">
        <v>333</v>
      </c>
      <c r="O1050" t="s">
        <v>299</v>
      </c>
      <c r="P1050" t="s">
        <v>2306</v>
      </c>
      <c r="Q1050" t="s">
        <v>300</v>
      </c>
      <c r="R1050" t="s">
        <v>95</v>
      </c>
      <c r="S1050" t="s">
        <v>96</v>
      </c>
      <c r="T1050" s="49">
        <v>14</v>
      </c>
      <c r="U1050" s="49">
        <v>4.2140000000000004</v>
      </c>
      <c r="V1050" s="49">
        <v>119</v>
      </c>
      <c r="W1050" t="s">
        <v>301</v>
      </c>
      <c r="X1050" t="s">
        <v>370</v>
      </c>
      <c r="Y1050" t="s">
        <v>371</v>
      </c>
      <c r="Z1050" t="s">
        <v>1584</v>
      </c>
      <c r="AA1050" s="2" t="str">
        <f>IFERROR(VLOOKUP(Tabela3[[#This Row],[RetornCodigo]],Tabela7[],4,0),"formula")</f>
        <v xml:space="preserve">Atac Bela Vista   </v>
      </c>
      <c r="AB1050" s="9" t="str">
        <f>IFERROR(VLOOKUP(Tabela3[[#This Row],[RetornCodigo]],Tabela7[],3,0),"formula")</f>
        <v>Atacadao</v>
      </c>
      <c r="AC1050" s="40">
        <f>IFERROR(Tabela3[[#This Row],[Vlr Devolução]]/$AK$1,"formula")</f>
        <v>3.8126952884954385E-4</v>
      </c>
      <c r="AD1050" s="32">
        <f>IFERROR(Tabela3[[#This Row],[Qtd Devolvida Kg]]/$AL$1,"formula")</f>
        <v>1.2221367477900506E-4</v>
      </c>
      <c r="AE1050" s="41" t="str">
        <f>IFERROR(RIGHT(Tabela3[[#This Row],[Cliente]],10),"formula")</f>
        <v>0002 - 40)</v>
      </c>
      <c r="AF1050" s="41">
        <f>IFERROR(VLOOKUP(Tabela3[[#This Row],[Fantasia]],'BASE VENDAS'!#REF!,2,0),0)</f>
        <v>0</v>
      </c>
      <c r="AG1050" s="41">
        <f>IFERROR(VLOOKUP(Tabela3[[#This Row],[Fantasia]],'BASE VENDAS'!#REF!,3,0),0)</f>
        <v>0</v>
      </c>
      <c r="AH1050" s="42">
        <f t="shared" si="17"/>
        <v>2.8611970184302681E-2</v>
      </c>
    </row>
    <row r="1051" spans="1:34" x14ac:dyDescent="0.2">
      <c r="A1051" s="9" t="str">
        <f>IFERROR(Tabela3[[#This Row],[direita]],"formula")</f>
        <v>1456 - 05)</v>
      </c>
      <c r="C1051" t="s">
        <v>1140</v>
      </c>
      <c r="D1051" t="s">
        <v>923</v>
      </c>
      <c r="E1051" t="s">
        <v>1141</v>
      </c>
      <c r="F1051" t="s">
        <v>684</v>
      </c>
      <c r="G1051" t="s">
        <v>1450</v>
      </c>
      <c r="H1051" s="48">
        <v>45699</v>
      </c>
      <c r="I1051" t="s">
        <v>430</v>
      </c>
      <c r="J1051" t="s">
        <v>297</v>
      </c>
      <c r="K1051" t="s">
        <v>65</v>
      </c>
      <c r="L1051" t="s">
        <v>312</v>
      </c>
      <c r="M1051" t="s">
        <v>66</v>
      </c>
      <c r="N1051" t="s">
        <v>298</v>
      </c>
      <c r="O1051" t="s">
        <v>299</v>
      </c>
      <c r="P1051" t="s">
        <v>1587</v>
      </c>
      <c r="Q1051" t="s">
        <v>300</v>
      </c>
      <c r="R1051" t="s">
        <v>114</v>
      </c>
      <c r="S1051" t="s">
        <v>20</v>
      </c>
      <c r="T1051" s="49">
        <v>0.55559999999999998</v>
      </c>
      <c r="U1051" s="49">
        <v>10.0008</v>
      </c>
      <c r="V1051" s="49">
        <v>65</v>
      </c>
      <c r="W1051" t="s">
        <v>301</v>
      </c>
      <c r="X1051" t="s">
        <v>370</v>
      </c>
      <c r="Y1051" t="s">
        <v>371</v>
      </c>
      <c r="Z1051" t="s">
        <v>1588</v>
      </c>
      <c r="AA1051" s="2" t="str">
        <f>IFERROR(VLOOKUP(Tabela3[[#This Row],[RetornCodigo]],Tabela7[],4,0),"formula")</f>
        <v xml:space="preserve">Mateus Parnaiba   </v>
      </c>
      <c r="AB1051" s="9" t="str">
        <f>IFERROR(VLOOKUP(Tabela3[[#This Row],[RetornCodigo]],Tabela7[],3,0),"formula")</f>
        <v>Mateus</v>
      </c>
      <c r="AC1051" s="40">
        <f>IFERROR(Tabela3[[#This Row],[Vlr Devolução]]/$AK$1,"formula")</f>
        <v>2.0825646533798611E-4</v>
      </c>
      <c r="AD1051" s="32">
        <f>IFERROR(Tabela3[[#This Row],[Qtd Devolvida Kg]]/$AL$1,"formula")</f>
        <v>2.9004141403176877E-4</v>
      </c>
      <c r="AE1051" s="41" t="str">
        <f>IFERROR(RIGHT(Tabela3[[#This Row],[Cliente]],10),"formula")</f>
        <v>1456 - 05)</v>
      </c>
      <c r="AF1051" s="41">
        <f>IFERROR(VLOOKUP(Tabela3[[#This Row],[Fantasia]],'BASE VENDAS'!#REF!,2,0),0)</f>
        <v>0</v>
      </c>
      <c r="AG1051" s="41">
        <f>IFERROR(VLOOKUP(Tabela3[[#This Row],[Fantasia]],'BASE VENDAS'!#REF!,3,0),0)</f>
        <v>0</v>
      </c>
      <c r="AH1051" s="42">
        <f t="shared" si="17"/>
        <v>2.8611970184302681E-2</v>
      </c>
    </row>
    <row r="1052" spans="1:34" x14ac:dyDescent="0.2">
      <c r="A1052" s="9" t="str">
        <f>IFERROR(Tabela3[[#This Row],[direita]],"formula")</f>
        <v>1899 - 29)</v>
      </c>
      <c r="C1052" t="s">
        <v>1140</v>
      </c>
      <c r="D1052" t="s">
        <v>923</v>
      </c>
      <c r="E1052" t="s">
        <v>1141</v>
      </c>
      <c r="F1052" t="s">
        <v>684</v>
      </c>
      <c r="G1052" t="s">
        <v>1455</v>
      </c>
      <c r="H1052" s="48">
        <v>45700</v>
      </c>
      <c r="I1052" t="s">
        <v>430</v>
      </c>
      <c r="J1052" t="s">
        <v>303</v>
      </c>
      <c r="K1052" t="s">
        <v>57</v>
      </c>
      <c r="L1052" t="s">
        <v>429</v>
      </c>
      <c r="M1052" t="s">
        <v>57</v>
      </c>
      <c r="N1052" t="s">
        <v>298</v>
      </c>
      <c r="O1052" t="s">
        <v>299</v>
      </c>
      <c r="P1052" t="s">
        <v>2307</v>
      </c>
      <c r="Q1052" t="s">
        <v>300</v>
      </c>
      <c r="R1052" t="s">
        <v>58</v>
      </c>
      <c r="S1052" t="s">
        <v>20</v>
      </c>
      <c r="T1052" s="49">
        <v>0.41670000000000001</v>
      </c>
      <c r="U1052" s="49">
        <v>2.5002</v>
      </c>
      <c r="V1052" s="49">
        <v>36.25</v>
      </c>
      <c r="W1052" t="s">
        <v>301</v>
      </c>
      <c r="X1052" t="s">
        <v>370</v>
      </c>
      <c r="Y1052" t="s">
        <v>371</v>
      </c>
      <c r="Z1052" t="s">
        <v>2308</v>
      </c>
      <c r="AA1052" s="2" t="str">
        <f>IFERROR(VLOOKUP(Tabela3[[#This Row],[RetornCodigo]],Tabela7[],4,0),"formula")</f>
        <v xml:space="preserve">Assai Parnaiba   </v>
      </c>
      <c r="AB1052" s="9" t="str">
        <f>IFERROR(VLOOKUP(Tabela3[[#This Row],[RetornCodigo]],Tabela7[],3,0),"formula")</f>
        <v>Assai</v>
      </c>
      <c r="AC1052" s="40">
        <f>IFERROR(Tabela3[[#This Row],[Vlr Devolução]]/$AK$1,"formula")</f>
        <v>1.1614302874618457E-4</v>
      </c>
      <c r="AD1052" s="32">
        <f>IFERROR(Tabela3[[#This Row],[Qtd Devolvida Kg]]/$AL$1,"formula")</f>
        <v>7.2510353507942193E-5</v>
      </c>
      <c r="AE1052" s="41" t="str">
        <f>IFERROR(RIGHT(Tabela3[[#This Row],[Cliente]],10),"formula")</f>
        <v>1899 - 29)</v>
      </c>
      <c r="AF1052" s="41">
        <f>IFERROR(VLOOKUP(Tabela3[[#This Row],[Fantasia]],'BASE VENDAS'!#REF!,2,0),0)</f>
        <v>0</v>
      </c>
      <c r="AG1052" s="41">
        <f>IFERROR(VLOOKUP(Tabela3[[#This Row],[Fantasia]],'BASE VENDAS'!#REF!,3,0),0)</f>
        <v>0</v>
      </c>
      <c r="AH1052" s="42">
        <f t="shared" si="17"/>
        <v>2.8611970184302681E-2</v>
      </c>
    </row>
    <row r="1053" spans="1:34" x14ac:dyDescent="0.2">
      <c r="A1053" s="9" t="str">
        <f>IFERROR(Tabela3[[#This Row],[direita]],"formula")</f>
        <v>1899 - 29)</v>
      </c>
      <c r="C1053" t="s">
        <v>1140</v>
      </c>
      <c r="D1053" t="s">
        <v>923</v>
      </c>
      <c r="E1053" t="s">
        <v>1141</v>
      </c>
      <c r="F1053" t="s">
        <v>684</v>
      </c>
      <c r="G1053" t="s">
        <v>1455</v>
      </c>
      <c r="H1053" s="48">
        <v>45700</v>
      </c>
      <c r="I1053" t="s">
        <v>430</v>
      </c>
      <c r="J1053" t="s">
        <v>303</v>
      </c>
      <c r="K1053" t="s">
        <v>313</v>
      </c>
      <c r="L1053" t="s">
        <v>414</v>
      </c>
      <c r="M1053" t="s">
        <v>414</v>
      </c>
      <c r="N1053" t="s">
        <v>325</v>
      </c>
      <c r="O1053" t="s">
        <v>299</v>
      </c>
      <c r="P1053" t="s">
        <v>2309</v>
      </c>
      <c r="Q1053" t="s">
        <v>300</v>
      </c>
      <c r="R1053" t="s">
        <v>1585</v>
      </c>
      <c r="S1053" t="s">
        <v>20</v>
      </c>
      <c r="T1053" s="49">
        <v>0.3</v>
      </c>
      <c r="U1053" s="49">
        <v>1.68</v>
      </c>
      <c r="V1053" s="49">
        <v>38.4</v>
      </c>
      <c r="W1053" t="s">
        <v>301</v>
      </c>
      <c r="X1053" t="s">
        <v>370</v>
      </c>
      <c r="Y1053" t="s">
        <v>371</v>
      </c>
      <c r="Z1053" t="s">
        <v>2310</v>
      </c>
      <c r="AA1053" s="2" t="str">
        <f>IFERROR(VLOOKUP(Tabela3[[#This Row],[RetornCodigo]],Tabela7[],4,0),"formula")</f>
        <v xml:space="preserve">Assai Parnaiba   </v>
      </c>
      <c r="AB1053" s="9" t="str">
        <f>IFERROR(VLOOKUP(Tabela3[[#This Row],[RetornCodigo]],Tabela7[],3,0),"formula")</f>
        <v>Assai</v>
      </c>
      <c r="AC1053" s="40">
        <f>IFERROR(Tabela3[[#This Row],[Vlr Devolução]]/$AK$1,"formula")</f>
        <v>1.2303151183044102E-4</v>
      </c>
      <c r="AD1053" s="32">
        <f>IFERROR(Tabela3[[#This Row],[Qtd Devolvida Kg]]/$AL$1,"formula")</f>
        <v>4.8723059712560147E-5</v>
      </c>
      <c r="AE1053" s="41" t="str">
        <f>IFERROR(RIGHT(Tabela3[[#This Row],[Cliente]],10),"formula")</f>
        <v>1899 - 29)</v>
      </c>
      <c r="AF1053" s="41">
        <f>IFERROR(VLOOKUP(Tabela3[[#This Row],[Fantasia]],'BASE VENDAS'!#REF!,2,0),0)</f>
        <v>0</v>
      </c>
      <c r="AG1053" s="41">
        <f>IFERROR(VLOOKUP(Tabela3[[#This Row],[Fantasia]],'BASE VENDAS'!#REF!,3,0),0)</f>
        <v>0</v>
      </c>
      <c r="AH1053" s="42">
        <f t="shared" si="17"/>
        <v>2.8611970184302681E-2</v>
      </c>
    </row>
    <row r="1054" spans="1:34" x14ac:dyDescent="0.2">
      <c r="A1054" s="9" t="str">
        <f>IFERROR(Tabela3[[#This Row],[direita]],"formula")</f>
        <v>0002 - 11)</v>
      </c>
      <c r="C1054" t="s">
        <v>1140</v>
      </c>
      <c r="D1054" t="s">
        <v>918</v>
      </c>
      <c r="E1054" t="s">
        <v>1141</v>
      </c>
      <c r="F1054" t="s">
        <v>677</v>
      </c>
      <c r="G1054" t="s">
        <v>1479</v>
      </c>
      <c r="H1054" s="48">
        <v>45689</v>
      </c>
      <c r="I1054" t="s">
        <v>266</v>
      </c>
      <c r="J1054" t="s">
        <v>303</v>
      </c>
      <c r="K1054" t="s">
        <v>313</v>
      </c>
      <c r="L1054" t="s">
        <v>365</v>
      </c>
      <c r="M1054" t="s">
        <v>365</v>
      </c>
      <c r="N1054" t="s">
        <v>314</v>
      </c>
      <c r="O1054" t="s">
        <v>299</v>
      </c>
      <c r="P1054" t="s">
        <v>1589</v>
      </c>
      <c r="Q1054" t="s">
        <v>300</v>
      </c>
      <c r="R1054" t="s">
        <v>431</v>
      </c>
      <c r="S1054" t="s">
        <v>20</v>
      </c>
      <c r="T1054" s="49">
        <v>4.2</v>
      </c>
      <c r="U1054" s="49">
        <v>23.52</v>
      </c>
      <c r="V1054" s="49">
        <v>537.6</v>
      </c>
      <c r="W1054" t="s">
        <v>305</v>
      </c>
      <c r="X1054" t="s">
        <v>368</v>
      </c>
      <c r="Y1054" t="s">
        <v>369</v>
      </c>
      <c r="Z1054" t="s">
        <v>1590</v>
      </c>
      <c r="AA1054" s="2" t="str">
        <f>IFERROR(VLOOKUP(Tabela3[[#This Row],[RetornCodigo]],Tabela7[],4,0),"formula")</f>
        <v xml:space="preserve">Atac Primavera   </v>
      </c>
      <c r="AB1054" s="9" t="str">
        <f>IFERROR(VLOOKUP(Tabela3[[#This Row],[RetornCodigo]],Tabela7[],3,0),"formula")</f>
        <v>Atacadao</v>
      </c>
      <c r="AC1054" s="40">
        <f>IFERROR(Tabela3[[#This Row],[Vlr Devolução]]/$AK$1,"formula")</f>
        <v>1.7224411656261746E-3</v>
      </c>
      <c r="AD1054" s="32">
        <f>IFERROR(Tabela3[[#This Row],[Qtd Devolvida Kg]]/$AL$1,"formula")</f>
        <v>6.82122835975842E-4</v>
      </c>
      <c r="AE1054" s="41" t="str">
        <f>IFERROR(RIGHT(Tabela3[[#This Row],[Cliente]],10),"formula")</f>
        <v>0002 - 11)</v>
      </c>
      <c r="AF1054" s="41">
        <f>IFERROR(VLOOKUP(Tabela3[[#This Row],[Fantasia]],'BASE VENDAS'!#REF!,2,0),0)</f>
        <v>0</v>
      </c>
      <c r="AG1054" s="41">
        <f>IFERROR(VLOOKUP(Tabela3[[#This Row],[Fantasia]],'BASE VENDAS'!#REF!,3,0),0)</f>
        <v>0</v>
      </c>
      <c r="AH1054" s="42">
        <f t="shared" si="17"/>
        <v>2.8611970184302681E-2</v>
      </c>
    </row>
    <row r="1055" spans="1:34" x14ac:dyDescent="0.2">
      <c r="A1055" s="9" t="str">
        <f>IFERROR(Tabela3[[#This Row],[direita]],"formula")</f>
        <v>0002 - 11)</v>
      </c>
      <c r="C1055" t="s">
        <v>1140</v>
      </c>
      <c r="D1055" t="s">
        <v>918</v>
      </c>
      <c r="E1055" t="s">
        <v>1141</v>
      </c>
      <c r="F1055" t="s">
        <v>677</v>
      </c>
      <c r="G1055" t="s">
        <v>1479</v>
      </c>
      <c r="H1055" s="48">
        <v>45695</v>
      </c>
      <c r="I1055" t="s">
        <v>357</v>
      </c>
      <c r="J1055" t="s">
        <v>303</v>
      </c>
      <c r="K1055" t="s">
        <v>313</v>
      </c>
      <c r="L1055" t="s">
        <v>414</v>
      </c>
      <c r="M1055" t="s">
        <v>414</v>
      </c>
      <c r="N1055" t="s">
        <v>325</v>
      </c>
      <c r="O1055" t="s">
        <v>299</v>
      </c>
      <c r="P1055" t="s">
        <v>1591</v>
      </c>
      <c r="Q1055" t="s">
        <v>300</v>
      </c>
      <c r="R1055" t="s">
        <v>1585</v>
      </c>
      <c r="S1055" t="s">
        <v>20</v>
      </c>
      <c r="T1055" s="49">
        <v>6.5</v>
      </c>
      <c r="U1055" s="49">
        <v>36.4</v>
      </c>
      <c r="V1055" s="49">
        <v>747.5</v>
      </c>
      <c r="W1055" t="s">
        <v>301</v>
      </c>
      <c r="X1055" t="s">
        <v>370</v>
      </c>
      <c r="Y1055" t="s">
        <v>371</v>
      </c>
      <c r="Z1055" t="s">
        <v>1590</v>
      </c>
      <c r="AA1055" s="2" t="str">
        <f>IFERROR(VLOOKUP(Tabela3[[#This Row],[RetornCodigo]],Tabela7[],4,0),"formula")</f>
        <v xml:space="preserve">Atac Primavera   </v>
      </c>
      <c r="AB1055" s="9" t="str">
        <f>IFERROR(VLOOKUP(Tabela3[[#This Row],[RetornCodigo]],Tabela7[],3,0),"formula")</f>
        <v>Atacadao</v>
      </c>
      <c r="AC1055" s="40">
        <f>IFERROR(Tabela3[[#This Row],[Vlr Devolução]]/$AK$1,"formula")</f>
        <v>2.3949493513868406E-3</v>
      </c>
      <c r="AD1055" s="32">
        <f>IFERROR(Tabela3[[#This Row],[Qtd Devolvida Kg]]/$AL$1,"formula")</f>
        <v>1.0556662937721364E-3</v>
      </c>
      <c r="AE1055" s="41" t="str">
        <f>IFERROR(RIGHT(Tabela3[[#This Row],[Cliente]],10),"formula")</f>
        <v>0002 - 11)</v>
      </c>
      <c r="AF1055" s="41">
        <f>IFERROR(VLOOKUP(Tabela3[[#This Row],[Fantasia]],'BASE VENDAS'!#REF!,2,0),0)</f>
        <v>0</v>
      </c>
      <c r="AG1055" s="41">
        <f>IFERROR(VLOOKUP(Tabela3[[#This Row],[Fantasia]],'BASE VENDAS'!#REF!,3,0),0)</f>
        <v>0</v>
      </c>
      <c r="AH1055" s="42">
        <f t="shared" si="17"/>
        <v>2.8611970184302681E-2</v>
      </c>
    </row>
    <row r="1056" spans="1:34" x14ac:dyDescent="0.2">
      <c r="A1056" s="9" t="str">
        <f>IFERROR(Tabela3[[#This Row],[direita]],"formula")</f>
        <v>0002 - 11)</v>
      </c>
      <c r="C1056" t="s">
        <v>1140</v>
      </c>
      <c r="D1056" t="s">
        <v>918</v>
      </c>
      <c r="E1056" t="s">
        <v>1141</v>
      </c>
      <c r="F1056" t="s">
        <v>677</v>
      </c>
      <c r="G1056" t="s">
        <v>1479</v>
      </c>
      <c r="H1056" s="48">
        <v>45699</v>
      </c>
      <c r="I1056" t="s">
        <v>430</v>
      </c>
      <c r="J1056" t="s">
        <v>303</v>
      </c>
      <c r="K1056" t="s">
        <v>57</v>
      </c>
      <c r="L1056" t="s">
        <v>429</v>
      </c>
      <c r="M1056" t="s">
        <v>57</v>
      </c>
      <c r="N1056" t="s">
        <v>298</v>
      </c>
      <c r="O1056" t="s">
        <v>299</v>
      </c>
      <c r="P1056" t="s">
        <v>2311</v>
      </c>
      <c r="Q1056" t="s">
        <v>300</v>
      </c>
      <c r="R1056" t="s">
        <v>58</v>
      </c>
      <c r="S1056" t="s">
        <v>20</v>
      </c>
      <c r="T1056" s="49">
        <v>1.6667000000000001</v>
      </c>
      <c r="U1056" s="49">
        <v>10.0002</v>
      </c>
      <c r="V1056" s="49">
        <v>185</v>
      </c>
      <c r="W1056" t="s">
        <v>301</v>
      </c>
      <c r="X1056" t="s">
        <v>370</v>
      </c>
      <c r="Y1056" t="s">
        <v>371</v>
      </c>
      <c r="Z1056" t="s">
        <v>1590</v>
      </c>
      <c r="AA1056" s="2" t="str">
        <f>IFERROR(VLOOKUP(Tabela3[[#This Row],[RetornCodigo]],Tabela7[],4,0),"formula")</f>
        <v xml:space="preserve">Atac Primavera   </v>
      </c>
      <c r="AB1056" s="9" t="str">
        <f>IFERROR(VLOOKUP(Tabela3[[#This Row],[RetornCodigo]],Tabela7[],3,0),"formula")</f>
        <v>Atacadao</v>
      </c>
      <c r="AC1056" s="40">
        <f>IFERROR(Tabela3[[#This Row],[Vlr Devolução]]/$AK$1,"formula")</f>
        <v>5.9272993980811432E-4</v>
      </c>
      <c r="AD1056" s="32">
        <f>IFERROR(Tabela3[[#This Row],[Qtd Devolvida Kg]]/$AL$1,"formula")</f>
        <v>2.9002401293901423E-4</v>
      </c>
      <c r="AE1056" s="41" t="str">
        <f>IFERROR(RIGHT(Tabela3[[#This Row],[Cliente]],10),"formula")</f>
        <v>0002 - 11)</v>
      </c>
      <c r="AF1056" s="41">
        <f>IFERROR(VLOOKUP(Tabela3[[#This Row],[Fantasia]],'BASE VENDAS'!#REF!,2,0),0)</f>
        <v>0</v>
      </c>
      <c r="AG1056" s="41">
        <f>IFERROR(VLOOKUP(Tabela3[[#This Row],[Fantasia]],'BASE VENDAS'!#REF!,3,0),0)</f>
        <v>0</v>
      </c>
      <c r="AH1056" s="42">
        <f t="shared" si="17"/>
        <v>2.8611970184302681E-2</v>
      </c>
    </row>
    <row r="1057" spans="1:34" x14ac:dyDescent="0.2">
      <c r="A1057" s="9" t="str">
        <f>IFERROR(Tabela3[[#This Row],[direita]],"formula")</f>
        <v>0002 - 11)</v>
      </c>
      <c r="C1057" t="s">
        <v>1140</v>
      </c>
      <c r="D1057" t="s">
        <v>918</v>
      </c>
      <c r="E1057" t="s">
        <v>1141</v>
      </c>
      <c r="F1057" t="s">
        <v>677</v>
      </c>
      <c r="G1057" t="s">
        <v>1479</v>
      </c>
      <c r="H1057" s="48">
        <v>45699</v>
      </c>
      <c r="I1057" t="s">
        <v>430</v>
      </c>
      <c r="J1057" t="s">
        <v>303</v>
      </c>
      <c r="K1057" t="s">
        <v>313</v>
      </c>
      <c r="L1057" t="s">
        <v>414</v>
      </c>
      <c r="M1057" t="s">
        <v>414</v>
      </c>
      <c r="N1057" t="s">
        <v>325</v>
      </c>
      <c r="O1057" t="s">
        <v>299</v>
      </c>
      <c r="P1057" t="s">
        <v>2311</v>
      </c>
      <c r="Q1057" t="s">
        <v>308</v>
      </c>
      <c r="R1057" t="s">
        <v>1585</v>
      </c>
      <c r="S1057" t="s">
        <v>20</v>
      </c>
      <c r="T1057" s="49">
        <v>0.8</v>
      </c>
      <c r="U1057" s="49">
        <v>4.4800000000000004</v>
      </c>
      <c r="V1057" s="49">
        <v>92</v>
      </c>
      <c r="W1057" t="s">
        <v>301</v>
      </c>
      <c r="X1057" t="s">
        <v>370</v>
      </c>
      <c r="Y1057" t="s">
        <v>371</v>
      </c>
      <c r="Z1057" t="s">
        <v>1590</v>
      </c>
      <c r="AA1057" s="2" t="str">
        <f>IFERROR(VLOOKUP(Tabela3[[#This Row],[RetornCodigo]],Tabela7[],4,0),"formula")</f>
        <v xml:space="preserve">Atac Primavera   </v>
      </c>
      <c r="AB1057" s="9" t="str">
        <f>IFERROR(VLOOKUP(Tabela3[[#This Row],[RetornCodigo]],Tabela7[],3,0),"formula")</f>
        <v>Atacadao</v>
      </c>
      <c r="AC1057" s="40">
        <f>IFERROR(Tabela3[[#This Row],[Vlr Devolução]]/$AK$1,"formula")</f>
        <v>2.9476299709376498E-4</v>
      </c>
      <c r="AD1057" s="32">
        <f>IFERROR(Tabela3[[#This Row],[Qtd Devolvida Kg]]/$AL$1,"formula")</f>
        <v>1.2992815923349373E-4</v>
      </c>
      <c r="AE1057" s="41" t="str">
        <f>IFERROR(RIGHT(Tabela3[[#This Row],[Cliente]],10),"formula")</f>
        <v>0002 - 11)</v>
      </c>
      <c r="AF1057" s="41">
        <f>IFERROR(VLOOKUP(Tabela3[[#This Row],[Fantasia]],'BASE VENDAS'!#REF!,2,0),0)</f>
        <v>0</v>
      </c>
      <c r="AG1057" s="41">
        <f>IFERROR(VLOOKUP(Tabela3[[#This Row],[Fantasia]],'BASE VENDAS'!#REF!,3,0),0)</f>
        <v>0</v>
      </c>
      <c r="AH1057" s="42">
        <f t="shared" si="17"/>
        <v>2.8611970184302681E-2</v>
      </c>
    </row>
    <row r="1058" spans="1:34" x14ac:dyDescent="0.2">
      <c r="A1058" s="9" t="str">
        <f>IFERROR(Tabela3[[#This Row],[direita]],"formula")</f>
        <v>1899 - 72)</v>
      </c>
      <c r="C1058" t="s">
        <v>1140</v>
      </c>
      <c r="D1058" t="s">
        <v>921</v>
      </c>
      <c r="E1058" t="s">
        <v>1284</v>
      </c>
      <c r="F1058" t="s">
        <v>681</v>
      </c>
      <c r="G1058" t="s">
        <v>1285</v>
      </c>
      <c r="H1058" s="48">
        <v>45700</v>
      </c>
      <c r="I1058" t="s">
        <v>430</v>
      </c>
      <c r="J1058" t="s">
        <v>297</v>
      </c>
      <c r="K1058" t="s">
        <v>34</v>
      </c>
      <c r="L1058" t="s">
        <v>35</v>
      </c>
      <c r="M1058" t="s">
        <v>35</v>
      </c>
      <c r="N1058" t="s">
        <v>298</v>
      </c>
      <c r="O1058" t="s">
        <v>299</v>
      </c>
      <c r="P1058" t="s">
        <v>2312</v>
      </c>
      <c r="Q1058" t="s">
        <v>300</v>
      </c>
      <c r="R1058" t="s">
        <v>70</v>
      </c>
      <c r="S1058" t="s">
        <v>20</v>
      </c>
      <c r="T1058" s="49">
        <v>0.12</v>
      </c>
      <c r="U1058" s="49">
        <v>1.2</v>
      </c>
      <c r="V1058" s="49">
        <v>17.399999999999999</v>
      </c>
      <c r="W1058" t="s">
        <v>301</v>
      </c>
      <c r="X1058" t="s">
        <v>370</v>
      </c>
      <c r="Y1058" t="s">
        <v>371</v>
      </c>
      <c r="Z1058" t="s">
        <v>2313</v>
      </c>
      <c r="AA1058" s="2" t="str">
        <f>IFERROR(VLOOKUP(Tabela3[[#This Row],[RetornCodigo]],Tabela7[],4,0),"formula")</f>
        <v xml:space="preserve">Assai Novo Angelim   </v>
      </c>
      <c r="AB1058" s="9" t="str">
        <f>IFERROR(VLOOKUP(Tabela3[[#This Row],[RetornCodigo]],Tabela7[],3,0),"formula")</f>
        <v>Assai</v>
      </c>
      <c r="AC1058" s="40">
        <f>IFERROR(Tabela3[[#This Row],[Vlr Devolução]]/$AK$1,"formula")</f>
        <v>5.5748653798168587E-5</v>
      </c>
      <c r="AD1058" s="32">
        <f>IFERROR(Tabela3[[#This Row],[Qtd Devolvida Kg]]/$AL$1,"formula")</f>
        <v>3.480218550897153E-5</v>
      </c>
      <c r="AE1058" s="41" t="str">
        <f>IFERROR(RIGHT(Tabela3[[#This Row],[Cliente]],10),"formula")</f>
        <v>1899 - 72)</v>
      </c>
      <c r="AF1058" s="41">
        <f>IFERROR(VLOOKUP(Tabela3[[#This Row],[Fantasia]],'BASE VENDAS'!#REF!,2,0),0)</f>
        <v>0</v>
      </c>
      <c r="AG1058" s="41">
        <f>IFERROR(VLOOKUP(Tabela3[[#This Row],[Fantasia]],'BASE VENDAS'!#REF!,3,0),0)</f>
        <v>0</v>
      </c>
      <c r="AH1058" s="42">
        <f t="shared" si="17"/>
        <v>2.8611970184302681E-2</v>
      </c>
    </row>
    <row r="1059" spans="1:34" x14ac:dyDescent="0.2">
      <c r="A1059" s="9" t="str">
        <f>IFERROR(Tabela3[[#This Row],[direita]],"formula")</f>
        <v>1899 - 72)</v>
      </c>
      <c r="C1059" t="s">
        <v>1140</v>
      </c>
      <c r="D1059" t="s">
        <v>921</v>
      </c>
      <c r="E1059" t="s">
        <v>1284</v>
      </c>
      <c r="F1059" t="s">
        <v>681</v>
      </c>
      <c r="G1059" t="s">
        <v>1285</v>
      </c>
      <c r="H1059" s="48">
        <v>45700</v>
      </c>
      <c r="I1059" t="s">
        <v>430</v>
      </c>
      <c r="J1059" t="s">
        <v>303</v>
      </c>
      <c r="K1059" t="s">
        <v>313</v>
      </c>
      <c r="L1059" t="s">
        <v>324</v>
      </c>
      <c r="M1059" t="s">
        <v>324</v>
      </c>
      <c r="N1059" t="s">
        <v>325</v>
      </c>
      <c r="O1059" t="s">
        <v>299</v>
      </c>
      <c r="P1059" t="s">
        <v>2312</v>
      </c>
      <c r="Q1059" t="s">
        <v>308</v>
      </c>
      <c r="R1059" t="s">
        <v>326</v>
      </c>
      <c r="S1059" t="s">
        <v>20</v>
      </c>
      <c r="T1059" s="49">
        <v>0.2</v>
      </c>
      <c r="U1059" s="49">
        <v>1.1200000000000001</v>
      </c>
      <c r="V1059" s="49">
        <v>15</v>
      </c>
      <c r="W1059" t="s">
        <v>301</v>
      </c>
      <c r="X1059" t="s">
        <v>370</v>
      </c>
      <c r="Y1059" t="s">
        <v>371</v>
      </c>
      <c r="Z1059" t="s">
        <v>2313</v>
      </c>
      <c r="AA1059" s="2" t="str">
        <f>IFERROR(VLOOKUP(Tabela3[[#This Row],[RetornCodigo]],Tabela7[],4,0),"formula")</f>
        <v xml:space="preserve">Assai Novo Angelim   </v>
      </c>
      <c r="AB1059" s="9" t="str">
        <f>IFERROR(VLOOKUP(Tabela3[[#This Row],[RetornCodigo]],Tabela7[],3,0),"formula")</f>
        <v>Assai</v>
      </c>
      <c r="AC1059" s="40">
        <f>IFERROR(Tabela3[[#This Row],[Vlr Devolução]]/$AK$1,"formula")</f>
        <v>4.8059184308766032E-5</v>
      </c>
      <c r="AD1059" s="32">
        <f>IFERROR(Tabela3[[#This Row],[Qtd Devolvida Kg]]/$AL$1,"formula")</f>
        <v>3.2482039808373434E-5</v>
      </c>
      <c r="AE1059" s="41" t="str">
        <f>IFERROR(RIGHT(Tabela3[[#This Row],[Cliente]],10),"formula")</f>
        <v>1899 - 72)</v>
      </c>
      <c r="AF1059" s="41">
        <f>IFERROR(VLOOKUP(Tabela3[[#This Row],[Fantasia]],'BASE VENDAS'!#REF!,2,0),0)</f>
        <v>0</v>
      </c>
      <c r="AG1059" s="41">
        <f>IFERROR(VLOOKUP(Tabela3[[#This Row],[Fantasia]],'BASE VENDAS'!#REF!,3,0),0)</f>
        <v>0</v>
      </c>
      <c r="AH1059" s="42">
        <f t="shared" si="17"/>
        <v>2.8611970184302681E-2</v>
      </c>
    </row>
    <row r="1060" spans="1:34" x14ac:dyDescent="0.2">
      <c r="A1060" s="9" t="str">
        <f>IFERROR(Tabela3[[#This Row],[direita]],"formula")</f>
        <v>1899 - 72)</v>
      </c>
      <c r="C1060" t="s">
        <v>1140</v>
      </c>
      <c r="D1060" t="s">
        <v>921</v>
      </c>
      <c r="E1060" t="s">
        <v>1284</v>
      </c>
      <c r="F1060" t="s">
        <v>681</v>
      </c>
      <c r="G1060" t="s">
        <v>1285</v>
      </c>
      <c r="H1060" s="48">
        <v>45709</v>
      </c>
      <c r="I1060" t="s">
        <v>1982</v>
      </c>
      <c r="J1060" t="s">
        <v>303</v>
      </c>
      <c r="K1060" t="s">
        <v>313</v>
      </c>
      <c r="L1060" t="s">
        <v>324</v>
      </c>
      <c r="M1060" t="s">
        <v>324</v>
      </c>
      <c r="N1060" t="s">
        <v>325</v>
      </c>
      <c r="O1060" t="s">
        <v>299</v>
      </c>
      <c r="P1060" t="s">
        <v>2866</v>
      </c>
      <c r="Q1060" t="s">
        <v>308</v>
      </c>
      <c r="R1060" t="s">
        <v>326</v>
      </c>
      <c r="S1060" t="s">
        <v>20</v>
      </c>
      <c r="T1060" s="49">
        <v>0.2</v>
      </c>
      <c r="U1060" s="49">
        <v>1.1200000000000001</v>
      </c>
      <c r="V1060" s="49">
        <v>15</v>
      </c>
      <c r="W1060" t="s">
        <v>301</v>
      </c>
      <c r="X1060" t="s">
        <v>370</v>
      </c>
      <c r="Y1060" t="s">
        <v>371</v>
      </c>
      <c r="Z1060" t="s">
        <v>2313</v>
      </c>
      <c r="AA1060" s="2" t="str">
        <f>IFERROR(VLOOKUP(Tabela3[[#This Row],[RetornCodigo]],Tabela7[],4,0),"formula")</f>
        <v xml:space="preserve">Assai Novo Angelim   </v>
      </c>
      <c r="AB1060" s="9" t="str">
        <f>IFERROR(VLOOKUP(Tabela3[[#This Row],[RetornCodigo]],Tabela7[],3,0),"formula")</f>
        <v>Assai</v>
      </c>
      <c r="AC1060" s="40">
        <f>IFERROR(Tabela3[[#This Row],[Vlr Devolução]]/$AK$1,"formula")</f>
        <v>4.8059184308766032E-5</v>
      </c>
      <c r="AD1060" s="32">
        <f>IFERROR(Tabela3[[#This Row],[Qtd Devolvida Kg]]/$AL$1,"formula")</f>
        <v>3.2482039808373434E-5</v>
      </c>
      <c r="AE1060" s="41" t="str">
        <f>IFERROR(RIGHT(Tabela3[[#This Row],[Cliente]],10),"formula")</f>
        <v>1899 - 72)</v>
      </c>
      <c r="AF1060" s="41">
        <f>IFERROR(VLOOKUP(Tabela3[[#This Row],[Fantasia]],'BASE VENDAS'!#REF!,2,0),0)</f>
        <v>0</v>
      </c>
      <c r="AG1060" s="41">
        <f>IFERROR(VLOOKUP(Tabela3[[#This Row],[Fantasia]],'BASE VENDAS'!#REF!,3,0),0)</f>
        <v>0</v>
      </c>
      <c r="AH1060" s="42">
        <f t="shared" si="17"/>
        <v>2.8611970184302681E-2</v>
      </c>
    </row>
    <row r="1061" spans="1:34" x14ac:dyDescent="0.2">
      <c r="A1061" s="9" t="str">
        <f>IFERROR(Tabela3[[#This Row],[direita]],"formula")</f>
        <v>1899 - 71)</v>
      </c>
      <c r="C1061" t="s">
        <v>1140</v>
      </c>
      <c r="D1061" t="s">
        <v>921</v>
      </c>
      <c r="E1061" t="s">
        <v>1284</v>
      </c>
      <c r="F1061" t="s">
        <v>681</v>
      </c>
      <c r="G1061" t="s">
        <v>1288</v>
      </c>
      <c r="H1061" s="48">
        <v>45695</v>
      </c>
      <c r="I1061" t="s">
        <v>357</v>
      </c>
      <c r="J1061" t="s">
        <v>303</v>
      </c>
      <c r="K1061" t="s">
        <v>17</v>
      </c>
      <c r="L1061" t="s">
        <v>18</v>
      </c>
      <c r="M1061" t="s">
        <v>18</v>
      </c>
      <c r="N1061" t="s">
        <v>311</v>
      </c>
      <c r="O1061" t="s">
        <v>299</v>
      </c>
      <c r="P1061" t="s">
        <v>1592</v>
      </c>
      <c r="Q1061" t="s">
        <v>300</v>
      </c>
      <c r="R1061" t="s">
        <v>19</v>
      </c>
      <c r="S1061" t="s">
        <v>20</v>
      </c>
      <c r="T1061" s="49">
        <v>0.25</v>
      </c>
      <c r="U1061" s="49">
        <v>4.5</v>
      </c>
      <c r="V1061" s="49">
        <v>16.649999999999999</v>
      </c>
      <c r="W1061" t="s">
        <v>301</v>
      </c>
      <c r="X1061" t="s">
        <v>370</v>
      </c>
      <c r="Y1061" t="s">
        <v>371</v>
      </c>
      <c r="Z1061" t="s">
        <v>1593</v>
      </c>
      <c r="AA1061" s="2" t="str">
        <f>IFERROR(VLOOKUP(Tabela3[[#This Row],[RetornCodigo]],Tabela7[],4,0),"formula")</f>
        <v xml:space="preserve">Assai Turu   </v>
      </c>
      <c r="AB1061" s="9" t="str">
        <f>IFERROR(VLOOKUP(Tabela3[[#This Row],[RetornCodigo]],Tabela7[],3,0),"formula")</f>
        <v>Assai</v>
      </c>
      <c r="AC1061" s="40">
        <f>IFERROR(Tabela3[[#This Row],[Vlr Devolução]]/$AK$1,"formula")</f>
        <v>5.3345694582730285E-5</v>
      </c>
      <c r="AD1061" s="32">
        <f>IFERROR(Tabela3[[#This Row],[Qtd Devolvida Kg]]/$AL$1,"formula")</f>
        <v>1.3050819565864325E-4</v>
      </c>
      <c r="AE1061" s="41" t="str">
        <f>IFERROR(RIGHT(Tabela3[[#This Row],[Cliente]],10),"formula")</f>
        <v>1899 - 71)</v>
      </c>
      <c r="AF1061" s="41">
        <f>IFERROR(VLOOKUP(Tabela3[[#This Row],[Fantasia]],'BASE VENDAS'!#REF!,2,0),0)</f>
        <v>0</v>
      </c>
      <c r="AG1061" s="41">
        <f>IFERROR(VLOOKUP(Tabela3[[#This Row],[Fantasia]],'BASE VENDAS'!#REF!,3,0),0)</f>
        <v>0</v>
      </c>
      <c r="AH1061" s="42">
        <f t="shared" si="17"/>
        <v>2.8611970184302681E-2</v>
      </c>
    </row>
    <row r="1062" spans="1:34" x14ac:dyDescent="0.2">
      <c r="A1062" s="9" t="str">
        <f>IFERROR(Tabela3[[#This Row],[direita]],"formula")</f>
        <v>1899 - 71)</v>
      </c>
      <c r="C1062" t="s">
        <v>1140</v>
      </c>
      <c r="D1062" t="s">
        <v>921</v>
      </c>
      <c r="E1062" t="s">
        <v>1284</v>
      </c>
      <c r="F1062" t="s">
        <v>681</v>
      </c>
      <c r="G1062" t="s">
        <v>1288</v>
      </c>
      <c r="H1062" s="48">
        <v>45699</v>
      </c>
      <c r="I1062" t="s">
        <v>430</v>
      </c>
      <c r="J1062" t="s">
        <v>303</v>
      </c>
      <c r="K1062" t="s">
        <v>17</v>
      </c>
      <c r="L1062" t="s">
        <v>18</v>
      </c>
      <c r="M1062" t="s">
        <v>18</v>
      </c>
      <c r="N1062" t="s">
        <v>311</v>
      </c>
      <c r="O1062" t="s">
        <v>299</v>
      </c>
      <c r="P1062" t="s">
        <v>1594</v>
      </c>
      <c r="Q1062" t="s">
        <v>300</v>
      </c>
      <c r="R1062" t="s">
        <v>19</v>
      </c>
      <c r="S1062" t="s">
        <v>20</v>
      </c>
      <c r="T1062" s="49">
        <v>0.16669999999999999</v>
      </c>
      <c r="U1062" s="49">
        <v>3.0005999999999999</v>
      </c>
      <c r="V1062" s="49">
        <v>11.1</v>
      </c>
      <c r="W1062" t="s">
        <v>301</v>
      </c>
      <c r="X1062" t="s">
        <v>370</v>
      </c>
      <c r="Y1062" t="s">
        <v>371</v>
      </c>
      <c r="Z1062" t="s">
        <v>1593</v>
      </c>
      <c r="AA1062" s="2" t="str">
        <f>IFERROR(VLOOKUP(Tabela3[[#This Row],[RetornCodigo]],Tabela7[],4,0),"formula")</f>
        <v xml:space="preserve">Assai Turu   </v>
      </c>
      <c r="AB1062" s="9" t="str">
        <f>IFERROR(VLOOKUP(Tabela3[[#This Row],[RetornCodigo]],Tabela7[],3,0),"formula")</f>
        <v>Assai</v>
      </c>
      <c r="AC1062" s="40">
        <f>IFERROR(Tabela3[[#This Row],[Vlr Devolução]]/$AK$1,"formula")</f>
        <v>3.5563796388486859E-5</v>
      </c>
      <c r="AD1062" s="32">
        <f>IFERROR(Tabela3[[#This Row],[Qtd Devolvida Kg]]/$AL$1,"formula")</f>
        <v>8.7022864865183316E-5</v>
      </c>
      <c r="AE1062" s="41" t="str">
        <f>IFERROR(RIGHT(Tabela3[[#This Row],[Cliente]],10),"formula")</f>
        <v>1899 - 71)</v>
      </c>
      <c r="AF1062" s="41">
        <f>IFERROR(VLOOKUP(Tabela3[[#This Row],[Fantasia]],'BASE VENDAS'!#REF!,2,0),0)</f>
        <v>0</v>
      </c>
      <c r="AG1062" s="41">
        <f>IFERROR(VLOOKUP(Tabela3[[#This Row],[Fantasia]],'BASE VENDAS'!#REF!,3,0),0)</f>
        <v>0</v>
      </c>
      <c r="AH1062" s="42">
        <f t="shared" si="17"/>
        <v>2.8611970184302681E-2</v>
      </c>
    </row>
    <row r="1063" spans="1:34" x14ac:dyDescent="0.2">
      <c r="A1063" s="9" t="str">
        <f>IFERROR(Tabela3[[#This Row],[direita]],"formula")</f>
        <v>1899 - 71)</v>
      </c>
      <c r="C1063" t="s">
        <v>1140</v>
      </c>
      <c r="D1063" t="s">
        <v>921</v>
      </c>
      <c r="E1063" t="s">
        <v>1284</v>
      </c>
      <c r="F1063" t="s">
        <v>681</v>
      </c>
      <c r="G1063" t="s">
        <v>1288</v>
      </c>
      <c r="H1063" s="48">
        <v>45699</v>
      </c>
      <c r="I1063" t="s">
        <v>430</v>
      </c>
      <c r="J1063" t="s">
        <v>303</v>
      </c>
      <c r="K1063" t="s">
        <v>313</v>
      </c>
      <c r="L1063" t="s">
        <v>324</v>
      </c>
      <c r="M1063" t="s">
        <v>324</v>
      </c>
      <c r="N1063" t="s">
        <v>325</v>
      </c>
      <c r="O1063" t="s">
        <v>299</v>
      </c>
      <c r="P1063" t="s">
        <v>1595</v>
      </c>
      <c r="Q1063" t="s">
        <v>300</v>
      </c>
      <c r="R1063" t="s">
        <v>326</v>
      </c>
      <c r="S1063" t="s">
        <v>20</v>
      </c>
      <c r="T1063" s="49">
        <v>7</v>
      </c>
      <c r="U1063" s="49">
        <v>39.200000000000003</v>
      </c>
      <c r="V1063" s="49">
        <v>525</v>
      </c>
      <c r="W1063" t="s">
        <v>301</v>
      </c>
      <c r="X1063" t="s">
        <v>370</v>
      </c>
      <c r="Y1063" t="s">
        <v>371</v>
      </c>
      <c r="Z1063" t="s">
        <v>1593</v>
      </c>
      <c r="AA1063" s="2" t="str">
        <f>IFERROR(VLOOKUP(Tabela3[[#This Row],[RetornCodigo]],Tabela7[],4,0),"formula")</f>
        <v xml:space="preserve">Assai Turu   </v>
      </c>
      <c r="AB1063" s="9" t="str">
        <f>IFERROR(VLOOKUP(Tabela3[[#This Row],[RetornCodigo]],Tabela7[],3,0),"formula")</f>
        <v>Assai</v>
      </c>
      <c r="AC1063" s="40">
        <f>IFERROR(Tabela3[[#This Row],[Vlr Devolução]]/$AK$1,"formula")</f>
        <v>1.682071450806811E-3</v>
      </c>
      <c r="AD1063" s="32">
        <f>IFERROR(Tabela3[[#This Row],[Qtd Devolvida Kg]]/$AL$1,"formula")</f>
        <v>1.1368713932930702E-3</v>
      </c>
      <c r="AE1063" s="41" t="str">
        <f>IFERROR(RIGHT(Tabela3[[#This Row],[Cliente]],10),"formula")</f>
        <v>1899 - 71)</v>
      </c>
      <c r="AF1063" s="41">
        <f>IFERROR(VLOOKUP(Tabela3[[#This Row],[Fantasia]],'BASE VENDAS'!#REF!,2,0),0)</f>
        <v>0</v>
      </c>
      <c r="AG1063" s="41">
        <f>IFERROR(VLOOKUP(Tabela3[[#This Row],[Fantasia]],'BASE VENDAS'!#REF!,3,0),0)</f>
        <v>0</v>
      </c>
      <c r="AH1063" s="42">
        <f t="shared" si="17"/>
        <v>2.8611970184302681E-2</v>
      </c>
    </row>
    <row r="1064" spans="1:34" x14ac:dyDescent="0.2">
      <c r="A1064" s="9" t="str">
        <f>IFERROR(Tabela3[[#This Row],[direita]],"formula")</f>
        <v>1899 - 71)</v>
      </c>
      <c r="C1064" t="s">
        <v>1140</v>
      </c>
      <c r="D1064" t="s">
        <v>921</v>
      </c>
      <c r="E1064" t="s">
        <v>1284</v>
      </c>
      <c r="F1064" t="s">
        <v>681</v>
      </c>
      <c r="G1064" t="s">
        <v>1288</v>
      </c>
      <c r="H1064" s="48">
        <v>45701</v>
      </c>
      <c r="I1064" t="s">
        <v>430</v>
      </c>
      <c r="J1064" t="s">
        <v>303</v>
      </c>
      <c r="K1064" t="s">
        <v>313</v>
      </c>
      <c r="L1064" t="s">
        <v>324</v>
      </c>
      <c r="M1064" t="s">
        <v>324</v>
      </c>
      <c r="N1064" t="s">
        <v>325</v>
      </c>
      <c r="O1064" t="s">
        <v>299</v>
      </c>
      <c r="P1064" t="s">
        <v>2314</v>
      </c>
      <c r="Q1064" t="s">
        <v>300</v>
      </c>
      <c r="R1064" t="s">
        <v>326</v>
      </c>
      <c r="S1064" t="s">
        <v>20</v>
      </c>
      <c r="T1064" s="49">
        <v>1.8</v>
      </c>
      <c r="U1064" s="49">
        <v>10.08</v>
      </c>
      <c r="V1064" s="49">
        <v>135</v>
      </c>
      <c r="W1064" t="s">
        <v>301</v>
      </c>
      <c r="X1064" t="s">
        <v>370</v>
      </c>
      <c r="Y1064" t="s">
        <v>371</v>
      </c>
      <c r="Z1064" t="s">
        <v>1593</v>
      </c>
      <c r="AA1064" s="2" t="str">
        <f>IFERROR(VLOOKUP(Tabela3[[#This Row],[RetornCodigo]],Tabela7[],4,0),"formula")</f>
        <v xml:space="preserve">Assai Turu   </v>
      </c>
      <c r="AB1064" s="9" t="str">
        <f>IFERROR(VLOOKUP(Tabela3[[#This Row],[RetornCodigo]],Tabela7[],3,0),"formula")</f>
        <v>Assai</v>
      </c>
      <c r="AC1064" s="40">
        <f>IFERROR(Tabela3[[#This Row],[Vlr Devolução]]/$AK$1,"formula")</f>
        <v>4.3253265877889424E-4</v>
      </c>
      <c r="AD1064" s="32">
        <f>IFERROR(Tabela3[[#This Row],[Qtd Devolvida Kg]]/$AL$1,"formula")</f>
        <v>2.9233835827536088E-4</v>
      </c>
      <c r="AE1064" s="41" t="str">
        <f>IFERROR(RIGHT(Tabela3[[#This Row],[Cliente]],10),"formula")</f>
        <v>1899 - 71)</v>
      </c>
      <c r="AF1064" s="41">
        <f>IFERROR(VLOOKUP(Tabela3[[#This Row],[Fantasia]],'BASE VENDAS'!#REF!,2,0),0)</f>
        <v>0</v>
      </c>
      <c r="AG1064" s="41">
        <f>IFERROR(VLOOKUP(Tabela3[[#This Row],[Fantasia]],'BASE VENDAS'!#REF!,3,0),0)</f>
        <v>0</v>
      </c>
      <c r="AH1064" s="42">
        <f t="shared" si="17"/>
        <v>2.8611970184302681E-2</v>
      </c>
    </row>
    <row r="1065" spans="1:34" x14ac:dyDescent="0.2">
      <c r="A1065" s="9" t="str">
        <f>IFERROR(Tabela3[[#This Row],[direita]],"formula")</f>
        <v>1899 - 71)</v>
      </c>
      <c r="C1065" t="s">
        <v>1140</v>
      </c>
      <c r="D1065" t="s">
        <v>921</v>
      </c>
      <c r="E1065" t="s">
        <v>1284</v>
      </c>
      <c r="F1065" t="s">
        <v>681</v>
      </c>
      <c r="G1065" t="s">
        <v>1288</v>
      </c>
      <c r="H1065" s="48">
        <v>45701</v>
      </c>
      <c r="I1065" t="s">
        <v>430</v>
      </c>
      <c r="J1065" t="s">
        <v>303</v>
      </c>
      <c r="K1065" t="s">
        <v>313</v>
      </c>
      <c r="L1065" t="s">
        <v>324</v>
      </c>
      <c r="M1065" t="s">
        <v>324</v>
      </c>
      <c r="N1065" t="s">
        <v>325</v>
      </c>
      <c r="O1065" t="s">
        <v>299</v>
      </c>
      <c r="P1065" t="s">
        <v>2315</v>
      </c>
      <c r="Q1065" t="s">
        <v>300</v>
      </c>
      <c r="R1065" t="s">
        <v>326</v>
      </c>
      <c r="S1065" t="s">
        <v>20</v>
      </c>
      <c r="T1065" s="49">
        <v>1.9</v>
      </c>
      <c r="U1065" s="49">
        <v>10.64</v>
      </c>
      <c r="V1065" s="49">
        <v>142.5</v>
      </c>
      <c r="W1065" t="s">
        <v>301</v>
      </c>
      <c r="X1065" t="s">
        <v>370</v>
      </c>
      <c r="Y1065" t="s">
        <v>371</v>
      </c>
      <c r="Z1065" t="s">
        <v>1593</v>
      </c>
      <c r="AA1065" s="2" t="str">
        <f>IFERROR(VLOOKUP(Tabela3[[#This Row],[RetornCodigo]],Tabela7[],4,0),"formula")</f>
        <v xml:space="preserve">Assai Turu   </v>
      </c>
      <c r="AB1065" s="9" t="str">
        <f>IFERROR(VLOOKUP(Tabela3[[#This Row],[RetornCodigo]],Tabela7[],3,0),"formula")</f>
        <v>Assai</v>
      </c>
      <c r="AC1065" s="40">
        <f>IFERROR(Tabela3[[#This Row],[Vlr Devolução]]/$AK$1,"formula")</f>
        <v>4.5656225093327729E-4</v>
      </c>
      <c r="AD1065" s="32">
        <f>IFERROR(Tabela3[[#This Row],[Qtd Devolvida Kg]]/$AL$1,"formula")</f>
        <v>3.0857937817954759E-4</v>
      </c>
      <c r="AE1065" s="41" t="str">
        <f>IFERROR(RIGHT(Tabela3[[#This Row],[Cliente]],10),"formula")</f>
        <v>1899 - 71)</v>
      </c>
      <c r="AF1065" s="41">
        <f>IFERROR(VLOOKUP(Tabela3[[#This Row],[Fantasia]],'BASE VENDAS'!#REF!,2,0),0)</f>
        <v>0</v>
      </c>
      <c r="AG1065" s="41">
        <f>IFERROR(VLOOKUP(Tabela3[[#This Row],[Fantasia]],'BASE VENDAS'!#REF!,3,0),0)</f>
        <v>0</v>
      </c>
      <c r="AH1065" s="42">
        <f t="shared" si="17"/>
        <v>2.8611970184302681E-2</v>
      </c>
    </row>
    <row r="1066" spans="1:34" x14ac:dyDescent="0.2">
      <c r="A1066" s="9" t="str">
        <f>IFERROR(Tabela3[[#This Row],[direita]],"formula")</f>
        <v>1899 - 73)</v>
      </c>
      <c r="C1066" t="s">
        <v>1140</v>
      </c>
      <c r="D1066" t="s">
        <v>921</v>
      </c>
      <c r="E1066" t="s">
        <v>1284</v>
      </c>
      <c r="F1066" t="s">
        <v>681</v>
      </c>
      <c r="G1066" t="s">
        <v>1439</v>
      </c>
      <c r="H1066" s="48">
        <v>45695</v>
      </c>
      <c r="I1066" t="s">
        <v>357</v>
      </c>
      <c r="J1066" t="s">
        <v>303</v>
      </c>
      <c r="K1066" t="s">
        <v>313</v>
      </c>
      <c r="L1066" t="s">
        <v>324</v>
      </c>
      <c r="M1066" t="s">
        <v>324</v>
      </c>
      <c r="N1066" t="s">
        <v>325</v>
      </c>
      <c r="O1066" t="s">
        <v>299</v>
      </c>
      <c r="P1066" t="s">
        <v>1596</v>
      </c>
      <c r="Q1066" t="s">
        <v>300</v>
      </c>
      <c r="R1066" t="s">
        <v>326</v>
      </c>
      <c r="S1066" t="s">
        <v>20</v>
      </c>
      <c r="T1066" s="49">
        <v>4</v>
      </c>
      <c r="U1066" s="49">
        <v>22.4</v>
      </c>
      <c r="V1066" s="49">
        <v>30</v>
      </c>
      <c r="W1066" t="s">
        <v>301</v>
      </c>
      <c r="X1066" t="s">
        <v>370</v>
      </c>
      <c r="Y1066" t="s">
        <v>371</v>
      </c>
      <c r="Z1066" t="s">
        <v>1597</v>
      </c>
      <c r="AA1066" s="2" t="str">
        <f>IFERROR(VLOOKUP(Tabela3[[#This Row],[RetornCodigo]],Tabela7[],4,0),"formula")</f>
        <v xml:space="preserve">Assai Sao Bernardo   </v>
      </c>
      <c r="AB1066" s="9" t="str">
        <f>IFERROR(VLOOKUP(Tabela3[[#This Row],[RetornCodigo]],Tabela7[],3,0),"formula")</f>
        <v>Assai</v>
      </c>
      <c r="AC1066" s="40">
        <f>IFERROR(Tabela3[[#This Row],[Vlr Devolução]]/$AK$1,"formula")</f>
        <v>9.6118368617532064E-5</v>
      </c>
      <c r="AD1066" s="32">
        <f>IFERROR(Tabela3[[#This Row],[Qtd Devolvida Kg]]/$AL$1,"formula")</f>
        <v>6.4964079616746859E-4</v>
      </c>
      <c r="AE1066" s="41" t="str">
        <f>IFERROR(RIGHT(Tabela3[[#This Row],[Cliente]],10),"formula")</f>
        <v>1899 - 73)</v>
      </c>
      <c r="AF1066" s="41">
        <f>IFERROR(VLOOKUP(Tabela3[[#This Row],[Fantasia]],'BASE VENDAS'!#REF!,2,0),0)</f>
        <v>0</v>
      </c>
      <c r="AG1066" s="41">
        <f>IFERROR(VLOOKUP(Tabela3[[#This Row],[Fantasia]],'BASE VENDAS'!#REF!,3,0),0)</f>
        <v>0</v>
      </c>
      <c r="AH1066" s="42">
        <f t="shared" si="17"/>
        <v>2.8611970184302681E-2</v>
      </c>
    </row>
    <row r="1067" spans="1:34" x14ac:dyDescent="0.2">
      <c r="A1067" s="9" t="str">
        <f>IFERROR(Tabela3[[#This Row],[direita]],"formula")</f>
        <v>0047 - 08)</v>
      </c>
      <c r="C1067" t="s">
        <v>1140</v>
      </c>
      <c r="D1067" t="s">
        <v>918</v>
      </c>
      <c r="E1067" t="s">
        <v>1141</v>
      </c>
      <c r="F1067" t="s">
        <v>677</v>
      </c>
      <c r="G1067" t="s">
        <v>1566</v>
      </c>
      <c r="H1067" s="48">
        <v>45689</v>
      </c>
      <c r="I1067" t="s">
        <v>266</v>
      </c>
      <c r="J1067" t="s">
        <v>297</v>
      </c>
      <c r="K1067" t="s">
        <v>34</v>
      </c>
      <c r="L1067" t="s">
        <v>35</v>
      </c>
      <c r="M1067" t="s">
        <v>35</v>
      </c>
      <c r="N1067" t="s">
        <v>298</v>
      </c>
      <c r="O1067" t="s">
        <v>299</v>
      </c>
      <c r="P1067" t="s">
        <v>1598</v>
      </c>
      <c r="Q1067" t="s">
        <v>308</v>
      </c>
      <c r="R1067" t="s">
        <v>36</v>
      </c>
      <c r="S1067" t="s">
        <v>20</v>
      </c>
      <c r="T1067" s="49">
        <v>0.77780000000000005</v>
      </c>
      <c r="U1067" s="49">
        <v>7.0002000000000004</v>
      </c>
      <c r="V1067" s="49">
        <v>138.6</v>
      </c>
      <c r="W1067" t="s">
        <v>301</v>
      </c>
      <c r="X1067" t="s">
        <v>370</v>
      </c>
      <c r="Y1067" t="s">
        <v>1144</v>
      </c>
      <c r="Z1067" t="s">
        <v>1599</v>
      </c>
      <c r="AA1067" s="2" t="str">
        <f>IFERROR(VLOOKUP(Tabela3[[#This Row],[RetornCodigo]],Tabela7[],4,0),"formula")</f>
        <v xml:space="preserve">Sams Teresina   Sao Critovao   </v>
      </c>
      <c r="AB1067" s="9" t="str">
        <f>IFERROR(VLOOKUP(Tabela3[[#This Row],[RetornCodigo]],Tabela7[],3,0),"formula")</f>
        <v>Sams</v>
      </c>
      <c r="AC1067" s="40">
        <f>IFERROR(Tabela3[[#This Row],[Vlr Devolução]]/$AK$1,"formula")</f>
        <v>4.440668630129981E-4</v>
      </c>
      <c r="AD1067" s="32">
        <f>IFERROR(Tabela3[[#This Row],[Qtd Devolvida Kg]]/$AL$1,"formula")</f>
        <v>2.0301854916658546E-4</v>
      </c>
      <c r="AE1067" s="41" t="str">
        <f>IFERROR(RIGHT(Tabela3[[#This Row],[Cliente]],10),"formula")</f>
        <v>0047 - 08)</v>
      </c>
      <c r="AF1067" s="41">
        <f>IFERROR(VLOOKUP(Tabela3[[#This Row],[Fantasia]],'BASE VENDAS'!#REF!,2,0),0)</f>
        <v>0</v>
      </c>
      <c r="AG1067" s="41">
        <f>IFERROR(VLOOKUP(Tabela3[[#This Row],[Fantasia]],'BASE VENDAS'!#REF!,3,0),0)</f>
        <v>0</v>
      </c>
      <c r="AH1067" s="42">
        <f t="shared" si="17"/>
        <v>2.8611970184302681E-2</v>
      </c>
    </row>
    <row r="1068" spans="1:34" x14ac:dyDescent="0.2">
      <c r="A1068" s="9" t="str">
        <f>IFERROR(Tabela3[[#This Row],[direita]],"formula")</f>
        <v>1899 - 72)</v>
      </c>
      <c r="C1068" t="s">
        <v>1140</v>
      </c>
      <c r="D1068" t="s">
        <v>921</v>
      </c>
      <c r="E1068" t="s">
        <v>1284</v>
      </c>
      <c r="F1068" t="s">
        <v>681</v>
      </c>
      <c r="G1068" t="s">
        <v>1285</v>
      </c>
      <c r="H1068" s="48">
        <v>45693</v>
      </c>
      <c r="I1068" t="s">
        <v>357</v>
      </c>
      <c r="J1068" t="s">
        <v>297</v>
      </c>
      <c r="K1068" t="s">
        <v>27</v>
      </c>
      <c r="L1068" t="s">
        <v>84</v>
      </c>
      <c r="M1068" t="s">
        <v>102</v>
      </c>
      <c r="N1068" t="s">
        <v>298</v>
      </c>
      <c r="O1068" t="s">
        <v>299</v>
      </c>
      <c r="P1068" t="s">
        <v>1600</v>
      </c>
      <c r="Q1068" t="s">
        <v>300</v>
      </c>
      <c r="R1068" t="s">
        <v>103</v>
      </c>
      <c r="S1068" t="s">
        <v>20</v>
      </c>
      <c r="T1068" s="49">
        <v>0.18179999999999999</v>
      </c>
      <c r="U1068" s="49">
        <v>3.5814599999999999</v>
      </c>
      <c r="V1068" s="49">
        <v>46</v>
      </c>
      <c r="W1068" t="s">
        <v>301</v>
      </c>
      <c r="X1068" t="s">
        <v>370</v>
      </c>
      <c r="Y1068" t="s">
        <v>371</v>
      </c>
      <c r="Z1068" t="s">
        <v>1601</v>
      </c>
      <c r="AA1068" s="2" t="str">
        <f>IFERROR(VLOOKUP(Tabela3[[#This Row],[RetornCodigo]],Tabela7[],4,0),"formula")</f>
        <v xml:space="preserve">Assai Novo Angelim   </v>
      </c>
      <c r="AB1068" s="9" t="str">
        <f>IFERROR(VLOOKUP(Tabela3[[#This Row],[RetornCodigo]],Tabela7[],3,0),"formula")</f>
        <v>Assai</v>
      </c>
      <c r="AC1068" s="40">
        <f>IFERROR(Tabela3[[#This Row],[Vlr Devolução]]/$AK$1,"formula")</f>
        <v>1.4738149854688249E-4</v>
      </c>
      <c r="AD1068" s="32">
        <f>IFERROR(Tabela3[[#This Row],[Qtd Devolvida Kg]]/$AL$1,"formula")</f>
        <v>1.0386886276080098E-4</v>
      </c>
      <c r="AE1068" s="41" t="str">
        <f>IFERROR(RIGHT(Tabela3[[#This Row],[Cliente]],10),"formula")</f>
        <v>1899 - 72)</v>
      </c>
      <c r="AF1068" s="41">
        <f>IFERROR(VLOOKUP(Tabela3[[#This Row],[Fantasia]],'BASE VENDAS'!#REF!,2,0),0)</f>
        <v>0</v>
      </c>
      <c r="AG1068" s="41">
        <f>IFERROR(VLOOKUP(Tabela3[[#This Row],[Fantasia]],'BASE VENDAS'!#REF!,3,0),0)</f>
        <v>0</v>
      </c>
      <c r="AH1068" s="42">
        <f t="shared" ref="AH1068:AH1131" si="18">$AJ$1</f>
        <v>2.8611970184302681E-2</v>
      </c>
    </row>
    <row r="1069" spans="1:34" x14ac:dyDescent="0.2">
      <c r="A1069" s="9" t="str">
        <f>IFERROR(Tabela3[[#This Row],[direita]],"formula")</f>
        <v>1899 - 72)</v>
      </c>
      <c r="C1069" t="s">
        <v>1140</v>
      </c>
      <c r="D1069" t="s">
        <v>921</v>
      </c>
      <c r="E1069" t="s">
        <v>1284</v>
      </c>
      <c r="F1069" t="s">
        <v>681</v>
      </c>
      <c r="G1069" t="s">
        <v>1285</v>
      </c>
      <c r="H1069" s="48">
        <v>45693</v>
      </c>
      <c r="I1069" t="s">
        <v>357</v>
      </c>
      <c r="J1069" t="s">
        <v>303</v>
      </c>
      <c r="K1069" t="s">
        <v>313</v>
      </c>
      <c r="L1069" t="s">
        <v>328</v>
      </c>
      <c r="M1069" t="s">
        <v>329</v>
      </c>
      <c r="N1069" t="s">
        <v>330</v>
      </c>
      <c r="O1069" t="s">
        <v>299</v>
      </c>
      <c r="P1069" t="s">
        <v>1600</v>
      </c>
      <c r="Q1069" t="s">
        <v>309</v>
      </c>
      <c r="R1069" t="s">
        <v>331</v>
      </c>
      <c r="S1069" t="s">
        <v>20</v>
      </c>
      <c r="T1069" s="49">
        <v>0.5</v>
      </c>
      <c r="U1069" s="49">
        <v>2.75</v>
      </c>
      <c r="V1069" s="49">
        <v>68</v>
      </c>
      <c r="W1069" t="s">
        <v>301</v>
      </c>
      <c r="X1069" t="s">
        <v>370</v>
      </c>
      <c r="Y1069" t="s">
        <v>371</v>
      </c>
      <c r="Z1069" t="s">
        <v>1601</v>
      </c>
      <c r="AA1069" s="2" t="str">
        <f>IFERROR(VLOOKUP(Tabela3[[#This Row],[RetornCodigo]],Tabela7[],4,0),"formula")</f>
        <v xml:space="preserve">Assai Novo Angelim   </v>
      </c>
      <c r="AB1069" s="9" t="str">
        <f>IFERROR(VLOOKUP(Tabela3[[#This Row],[RetornCodigo]],Tabela7[],3,0),"formula")</f>
        <v>Assai</v>
      </c>
      <c r="AC1069" s="40">
        <f>IFERROR(Tabela3[[#This Row],[Vlr Devolução]]/$AK$1,"formula")</f>
        <v>2.1786830219973932E-4</v>
      </c>
      <c r="AD1069" s="32">
        <f>IFERROR(Tabela3[[#This Row],[Qtd Devolvida Kg]]/$AL$1,"formula")</f>
        <v>7.9755008458059758E-5</v>
      </c>
      <c r="AE1069" s="41" t="str">
        <f>IFERROR(RIGHT(Tabela3[[#This Row],[Cliente]],10),"formula")</f>
        <v>1899 - 72)</v>
      </c>
      <c r="AF1069" s="41">
        <f>IFERROR(VLOOKUP(Tabela3[[#This Row],[Fantasia]],'BASE VENDAS'!#REF!,2,0),0)</f>
        <v>0</v>
      </c>
      <c r="AG1069" s="41">
        <f>IFERROR(VLOOKUP(Tabela3[[#This Row],[Fantasia]],'BASE VENDAS'!#REF!,3,0),0)</f>
        <v>0</v>
      </c>
      <c r="AH1069" s="42">
        <f t="shared" si="18"/>
        <v>2.8611970184302681E-2</v>
      </c>
    </row>
    <row r="1070" spans="1:34" x14ac:dyDescent="0.2">
      <c r="A1070" s="9" t="str">
        <f>IFERROR(Tabela3[[#This Row],[direita]],"formula")</f>
        <v>1899 - 72)</v>
      </c>
      <c r="C1070" t="s">
        <v>1140</v>
      </c>
      <c r="D1070" t="s">
        <v>921</v>
      </c>
      <c r="E1070" t="s">
        <v>1284</v>
      </c>
      <c r="F1070" t="s">
        <v>681</v>
      </c>
      <c r="G1070" t="s">
        <v>1285</v>
      </c>
      <c r="H1070" s="48">
        <v>45702</v>
      </c>
      <c r="I1070" t="s">
        <v>430</v>
      </c>
      <c r="J1070" t="s">
        <v>297</v>
      </c>
      <c r="K1070" t="s">
        <v>27</v>
      </c>
      <c r="L1070" t="s">
        <v>84</v>
      </c>
      <c r="M1070" t="s">
        <v>102</v>
      </c>
      <c r="N1070" t="s">
        <v>298</v>
      </c>
      <c r="O1070" t="s">
        <v>299</v>
      </c>
      <c r="P1070" t="s">
        <v>2316</v>
      </c>
      <c r="Q1070" t="s">
        <v>300</v>
      </c>
      <c r="R1070" t="s">
        <v>103</v>
      </c>
      <c r="S1070" t="s">
        <v>20</v>
      </c>
      <c r="T1070" s="49">
        <v>0.72729999999999995</v>
      </c>
      <c r="U1070" s="49">
        <v>14.327809999999999</v>
      </c>
      <c r="V1070" s="49">
        <v>184</v>
      </c>
      <c r="W1070" t="s">
        <v>301</v>
      </c>
      <c r="X1070" t="s">
        <v>370</v>
      </c>
      <c r="Y1070" t="s">
        <v>371</v>
      </c>
      <c r="Z1070" t="s">
        <v>1601</v>
      </c>
      <c r="AA1070" s="2" t="str">
        <f>IFERROR(VLOOKUP(Tabela3[[#This Row],[RetornCodigo]],Tabela7[],4,0),"formula")</f>
        <v xml:space="preserve">Assai Novo Angelim   </v>
      </c>
      <c r="AB1070" s="9" t="str">
        <f>IFERROR(VLOOKUP(Tabela3[[#This Row],[RetornCodigo]],Tabela7[],3,0),"formula")</f>
        <v>Assai</v>
      </c>
      <c r="AC1070" s="40">
        <f>IFERROR(Tabela3[[#This Row],[Vlr Devolução]]/$AK$1,"formula")</f>
        <v>5.8952599418752997E-4</v>
      </c>
      <c r="AD1070" s="32">
        <f>IFERROR(Tabela3[[#This Row],[Qtd Devolvida Kg]]/$AL$1,"formula")</f>
        <v>4.1553258463108115E-4</v>
      </c>
      <c r="AE1070" s="41" t="str">
        <f>IFERROR(RIGHT(Tabela3[[#This Row],[Cliente]],10),"formula")</f>
        <v>1899 - 72)</v>
      </c>
      <c r="AF1070" s="41">
        <f>IFERROR(VLOOKUP(Tabela3[[#This Row],[Fantasia]],'BASE VENDAS'!#REF!,2,0),0)</f>
        <v>0</v>
      </c>
      <c r="AG1070" s="41">
        <f>IFERROR(VLOOKUP(Tabela3[[#This Row],[Fantasia]],'BASE VENDAS'!#REF!,3,0),0)</f>
        <v>0</v>
      </c>
      <c r="AH1070" s="42">
        <f t="shared" si="18"/>
        <v>2.8611970184302681E-2</v>
      </c>
    </row>
    <row r="1071" spans="1:34" x14ac:dyDescent="0.2">
      <c r="A1071" s="9" t="str">
        <f>IFERROR(Tabela3[[#This Row],[direita]],"formula")</f>
        <v>1899 - 72)</v>
      </c>
      <c r="C1071" t="s">
        <v>1140</v>
      </c>
      <c r="D1071" t="s">
        <v>921</v>
      </c>
      <c r="E1071" t="s">
        <v>1284</v>
      </c>
      <c r="F1071" t="s">
        <v>681</v>
      </c>
      <c r="G1071" t="s">
        <v>1285</v>
      </c>
      <c r="H1071" s="48">
        <v>45702</v>
      </c>
      <c r="I1071" t="s">
        <v>430</v>
      </c>
      <c r="J1071" t="s">
        <v>303</v>
      </c>
      <c r="K1071" t="s">
        <v>313</v>
      </c>
      <c r="L1071" t="s">
        <v>328</v>
      </c>
      <c r="M1071" t="s">
        <v>329</v>
      </c>
      <c r="N1071" t="s">
        <v>330</v>
      </c>
      <c r="O1071" t="s">
        <v>299</v>
      </c>
      <c r="P1071" t="s">
        <v>2316</v>
      </c>
      <c r="Q1071" t="s">
        <v>309</v>
      </c>
      <c r="R1071" t="s">
        <v>331</v>
      </c>
      <c r="S1071" t="s">
        <v>20</v>
      </c>
      <c r="T1071" s="49">
        <v>1.5</v>
      </c>
      <c r="U1071" s="49">
        <v>8.25</v>
      </c>
      <c r="V1071" s="49">
        <v>204</v>
      </c>
      <c r="W1071" t="s">
        <v>301</v>
      </c>
      <c r="X1071" t="s">
        <v>370</v>
      </c>
      <c r="Y1071" t="s">
        <v>371</v>
      </c>
      <c r="Z1071" t="s">
        <v>1601</v>
      </c>
      <c r="AA1071" s="2" t="str">
        <f>IFERROR(VLOOKUP(Tabela3[[#This Row],[RetornCodigo]],Tabela7[],4,0),"formula")</f>
        <v xml:space="preserve">Assai Novo Angelim   </v>
      </c>
      <c r="AB1071" s="9" t="str">
        <f>IFERROR(VLOOKUP(Tabela3[[#This Row],[RetornCodigo]],Tabela7[],3,0),"formula")</f>
        <v>Assai</v>
      </c>
      <c r="AC1071" s="40">
        <f>IFERROR(Tabela3[[#This Row],[Vlr Devolução]]/$AK$1,"formula")</f>
        <v>6.5360490659921802E-4</v>
      </c>
      <c r="AD1071" s="32">
        <f>IFERROR(Tabela3[[#This Row],[Qtd Devolvida Kg]]/$AL$1,"formula")</f>
        <v>2.3926502537417927E-4</v>
      </c>
      <c r="AE1071" s="41" t="str">
        <f>IFERROR(RIGHT(Tabela3[[#This Row],[Cliente]],10),"formula")</f>
        <v>1899 - 72)</v>
      </c>
      <c r="AF1071" s="41">
        <f>IFERROR(VLOOKUP(Tabela3[[#This Row],[Fantasia]],'BASE VENDAS'!#REF!,2,0),0)</f>
        <v>0</v>
      </c>
      <c r="AG1071" s="41">
        <f>IFERROR(VLOOKUP(Tabela3[[#This Row],[Fantasia]],'BASE VENDAS'!#REF!,3,0),0)</f>
        <v>0</v>
      </c>
      <c r="AH1071" s="42">
        <f t="shared" si="18"/>
        <v>2.8611970184302681E-2</v>
      </c>
    </row>
    <row r="1072" spans="1:34" x14ac:dyDescent="0.2">
      <c r="A1072" s="9" t="str">
        <f>IFERROR(Tabela3[[#This Row],[direita]],"formula")</f>
        <v>1899 - 72)</v>
      </c>
      <c r="C1072" t="s">
        <v>1140</v>
      </c>
      <c r="D1072" t="s">
        <v>921</v>
      </c>
      <c r="E1072" t="s">
        <v>1284</v>
      </c>
      <c r="F1072" t="s">
        <v>681</v>
      </c>
      <c r="G1072" t="s">
        <v>1285</v>
      </c>
      <c r="H1072" s="48">
        <v>45693</v>
      </c>
      <c r="I1072" t="s">
        <v>357</v>
      </c>
      <c r="J1072" t="s">
        <v>303</v>
      </c>
      <c r="K1072" t="s">
        <v>313</v>
      </c>
      <c r="L1072" t="s">
        <v>324</v>
      </c>
      <c r="M1072" t="s">
        <v>324</v>
      </c>
      <c r="N1072" t="s">
        <v>314</v>
      </c>
      <c r="O1072" t="s">
        <v>299</v>
      </c>
      <c r="P1072" t="s">
        <v>1602</v>
      </c>
      <c r="Q1072" t="s">
        <v>300</v>
      </c>
      <c r="R1072" t="s">
        <v>375</v>
      </c>
      <c r="S1072" t="s">
        <v>20</v>
      </c>
      <c r="T1072" s="49">
        <v>3.6</v>
      </c>
      <c r="U1072" s="49">
        <v>19.8</v>
      </c>
      <c r="V1072" s="49">
        <v>270</v>
      </c>
      <c r="W1072" t="s">
        <v>301</v>
      </c>
      <c r="X1072" t="s">
        <v>370</v>
      </c>
      <c r="Y1072" t="s">
        <v>371</v>
      </c>
      <c r="Z1072" t="s">
        <v>1603</v>
      </c>
      <c r="AA1072" s="2" t="str">
        <f>IFERROR(VLOOKUP(Tabela3[[#This Row],[RetornCodigo]],Tabela7[],4,0),"formula")</f>
        <v xml:space="preserve">Assai Novo Angelim   </v>
      </c>
      <c r="AB1072" s="9" t="str">
        <f>IFERROR(VLOOKUP(Tabela3[[#This Row],[RetornCodigo]],Tabela7[],3,0),"formula")</f>
        <v>Assai</v>
      </c>
      <c r="AC1072" s="40">
        <f>IFERROR(Tabela3[[#This Row],[Vlr Devolução]]/$AK$1,"formula")</f>
        <v>8.6506531755778848E-4</v>
      </c>
      <c r="AD1072" s="32">
        <f>IFERROR(Tabela3[[#This Row],[Qtd Devolvida Kg]]/$AL$1,"formula")</f>
        <v>5.7423606089803032E-4</v>
      </c>
      <c r="AE1072" s="41" t="str">
        <f>IFERROR(RIGHT(Tabela3[[#This Row],[Cliente]],10),"formula")</f>
        <v>1899 - 72)</v>
      </c>
      <c r="AF1072" s="41">
        <f>IFERROR(VLOOKUP(Tabela3[[#This Row],[Fantasia]],'BASE VENDAS'!#REF!,2,0),0)</f>
        <v>0</v>
      </c>
      <c r="AG1072" s="41">
        <f>IFERROR(VLOOKUP(Tabela3[[#This Row],[Fantasia]],'BASE VENDAS'!#REF!,3,0),0)</f>
        <v>0</v>
      </c>
      <c r="AH1072" s="42">
        <f t="shared" si="18"/>
        <v>2.8611970184302681E-2</v>
      </c>
    </row>
    <row r="1073" spans="1:34" x14ac:dyDescent="0.2">
      <c r="A1073" s="9" t="str">
        <f>IFERROR(Tabela3[[#This Row],[direita]],"formula")</f>
        <v>1899 - 72)</v>
      </c>
      <c r="C1073" t="s">
        <v>1140</v>
      </c>
      <c r="D1073" t="s">
        <v>921</v>
      </c>
      <c r="E1073" t="s">
        <v>1284</v>
      </c>
      <c r="F1073" t="s">
        <v>681</v>
      </c>
      <c r="G1073" t="s">
        <v>1285</v>
      </c>
      <c r="H1073" s="48">
        <v>45694</v>
      </c>
      <c r="I1073" t="s">
        <v>357</v>
      </c>
      <c r="J1073" t="s">
        <v>303</v>
      </c>
      <c r="K1073" t="s">
        <v>313</v>
      </c>
      <c r="L1073" t="s">
        <v>365</v>
      </c>
      <c r="M1073" t="s">
        <v>365</v>
      </c>
      <c r="N1073" t="s">
        <v>314</v>
      </c>
      <c r="O1073" t="s">
        <v>299</v>
      </c>
      <c r="P1073" t="s">
        <v>1604</v>
      </c>
      <c r="Q1073" t="s">
        <v>300</v>
      </c>
      <c r="R1073" t="s">
        <v>431</v>
      </c>
      <c r="S1073" t="s">
        <v>20</v>
      </c>
      <c r="T1073" s="49">
        <v>1.3</v>
      </c>
      <c r="U1073" s="49">
        <v>7.28</v>
      </c>
      <c r="V1073" s="49">
        <v>143</v>
      </c>
      <c r="W1073" t="s">
        <v>301</v>
      </c>
      <c r="X1073" t="s">
        <v>370</v>
      </c>
      <c r="Y1073" t="s">
        <v>371</v>
      </c>
      <c r="Z1073" t="s">
        <v>1603</v>
      </c>
      <c r="AA1073" s="2" t="str">
        <f>IFERROR(VLOOKUP(Tabela3[[#This Row],[RetornCodigo]],Tabela7[],4,0),"formula")</f>
        <v xml:space="preserve">Assai Novo Angelim   </v>
      </c>
      <c r="AB1073" s="9" t="str">
        <f>IFERROR(VLOOKUP(Tabela3[[#This Row],[RetornCodigo]],Tabela7[],3,0),"formula")</f>
        <v>Assai</v>
      </c>
      <c r="AC1073" s="40">
        <f>IFERROR(Tabela3[[#This Row],[Vlr Devolução]]/$AK$1,"formula")</f>
        <v>4.5816422374356946E-4</v>
      </c>
      <c r="AD1073" s="32">
        <f>IFERROR(Tabela3[[#This Row],[Qtd Devolvida Kg]]/$AL$1,"formula")</f>
        <v>2.1113325875442729E-4</v>
      </c>
      <c r="AE1073" s="41" t="str">
        <f>IFERROR(RIGHT(Tabela3[[#This Row],[Cliente]],10),"formula")</f>
        <v>1899 - 72)</v>
      </c>
      <c r="AF1073" s="41">
        <f>IFERROR(VLOOKUP(Tabela3[[#This Row],[Fantasia]],'BASE VENDAS'!#REF!,2,0),0)</f>
        <v>0</v>
      </c>
      <c r="AG1073" s="41">
        <f>IFERROR(VLOOKUP(Tabela3[[#This Row],[Fantasia]],'BASE VENDAS'!#REF!,3,0),0)</f>
        <v>0</v>
      </c>
      <c r="AH1073" s="42">
        <f t="shared" si="18"/>
        <v>2.8611970184302681E-2</v>
      </c>
    </row>
    <row r="1074" spans="1:34" x14ac:dyDescent="0.2">
      <c r="A1074" s="9" t="str">
        <f>IFERROR(Tabela3[[#This Row],[direita]],"formula")</f>
        <v>1899 - 72)</v>
      </c>
      <c r="C1074" t="s">
        <v>1140</v>
      </c>
      <c r="D1074" t="s">
        <v>921</v>
      </c>
      <c r="E1074" t="s">
        <v>1284</v>
      </c>
      <c r="F1074" t="s">
        <v>681</v>
      </c>
      <c r="G1074" t="s">
        <v>1285</v>
      </c>
      <c r="H1074" s="48">
        <v>45702</v>
      </c>
      <c r="I1074" t="s">
        <v>430</v>
      </c>
      <c r="J1074" t="s">
        <v>303</v>
      </c>
      <c r="K1074" t="s">
        <v>313</v>
      </c>
      <c r="L1074" t="s">
        <v>365</v>
      </c>
      <c r="M1074" t="s">
        <v>365</v>
      </c>
      <c r="N1074" t="s">
        <v>314</v>
      </c>
      <c r="O1074" t="s">
        <v>299</v>
      </c>
      <c r="P1074" t="s">
        <v>2317</v>
      </c>
      <c r="Q1074" t="s">
        <v>300</v>
      </c>
      <c r="R1074" t="s">
        <v>431</v>
      </c>
      <c r="S1074" t="s">
        <v>20</v>
      </c>
      <c r="T1074" s="49">
        <v>5</v>
      </c>
      <c r="U1074" s="49">
        <v>28</v>
      </c>
      <c r="V1074" s="49">
        <v>550</v>
      </c>
      <c r="W1074" t="s">
        <v>301</v>
      </c>
      <c r="X1074" t="s">
        <v>370</v>
      </c>
      <c r="Y1074" t="s">
        <v>371</v>
      </c>
      <c r="Z1074" t="s">
        <v>1603</v>
      </c>
      <c r="AA1074" s="2" t="str">
        <f>IFERROR(VLOOKUP(Tabela3[[#This Row],[RetornCodigo]],Tabela7[],4,0),"formula")</f>
        <v xml:space="preserve">Assai Novo Angelim   </v>
      </c>
      <c r="AB1074" s="9" t="str">
        <f>IFERROR(VLOOKUP(Tabela3[[#This Row],[RetornCodigo]],Tabela7[],3,0),"formula")</f>
        <v>Assai</v>
      </c>
      <c r="AC1074" s="40">
        <f>IFERROR(Tabela3[[#This Row],[Vlr Devolução]]/$AK$1,"formula")</f>
        <v>1.7621700913214211E-3</v>
      </c>
      <c r="AD1074" s="32">
        <f>IFERROR(Tabela3[[#This Row],[Qtd Devolvida Kg]]/$AL$1,"formula")</f>
        <v>8.1205099520933576E-4</v>
      </c>
      <c r="AE1074" s="41" t="str">
        <f>IFERROR(RIGHT(Tabela3[[#This Row],[Cliente]],10),"formula")</f>
        <v>1899 - 72)</v>
      </c>
      <c r="AF1074" s="41">
        <f>IFERROR(VLOOKUP(Tabela3[[#This Row],[Fantasia]],'BASE VENDAS'!#REF!,2,0),0)</f>
        <v>0</v>
      </c>
      <c r="AG1074" s="41">
        <f>IFERROR(VLOOKUP(Tabela3[[#This Row],[Fantasia]],'BASE VENDAS'!#REF!,3,0),0)</f>
        <v>0</v>
      </c>
      <c r="AH1074" s="42">
        <f t="shared" si="18"/>
        <v>2.8611970184302681E-2</v>
      </c>
    </row>
    <row r="1075" spans="1:34" x14ac:dyDescent="0.2">
      <c r="A1075" s="9" t="str">
        <f>IFERROR(Tabela3[[#This Row],[direita]],"formula")</f>
        <v>1899 - 72)</v>
      </c>
      <c r="C1075" t="s">
        <v>1140</v>
      </c>
      <c r="D1075" t="s">
        <v>921</v>
      </c>
      <c r="E1075" t="s">
        <v>1284</v>
      </c>
      <c r="F1075" t="s">
        <v>681</v>
      </c>
      <c r="G1075" t="s">
        <v>1285</v>
      </c>
      <c r="H1075" s="48">
        <v>45702</v>
      </c>
      <c r="I1075" t="s">
        <v>430</v>
      </c>
      <c r="J1075" t="s">
        <v>303</v>
      </c>
      <c r="K1075" t="s">
        <v>313</v>
      </c>
      <c r="L1075" t="s">
        <v>324</v>
      </c>
      <c r="M1075" t="s">
        <v>324</v>
      </c>
      <c r="N1075" t="s">
        <v>314</v>
      </c>
      <c r="O1075" t="s">
        <v>299</v>
      </c>
      <c r="P1075" t="s">
        <v>2317</v>
      </c>
      <c r="Q1075" t="s">
        <v>308</v>
      </c>
      <c r="R1075" t="s">
        <v>375</v>
      </c>
      <c r="S1075" t="s">
        <v>20</v>
      </c>
      <c r="T1075" s="49">
        <v>4</v>
      </c>
      <c r="U1075" s="49">
        <v>22</v>
      </c>
      <c r="V1075" s="49">
        <v>300</v>
      </c>
      <c r="W1075" t="s">
        <v>301</v>
      </c>
      <c r="X1075" t="s">
        <v>370</v>
      </c>
      <c r="Y1075" t="s">
        <v>371</v>
      </c>
      <c r="Z1075" t="s">
        <v>1603</v>
      </c>
      <c r="AA1075" s="2" t="str">
        <f>IFERROR(VLOOKUP(Tabela3[[#This Row],[RetornCodigo]],Tabela7[],4,0),"formula")</f>
        <v xml:space="preserve">Assai Novo Angelim   </v>
      </c>
      <c r="AB1075" s="9" t="str">
        <f>IFERROR(VLOOKUP(Tabela3[[#This Row],[RetornCodigo]],Tabela7[],3,0),"formula")</f>
        <v>Assai</v>
      </c>
      <c r="AC1075" s="40">
        <f>IFERROR(Tabela3[[#This Row],[Vlr Devolução]]/$AK$1,"formula")</f>
        <v>9.6118368617532056E-4</v>
      </c>
      <c r="AD1075" s="32">
        <f>IFERROR(Tabela3[[#This Row],[Qtd Devolvida Kg]]/$AL$1,"formula")</f>
        <v>6.3804006766447806E-4</v>
      </c>
      <c r="AE1075" s="41" t="str">
        <f>IFERROR(RIGHT(Tabela3[[#This Row],[Cliente]],10),"formula")</f>
        <v>1899 - 72)</v>
      </c>
      <c r="AF1075" s="41">
        <f>IFERROR(VLOOKUP(Tabela3[[#This Row],[Fantasia]],'BASE VENDAS'!#REF!,2,0),0)</f>
        <v>0</v>
      </c>
      <c r="AG1075" s="41">
        <f>IFERROR(VLOOKUP(Tabela3[[#This Row],[Fantasia]],'BASE VENDAS'!#REF!,3,0),0)</f>
        <v>0</v>
      </c>
      <c r="AH1075" s="42">
        <f t="shared" si="18"/>
        <v>2.8611970184302681E-2</v>
      </c>
    </row>
    <row r="1076" spans="1:34" x14ac:dyDescent="0.2">
      <c r="A1076" s="9" t="str">
        <f>IFERROR(Tabela3[[#This Row],[direita]],"formula")</f>
        <v>1899 - 72)</v>
      </c>
      <c r="C1076" t="s">
        <v>1140</v>
      </c>
      <c r="D1076" t="s">
        <v>921</v>
      </c>
      <c r="E1076" t="s">
        <v>1284</v>
      </c>
      <c r="F1076" t="s">
        <v>681</v>
      </c>
      <c r="G1076" t="s">
        <v>1285</v>
      </c>
      <c r="H1076" s="48">
        <v>45693</v>
      </c>
      <c r="I1076" t="s">
        <v>357</v>
      </c>
      <c r="J1076" t="s">
        <v>297</v>
      </c>
      <c r="K1076" t="s">
        <v>27</v>
      </c>
      <c r="L1076" t="s">
        <v>320</v>
      </c>
      <c r="M1076" t="s">
        <v>28</v>
      </c>
      <c r="N1076" t="s">
        <v>298</v>
      </c>
      <c r="O1076" t="s">
        <v>299</v>
      </c>
      <c r="P1076" t="s">
        <v>1605</v>
      </c>
      <c r="Q1076" t="s">
        <v>300</v>
      </c>
      <c r="R1076" t="s">
        <v>29</v>
      </c>
      <c r="S1076" t="s">
        <v>20</v>
      </c>
      <c r="T1076" s="49">
        <v>0.16669999999999999</v>
      </c>
      <c r="U1076" s="49">
        <v>3.0005999999999999</v>
      </c>
      <c r="V1076" s="49">
        <v>43.5</v>
      </c>
      <c r="W1076" t="s">
        <v>301</v>
      </c>
      <c r="X1076" t="s">
        <v>370</v>
      </c>
      <c r="Y1076" t="s">
        <v>371</v>
      </c>
      <c r="Z1076" t="s">
        <v>1606</v>
      </c>
      <c r="AA1076" s="2" t="str">
        <f>IFERROR(VLOOKUP(Tabela3[[#This Row],[RetornCodigo]],Tabela7[],4,0),"formula")</f>
        <v xml:space="preserve">Assai Novo Angelim   </v>
      </c>
      <c r="AB1076" s="9" t="str">
        <f>IFERROR(VLOOKUP(Tabela3[[#This Row],[RetornCodigo]],Tabela7[],3,0),"formula")</f>
        <v>Assai</v>
      </c>
      <c r="AC1076" s="40">
        <f>IFERROR(Tabela3[[#This Row],[Vlr Devolução]]/$AK$1,"formula")</f>
        <v>1.3937163449542149E-4</v>
      </c>
      <c r="AD1076" s="32">
        <f>IFERROR(Tabela3[[#This Row],[Qtd Devolvida Kg]]/$AL$1,"formula")</f>
        <v>8.7022864865183316E-5</v>
      </c>
      <c r="AE1076" s="41" t="str">
        <f>IFERROR(RIGHT(Tabela3[[#This Row],[Cliente]],10),"formula")</f>
        <v>1899 - 72)</v>
      </c>
      <c r="AF1076" s="41">
        <f>IFERROR(VLOOKUP(Tabela3[[#This Row],[Fantasia]],'BASE VENDAS'!#REF!,2,0),0)</f>
        <v>0</v>
      </c>
      <c r="AG1076" s="41">
        <f>IFERROR(VLOOKUP(Tabela3[[#This Row],[Fantasia]],'BASE VENDAS'!#REF!,3,0),0)</f>
        <v>0</v>
      </c>
      <c r="AH1076" s="42">
        <f t="shared" si="18"/>
        <v>2.8611970184302681E-2</v>
      </c>
    </row>
    <row r="1077" spans="1:34" x14ac:dyDescent="0.2">
      <c r="A1077" s="9" t="str">
        <f>IFERROR(Tabela3[[#This Row],[direita]],"formula")</f>
        <v>1899 - 72)</v>
      </c>
      <c r="C1077" t="s">
        <v>1140</v>
      </c>
      <c r="D1077" t="s">
        <v>921</v>
      </c>
      <c r="E1077" t="s">
        <v>1284</v>
      </c>
      <c r="F1077" t="s">
        <v>681</v>
      </c>
      <c r="G1077" t="s">
        <v>1285</v>
      </c>
      <c r="H1077" s="48">
        <v>45693</v>
      </c>
      <c r="I1077" t="s">
        <v>357</v>
      </c>
      <c r="J1077" t="s">
        <v>303</v>
      </c>
      <c r="K1077" t="s">
        <v>45</v>
      </c>
      <c r="L1077" t="s">
        <v>417</v>
      </c>
      <c r="M1077" t="s">
        <v>46</v>
      </c>
      <c r="N1077" t="s">
        <v>311</v>
      </c>
      <c r="O1077" t="s">
        <v>299</v>
      </c>
      <c r="P1077" t="s">
        <v>1605</v>
      </c>
      <c r="Q1077" t="s">
        <v>308</v>
      </c>
      <c r="R1077" t="s">
        <v>47</v>
      </c>
      <c r="S1077" t="s">
        <v>20</v>
      </c>
      <c r="T1077" s="49">
        <v>2.6673</v>
      </c>
      <c r="U1077" s="49">
        <v>40.009500000000003</v>
      </c>
      <c r="V1077" s="49">
        <v>140.04</v>
      </c>
      <c r="W1077" t="s">
        <v>301</v>
      </c>
      <c r="X1077" t="s">
        <v>370</v>
      </c>
      <c r="Y1077" t="s">
        <v>371</v>
      </c>
      <c r="Z1077" t="s">
        <v>1606</v>
      </c>
      <c r="AA1077" s="2" t="str">
        <f>IFERROR(VLOOKUP(Tabela3[[#This Row],[RetornCodigo]],Tabela7[],4,0),"formula")</f>
        <v xml:space="preserve">Assai Novo Angelim   </v>
      </c>
      <c r="AB1077" s="9" t="str">
        <f>IFERROR(VLOOKUP(Tabela3[[#This Row],[RetornCodigo]],Tabela7[],3,0),"formula")</f>
        <v>Assai</v>
      </c>
      <c r="AC1077" s="40">
        <f>IFERROR(Tabela3[[#This Row],[Vlr Devolução]]/$AK$1,"formula")</f>
        <v>4.4868054470663962E-4</v>
      </c>
      <c r="AD1077" s="32">
        <f>IFERROR(Tabela3[[#This Row],[Qtd Devolvida Kg]]/$AL$1,"formula")</f>
        <v>1.1603483676009972E-3</v>
      </c>
      <c r="AE1077" s="41" t="str">
        <f>IFERROR(RIGHT(Tabela3[[#This Row],[Cliente]],10),"formula")</f>
        <v>1899 - 72)</v>
      </c>
      <c r="AF1077" s="41">
        <f>IFERROR(VLOOKUP(Tabela3[[#This Row],[Fantasia]],'BASE VENDAS'!#REF!,2,0),0)</f>
        <v>0</v>
      </c>
      <c r="AG1077" s="41">
        <f>IFERROR(VLOOKUP(Tabela3[[#This Row],[Fantasia]],'BASE VENDAS'!#REF!,3,0),0)</f>
        <v>0</v>
      </c>
      <c r="AH1077" s="42">
        <f t="shared" si="18"/>
        <v>2.8611970184302681E-2</v>
      </c>
    </row>
    <row r="1078" spans="1:34" x14ac:dyDescent="0.2">
      <c r="A1078" s="9" t="str">
        <f>IFERROR(Tabela3[[#This Row],[direita]],"formula")</f>
        <v>1899 - 71)</v>
      </c>
      <c r="C1078" t="s">
        <v>1140</v>
      </c>
      <c r="D1078" t="s">
        <v>921</v>
      </c>
      <c r="E1078" t="s">
        <v>1284</v>
      </c>
      <c r="F1078" t="s">
        <v>681</v>
      </c>
      <c r="G1078" t="s">
        <v>1288</v>
      </c>
      <c r="H1078" s="48">
        <v>45699</v>
      </c>
      <c r="I1078" t="s">
        <v>430</v>
      </c>
      <c r="J1078" t="s">
        <v>303</v>
      </c>
      <c r="K1078" t="s">
        <v>313</v>
      </c>
      <c r="L1078" t="s">
        <v>328</v>
      </c>
      <c r="M1078" t="s">
        <v>329</v>
      </c>
      <c r="N1078" t="s">
        <v>330</v>
      </c>
      <c r="O1078" t="s">
        <v>299</v>
      </c>
      <c r="P1078" t="s">
        <v>1607</v>
      </c>
      <c r="Q1078" t="s">
        <v>300</v>
      </c>
      <c r="R1078" t="s">
        <v>331</v>
      </c>
      <c r="S1078" t="s">
        <v>20</v>
      </c>
      <c r="T1078" s="49">
        <v>0.1</v>
      </c>
      <c r="U1078" s="49">
        <v>0.55000000000000004</v>
      </c>
      <c r="V1078" s="49">
        <v>15</v>
      </c>
      <c r="W1078" t="s">
        <v>301</v>
      </c>
      <c r="X1078" t="s">
        <v>370</v>
      </c>
      <c r="Y1078" t="s">
        <v>371</v>
      </c>
      <c r="Z1078" t="s">
        <v>1608</v>
      </c>
      <c r="AA1078" s="2" t="str">
        <f>IFERROR(VLOOKUP(Tabela3[[#This Row],[RetornCodigo]],Tabela7[],4,0),"formula")</f>
        <v xml:space="preserve">Assai Turu   </v>
      </c>
      <c r="AB1078" s="9" t="str">
        <f>IFERROR(VLOOKUP(Tabela3[[#This Row],[RetornCodigo]],Tabela7[],3,0),"formula")</f>
        <v>Assai</v>
      </c>
      <c r="AC1078" s="40">
        <f>IFERROR(Tabela3[[#This Row],[Vlr Devolução]]/$AK$1,"formula")</f>
        <v>4.8059184308766032E-5</v>
      </c>
      <c r="AD1078" s="32">
        <f>IFERROR(Tabela3[[#This Row],[Qtd Devolvida Kg]]/$AL$1,"formula")</f>
        <v>1.5951001691611952E-5</v>
      </c>
      <c r="AE1078" s="41" t="str">
        <f>IFERROR(RIGHT(Tabela3[[#This Row],[Cliente]],10),"formula")</f>
        <v>1899 - 71)</v>
      </c>
      <c r="AF1078" s="41">
        <f>IFERROR(VLOOKUP(Tabela3[[#This Row],[Fantasia]],'BASE VENDAS'!#REF!,2,0),0)</f>
        <v>0</v>
      </c>
      <c r="AG1078" s="41">
        <f>IFERROR(VLOOKUP(Tabela3[[#This Row],[Fantasia]],'BASE VENDAS'!#REF!,3,0),0)</f>
        <v>0</v>
      </c>
      <c r="AH1078" s="42">
        <f t="shared" si="18"/>
        <v>2.8611970184302681E-2</v>
      </c>
    </row>
    <row r="1079" spans="1:34" x14ac:dyDescent="0.2">
      <c r="A1079" s="9" t="str">
        <f>IFERROR(Tabela3[[#This Row],[direita]],"formula")</f>
        <v>1899 - 71)</v>
      </c>
      <c r="C1079" t="s">
        <v>1140</v>
      </c>
      <c r="D1079" t="s">
        <v>921</v>
      </c>
      <c r="E1079" t="s">
        <v>1284</v>
      </c>
      <c r="F1079" t="s">
        <v>681</v>
      </c>
      <c r="G1079" t="s">
        <v>1288</v>
      </c>
      <c r="H1079" s="48">
        <v>45692</v>
      </c>
      <c r="I1079" t="s">
        <v>357</v>
      </c>
      <c r="J1079" t="s">
        <v>303</v>
      </c>
      <c r="K1079" t="s">
        <v>313</v>
      </c>
      <c r="L1079" t="s">
        <v>365</v>
      </c>
      <c r="M1079" t="s">
        <v>365</v>
      </c>
      <c r="N1079" t="s">
        <v>314</v>
      </c>
      <c r="O1079" t="s">
        <v>299</v>
      </c>
      <c r="P1079" t="s">
        <v>1609</v>
      </c>
      <c r="Q1079" t="s">
        <v>300</v>
      </c>
      <c r="R1079" t="s">
        <v>431</v>
      </c>
      <c r="S1079" t="s">
        <v>20</v>
      </c>
      <c r="T1079" s="49">
        <v>7.7</v>
      </c>
      <c r="U1079" s="49">
        <v>43.12</v>
      </c>
      <c r="V1079" s="49">
        <v>847</v>
      </c>
      <c r="W1079" t="s">
        <v>301</v>
      </c>
      <c r="X1079" t="s">
        <v>370</v>
      </c>
      <c r="Y1079" t="s">
        <v>371</v>
      </c>
      <c r="Z1079" t="s">
        <v>1610</v>
      </c>
      <c r="AA1079" s="2" t="str">
        <f>IFERROR(VLOOKUP(Tabela3[[#This Row],[RetornCodigo]],Tabela7[],4,0),"formula")</f>
        <v xml:space="preserve">Assai Turu   </v>
      </c>
      <c r="AB1079" s="9" t="str">
        <f>IFERROR(VLOOKUP(Tabela3[[#This Row],[RetornCodigo]],Tabela7[],3,0),"formula")</f>
        <v>Assai</v>
      </c>
      <c r="AC1079" s="40">
        <f>IFERROR(Tabela3[[#This Row],[Vlr Devolução]]/$AK$1,"formula")</f>
        <v>2.7137419406349883E-3</v>
      </c>
      <c r="AD1079" s="32">
        <f>IFERROR(Tabela3[[#This Row],[Qtd Devolvida Kg]]/$AL$1,"formula")</f>
        <v>1.2505585326223769E-3</v>
      </c>
      <c r="AE1079" s="41" t="str">
        <f>IFERROR(RIGHT(Tabela3[[#This Row],[Cliente]],10),"formula")</f>
        <v>1899 - 71)</v>
      </c>
      <c r="AF1079" s="41">
        <f>IFERROR(VLOOKUP(Tabela3[[#This Row],[Fantasia]],'BASE VENDAS'!#REF!,2,0),0)</f>
        <v>0</v>
      </c>
      <c r="AG1079" s="41">
        <f>IFERROR(VLOOKUP(Tabela3[[#This Row],[Fantasia]],'BASE VENDAS'!#REF!,3,0),0)</f>
        <v>0</v>
      </c>
      <c r="AH1079" s="42">
        <f t="shared" si="18"/>
        <v>2.8611970184302681E-2</v>
      </c>
    </row>
    <row r="1080" spans="1:34" x14ac:dyDescent="0.2">
      <c r="A1080" s="9" t="str">
        <f>IFERROR(Tabela3[[#This Row],[direita]],"formula")</f>
        <v>1899 - 71)</v>
      </c>
      <c r="C1080" t="s">
        <v>1140</v>
      </c>
      <c r="D1080" t="s">
        <v>921</v>
      </c>
      <c r="E1080" t="s">
        <v>1284</v>
      </c>
      <c r="F1080" t="s">
        <v>681</v>
      </c>
      <c r="G1080" t="s">
        <v>1288</v>
      </c>
      <c r="H1080" s="48">
        <v>45692</v>
      </c>
      <c r="I1080" t="s">
        <v>357</v>
      </c>
      <c r="J1080" t="s">
        <v>303</v>
      </c>
      <c r="K1080" t="s">
        <v>313</v>
      </c>
      <c r="L1080" t="s">
        <v>324</v>
      </c>
      <c r="M1080" t="s">
        <v>324</v>
      </c>
      <c r="N1080" t="s">
        <v>314</v>
      </c>
      <c r="O1080" t="s">
        <v>299</v>
      </c>
      <c r="P1080" t="s">
        <v>1609</v>
      </c>
      <c r="Q1080" t="s">
        <v>308</v>
      </c>
      <c r="R1080" t="s">
        <v>375</v>
      </c>
      <c r="S1080" t="s">
        <v>20</v>
      </c>
      <c r="T1080" s="49">
        <v>2.1</v>
      </c>
      <c r="U1080" s="49">
        <v>11.55</v>
      </c>
      <c r="V1080" s="49">
        <v>157.5</v>
      </c>
      <c r="W1080" t="s">
        <v>301</v>
      </c>
      <c r="X1080" t="s">
        <v>370</v>
      </c>
      <c r="Y1080" t="s">
        <v>371</v>
      </c>
      <c r="Z1080" t="s">
        <v>1610</v>
      </c>
      <c r="AA1080" s="2" t="str">
        <f>IFERROR(VLOOKUP(Tabela3[[#This Row],[RetornCodigo]],Tabela7[],4,0),"formula")</f>
        <v xml:space="preserve">Assai Turu   </v>
      </c>
      <c r="AB1080" s="9" t="str">
        <f>IFERROR(VLOOKUP(Tabela3[[#This Row],[RetornCodigo]],Tabela7[],3,0),"formula")</f>
        <v>Assai</v>
      </c>
      <c r="AC1080" s="40">
        <f>IFERROR(Tabela3[[#This Row],[Vlr Devolução]]/$AK$1,"formula")</f>
        <v>5.0462143524204327E-4</v>
      </c>
      <c r="AD1080" s="32">
        <f>IFERROR(Tabela3[[#This Row],[Qtd Devolvida Kg]]/$AL$1,"formula")</f>
        <v>3.3497103552385099E-4</v>
      </c>
      <c r="AE1080" s="41" t="str">
        <f>IFERROR(RIGHT(Tabela3[[#This Row],[Cliente]],10),"formula")</f>
        <v>1899 - 71)</v>
      </c>
      <c r="AF1080" s="41">
        <f>IFERROR(VLOOKUP(Tabela3[[#This Row],[Fantasia]],'BASE VENDAS'!#REF!,2,0),0)</f>
        <v>0</v>
      </c>
      <c r="AG1080" s="41">
        <f>IFERROR(VLOOKUP(Tabela3[[#This Row],[Fantasia]],'BASE VENDAS'!#REF!,3,0),0)</f>
        <v>0</v>
      </c>
      <c r="AH1080" s="42">
        <f t="shared" si="18"/>
        <v>2.8611970184302681E-2</v>
      </c>
    </row>
    <row r="1081" spans="1:34" x14ac:dyDescent="0.2">
      <c r="A1081" s="9" t="str">
        <f>IFERROR(Tabela3[[#This Row],[direita]],"formula")</f>
        <v>1899 - 71)</v>
      </c>
      <c r="C1081" t="s">
        <v>1140</v>
      </c>
      <c r="D1081" t="s">
        <v>921</v>
      </c>
      <c r="E1081" t="s">
        <v>1284</v>
      </c>
      <c r="F1081" t="s">
        <v>681</v>
      </c>
      <c r="G1081" t="s">
        <v>1288</v>
      </c>
      <c r="H1081" s="48">
        <v>45695</v>
      </c>
      <c r="I1081" t="s">
        <v>357</v>
      </c>
      <c r="J1081" t="s">
        <v>303</v>
      </c>
      <c r="K1081" t="s">
        <v>313</v>
      </c>
      <c r="L1081" t="s">
        <v>365</v>
      </c>
      <c r="M1081" t="s">
        <v>365</v>
      </c>
      <c r="N1081" t="s">
        <v>314</v>
      </c>
      <c r="O1081" t="s">
        <v>299</v>
      </c>
      <c r="P1081" t="s">
        <v>1611</v>
      </c>
      <c r="Q1081" t="s">
        <v>300</v>
      </c>
      <c r="R1081" t="s">
        <v>431</v>
      </c>
      <c r="S1081" t="s">
        <v>20</v>
      </c>
      <c r="T1081" s="49">
        <v>2</v>
      </c>
      <c r="U1081" s="49">
        <v>11.2</v>
      </c>
      <c r="V1081" s="49">
        <v>220</v>
      </c>
      <c r="W1081" t="s">
        <v>301</v>
      </c>
      <c r="X1081" t="s">
        <v>370</v>
      </c>
      <c r="Y1081" t="s">
        <v>371</v>
      </c>
      <c r="Z1081" t="s">
        <v>1610</v>
      </c>
      <c r="AA1081" s="2" t="str">
        <f>IFERROR(VLOOKUP(Tabela3[[#This Row],[RetornCodigo]],Tabela7[],4,0),"formula")</f>
        <v xml:space="preserve">Assai Turu   </v>
      </c>
      <c r="AB1081" s="9" t="str">
        <f>IFERROR(VLOOKUP(Tabela3[[#This Row],[RetornCodigo]],Tabela7[],3,0),"formula")</f>
        <v>Assai</v>
      </c>
      <c r="AC1081" s="40">
        <f>IFERROR(Tabela3[[#This Row],[Vlr Devolução]]/$AK$1,"formula")</f>
        <v>7.0486803652856846E-4</v>
      </c>
      <c r="AD1081" s="32">
        <f>IFERROR(Tabela3[[#This Row],[Qtd Devolvida Kg]]/$AL$1,"formula")</f>
        <v>3.2482039808373429E-4</v>
      </c>
      <c r="AE1081" s="41" t="str">
        <f>IFERROR(RIGHT(Tabela3[[#This Row],[Cliente]],10),"formula")</f>
        <v>1899 - 71)</v>
      </c>
      <c r="AF1081" s="41">
        <f>IFERROR(VLOOKUP(Tabela3[[#This Row],[Fantasia]],'BASE VENDAS'!#REF!,2,0),0)</f>
        <v>0</v>
      </c>
      <c r="AG1081" s="41">
        <f>IFERROR(VLOOKUP(Tabela3[[#This Row],[Fantasia]],'BASE VENDAS'!#REF!,3,0),0)</f>
        <v>0</v>
      </c>
      <c r="AH1081" s="42">
        <f t="shared" si="18"/>
        <v>2.8611970184302681E-2</v>
      </c>
    </row>
    <row r="1082" spans="1:34" x14ac:dyDescent="0.2">
      <c r="A1082" s="9" t="str">
        <f>IFERROR(Tabela3[[#This Row],[direita]],"formula")</f>
        <v>0002 - 60)</v>
      </c>
      <c r="C1082" t="s">
        <v>1134</v>
      </c>
      <c r="D1082" t="s">
        <v>920</v>
      </c>
      <c r="E1082" t="s">
        <v>1135</v>
      </c>
      <c r="F1082" t="s">
        <v>676</v>
      </c>
      <c r="G1082" t="s">
        <v>1136</v>
      </c>
      <c r="H1082" s="48">
        <v>45700</v>
      </c>
      <c r="I1082" t="s">
        <v>430</v>
      </c>
      <c r="J1082" t="s">
        <v>303</v>
      </c>
      <c r="K1082" t="s">
        <v>89</v>
      </c>
      <c r="L1082" t="s">
        <v>117</v>
      </c>
      <c r="M1082" t="s">
        <v>117</v>
      </c>
      <c r="N1082" t="s">
        <v>298</v>
      </c>
      <c r="O1082" t="s">
        <v>299</v>
      </c>
      <c r="P1082" t="s">
        <v>2318</v>
      </c>
      <c r="Q1082" t="s">
        <v>300</v>
      </c>
      <c r="R1082" t="s">
        <v>118</v>
      </c>
      <c r="S1082" t="s">
        <v>92</v>
      </c>
      <c r="T1082" s="49">
        <v>0.25</v>
      </c>
      <c r="U1082" s="49">
        <v>5</v>
      </c>
      <c r="V1082" s="49">
        <v>20</v>
      </c>
      <c r="W1082" t="s">
        <v>301</v>
      </c>
      <c r="X1082" t="s">
        <v>370</v>
      </c>
      <c r="Y1082" t="s">
        <v>371</v>
      </c>
      <c r="Z1082" t="s">
        <v>1903</v>
      </c>
      <c r="AA1082" s="2" t="str">
        <f>IFERROR(VLOOKUP(Tabela3[[#This Row],[RetornCodigo]],Tabela7[],4,0),"formula")</f>
        <v xml:space="preserve">Atac Carlito Pamplona   </v>
      </c>
      <c r="AB1082" s="9" t="str">
        <f>IFERROR(VLOOKUP(Tabela3[[#This Row],[RetornCodigo]],Tabela7[],3,0),"formula")</f>
        <v>Atacadao</v>
      </c>
      <c r="AC1082" s="40">
        <f>IFERROR(Tabela3[[#This Row],[Vlr Devolução]]/$AK$1,"formula")</f>
        <v>6.4078912411688038E-5</v>
      </c>
      <c r="AD1082" s="32">
        <f>IFERROR(Tabela3[[#This Row],[Qtd Devolvida Kg]]/$AL$1,"formula")</f>
        <v>1.4500910628738138E-4</v>
      </c>
      <c r="AE1082" s="41" t="str">
        <f>IFERROR(RIGHT(Tabela3[[#This Row],[Cliente]],10),"formula")</f>
        <v>0002 - 60)</v>
      </c>
      <c r="AF1082" s="41">
        <f>IFERROR(VLOOKUP(Tabela3[[#This Row],[Fantasia]],'BASE VENDAS'!#REF!,2,0),0)</f>
        <v>0</v>
      </c>
      <c r="AG1082" s="41">
        <f>IFERROR(VLOOKUP(Tabela3[[#This Row],[Fantasia]],'BASE VENDAS'!#REF!,3,0),0)</f>
        <v>0</v>
      </c>
      <c r="AH1082" s="42">
        <f t="shared" si="18"/>
        <v>2.8611970184302681E-2</v>
      </c>
    </row>
    <row r="1083" spans="1:34" x14ac:dyDescent="0.2">
      <c r="A1083" s="9" t="str">
        <f>IFERROR(Tabela3[[#This Row],[direita]],"formula")</f>
        <v>0002 - 60)</v>
      </c>
      <c r="C1083" t="s">
        <v>1134</v>
      </c>
      <c r="D1083" t="s">
        <v>920</v>
      </c>
      <c r="E1083" t="s">
        <v>1135</v>
      </c>
      <c r="F1083" t="s">
        <v>676</v>
      </c>
      <c r="G1083" t="s">
        <v>1136</v>
      </c>
      <c r="H1083" s="48">
        <v>45709</v>
      </c>
      <c r="I1083" t="s">
        <v>1982</v>
      </c>
      <c r="J1083" t="s">
        <v>303</v>
      </c>
      <c r="K1083" t="s">
        <v>89</v>
      </c>
      <c r="L1083" t="s">
        <v>117</v>
      </c>
      <c r="M1083" t="s">
        <v>117</v>
      </c>
      <c r="N1083" t="s">
        <v>298</v>
      </c>
      <c r="O1083" t="s">
        <v>299</v>
      </c>
      <c r="P1083" t="s">
        <v>2867</v>
      </c>
      <c r="Q1083" t="s">
        <v>300</v>
      </c>
      <c r="R1083" t="s">
        <v>118</v>
      </c>
      <c r="S1083" t="s">
        <v>92</v>
      </c>
      <c r="T1083" s="49">
        <v>7.4999999999999997E-2</v>
      </c>
      <c r="U1083" s="49">
        <v>1.5</v>
      </c>
      <c r="V1083" s="49">
        <v>6</v>
      </c>
      <c r="W1083" t="s">
        <v>301</v>
      </c>
      <c r="X1083" t="s">
        <v>370</v>
      </c>
      <c r="Y1083" t="s">
        <v>371</v>
      </c>
      <c r="Z1083" t="s">
        <v>1903</v>
      </c>
      <c r="AA1083" s="2" t="str">
        <f>IFERROR(VLOOKUP(Tabela3[[#This Row],[RetornCodigo]],Tabela7[],4,0),"formula")</f>
        <v xml:space="preserve">Atac Carlito Pamplona   </v>
      </c>
      <c r="AB1083" s="9" t="str">
        <f>IFERROR(VLOOKUP(Tabela3[[#This Row],[RetornCodigo]],Tabela7[],3,0),"formula")</f>
        <v>Atacadao</v>
      </c>
      <c r="AC1083" s="40">
        <f>IFERROR(Tabela3[[#This Row],[Vlr Devolução]]/$AK$1,"formula")</f>
        <v>1.9223673723506412E-5</v>
      </c>
      <c r="AD1083" s="32">
        <f>IFERROR(Tabela3[[#This Row],[Qtd Devolvida Kg]]/$AL$1,"formula")</f>
        <v>4.3502731886214419E-5</v>
      </c>
      <c r="AE1083" s="41" t="str">
        <f>IFERROR(RIGHT(Tabela3[[#This Row],[Cliente]],10),"formula")</f>
        <v>0002 - 60)</v>
      </c>
      <c r="AF1083" s="41">
        <f>IFERROR(VLOOKUP(Tabela3[[#This Row],[Fantasia]],'BASE VENDAS'!#REF!,2,0),0)</f>
        <v>0</v>
      </c>
      <c r="AG1083" s="41">
        <f>IFERROR(VLOOKUP(Tabela3[[#This Row],[Fantasia]],'BASE VENDAS'!#REF!,3,0),0)</f>
        <v>0</v>
      </c>
      <c r="AH1083" s="42">
        <f t="shared" si="18"/>
        <v>2.8611970184302681E-2</v>
      </c>
    </row>
    <row r="1084" spans="1:34" x14ac:dyDescent="0.2">
      <c r="A1084" s="9" t="str">
        <f>IFERROR(Tabela3[[#This Row],[direita]],"formula")</f>
        <v>0048 - 36)</v>
      </c>
      <c r="C1084" t="s">
        <v>1134</v>
      </c>
      <c r="D1084" t="s">
        <v>920</v>
      </c>
      <c r="E1084" t="s">
        <v>1135</v>
      </c>
      <c r="F1084" t="s">
        <v>676</v>
      </c>
      <c r="G1084" t="s">
        <v>1258</v>
      </c>
      <c r="H1084" s="48">
        <v>45710</v>
      </c>
      <c r="I1084" t="s">
        <v>1982</v>
      </c>
      <c r="J1084" t="s">
        <v>303</v>
      </c>
      <c r="K1084" t="s">
        <v>313</v>
      </c>
      <c r="L1084" t="s">
        <v>328</v>
      </c>
      <c r="M1084" t="s">
        <v>329</v>
      </c>
      <c r="N1084" t="s">
        <v>330</v>
      </c>
      <c r="O1084" t="s">
        <v>299</v>
      </c>
      <c r="P1084" t="s">
        <v>2868</v>
      </c>
      <c r="Q1084" t="s">
        <v>300</v>
      </c>
      <c r="R1084" t="s">
        <v>331</v>
      </c>
      <c r="S1084" t="s">
        <v>20</v>
      </c>
      <c r="T1084" s="49">
        <v>1.1499999999999999</v>
      </c>
      <c r="U1084" s="49">
        <v>6.3250000000000002</v>
      </c>
      <c r="V1084" s="49">
        <v>158.69999999999999</v>
      </c>
      <c r="W1084" t="s">
        <v>301</v>
      </c>
      <c r="X1084" t="s">
        <v>370</v>
      </c>
      <c r="Y1084" t="s">
        <v>371</v>
      </c>
      <c r="Z1084" t="s">
        <v>2869</v>
      </c>
      <c r="AA1084" s="2" t="str">
        <f>IFERROR(VLOOKUP(Tabela3[[#This Row],[RetornCodigo]],Tabela7[],4,0),"formula")</f>
        <v xml:space="preserve">Atacadao Parreao   </v>
      </c>
      <c r="AB1084" s="9" t="str">
        <f>IFERROR(VLOOKUP(Tabela3[[#This Row],[RetornCodigo]],Tabela7[],3,0),"formula")</f>
        <v>Atacadao</v>
      </c>
      <c r="AC1084" s="40">
        <f>IFERROR(Tabela3[[#This Row],[Vlr Devolução]]/$AK$1,"formula")</f>
        <v>5.0846616998674458E-4</v>
      </c>
      <c r="AD1084" s="32">
        <f>IFERROR(Tabela3[[#This Row],[Qtd Devolvida Kg]]/$AL$1,"formula")</f>
        <v>1.8343651945353746E-4</v>
      </c>
      <c r="AE1084" s="41" t="str">
        <f>IFERROR(RIGHT(Tabela3[[#This Row],[Cliente]],10),"formula")</f>
        <v>0048 - 36)</v>
      </c>
      <c r="AF1084" s="41">
        <f>IFERROR(VLOOKUP(Tabela3[[#This Row],[Fantasia]],'BASE VENDAS'!#REF!,2,0),0)</f>
        <v>0</v>
      </c>
      <c r="AG1084" s="41">
        <f>IFERROR(VLOOKUP(Tabela3[[#This Row],[Fantasia]],'BASE VENDAS'!#REF!,3,0),0)</f>
        <v>0</v>
      </c>
      <c r="AH1084" s="42">
        <f t="shared" si="18"/>
        <v>2.8611970184302681E-2</v>
      </c>
    </row>
    <row r="1085" spans="1:34" x14ac:dyDescent="0.2">
      <c r="A1085" s="9" t="str">
        <f>IFERROR(Tabela3[[#This Row],[direita]],"formula")</f>
        <v>0002 - 37)</v>
      </c>
      <c r="C1085" t="s">
        <v>1134</v>
      </c>
      <c r="D1085" t="s">
        <v>920</v>
      </c>
      <c r="E1085" t="s">
        <v>1135</v>
      </c>
      <c r="F1085" t="s">
        <v>687</v>
      </c>
      <c r="G1085" t="s">
        <v>1522</v>
      </c>
      <c r="H1085" s="48">
        <v>45701</v>
      </c>
      <c r="I1085" t="s">
        <v>430</v>
      </c>
      <c r="J1085" t="s">
        <v>303</v>
      </c>
      <c r="K1085" t="s">
        <v>45</v>
      </c>
      <c r="L1085" t="s">
        <v>417</v>
      </c>
      <c r="M1085" t="s">
        <v>46</v>
      </c>
      <c r="N1085" t="s">
        <v>311</v>
      </c>
      <c r="O1085" t="s">
        <v>299</v>
      </c>
      <c r="P1085" t="s">
        <v>2319</v>
      </c>
      <c r="Q1085" t="s">
        <v>300</v>
      </c>
      <c r="R1085" t="s">
        <v>1181</v>
      </c>
      <c r="S1085" t="s">
        <v>20</v>
      </c>
      <c r="T1085" s="49">
        <v>0.125</v>
      </c>
      <c r="U1085" s="49">
        <v>2</v>
      </c>
      <c r="V1085" s="49">
        <v>25.4</v>
      </c>
      <c r="W1085" t="s">
        <v>301</v>
      </c>
      <c r="X1085" t="s">
        <v>370</v>
      </c>
      <c r="Y1085" t="s">
        <v>371</v>
      </c>
      <c r="Z1085" t="s">
        <v>2320</v>
      </c>
      <c r="AA1085" s="2" t="str">
        <f>IFERROR(VLOOKUP(Tabela3[[#This Row],[RetornCodigo]],Tabela7[],4,0),"formula")</f>
        <v xml:space="preserve">Atac Eusebio   </v>
      </c>
      <c r="AB1085" s="9" t="str">
        <f>IFERROR(VLOOKUP(Tabela3[[#This Row],[RetornCodigo]],Tabela7[],3,0),"formula")</f>
        <v>Atacadao</v>
      </c>
      <c r="AC1085" s="40">
        <f>IFERROR(Tabela3[[#This Row],[Vlr Devolução]]/$AK$1,"formula")</f>
        <v>8.1380218762843801E-5</v>
      </c>
      <c r="AD1085" s="32">
        <f>IFERROR(Tabela3[[#This Row],[Qtd Devolvida Kg]]/$AL$1,"formula")</f>
        <v>5.8003642514952552E-5</v>
      </c>
      <c r="AE1085" s="41" t="str">
        <f>IFERROR(RIGHT(Tabela3[[#This Row],[Cliente]],10),"formula")</f>
        <v>0002 - 37)</v>
      </c>
      <c r="AF1085" s="41">
        <f>IFERROR(VLOOKUP(Tabela3[[#This Row],[Fantasia]],'BASE VENDAS'!#REF!,2,0),0)</f>
        <v>0</v>
      </c>
      <c r="AG1085" s="41">
        <f>IFERROR(VLOOKUP(Tabela3[[#This Row],[Fantasia]],'BASE VENDAS'!#REF!,3,0),0)</f>
        <v>0</v>
      </c>
      <c r="AH1085" s="42">
        <f t="shared" si="18"/>
        <v>2.8611970184302681E-2</v>
      </c>
    </row>
    <row r="1086" spans="1:34" x14ac:dyDescent="0.2">
      <c r="A1086" s="9" t="str">
        <f>IFERROR(Tabela3[[#This Row],[direita]],"formula")</f>
        <v>1899 - 17)</v>
      </c>
      <c r="C1086" t="s">
        <v>1134</v>
      </c>
      <c r="D1086" t="s">
        <v>924</v>
      </c>
      <c r="E1086" t="s">
        <v>1135</v>
      </c>
      <c r="F1086" t="s">
        <v>689</v>
      </c>
      <c r="G1086" t="s">
        <v>1229</v>
      </c>
      <c r="H1086" s="48">
        <v>45692</v>
      </c>
      <c r="I1086" t="s">
        <v>357</v>
      </c>
      <c r="J1086" t="s">
        <v>303</v>
      </c>
      <c r="K1086" t="s">
        <v>57</v>
      </c>
      <c r="L1086" t="s">
        <v>429</v>
      </c>
      <c r="M1086" t="s">
        <v>57</v>
      </c>
      <c r="N1086" t="s">
        <v>298</v>
      </c>
      <c r="O1086" t="s">
        <v>299</v>
      </c>
      <c r="P1086" t="s">
        <v>1612</v>
      </c>
      <c r="Q1086" t="s">
        <v>300</v>
      </c>
      <c r="R1086" t="s">
        <v>143</v>
      </c>
      <c r="S1086" t="s">
        <v>20</v>
      </c>
      <c r="T1086" s="49">
        <v>0.55559999999999998</v>
      </c>
      <c r="U1086" s="49">
        <v>5.0004</v>
      </c>
      <c r="V1086" s="49">
        <v>69.5</v>
      </c>
      <c r="W1086" t="s">
        <v>301</v>
      </c>
      <c r="X1086" t="s">
        <v>370</v>
      </c>
      <c r="Y1086" t="s">
        <v>371</v>
      </c>
      <c r="Z1086" t="s">
        <v>1613</v>
      </c>
      <c r="AA1086" s="2" t="str">
        <f>IFERROR(VLOOKUP(Tabela3[[#This Row],[RetornCodigo]],Tabela7[],4,0),"formula")</f>
        <v xml:space="preserve">Assai Juazeiro Do Norte   </v>
      </c>
      <c r="AB1086" s="9" t="str">
        <f>IFERROR(VLOOKUP(Tabela3[[#This Row],[RetornCodigo]],Tabela7[],3,0),"formula")</f>
        <v>Assai</v>
      </c>
      <c r="AC1086" s="40">
        <f>IFERROR(Tabela3[[#This Row],[Vlr Devolução]]/$AK$1,"formula")</f>
        <v>2.2267422063061593E-4</v>
      </c>
      <c r="AD1086" s="32">
        <f>IFERROR(Tabela3[[#This Row],[Qtd Devolvida Kg]]/$AL$1,"formula")</f>
        <v>1.4502070701588439E-4</v>
      </c>
      <c r="AE1086" s="41" t="str">
        <f>IFERROR(RIGHT(Tabela3[[#This Row],[Cliente]],10),"formula")</f>
        <v>1899 - 17)</v>
      </c>
      <c r="AF1086" s="41">
        <f>IFERROR(VLOOKUP(Tabela3[[#This Row],[Fantasia]],'BASE VENDAS'!#REF!,2,0),0)</f>
        <v>0</v>
      </c>
      <c r="AG1086" s="41">
        <f>IFERROR(VLOOKUP(Tabela3[[#This Row],[Fantasia]],'BASE VENDAS'!#REF!,3,0),0)</f>
        <v>0</v>
      </c>
      <c r="AH1086" s="42">
        <f t="shared" si="18"/>
        <v>2.8611970184302681E-2</v>
      </c>
    </row>
    <row r="1087" spans="1:34" x14ac:dyDescent="0.2">
      <c r="A1087" s="9" t="str">
        <f>IFERROR(Tabela3[[#This Row],[direita]],"formula")</f>
        <v>1899 - 17)</v>
      </c>
      <c r="C1087" t="s">
        <v>1134</v>
      </c>
      <c r="D1087" t="s">
        <v>924</v>
      </c>
      <c r="E1087" t="s">
        <v>1135</v>
      </c>
      <c r="F1087" t="s">
        <v>689</v>
      </c>
      <c r="G1087" t="s">
        <v>1229</v>
      </c>
      <c r="H1087" s="48">
        <v>45692</v>
      </c>
      <c r="I1087" t="s">
        <v>357</v>
      </c>
      <c r="J1087" t="s">
        <v>303</v>
      </c>
      <c r="K1087" t="s">
        <v>57</v>
      </c>
      <c r="L1087" t="s">
        <v>429</v>
      </c>
      <c r="M1087" t="s">
        <v>57</v>
      </c>
      <c r="N1087" t="s">
        <v>298</v>
      </c>
      <c r="O1087" t="s">
        <v>299</v>
      </c>
      <c r="P1087" t="s">
        <v>1614</v>
      </c>
      <c r="Q1087" t="s">
        <v>300</v>
      </c>
      <c r="R1087" t="s">
        <v>143</v>
      </c>
      <c r="S1087" t="s">
        <v>20</v>
      </c>
      <c r="T1087" s="49">
        <v>0.55559999999999998</v>
      </c>
      <c r="U1087" s="49">
        <v>5.0004</v>
      </c>
      <c r="V1087" s="49">
        <v>69.5</v>
      </c>
      <c r="W1087" t="s">
        <v>301</v>
      </c>
      <c r="X1087" t="s">
        <v>370</v>
      </c>
      <c r="Y1087" t="s">
        <v>371</v>
      </c>
      <c r="Z1087" t="s">
        <v>1613</v>
      </c>
      <c r="AA1087" s="2" t="str">
        <f>IFERROR(VLOOKUP(Tabela3[[#This Row],[RetornCodigo]],Tabela7[],4,0),"formula")</f>
        <v xml:space="preserve">Assai Juazeiro Do Norte   </v>
      </c>
      <c r="AB1087" s="9" t="str">
        <f>IFERROR(VLOOKUP(Tabela3[[#This Row],[RetornCodigo]],Tabela7[],3,0),"formula")</f>
        <v>Assai</v>
      </c>
      <c r="AC1087" s="40">
        <f>IFERROR(Tabela3[[#This Row],[Vlr Devolução]]/$AK$1,"formula")</f>
        <v>2.2267422063061593E-4</v>
      </c>
      <c r="AD1087" s="32">
        <f>IFERROR(Tabela3[[#This Row],[Qtd Devolvida Kg]]/$AL$1,"formula")</f>
        <v>1.4502070701588439E-4</v>
      </c>
      <c r="AE1087" s="41" t="str">
        <f>IFERROR(RIGHT(Tabela3[[#This Row],[Cliente]],10),"formula")</f>
        <v>1899 - 17)</v>
      </c>
      <c r="AF1087" s="41">
        <f>IFERROR(VLOOKUP(Tabela3[[#This Row],[Fantasia]],'BASE VENDAS'!#REF!,2,0),0)</f>
        <v>0</v>
      </c>
      <c r="AG1087" s="41">
        <f>IFERROR(VLOOKUP(Tabela3[[#This Row],[Fantasia]],'BASE VENDAS'!#REF!,3,0),0)</f>
        <v>0</v>
      </c>
      <c r="AH1087" s="42">
        <f t="shared" si="18"/>
        <v>2.8611970184302681E-2</v>
      </c>
    </row>
    <row r="1088" spans="1:34" x14ac:dyDescent="0.2">
      <c r="A1088" s="9" t="str">
        <f>IFERROR(Tabela3[[#This Row],[direita]],"formula")</f>
        <v>1899 - 17)</v>
      </c>
      <c r="C1088" t="s">
        <v>1134</v>
      </c>
      <c r="D1088" t="s">
        <v>924</v>
      </c>
      <c r="E1088" t="s">
        <v>1135</v>
      </c>
      <c r="F1088" t="s">
        <v>689</v>
      </c>
      <c r="G1088" t="s">
        <v>1229</v>
      </c>
      <c r="H1088" s="48">
        <v>45695</v>
      </c>
      <c r="I1088" t="s">
        <v>357</v>
      </c>
      <c r="J1088" t="s">
        <v>303</v>
      </c>
      <c r="K1088" t="s">
        <v>57</v>
      </c>
      <c r="L1088" t="s">
        <v>429</v>
      </c>
      <c r="M1088" t="s">
        <v>57</v>
      </c>
      <c r="N1088" t="s">
        <v>298</v>
      </c>
      <c r="O1088" t="s">
        <v>299</v>
      </c>
      <c r="P1088" t="s">
        <v>1615</v>
      </c>
      <c r="Q1088" t="s">
        <v>300</v>
      </c>
      <c r="R1088" t="s">
        <v>143</v>
      </c>
      <c r="S1088" t="s">
        <v>20</v>
      </c>
      <c r="T1088" s="49">
        <v>1.3332999999999999</v>
      </c>
      <c r="U1088" s="49">
        <v>11.999700000000001</v>
      </c>
      <c r="V1088" s="49">
        <v>166.8</v>
      </c>
      <c r="W1088" t="s">
        <v>301</v>
      </c>
      <c r="X1088" t="s">
        <v>370</v>
      </c>
      <c r="Y1088" t="s">
        <v>371</v>
      </c>
      <c r="Z1088" t="s">
        <v>1613</v>
      </c>
      <c r="AA1088" s="2" t="str">
        <f>IFERROR(VLOOKUP(Tabela3[[#This Row],[RetornCodigo]],Tabela7[],4,0),"formula")</f>
        <v xml:space="preserve">Assai Juazeiro Do Norte   </v>
      </c>
      <c r="AB1088" s="9" t="str">
        <f>IFERROR(VLOOKUP(Tabela3[[#This Row],[RetornCodigo]],Tabela7[],3,0),"formula")</f>
        <v>Assai</v>
      </c>
      <c r="AC1088" s="40">
        <f>IFERROR(Tabela3[[#This Row],[Vlr Devolução]]/$AK$1,"formula")</f>
        <v>5.3441812951347822E-4</v>
      </c>
      <c r="AD1088" s="32">
        <f>IFERROR(Tabela3[[#This Row],[Qtd Devolvida Kg]]/$AL$1,"formula")</f>
        <v>3.4801315454333808E-4</v>
      </c>
      <c r="AE1088" s="41" t="str">
        <f>IFERROR(RIGHT(Tabela3[[#This Row],[Cliente]],10),"formula")</f>
        <v>1899 - 17)</v>
      </c>
      <c r="AF1088" s="41">
        <f>IFERROR(VLOOKUP(Tabela3[[#This Row],[Fantasia]],'BASE VENDAS'!#REF!,2,0),0)</f>
        <v>0</v>
      </c>
      <c r="AG1088" s="41">
        <f>IFERROR(VLOOKUP(Tabela3[[#This Row],[Fantasia]],'BASE VENDAS'!#REF!,3,0),0)</f>
        <v>0</v>
      </c>
      <c r="AH1088" s="42">
        <f t="shared" si="18"/>
        <v>2.8611970184302681E-2</v>
      </c>
    </row>
    <row r="1089" spans="1:34" x14ac:dyDescent="0.2">
      <c r="A1089" s="9" t="str">
        <f>IFERROR(Tabela3[[#This Row],[direita]],"formula")</f>
        <v>0002 - 23)</v>
      </c>
      <c r="C1089" t="s">
        <v>1134</v>
      </c>
      <c r="D1089" t="s">
        <v>924</v>
      </c>
      <c r="E1089" t="s">
        <v>1135</v>
      </c>
      <c r="F1089" t="s">
        <v>689</v>
      </c>
      <c r="G1089" t="s">
        <v>1330</v>
      </c>
      <c r="H1089" s="48">
        <v>45689</v>
      </c>
      <c r="I1089" t="s">
        <v>266</v>
      </c>
      <c r="J1089" t="s">
        <v>303</v>
      </c>
      <c r="K1089" t="s">
        <v>57</v>
      </c>
      <c r="L1089" t="s">
        <v>429</v>
      </c>
      <c r="M1089" t="s">
        <v>57</v>
      </c>
      <c r="N1089" t="s">
        <v>298</v>
      </c>
      <c r="O1089" t="s">
        <v>299</v>
      </c>
      <c r="P1089" t="s">
        <v>1616</v>
      </c>
      <c r="Q1089" t="s">
        <v>300</v>
      </c>
      <c r="R1089" t="s">
        <v>143</v>
      </c>
      <c r="S1089" t="s">
        <v>20</v>
      </c>
      <c r="T1089" s="49">
        <v>5.6666999999999996</v>
      </c>
      <c r="U1089" s="49">
        <v>51.000300000000003</v>
      </c>
      <c r="V1089" s="49">
        <v>739.5</v>
      </c>
      <c r="W1089" t="s">
        <v>301</v>
      </c>
      <c r="X1089" t="s">
        <v>370</v>
      </c>
      <c r="Y1089" t="s">
        <v>1144</v>
      </c>
      <c r="Z1089" t="s">
        <v>1617</v>
      </c>
      <c r="AA1089" s="2" t="str">
        <f>IFERROR(VLOOKUP(Tabela3[[#This Row],[RetornCodigo]],Tabela7[],4,0),"formula")</f>
        <v xml:space="preserve">Atac Juazeiro Norte   </v>
      </c>
      <c r="AB1089" s="9" t="str">
        <f>IFERROR(VLOOKUP(Tabela3[[#This Row],[RetornCodigo]],Tabela7[],3,0),"formula")</f>
        <v>Atacadao</v>
      </c>
      <c r="AC1089" s="40">
        <f>IFERROR(Tabela3[[#This Row],[Vlr Devolução]]/$AK$1,"formula")</f>
        <v>2.3693177864221654E-3</v>
      </c>
      <c r="AD1089" s="32">
        <f>IFERROR(Tabela3[[#This Row],[Qtd Devolvida Kg]]/$AL$1,"formula")</f>
        <v>1.4791015846776674E-3</v>
      </c>
      <c r="AE1089" s="41" t="str">
        <f>IFERROR(RIGHT(Tabela3[[#This Row],[Cliente]],10),"formula")</f>
        <v>0002 - 23)</v>
      </c>
      <c r="AF1089" s="41">
        <f>IFERROR(VLOOKUP(Tabela3[[#This Row],[Fantasia]],'BASE VENDAS'!#REF!,2,0),0)</f>
        <v>0</v>
      </c>
      <c r="AG1089" s="41">
        <f>IFERROR(VLOOKUP(Tabela3[[#This Row],[Fantasia]],'BASE VENDAS'!#REF!,3,0),0)</f>
        <v>0</v>
      </c>
      <c r="AH1089" s="42">
        <f t="shared" si="18"/>
        <v>2.8611970184302681E-2</v>
      </c>
    </row>
    <row r="1090" spans="1:34" x14ac:dyDescent="0.2">
      <c r="A1090" s="9" t="str">
        <f>IFERROR(Tabela3[[#This Row],[direita]],"formula")</f>
        <v>0002 - 23)</v>
      </c>
      <c r="C1090" t="s">
        <v>1134</v>
      </c>
      <c r="D1090" t="s">
        <v>924</v>
      </c>
      <c r="E1090" t="s">
        <v>1135</v>
      </c>
      <c r="F1090" t="s">
        <v>689</v>
      </c>
      <c r="G1090" t="s">
        <v>1330</v>
      </c>
      <c r="H1090" s="48">
        <v>45692</v>
      </c>
      <c r="I1090" t="s">
        <v>357</v>
      </c>
      <c r="J1090" t="s">
        <v>303</v>
      </c>
      <c r="K1090" t="s">
        <v>45</v>
      </c>
      <c r="L1090" t="s">
        <v>417</v>
      </c>
      <c r="M1090" t="s">
        <v>46</v>
      </c>
      <c r="N1090" t="s">
        <v>298</v>
      </c>
      <c r="O1090" t="s">
        <v>299</v>
      </c>
      <c r="P1090" t="s">
        <v>1618</v>
      </c>
      <c r="Q1090" t="s">
        <v>300</v>
      </c>
      <c r="R1090" t="s">
        <v>1246</v>
      </c>
      <c r="S1090" t="s">
        <v>1247</v>
      </c>
      <c r="T1090" s="49">
        <v>7.1333000000000002</v>
      </c>
      <c r="U1090" s="49">
        <v>7.1333000000000002</v>
      </c>
      <c r="V1090" s="49">
        <v>214</v>
      </c>
      <c r="W1090" t="s">
        <v>305</v>
      </c>
      <c r="X1090" t="s">
        <v>372</v>
      </c>
      <c r="Y1090" t="s">
        <v>373</v>
      </c>
      <c r="Z1090" t="s">
        <v>1617</v>
      </c>
      <c r="AA1090" s="2" t="str">
        <f>IFERROR(VLOOKUP(Tabela3[[#This Row],[RetornCodigo]],Tabela7[],4,0),"formula")</f>
        <v xml:space="preserve">Atac Juazeiro Norte   </v>
      </c>
      <c r="AB1090" s="9" t="str">
        <f>IFERROR(VLOOKUP(Tabela3[[#This Row],[RetornCodigo]],Tabela7[],3,0),"formula")</f>
        <v>Atacadao</v>
      </c>
      <c r="AC1090" s="40">
        <f>IFERROR(Tabela3[[#This Row],[Vlr Devolução]]/$AK$1,"formula")</f>
        <v>6.8564436280506205E-4</v>
      </c>
      <c r="AD1090" s="32">
        <f>IFERROR(Tabela3[[#This Row],[Qtd Devolvida Kg]]/$AL$1,"formula")</f>
        <v>2.0687869157595554E-4</v>
      </c>
      <c r="AE1090" s="41" t="str">
        <f>IFERROR(RIGHT(Tabela3[[#This Row],[Cliente]],10),"formula")</f>
        <v>0002 - 23)</v>
      </c>
      <c r="AF1090" s="41">
        <f>IFERROR(VLOOKUP(Tabela3[[#This Row],[Fantasia]],'BASE VENDAS'!#REF!,2,0),0)</f>
        <v>0</v>
      </c>
      <c r="AG1090" s="41">
        <f>IFERROR(VLOOKUP(Tabela3[[#This Row],[Fantasia]],'BASE VENDAS'!#REF!,3,0),0)</f>
        <v>0</v>
      </c>
      <c r="AH1090" s="42">
        <f t="shared" si="18"/>
        <v>2.8611970184302681E-2</v>
      </c>
    </row>
    <row r="1091" spans="1:34" x14ac:dyDescent="0.2">
      <c r="A1091" s="9" t="str">
        <f>IFERROR(Tabela3[[#This Row],[direita]],"formula")</f>
        <v>1456 - 04)</v>
      </c>
      <c r="C1091" t="s">
        <v>1140</v>
      </c>
      <c r="D1091" t="s">
        <v>918</v>
      </c>
      <c r="E1091" t="s">
        <v>1141</v>
      </c>
      <c r="F1091" t="s">
        <v>677</v>
      </c>
      <c r="G1091" t="s">
        <v>1619</v>
      </c>
      <c r="H1091" s="48">
        <v>45695</v>
      </c>
      <c r="I1091" t="s">
        <v>357</v>
      </c>
      <c r="J1091" t="s">
        <v>303</v>
      </c>
      <c r="K1091" t="s">
        <v>313</v>
      </c>
      <c r="L1091" t="s">
        <v>328</v>
      </c>
      <c r="M1091" t="s">
        <v>329</v>
      </c>
      <c r="N1091" t="s">
        <v>330</v>
      </c>
      <c r="O1091" t="s">
        <v>299</v>
      </c>
      <c r="P1091" t="s">
        <v>1620</v>
      </c>
      <c r="Q1091" t="s">
        <v>308</v>
      </c>
      <c r="R1091" t="s">
        <v>331</v>
      </c>
      <c r="S1091" t="s">
        <v>20</v>
      </c>
      <c r="T1091" s="49">
        <v>0.35</v>
      </c>
      <c r="U1091" s="49">
        <v>1.925</v>
      </c>
      <c r="V1091" s="49">
        <v>48.3</v>
      </c>
      <c r="W1091" t="s">
        <v>301</v>
      </c>
      <c r="X1091" t="s">
        <v>370</v>
      </c>
      <c r="Y1091" t="s">
        <v>371</v>
      </c>
      <c r="Z1091" t="s">
        <v>1621</v>
      </c>
      <c r="AA1091" s="2" t="str">
        <f>IFERROR(VLOOKUP(Tabela3[[#This Row],[RetornCodigo]],Tabela7[],4,0),"formula")</f>
        <v xml:space="preserve">Mateus Uruguai   </v>
      </c>
      <c r="AB1091" s="9" t="str">
        <f>IFERROR(VLOOKUP(Tabela3[[#This Row],[RetornCodigo]],Tabela7[],3,0),"formula")</f>
        <v>Mateus</v>
      </c>
      <c r="AC1091" s="40">
        <f>IFERROR(Tabela3[[#This Row],[Vlr Devolução]]/$AK$1,"formula")</f>
        <v>1.547505734742266E-4</v>
      </c>
      <c r="AD1091" s="32">
        <f>IFERROR(Tabela3[[#This Row],[Qtd Devolvida Kg]]/$AL$1,"formula")</f>
        <v>5.5828505920641834E-5</v>
      </c>
      <c r="AE1091" s="41" t="str">
        <f>IFERROR(RIGHT(Tabela3[[#This Row],[Cliente]],10),"formula")</f>
        <v>1456 - 04)</v>
      </c>
      <c r="AF1091" s="41">
        <f>IFERROR(VLOOKUP(Tabela3[[#This Row],[Fantasia]],'BASE VENDAS'!#REF!,2,0),0)</f>
        <v>0</v>
      </c>
      <c r="AG1091" s="41">
        <f>IFERROR(VLOOKUP(Tabela3[[#This Row],[Fantasia]],'BASE VENDAS'!#REF!,3,0),0)</f>
        <v>0</v>
      </c>
      <c r="AH1091" s="42">
        <f t="shared" si="18"/>
        <v>2.8611970184302681E-2</v>
      </c>
    </row>
    <row r="1092" spans="1:34" x14ac:dyDescent="0.2">
      <c r="A1092" s="9" t="str">
        <f>IFERROR(Tabela3[[#This Row],[direita]],"formula")</f>
        <v>1456 - 04)</v>
      </c>
      <c r="C1092" t="s">
        <v>1140</v>
      </c>
      <c r="D1092" t="s">
        <v>918</v>
      </c>
      <c r="E1092" t="s">
        <v>1141</v>
      </c>
      <c r="F1092" t="s">
        <v>677</v>
      </c>
      <c r="G1092" t="s">
        <v>1619</v>
      </c>
      <c r="H1092" s="48">
        <v>45695</v>
      </c>
      <c r="I1092" t="s">
        <v>357</v>
      </c>
      <c r="J1092" t="s">
        <v>303</v>
      </c>
      <c r="K1092" t="s">
        <v>313</v>
      </c>
      <c r="L1092" t="s">
        <v>324</v>
      </c>
      <c r="M1092" t="s">
        <v>324</v>
      </c>
      <c r="N1092" t="s">
        <v>314</v>
      </c>
      <c r="O1092" t="s">
        <v>299</v>
      </c>
      <c r="P1092" t="s">
        <v>1620</v>
      </c>
      <c r="Q1092" t="s">
        <v>309</v>
      </c>
      <c r="R1092" t="s">
        <v>375</v>
      </c>
      <c r="S1092" t="s">
        <v>20</v>
      </c>
      <c r="T1092" s="49">
        <v>13.6</v>
      </c>
      <c r="U1092" s="49">
        <v>74.8</v>
      </c>
      <c r="V1092" s="49">
        <v>924.8</v>
      </c>
      <c r="W1092" t="s">
        <v>301</v>
      </c>
      <c r="X1092" t="s">
        <v>370</v>
      </c>
      <c r="Y1092" t="s">
        <v>371</v>
      </c>
      <c r="Z1092" t="s">
        <v>1621</v>
      </c>
      <c r="AA1092" s="2" t="str">
        <f>IFERROR(VLOOKUP(Tabela3[[#This Row],[RetornCodigo]],Tabela7[],4,0),"formula")</f>
        <v xml:space="preserve">Mateus Uruguai   </v>
      </c>
      <c r="AB1092" s="9" t="str">
        <f>IFERROR(VLOOKUP(Tabela3[[#This Row],[RetornCodigo]],Tabela7[],3,0),"formula")</f>
        <v>Mateus</v>
      </c>
      <c r="AC1092" s="40">
        <f>IFERROR(Tabela3[[#This Row],[Vlr Devolução]]/$AK$1,"formula")</f>
        <v>2.9630089099164547E-3</v>
      </c>
      <c r="AD1092" s="32">
        <f>IFERROR(Tabela3[[#This Row],[Qtd Devolvida Kg]]/$AL$1,"formula")</f>
        <v>2.1693362300592256E-3</v>
      </c>
      <c r="AE1092" s="41" t="str">
        <f>IFERROR(RIGHT(Tabela3[[#This Row],[Cliente]],10),"formula")</f>
        <v>1456 - 04)</v>
      </c>
      <c r="AF1092" s="41">
        <f>IFERROR(VLOOKUP(Tabela3[[#This Row],[Fantasia]],'BASE VENDAS'!#REF!,2,0),0)</f>
        <v>0</v>
      </c>
      <c r="AG1092" s="41">
        <f>IFERROR(VLOOKUP(Tabela3[[#This Row],[Fantasia]],'BASE VENDAS'!#REF!,3,0),0)</f>
        <v>0</v>
      </c>
      <c r="AH1092" s="42">
        <f t="shared" si="18"/>
        <v>2.8611970184302681E-2</v>
      </c>
    </row>
    <row r="1093" spans="1:34" x14ac:dyDescent="0.2">
      <c r="A1093" s="9" t="str">
        <f>IFERROR(Tabela3[[#This Row],[direita]],"formula")</f>
        <v>1456 - 04)</v>
      </c>
      <c r="C1093" t="s">
        <v>1140</v>
      </c>
      <c r="D1093" t="s">
        <v>918</v>
      </c>
      <c r="E1093" t="s">
        <v>1141</v>
      </c>
      <c r="F1093" t="s">
        <v>677</v>
      </c>
      <c r="G1093" t="s">
        <v>1619</v>
      </c>
      <c r="H1093" s="48">
        <v>45695</v>
      </c>
      <c r="I1093" t="s">
        <v>357</v>
      </c>
      <c r="J1093" t="s">
        <v>303</v>
      </c>
      <c r="K1093" t="s">
        <v>313</v>
      </c>
      <c r="L1093" t="s">
        <v>1622</v>
      </c>
      <c r="M1093" t="s">
        <v>1622</v>
      </c>
      <c r="N1093" t="s">
        <v>333</v>
      </c>
      <c r="O1093" t="s">
        <v>299</v>
      </c>
      <c r="P1093" t="s">
        <v>1620</v>
      </c>
      <c r="Q1093" t="s">
        <v>307</v>
      </c>
      <c r="R1093" t="s">
        <v>1623</v>
      </c>
      <c r="S1093" t="s">
        <v>20</v>
      </c>
      <c r="T1093" s="49">
        <v>0.58330000000000004</v>
      </c>
      <c r="U1093" s="49">
        <v>3.0331600000000001</v>
      </c>
      <c r="V1093" s="49">
        <v>82.6</v>
      </c>
      <c r="W1093" t="s">
        <v>301</v>
      </c>
      <c r="X1093" t="s">
        <v>370</v>
      </c>
      <c r="Y1093" t="s">
        <v>371</v>
      </c>
      <c r="Z1093" t="s">
        <v>1621</v>
      </c>
      <c r="AA1093" s="2" t="str">
        <f>IFERROR(VLOOKUP(Tabela3[[#This Row],[RetornCodigo]],Tabela7[],4,0),"formula")</f>
        <v xml:space="preserve">Mateus Uruguai   </v>
      </c>
      <c r="AB1093" s="9" t="str">
        <f>IFERROR(VLOOKUP(Tabela3[[#This Row],[RetornCodigo]],Tabela7[],3,0),"formula")</f>
        <v>Mateus</v>
      </c>
      <c r="AC1093" s="40">
        <f>IFERROR(Tabela3[[#This Row],[Vlr Devolução]]/$AK$1,"formula")</f>
        <v>2.6464590826027156E-4</v>
      </c>
      <c r="AD1093" s="32">
        <f>IFERROR(Tabela3[[#This Row],[Qtd Devolvida Kg]]/$AL$1,"formula")</f>
        <v>8.7967164165326752E-5</v>
      </c>
      <c r="AE1093" s="41" t="str">
        <f>IFERROR(RIGHT(Tabela3[[#This Row],[Cliente]],10),"formula")</f>
        <v>1456 - 04)</v>
      </c>
      <c r="AF1093" s="41">
        <f>IFERROR(VLOOKUP(Tabela3[[#This Row],[Fantasia]],'BASE VENDAS'!#REF!,2,0),0)</f>
        <v>0</v>
      </c>
      <c r="AG1093" s="41">
        <f>IFERROR(VLOOKUP(Tabela3[[#This Row],[Fantasia]],'BASE VENDAS'!#REF!,3,0),0)</f>
        <v>0</v>
      </c>
      <c r="AH1093" s="42">
        <f t="shared" si="18"/>
        <v>2.8611970184302681E-2</v>
      </c>
    </row>
    <row r="1094" spans="1:34" x14ac:dyDescent="0.2">
      <c r="A1094" s="9" t="str">
        <f>IFERROR(Tabela3[[#This Row],[direita]],"formula")</f>
        <v>1456 - 04)</v>
      </c>
      <c r="C1094" t="s">
        <v>1140</v>
      </c>
      <c r="D1094" t="s">
        <v>918</v>
      </c>
      <c r="E1094" t="s">
        <v>1141</v>
      </c>
      <c r="F1094" t="s">
        <v>677</v>
      </c>
      <c r="G1094" t="s">
        <v>1619</v>
      </c>
      <c r="H1094" s="48">
        <v>45695</v>
      </c>
      <c r="I1094" t="s">
        <v>357</v>
      </c>
      <c r="J1094" t="s">
        <v>303</v>
      </c>
      <c r="K1094" t="s">
        <v>57</v>
      </c>
      <c r="L1094" t="s">
        <v>429</v>
      </c>
      <c r="M1094" t="s">
        <v>367</v>
      </c>
      <c r="N1094" t="s">
        <v>342</v>
      </c>
      <c r="O1094" t="s">
        <v>299</v>
      </c>
      <c r="P1094" t="s">
        <v>1624</v>
      </c>
      <c r="Q1094" t="s">
        <v>300</v>
      </c>
      <c r="R1094" t="s">
        <v>1297</v>
      </c>
      <c r="S1094" t="s">
        <v>20</v>
      </c>
      <c r="T1094" s="49">
        <v>0.36359999999999998</v>
      </c>
      <c r="U1094" s="49">
        <v>4.3632</v>
      </c>
      <c r="V1094" s="49">
        <v>100</v>
      </c>
      <c r="W1094" t="s">
        <v>301</v>
      </c>
      <c r="X1094" t="s">
        <v>370</v>
      </c>
      <c r="Y1094" t="s">
        <v>371</v>
      </c>
      <c r="Z1094" t="s">
        <v>1625</v>
      </c>
      <c r="AA1094" s="2" t="str">
        <f>IFERROR(VLOOKUP(Tabela3[[#This Row],[RetornCodigo]],Tabela7[],4,0),"formula")</f>
        <v xml:space="preserve">Mateus Uruguai   </v>
      </c>
      <c r="AB1094" s="9" t="str">
        <f>IFERROR(VLOOKUP(Tabela3[[#This Row],[RetornCodigo]],Tabela7[],3,0),"formula")</f>
        <v>Mateus</v>
      </c>
      <c r="AC1094" s="40">
        <f>IFERROR(Tabela3[[#This Row],[Vlr Devolução]]/$AK$1,"formula")</f>
        <v>3.203945620584402E-4</v>
      </c>
      <c r="AD1094" s="32">
        <f>IFERROR(Tabela3[[#This Row],[Qtd Devolvida Kg]]/$AL$1,"formula")</f>
        <v>1.2654074651062048E-4</v>
      </c>
      <c r="AE1094" s="41" t="str">
        <f>IFERROR(RIGHT(Tabela3[[#This Row],[Cliente]],10),"formula")</f>
        <v>1456 - 04)</v>
      </c>
      <c r="AF1094" s="41">
        <f>IFERROR(VLOOKUP(Tabela3[[#This Row],[Fantasia]],'BASE VENDAS'!#REF!,2,0),0)</f>
        <v>0</v>
      </c>
      <c r="AG1094" s="41">
        <f>IFERROR(VLOOKUP(Tabela3[[#This Row],[Fantasia]],'BASE VENDAS'!#REF!,3,0),0)</f>
        <v>0</v>
      </c>
      <c r="AH1094" s="42">
        <f t="shared" si="18"/>
        <v>2.8611970184302681E-2</v>
      </c>
    </row>
    <row r="1095" spans="1:34" x14ac:dyDescent="0.2">
      <c r="A1095" s="9" t="str">
        <f>IFERROR(Tabela3[[#This Row],[direita]],"formula")</f>
        <v>0002 - 40)</v>
      </c>
      <c r="C1095" t="s">
        <v>1140</v>
      </c>
      <c r="D1095" t="s">
        <v>918</v>
      </c>
      <c r="E1095" t="s">
        <v>1141</v>
      </c>
      <c r="F1095" t="s">
        <v>677</v>
      </c>
      <c r="G1095" t="s">
        <v>1473</v>
      </c>
      <c r="H1095" s="48">
        <v>45694</v>
      </c>
      <c r="I1095" t="s">
        <v>357</v>
      </c>
      <c r="J1095" t="s">
        <v>297</v>
      </c>
      <c r="K1095" t="s">
        <v>27</v>
      </c>
      <c r="L1095" t="s">
        <v>84</v>
      </c>
      <c r="M1095" t="s">
        <v>102</v>
      </c>
      <c r="N1095" t="s">
        <v>298</v>
      </c>
      <c r="O1095" t="s">
        <v>299</v>
      </c>
      <c r="P1095" t="s">
        <v>1626</v>
      </c>
      <c r="Q1095" t="s">
        <v>300</v>
      </c>
      <c r="R1095" t="s">
        <v>103</v>
      </c>
      <c r="S1095" t="s">
        <v>20</v>
      </c>
      <c r="T1095" s="49">
        <v>9.0899999999999995E-2</v>
      </c>
      <c r="U1095" s="49">
        <v>1.7907299999999999</v>
      </c>
      <c r="V1095" s="49">
        <v>24.18</v>
      </c>
      <c r="W1095" t="s">
        <v>301</v>
      </c>
      <c r="X1095" t="s">
        <v>370</v>
      </c>
      <c r="Y1095" t="s">
        <v>371</v>
      </c>
      <c r="Z1095" t="s">
        <v>1627</v>
      </c>
      <c r="AA1095" s="2" t="str">
        <f>IFERROR(VLOOKUP(Tabela3[[#This Row],[RetornCodigo]],Tabela7[],4,0),"formula")</f>
        <v xml:space="preserve">Atac Bela Vista   </v>
      </c>
      <c r="AB1095" s="9" t="str">
        <f>IFERROR(VLOOKUP(Tabela3[[#This Row],[RetornCodigo]],Tabela7[],3,0),"formula")</f>
        <v>Atacadao</v>
      </c>
      <c r="AC1095" s="40">
        <f>IFERROR(Tabela3[[#This Row],[Vlr Devolução]]/$AK$1,"formula")</f>
        <v>7.7471405105730839E-5</v>
      </c>
      <c r="AD1095" s="32">
        <f>IFERROR(Tabela3[[#This Row],[Qtd Devolvida Kg]]/$AL$1,"formula")</f>
        <v>5.1934431380400491E-5</v>
      </c>
      <c r="AE1095" s="41" t="str">
        <f>IFERROR(RIGHT(Tabela3[[#This Row],[Cliente]],10),"formula")</f>
        <v>0002 - 40)</v>
      </c>
      <c r="AF1095" s="41">
        <f>IFERROR(VLOOKUP(Tabela3[[#This Row],[Fantasia]],'BASE VENDAS'!#REF!,2,0),0)</f>
        <v>0</v>
      </c>
      <c r="AG1095" s="41">
        <f>IFERROR(VLOOKUP(Tabela3[[#This Row],[Fantasia]],'BASE VENDAS'!#REF!,3,0),0)</f>
        <v>0</v>
      </c>
      <c r="AH1095" s="42">
        <f t="shared" si="18"/>
        <v>2.8611970184302681E-2</v>
      </c>
    </row>
    <row r="1096" spans="1:34" x14ac:dyDescent="0.2">
      <c r="A1096" s="9" t="str">
        <f>IFERROR(Tabela3[[#This Row],[direita]],"formula")</f>
        <v>0002 - 40)</v>
      </c>
      <c r="C1096" t="s">
        <v>1140</v>
      </c>
      <c r="D1096" t="s">
        <v>918</v>
      </c>
      <c r="E1096" t="s">
        <v>1141</v>
      </c>
      <c r="F1096" t="s">
        <v>677</v>
      </c>
      <c r="G1096" t="s">
        <v>1473</v>
      </c>
      <c r="H1096" s="48">
        <v>45694</v>
      </c>
      <c r="I1096" t="s">
        <v>357</v>
      </c>
      <c r="J1096" t="s">
        <v>303</v>
      </c>
      <c r="K1096" t="s">
        <v>57</v>
      </c>
      <c r="L1096" t="s">
        <v>334</v>
      </c>
      <c r="M1096" t="s">
        <v>367</v>
      </c>
      <c r="N1096" t="s">
        <v>342</v>
      </c>
      <c r="O1096" t="s">
        <v>299</v>
      </c>
      <c r="P1096" t="s">
        <v>1628</v>
      </c>
      <c r="Q1096" t="s">
        <v>300</v>
      </c>
      <c r="R1096" t="s">
        <v>387</v>
      </c>
      <c r="S1096" t="s">
        <v>20</v>
      </c>
      <c r="T1096" s="49">
        <v>0.3</v>
      </c>
      <c r="U1096" s="49">
        <v>1.68</v>
      </c>
      <c r="V1096" s="49">
        <v>32.700000000000003</v>
      </c>
      <c r="W1096" t="s">
        <v>301</v>
      </c>
      <c r="X1096" t="s">
        <v>370</v>
      </c>
      <c r="Y1096" t="s">
        <v>371</v>
      </c>
      <c r="Z1096" t="s">
        <v>1629</v>
      </c>
      <c r="AA1096" s="2" t="str">
        <f>IFERROR(VLOOKUP(Tabela3[[#This Row],[RetornCodigo]],Tabela7[],4,0),"formula")</f>
        <v xml:space="preserve">Atac Bela Vista   </v>
      </c>
      <c r="AB1096" s="9" t="str">
        <f>IFERROR(VLOOKUP(Tabela3[[#This Row],[RetornCodigo]],Tabela7[],3,0),"formula")</f>
        <v>Atacadao</v>
      </c>
      <c r="AC1096" s="40">
        <f>IFERROR(Tabela3[[#This Row],[Vlr Devolução]]/$AK$1,"formula")</f>
        <v>1.0476902179310995E-4</v>
      </c>
      <c r="AD1096" s="32">
        <f>IFERROR(Tabela3[[#This Row],[Qtd Devolvida Kg]]/$AL$1,"formula")</f>
        <v>4.8723059712560147E-5</v>
      </c>
      <c r="AE1096" s="41" t="str">
        <f>IFERROR(RIGHT(Tabela3[[#This Row],[Cliente]],10),"formula")</f>
        <v>0002 - 40)</v>
      </c>
      <c r="AF1096" s="41">
        <f>IFERROR(VLOOKUP(Tabela3[[#This Row],[Fantasia]],'BASE VENDAS'!#REF!,2,0),0)</f>
        <v>0</v>
      </c>
      <c r="AG1096" s="41">
        <f>IFERROR(VLOOKUP(Tabela3[[#This Row],[Fantasia]],'BASE VENDAS'!#REF!,3,0),0)</f>
        <v>0</v>
      </c>
      <c r="AH1096" s="42">
        <f t="shared" si="18"/>
        <v>2.8611970184302681E-2</v>
      </c>
    </row>
    <row r="1097" spans="1:34" x14ac:dyDescent="0.2">
      <c r="A1097" s="9" t="str">
        <f>IFERROR(Tabela3[[#This Row],[direita]],"formula")</f>
        <v>0002 - 40)</v>
      </c>
      <c r="C1097" t="s">
        <v>1140</v>
      </c>
      <c r="D1097" t="s">
        <v>918</v>
      </c>
      <c r="E1097" t="s">
        <v>1141</v>
      </c>
      <c r="F1097" t="s">
        <v>677</v>
      </c>
      <c r="G1097" t="s">
        <v>1473</v>
      </c>
      <c r="H1097" s="48">
        <v>45694</v>
      </c>
      <c r="I1097" t="s">
        <v>357</v>
      </c>
      <c r="J1097" t="s">
        <v>297</v>
      </c>
      <c r="K1097" t="s">
        <v>41</v>
      </c>
      <c r="L1097" t="s">
        <v>310</v>
      </c>
      <c r="M1097" t="s">
        <v>42</v>
      </c>
      <c r="N1097" t="s">
        <v>298</v>
      </c>
      <c r="O1097" t="s">
        <v>299</v>
      </c>
      <c r="P1097" t="s">
        <v>1628</v>
      </c>
      <c r="Q1097" t="s">
        <v>308</v>
      </c>
      <c r="R1097" t="s">
        <v>267</v>
      </c>
      <c r="S1097" t="s">
        <v>20</v>
      </c>
      <c r="T1097" s="49">
        <v>0.22220000000000001</v>
      </c>
      <c r="U1097" s="49">
        <v>1.9998</v>
      </c>
      <c r="V1097" s="49">
        <v>33</v>
      </c>
      <c r="W1097" t="s">
        <v>301</v>
      </c>
      <c r="X1097" t="s">
        <v>370</v>
      </c>
      <c r="Y1097" t="s">
        <v>371</v>
      </c>
      <c r="Z1097" t="s">
        <v>1629</v>
      </c>
      <c r="AA1097" s="2" t="str">
        <f>IFERROR(VLOOKUP(Tabela3[[#This Row],[RetornCodigo]],Tabela7[],4,0),"formula")</f>
        <v xml:space="preserve">Atac Bela Vista   </v>
      </c>
      <c r="AB1097" s="9" t="str">
        <f>IFERROR(VLOOKUP(Tabela3[[#This Row],[RetornCodigo]],Tabela7[],3,0),"formula")</f>
        <v>Atacadao</v>
      </c>
      <c r="AC1097" s="40">
        <f>IFERROR(Tabela3[[#This Row],[Vlr Devolução]]/$AK$1,"formula")</f>
        <v>1.0573020547928526E-4</v>
      </c>
      <c r="AD1097" s="32">
        <f>IFERROR(Tabela3[[#This Row],[Qtd Devolvida Kg]]/$AL$1,"formula")</f>
        <v>5.7997842150701057E-5</v>
      </c>
      <c r="AE1097" s="41" t="str">
        <f>IFERROR(RIGHT(Tabela3[[#This Row],[Cliente]],10),"formula")</f>
        <v>0002 - 40)</v>
      </c>
      <c r="AF1097" s="41">
        <f>IFERROR(VLOOKUP(Tabela3[[#This Row],[Fantasia]],'BASE VENDAS'!#REF!,2,0),0)</f>
        <v>0</v>
      </c>
      <c r="AG1097" s="41">
        <f>IFERROR(VLOOKUP(Tabela3[[#This Row],[Fantasia]],'BASE VENDAS'!#REF!,3,0),0)</f>
        <v>0</v>
      </c>
      <c r="AH1097" s="42">
        <f t="shared" si="18"/>
        <v>2.8611970184302681E-2</v>
      </c>
    </row>
    <row r="1098" spans="1:34" x14ac:dyDescent="0.2">
      <c r="A1098" s="9" t="str">
        <f>IFERROR(Tabela3[[#This Row],[direita]],"formula")</f>
        <v>2459 - 50)</v>
      </c>
      <c r="C1098" t="s">
        <v>1140</v>
      </c>
      <c r="D1098" t="s">
        <v>918</v>
      </c>
      <c r="E1098" t="s">
        <v>1141</v>
      </c>
      <c r="F1098" t="s">
        <v>677</v>
      </c>
      <c r="G1098" t="s">
        <v>1336</v>
      </c>
      <c r="H1098" s="48">
        <v>45689</v>
      </c>
      <c r="I1098" t="s">
        <v>266</v>
      </c>
      <c r="J1098" t="s">
        <v>297</v>
      </c>
      <c r="K1098" t="s">
        <v>27</v>
      </c>
      <c r="L1098" t="s">
        <v>84</v>
      </c>
      <c r="M1098" t="s">
        <v>102</v>
      </c>
      <c r="N1098" t="s">
        <v>298</v>
      </c>
      <c r="O1098" t="s">
        <v>299</v>
      </c>
      <c r="P1098" t="s">
        <v>1630</v>
      </c>
      <c r="Q1098" t="s">
        <v>300</v>
      </c>
      <c r="R1098" t="s">
        <v>103</v>
      </c>
      <c r="S1098" t="s">
        <v>20</v>
      </c>
      <c r="T1098" s="49">
        <v>9.0899999999999995E-2</v>
      </c>
      <c r="U1098" s="49">
        <v>1.7907299999999999</v>
      </c>
      <c r="V1098" s="49">
        <v>25.8</v>
      </c>
      <c r="W1098" t="s">
        <v>301</v>
      </c>
      <c r="X1098" t="s">
        <v>370</v>
      </c>
      <c r="Y1098" t="s">
        <v>1144</v>
      </c>
      <c r="Z1098" t="s">
        <v>1631</v>
      </c>
      <c r="AA1098" s="2" t="str">
        <f>IFERROR(VLOOKUP(Tabela3[[#This Row],[RetornCodigo]],Tabela7[],4,0),"formula")</f>
        <v xml:space="preserve">Mateus Parque Sao Joao   </v>
      </c>
      <c r="AB1098" s="9" t="str">
        <f>IFERROR(VLOOKUP(Tabela3[[#This Row],[RetornCodigo]],Tabela7[],3,0),"formula")</f>
        <v>Mateus</v>
      </c>
      <c r="AC1098" s="40">
        <f>IFERROR(Tabela3[[#This Row],[Vlr Devolução]]/$AK$1,"formula")</f>
        <v>8.2661797011077565E-5</v>
      </c>
      <c r="AD1098" s="32">
        <f>IFERROR(Tabela3[[#This Row],[Qtd Devolvida Kg]]/$AL$1,"formula")</f>
        <v>5.1934431380400491E-5</v>
      </c>
      <c r="AE1098" s="41" t="str">
        <f>IFERROR(RIGHT(Tabela3[[#This Row],[Cliente]],10),"formula")</f>
        <v>2459 - 50)</v>
      </c>
      <c r="AF1098" s="41">
        <f>IFERROR(VLOOKUP(Tabela3[[#This Row],[Fantasia]],'BASE VENDAS'!#REF!,2,0),0)</f>
        <v>0</v>
      </c>
      <c r="AG1098" s="41">
        <f>IFERROR(VLOOKUP(Tabela3[[#This Row],[Fantasia]],'BASE VENDAS'!#REF!,3,0),0)</f>
        <v>0</v>
      </c>
      <c r="AH1098" s="42">
        <f t="shared" si="18"/>
        <v>2.8611970184302681E-2</v>
      </c>
    </row>
    <row r="1099" spans="1:34" x14ac:dyDescent="0.2">
      <c r="A1099" s="9" t="str">
        <f>IFERROR(Tabela3[[#This Row],[direita]],"formula")</f>
        <v>2459 - 50)</v>
      </c>
      <c r="C1099" t="s">
        <v>1140</v>
      </c>
      <c r="D1099" t="s">
        <v>918</v>
      </c>
      <c r="E1099" t="s">
        <v>1141</v>
      </c>
      <c r="F1099" t="s">
        <v>677</v>
      </c>
      <c r="G1099" t="s">
        <v>1336</v>
      </c>
      <c r="H1099" s="48">
        <v>45689</v>
      </c>
      <c r="I1099" t="s">
        <v>266</v>
      </c>
      <c r="J1099" t="s">
        <v>303</v>
      </c>
      <c r="K1099" t="s">
        <v>313</v>
      </c>
      <c r="L1099" t="s">
        <v>328</v>
      </c>
      <c r="M1099" t="s">
        <v>329</v>
      </c>
      <c r="N1099" t="s">
        <v>330</v>
      </c>
      <c r="O1099" t="s">
        <v>299</v>
      </c>
      <c r="P1099" t="s">
        <v>1630</v>
      </c>
      <c r="Q1099" t="s">
        <v>309</v>
      </c>
      <c r="R1099" t="s">
        <v>331</v>
      </c>
      <c r="S1099" t="s">
        <v>20</v>
      </c>
      <c r="T1099" s="49">
        <v>0.2</v>
      </c>
      <c r="U1099" s="49">
        <v>1.1000000000000001</v>
      </c>
      <c r="V1099" s="49">
        <v>27.6</v>
      </c>
      <c r="W1099" t="s">
        <v>301</v>
      </c>
      <c r="X1099" t="s">
        <v>370</v>
      </c>
      <c r="Y1099" t="s">
        <v>1144</v>
      </c>
      <c r="Z1099" t="s">
        <v>1631</v>
      </c>
      <c r="AA1099" s="2" t="str">
        <f>IFERROR(VLOOKUP(Tabela3[[#This Row],[RetornCodigo]],Tabela7[],4,0),"formula")</f>
        <v xml:space="preserve">Mateus Parque Sao Joao   </v>
      </c>
      <c r="AB1099" s="9" t="str">
        <f>IFERROR(VLOOKUP(Tabela3[[#This Row],[RetornCodigo]],Tabela7[],3,0),"formula")</f>
        <v>Mateus</v>
      </c>
      <c r="AC1099" s="40">
        <f>IFERROR(Tabela3[[#This Row],[Vlr Devolução]]/$AK$1,"formula")</f>
        <v>8.8428899128129495E-5</v>
      </c>
      <c r="AD1099" s="32">
        <f>IFERROR(Tabela3[[#This Row],[Qtd Devolvida Kg]]/$AL$1,"formula")</f>
        <v>3.1902003383223904E-5</v>
      </c>
      <c r="AE1099" s="41" t="str">
        <f>IFERROR(RIGHT(Tabela3[[#This Row],[Cliente]],10),"formula")</f>
        <v>2459 - 50)</v>
      </c>
      <c r="AF1099" s="41">
        <f>IFERROR(VLOOKUP(Tabela3[[#This Row],[Fantasia]],'BASE VENDAS'!#REF!,2,0),0)</f>
        <v>0</v>
      </c>
      <c r="AG1099" s="41">
        <f>IFERROR(VLOOKUP(Tabela3[[#This Row],[Fantasia]],'BASE VENDAS'!#REF!,3,0),0)</f>
        <v>0</v>
      </c>
      <c r="AH1099" s="42">
        <f t="shared" si="18"/>
        <v>2.8611970184302681E-2</v>
      </c>
    </row>
    <row r="1100" spans="1:34" x14ac:dyDescent="0.2">
      <c r="A1100" s="9" t="str">
        <f>IFERROR(Tabela3[[#This Row],[direita]],"formula")</f>
        <v>2459 - 50)</v>
      </c>
      <c r="C1100" t="s">
        <v>1140</v>
      </c>
      <c r="D1100" t="s">
        <v>918</v>
      </c>
      <c r="E1100" t="s">
        <v>1141</v>
      </c>
      <c r="F1100" t="s">
        <v>677</v>
      </c>
      <c r="G1100" t="s">
        <v>1336</v>
      </c>
      <c r="H1100" s="48">
        <v>45689</v>
      </c>
      <c r="I1100" t="s">
        <v>266</v>
      </c>
      <c r="J1100" t="s">
        <v>303</v>
      </c>
      <c r="K1100" t="s">
        <v>313</v>
      </c>
      <c r="L1100" t="s">
        <v>324</v>
      </c>
      <c r="M1100" t="s">
        <v>324</v>
      </c>
      <c r="N1100" t="s">
        <v>314</v>
      </c>
      <c r="O1100" t="s">
        <v>299</v>
      </c>
      <c r="P1100" t="s">
        <v>1630</v>
      </c>
      <c r="Q1100" t="s">
        <v>307</v>
      </c>
      <c r="R1100" t="s">
        <v>375</v>
      </c>
      <c r="S1100" t="s">
        <v>20</v>
      </c>
      <c r="T1100" s="49">
        <v>0.2</v>
      </c>
      <c r="U1100" s="49">
        <v>1.1000000000000001</v>
      </c>
      <c r="V1100" s="49">
        <v>13.6</v>
      </c>
      <c r="W1100" t="s">
        <v>301</v>
      </c>
      <c r="X1100" t="s">
        <v>370</v>
      </c>
      <c r="Y1100" t="s">
        <v>1144</v>
      </c>
      <c r="Z1100" t="s">
        <v>1631</v>
      </c>
      <c r="AA1100" s="2" t="str">
        <f>IFERROR(VLOOKUP(Tabela3[[#This Row],[RetornCodigo]],Tabela7[],4,0),"formula")</f>
        <v xml:space="preserve">Mateus Parque Sao Joao   </v>
      </c>
      <c r="AB1100" s="9" t="str">
        <f>IFERROR(VLOOKUP(Tabela3[[#This Row],[RetornCodigo]],Tabela7[],3,0),"formula")</f>
        <v>Mateus</v>
      </c>
      <c r="AC1100" s="40">
        <f>IFERROR(Tabela3[[#This Row],[Vlr Devolução]]/$AK$1,"formula")</f>
        <v>4.3573660439947866E-5</v>
      </c>
      <c r="AD1100" s="32">
        <f>IFERROR(Tabela3[[#This Row],[Qtd Devolvida Kg]]/$AL$1,"formula")</f>
        <v>3.1902003383223904E-5</v>
      </c>
      <c r="AE1100" s="41" t="str">
        <f>IFERROR(RIGHT(Tabela3[[#This Row],[Cliente]],10),"formula")</f>
        <v>2459 - 50)</v>
      </c>
      <c r="AF1100" s="41">
        <f>IFERROR(VLOOKUP(Tabela3[[#This Row],[Fantasia]],'BASE VENDAS'!#REF!,2,0),0)</f>
        <v>0</v>
      </c>
      <c r="AG1100" s="41">
        <f>IFERROR(VLOOKUP(Tabela3[[#This Row],[Fantasia]],'BASE VENDAS'!#REF!,3,0),0)</f>
        <v>0</v>
      </c>
      <c r="AH1100" s="42">
        <f t="shared" si="18"/>
        <v>2.8611970184302681E-2</v>
      </c>
    </row>
    <row r="1101" spans="1:34" x14ac:dyDescent="0.2">
      <c r="A1101" s="9" t="str">
        <f>IFERROR(Tabela3[[#This Row],[direita]],"formula")</f>
        <v>2459 - 50)</v>
      </c>
      <c r="C1101" t="s">
        <v>1140</v>
      </c>
      <c r="D1101" t="s">
        <v>918</v>
      </c>
      <c r="E1101" t="s">
        <v>1141</v>
      </c>
      <c r="F1101" t="s">
        <v>677</v>
      </c>
      <c r="G1101" t="s">
        <v>1336</v>
      </c>
      <c r="H1101" s="48">
        <v>45689</v>
      </c>
      <c r="I1101" t="s">
        <v>266</v>
      </c>
      <c r="J1101" t="s">
        <v>303</v>
      </c>
      <c r="K1101" t="s">
        <v>57</v>
      </c>
      <c r="L1101" t="s">
        <v>429</v>
      </c>
      <c r="M1101" t="s">
        <v>367</v>
      </c>
      <c r="N1101" t="s">
        <v>342</v>
      </c>
      <c r="O1101" t="s">
        <v>299</v>
      </c>
      <c r="P1101" t="s">
        <v>1632</v>
      </c>
      <c r="Q1101" t="s">
        <v>300</v>
      </c>
      <c r="R1101" t="s">
        <v>1297</v>
      </c>
      <c r="S1101" t="s">
        <v>20</v>
      </c>
      <c r="T1101" s="49">
        <v>0.18179999999999999</v>
      </c>
      <c r="U1101" s="49">
        <v>2.1816</v>
      </c>
      <c r="V1101" s="49">
        <v>50</v>
      </c>
      <c r="W1101" t="s">
        <v>301</v>
      </c>
      <c r="X1101" t="s">
        <v>370</v>
      </c>
      <c r="Y1101" t="s">
        <v>1144</v>
      </c>
      <c r="Z1101" t="s">
        <v>1633</v>
      </c>
      <c r="AA1101" s="2" t="str">
        <f>IFERROR(VLOOKUP(Tabela3[[#This Row],[RetornCodigo]],Tabela7[],4,0),"formula")</f>
        <v xml:space="preserve">Mateus Parque Sao Joao   </v>
      </c>
      <c r="AB1101" s="9" t="str">
        <f>IFERROR(VLOOKUP(Tabela3[[#This Row],[RetornCodigo]],Tabela7[],3,0),"formula")</f>
        <v>Mateus</v>
      </c>
      <c r="AC1101" s="40">
        <f>IFERROR(Tabela3[[#This Row],[Vlr Devolução]]/$AK$1,"formula")</f>
        <v>1.601972810292201E-4</v>
      </c>
      <c r="AD1101" s="32">
        <f>IFERROR(Tabela3[[#This Row],[Qtd Devolvida Kg]]/$AL$1,"formula")</f>
        <v>6.3270373255310241E-5</v>
      </c>
      <c r="AE1101" s="41" t="str">
        <f>IFERROR(RIGHT(Tabela3[[#This Row],[Cliente]],10),"formula")</f>
        <v>2459 - 50)</v>
      </c>
      <c r="AF1101" s="41">
        <f>IFERROR(VLOOKUP(Tabela3[[#This Row],[Fantasia]],'BASE VENDAS'!#REF!,2,0),0)</f>
        <v>0</v>
      </c>
      <c r="AG1101" s="41">
        <f>IFERROR(VLOOKUP(Tabela3[[#This Row],[Fantasia]],'BASE VENDAS'!#REF!,3,0),0)</f>
        <v>0</v>
      </c>
      <c r="AH1101" s="42">
        <f t="shared" si="18"/>
        <v>2.8611970184302681E-2</v>
      </c>
    </row>
    <row r="1102" spans="1:34" x14ac:dyDescent="0.2">
      <c r="A1102" s="9" t="str">
        <f>IFERROR(Tabela3[[#This Row],[direita]],"formula")</f>
        <v>1899 - 72)</v>
      </c>
      <c r="C1102" t="s">
        <v>1140</v>
      </c>
      <c r="D1102" t="s">
        <v>921</v>
      </c>
      <c r="E1102" t="s">
        <v>1284</v>
      </c>
      <c r="F1102" t="s">
        <v>681</v>
      </c>
      <c r="G1102" t="s">
        <v>1285</v>
      </c>
      <c r="H1102" s="48">
        <v>45693</v>
      </c>
      <c r="I1102" t="s">
        <v>357</v>
      </c>
      <c r="J1102" t="s">
        <v>303</v>
      </c>
      <c r="K1102" t="s">
        <v>57</v>
      </c>
      <c r="L1102" t="s">
        <v>429</v>
      </c>
      <c r="M1102" t="s">
        <v>57</v>
      </c>
      <c r="N1102" t="s">
        <v>298</v>
      </c>
      <c r="O1102" t="s">
        <v>299</v>
      </c>
      <c r="P1102" t="s">
        <v>1634</v>
      </c>
      <c r="Q1102" t="s">
        <v>300</v>
      </c>
      <c r="R1102" t="s">
        <v>58</v>
      </c>
      <c r="S1102" t="s">
        <v>20</v>
      </c>
      <c r="T1102" s="49">
        <v>0.33329999999999999</v>
      </c>
      <c r="U1102" s="49">
        <v>1.9998</v>
      </c>
      <c r="V1102" s="49">
        <v>31</v>
      </c>
      <c r="W1102" t="s">
        <v>301</v>
      </c>
      <c r="X1102" t="s">
        <v>370</v>
      </c>
      <c r="Y1102" t="s">
        <v>371</v>
      </c>
      <c r="Z1102" t="s">
        <v>1635</v>
      </c>
      <c r="AA1102" s="2" t="str">
        <f>IFERROR(VLOOKUP(Tabela3[[#This Row],[RetornCodigo]],Tabela7[],4,0),"formula")</f>
        <v xml:space="preserve">Assai Novo Angelim   </v>
      </c>
      <c r="AB1102" s="9" t="str">
        <f>IFERROR(VLOOKUP(Tabela3[[#This Row],[RetornCodigo]],Tabela7[],3,0),"formula")</f>
        <v>Assai</v>
      </c>
      <c r="AC1102" s="40">
        <f>IFERROR(Tabela3[[#This Row],[Vlr Devolução]]/$AK$1,"formula")</f>
        <v>9.9322314238116453E-5</v>
      </c>
      <c r="AD1102" s="32">
        <f>IFERROR(Tabela3[[#This Row],[Qtd Devolvida Kg]]/$AL$1,"formula")</f>
        <v>5.7997842150701057E-5</v>
      </c>
      <c r="AE1102" s="41" t="str">
        <f>IFERROR(RIGHT(Tabela3[[#This Row],[Cliente]],10),"formula")</f>
        <v>1899 - 72)</v>
      </c>
      <c r="AF1102" s="41">
        <f>IFERROR(VLOOKUP(Tabela3[[#This Row],[Fantasia]],'BASE VENDAS'!#REF!,2,0),0)</f>
        <v>0</v>
      </c>
      <c r="AG1102" s="41">
        <f>IFERROR(VLOOKUP(Tabela3[[#This Row],[Fantasia]],'BASE VENDAS'!#REF!,3,0),0)</f>
        <v>0</v>
      </c>
      <c r="AH1102" s="42">
        <f t="shared" si="18"/>
        <v>2.8611970184302681E-2</v>
      </c>
    </row>
    <row r="1103" spans="1:34" x14ac:dyDescent="0.2">
      <c r="A1103" s="9" t="str">
        <f>IFERROR(Tabela3[[#This Row],[direita]],"formula")</f>
        <v>1899 - 72)</v>
      </c>
      <c r="C1103" t="s">
        <v>1140</v>
      </c>
      <c r="D1103" t="s">
        <v>921</v>
      </c>
      <c r="E1103" t="s">
        <v>1284</v>
      </c>
      <c r="F1103" t="s">
        <v>681</v>
      </c>
      <c r="G1103" t="s">
        <v>1285</v>
      </c>
      <c r="H1103" s="48">
        <v>45693</v>
      </c>
      <c r="I1103" t="s">
        <v>357</v>
      </c>
      <c r="J1103" t="s">
        <v>297</v>
      </c>
      <c r="K1103" t="s">
        <v>41</v>
      </c>
      <c r="L1103" t="s">
        <v>310</v>
      </c>
      <c r="M1103" t="s">
        <v>42</v>
      </c>
      <c r="N1103" t="s">
        <v>298</v>
      </c>
      <c r="O1103" t="s">
        <v>299</v>
      </c>
      <c r="P1103" t="s">
        <v>1634</v>
      </c>
      <c r="Q1103" t="s">
        <v>308</v>
      </c>
      <c r="R1103" t="s">
        <v>267</v>
      </c>
      <c r="S1103" t="s">
        <v>20</v>
      </c>
      <c r="T1103" s="49">
        <v>0.33329999999999999</v>
      </c>
      <c r="U1103" s="49">
        <v>2.9996999999999998</v>
      </c>
      <c r="V1103" s="49">
        <v>64.5</v>
      </c>
      <c r="W1103" t="s">
        <v>301</v>
      </c>
      <c r="X1103" t="s">
        <v>370</v>
      </c>
      <c r="Y1103" t="s">
        <v>371</v>
      </c>
      <c r="Z1103" t="s">
        <v>1635</v>
      </c>
      <c r="AA1103" s="2" t="str">
        <f>IFERROR(VLOOKUP(Tabela3[[#This Row],[RetornCodigo]],Tabela7[],4,0),"formula")</f>
        <v xml:space="preserve">Assai Novo Angelim   </v>
      </c>
      <c r="AB1103" s="9" t="str">
        <f>IFERROR(VLOOKUP(Tabela3[[#This Row],[RetornCodigo]],Tabela7[],3,0),"formula")</f>
        <v>Assai</v>
      </c>
      <c r="AC1103" s="40">
        <f>IFERROR(Tabela3[[#This Row],[Vlr Devolução]]/$AK$1,"formula")</f>
        <v>2.0665449252769391E-4</v>
      </c>
      <c r="AD1103" s="32">
        <f>IFERROR(Tabela3[[#This Row],[Qtd Devolvida Kg]]/$AL$1,"formula")</f>
        <v>8.6996763226051578E-5</v>
      </c>
      <c r="AE1103" s="41" t="str">
        <f>IFERROR(RIGHT(Tabela3[[#This Row],[Cliente]],10),"formula")</f>
        <v>1899 - 72)</v>
      </c>
      <c r="AF1103" s="41">
        <f>IFERROR(VLOOKUP(Tabela3[[#This Row],[Fantasia]],'BASE VENDAS'!#REF!,2,0),0)</f>
        <v>0</v>
      </c>
      <c r="AG1103" s="41">
        <f>IFERROR(VLOOKUP(Tabela3[[#This Row],[Fantasia]],'BASE VENDAS'!#REF!,3,0),0)</f>
        <v>0</v>
      </c>
      <c r="AH1103" s="42">
        <f t="shared" si="18"/>
        <v>2.8611970184302681E-2</v>
      </c>
    </row>
    <row r="1104" spans="1:34" x14ac:dyDescent="0.2">
      <c r="A1104" s="9" t="str">
        <f>IFERROR(Tabela3[[#This Row],[direita]],"formula")</f>
        <v>1899 - 72)</v>
      </c>
      <c r="C1104" t="s">
        <v>1140</v>
      </c>
      <c r="D1104" t="s">
        <v>921</v>
      </c>
      <c r="E1104" t="s">
        <v>1284</v>
      </c>
      <c r="F1104" t="s">
        <v>681</v>
      </c>
      <c r="G1104" t="s">
        <v>1285</v>
      </c>
      <c r="H1104" s="48">
        <v>45693</v>
      </c>
      <c r="I1104" t="s">
        <v>357</v>
      </c>
      <c r="J1104" t="s">
        <v>297</v>
      </c>
      <c r="K1104" t="s">
        <v>27</v>
      </c>
      <c r="L1104" t="s">
        <v>318</v>
      </c>
      <c r="M1104" t="s">
        <v>72</v>
      </c>
      <c r="N1104" t="s">
        <v>298</v>
      </c>
      <c r="O1104" t="s">
        <v>299</v>
      </c>
      <c r="P1104" t="s">
        <v>1634</v>
      </c>
      <c r="Q1104" t="s">
        <v>309</v>
      </c>
      <c r="R1104" t="s">
        <v>132</v>
      </c>
      <c r="S1104" t="s">
        <v>20</v>
      </c>
      <c r="T1104" s="49">
        <v>0.1111</v>
      </c>
      <c r="U1104" s="49">
        <v>1.9998</v>
      </c>
      <c r="V1104" s="49">
        <v>28</v>
      </c>
      <c r="W1104" t="s">
        <v>301</v>
      </c>
      <c r="X1104" t="s">
        <v>370</v>
      </c>
      <c r="Y1104" t="s">
        <v>371</v>
      </c>
      <c r="Z1104" t="s">
        <v>1635</v>
      </c>
      <c r="AA1104" s="2" t="str">
        <f>IFERROR(VLOOKUP(Tabela3[[#This Row],[RetornCodigo]],Tabela7[],4,0),"formula")</f>
        <v xml:space="preserve">Assai Novo Angelim   </v>
      </c>
      <c r="AB1104" s="9" t="str">
        <f>IFERROR(VLOOKUP(Tabela3[[#This Row],[RetornCodigo]],Tabela7[],3,0),"formula")</f>
        <v>Assai</v>
      </c>
      <c r="AC1104" s="40">
        <f>IFERROR(Tabela3[[#This Row],[Vlr Devolução]]/$AK$1,"formula")</f>
        <v>8.9710477376363259E-5</v>
      </c>
      <c r="AD1104" s="32">
        <f>IFERROR(Tabela3[[#This Row],[Qtd Devolvida Kg]]/$AL$1,"formula")</f>
        <v>5.7997842150701057E-5</v>
      </c>
      <c r="AE1104" s="41" t="str">
        <f>IFERROR(RIGHT(Tabela3[[#This Row],[Cliente]],10),"formula")</f>
        <v>1899 - 72)</v>
      </c>
      <c r="AF1104" s="41">
        <f>IFERROR(VLOOKUP(Tabela3[[#This Row],[Fantasia]],'BASE VENDAS'!#REF!,2,0),0)</f>
        <v>0</v>
      </c>
      <c r="AG1104" s="41">
        <f>IFERROR(VLOOKUP(Tabela3[[#This Row],[Fantasia]],'BASE VENDAS'!#REF!,3,0),0)</f>
        <v>0</v>
      </c>
      <c r="AH1104" s="42">
        <f t="shared" si="18"/>
        <v>2.8611970184302681E-2</v>
      </c>
    </row>
    <row r="1105" spans="1:34" x14ac:dyDescent="0.2">
      <c r="A1105" s="9" t="str">
        <f>IFERROR(Tabela3[[#This Row],[direita]],"formula")</f>
        <v>1899 - 72)</v>
      </c>
      <c r="C1105" t="s">
        <v>1140</v>
      </c>
      <c r="D1105" t="s">
        <v>921</v>
      </c>
      <c r="E1105" t="s">
        <v>1284</v>
      </c>
      <c r="F1105" t="s">
        <v>681</v>
      </c>
      <c r="G1105" t="s">
        <v>1285</v>
      </c>
      <c r="H1105" s="48">
        <v>45693</v>
      </c>
      <c r="I1105" t="s">
        <v>357</v>
      </c>
      <c r="J1105" t="s">
        <v>303</v>
      </c>
      <c r="K1105" t="s">
        <v>313</v>
      </c>
      <c r="L1105" t="s">
        <v>324</v>
      </c>
      <c r="M1105" t="s">
        <v>324</v>
      </c>
      <c r="N1105" t="s">
        <v>333</v>
      </c>
      <c r="O1105" t="s">
        <v>299</v>
      </c>
      <c r="P1105" t="s">
        <v>1634</v>
      </c>
      <c r="Q1105" t="s">
        <v>307</v>
      </c>
      <c r="R1105" t="s">
        <v>385</v>
      </c>
      <c r="S1105" t="s">
        <v>20</v>
      </c>
      <c r="T1105" s="49">
        <v>6.6666999999999996</v>
      </c>
      <c r="U1105" s="49">
        <v>34.666840000000001</v>
      </c>
      <c r="V1105" s="49">
        <v>864</v>
      </c>
      <c r="W1105" t="s">
        <v>301</v>
      </c>
      <c r="X1105" t="s">
        <v>370</v>
      </c>
      <c r="Y1105" t="s">
        <v>371</v>
      </c>
      <c r="Z1105" t="s">
        <v>1635</v>
      </c>
      <c r="AA1105" s="2" t="str">
        <f>IFERROR(VLOOKUP(Tabela3[[#This Row],[RetornCodigo]],Tabela7[],4,0),"formula")</f>
        <v xml:space="preserve">Assai Novo Angelim   </v>
      </c>
      <c r="AB1105" s="9" t="str">
        <f>IFERROR(VLOOKUP(Tabela3[[#This Row],[RetornCodigo]],Tabela7[],3,0),"formula")</f>
        <v>Assai</v>
      </c>
      <c r="AC1105" s="40">
        <f>IFERROR(Tabela3[[#This Row],[Vlr Devolução]]/$AK$1,"formula")</f>
        <v>2.7682090161849234E-3</v>
      </c>
      <c r="AD1105" s="32">
        <f>IFERROR(Tabela3[[#This Row],[Qtd Devolvida Kg]]/$AL$1,"formula")</f>
        <v>1.0054014972415289E-3</v>
      </c>
      <c r="AE1105" s="41" t="str">
        <f>IFERROR(RIGHT(Tabela3[[#This Row],[Cliente]],10),"formula")</f>
        <v>1899 - 72)</v>
      </c>
      <c r="AF1105" s="41">
        <f>IFERROR(VLOOKUP(Tabela3[[#This Row],[Fantasia]],'BASE VENDAS'!#REF!,2,0),0)</f>
        <v>0</v>
      </c>
      <c r="AG1105" s="41">
        <f>IFERROR(VLOOKUP(Tabela3[[#This Row],[Fantasia]],'BASE VENDAS'!#REF!,3,0),0)</f>
        <v>0</v>
      </c>
      <c r="AH1105" s="42">
        <f t="shared" si="18"/>
        <v>2.8611970184302681E-2</v>
      </c>
    </row>
    <row r="1106" spans="1:34" x14ac:dyDescent="0.2">
      <c r="A1106" s="9" t="str">
        <f>IFERROR(Tabela3[[#This Row],[direita]],"formula")</f>
        <v>1899 - 72)</v>
      </c>
      <c r="C1106" t="s">
        <v>1140</v>
      </c>
      <c r="D1106" t="s">
        <v>921</v>
      </c>
      <c r="E1106" t="s">
        <v>1284</v>
      </c>
      <c r="F1106" t="s">
        <v>681</v>
      </c>
      <c r="G1106" t="s">
        <v>1285</v>
      </c>
      <c r="H1106" s="48">
        <v>45702</v>
      </c>
      <c r="I1106" t="s">
        <v>430</v>
      </c>
      <c r="J1106" t="s">
        <v>297</v>
      </c>
      <c r="K1106" t="s">
        <v>41</v>
      </c>
      <c r="L1106" t="s">
        <v>310</v>
      </c>
      <c r="M1106" t="s">
        <v>42</v>
      </c>
      <c r="N1106" t="s">
        <v>298</v>
      </c>
      <c r="O1106" t="s">
        <v>299</v>
      </c>
      <c r="P1106" t="s">
        <v>2321</v>
      </c>
      <c r="Q1106" t="s">
        <v>300</v>
      </c>
      <c r="R1106" t="s">
        <v>267</v>
      </c>
      <c r="S1106" t="s">
        <v>20</v>
      </c>
      <c r="T1106" s="49">
        <v>0.33329999999999999</v>
      </c>
      <c r="U1106" s="49">
        <v>2.9996999999999998</v>
      </c>
      <c r="V1106" s="49">
        <v>64.5</v>
      </c>
      <c r="W1106" t="s">
        <v>301</v>
      </c>
      <c r="X1106" t="s">
        <v>370</v>
      </c>
      <c r="Y1106" t="s">
        <v>371</v>
      </c>
      <c r="Z1106" t="s">
        <v>1635</v>
      </c>
      <c r="AA1106" s="2" t="str">
        <f>IFERROR(VLOOKUP(Tabela3[[#This Row],[RetornCodigo]],Tabela7[],4,0),"formula")</f>
        <v xml:space="preserve">Assai Novo Angelim   </v>
      </c>
      <c r="AB1106" s="9" t="str">
        <f>IFERROR(VLOOKUP(Tabela3[[#This Row],[RetornCodigo]],Tabela7[],3,0),"formula")</f>
        <v>Assai</v>
      </c>
      <c r="AC1106" s="40">
        <f>IFERROR(Tabela3[[#This Row],[Vlr Devolução]]/$AK$1,"formula")</f>
        <v>2.0665449252769391E-4</v>
      </c>
      <c r="AD1106" s="32">
        <f>IFERROR(Tabela3[[#This Row],[Qtd Devolvida Kg]]/$AL$1,"formula")</f>
        <v>8.6996763226051578E-5</v>
      </c>
      <c r="AE1106" s="41" t="str">
        <f>IFERROR(RIGHT(Tabela3[[#This Row],[Cliente]],10),"formula")</f>
        <v>1899 - 72)</v>
      </c>
      <c r="AF1106" s="41">
        <f>IFERROR(VLOOKUP(Tabela3[[#This Row],[Fantasia]],'BASE VENDAS'!#REF!,2,0),0)</f>
        <v>0</v>
      </c>
      <c r="AG1106" s="41">
        <f>IFERROR(VLOOKUP(Tabela3[[#This Row],[Fantasia]],'BASE VENDAS'!#REF!,3,0),0)</f>
        <v>0</v>
      </c>
      <c r="AH1106" s="42">
        <f t="shared" si="18"/>
        <v>2.8611970184302681E-2</v>
      </c>
    </row>
    <row r="1107" spans="1:34" x14ac:dyDescent="0.2">
      <c r="A1107" s="9" t="str">
        <f>IFERROR(Tabela3[[#This Row],[direita]],"formula")</f>
        <v>1899 - 71)</v>
      </c>
      <c r="C1107" t="s">
        <v>1140</v>
      </c>
      <c r="D1107" t="s">
        <v>921</v>
      </c>
      <c r="E1107" t="s">
        <v>1284</v>
      </c>
      <c r="F1107" t="s">
        <v>681</v>
      </c>
      <c r="G1107" t="s">
        <v>1288</v>
      </c>
      <c r="H1107" s="48">
        <v>45692</v>
      </c>
      <c r="I1107" t="s">
        <v>357</v>
      </c>
      <c r="J1107" t="s">
        <v>303</v>
      </c>
      <c r="K1107" t="s">
        <v>313</v>
      </c>
      <c r="L1107" t="s">
        <v>324</v>
      </c>
      <c r="M1107" t="s">
        <v>324</v>
      </c>
      <c r="N1107" t="s">
        <v>333</v>
      </c>
      <c r="O1107" t="s">
        <v>299</v>
      </c>
      <c r="P1107" t="s">
        <v>1636</v>
      </c>
      <c r="Q1107" t="s">
        <v>300</v>
      </c>
      <c r="R1107" t="s">
        <v>385</v>
      </c>
      <c r="S1107" t="s">
        <v>20</v>
      </c>
      <c r="T1107" s="49">
        <v>0.41670000000000001</v>
      </c>
      <c r="U1107" s="49">
        <v>2.1668400000000001</v>
      </c>
      <c r="V1107" s="49">
        <v>54</v>
      </c>
      <c r="W1107" t="s">
        <v>301</v>
      </c>
      <c r="X1107" t="s">
        <v>370</v>
      </c>
      <c r="Y1107" t="s">
        <v>371</v>
      </c>
      <c r="Z1107" t="s">
        <v>1637</v>
      </c>
      <c r="AA1107" s="2" t="str">
        <f>IFERROR(VLOOKUP(Tabela3[[#This Row],[RetornCodigo]],Tabela7[],4,0),"formula")</f>
        <v xml:space="preserve">Assai Turu   </v>
      </c>
      <c r="AB1107" s="9" t="str">
        <f>IFERROR(VLOOKUP(Tabela3[[#This Row],[RetornCodigo]],Tabela7[],3,0),"formula")</f>
        <v>Assai</v>
      </c>
      <c r="AC1107" s="40">
        <f>IFERROR(Tabela3[[#This Row],[Vlr Devolução]]/$AK$1,"formula")</f>
        <v>1.7301306351155771E-4</v>
      </c>
      <c r="AD1107" s="32">
        <f>IFERROR(Tabela3[[#This Row],[Qtd Devolvida Kg]]/$AL$1,"formula")</f>
        <v>6.2842306373549894E-5</v>
      </c>
      <c r="AE1107" s="41" t="str">
        <f>IFERROR(RIGHT(Tabela3[[#This Row],[Cliente]],10),"formula")</f>
        <v>1899 - 71)</v>
      </c>
      <c r="AF1107" s="41">
        <f>IFERROR(VLOOKUP(Tabela3[[#This Row],[Fantasia]],'BASE VENDAS'!#REF!,2,0),0)</f>
        <v>0</v>
      </c>
      <c r="AG1107" s="41">
        <f>IFERROR(VLOOKUP(Tabela3[[#This Row],[Fantasia]],'BASE VENDAS'!#REF!,3,0),0)</f>
        <v>0</v>
      </c>
      <c r="AH1107" s="42">
        <f t="shared" si="18"/>
        <v>2.8611970184302681E-2</v>
      </c>
    </row>
    <row r="1108" spans="1:34" x14ac:dyDescent="0.2">
      <c r="A1108" s="9" t="str">
        <f>IFERROR(Tabela3[[#This Row],[direita]],"formula")</f>
        <v>0048 - 18)</v>
      </c>
      <c r="C1108" t="s">
        <v>1134</v>
      </c>
      <c r="D1108" t="s">
        <v>920</v>
      </c>
      <c r="E1108" t="s">
        <v>1135</v>
      </c>
      <c r="F1108" t="s">
        <v>676</v>
      </c>
      <c r="G1108" t="s">
        <v>1197</v>
      </c>
      <c r="H1108" s="48">
        <v>45691</v>
      </c>
      <c r="I1108" t="s">
        <v>357</v>
      </c>
      <c r="J1108" t="s">
        <v>303</v>
      </c>
      <c r="K1108" t="s">
        <v>57</v>
      </c>
      <c r="L1108" t="s">
        <v>429</v>
      </c>
      <c r="M1108" t="s">
        <v>367</v>
      </c>
      <c r="N1108" t="s">
        <v>342</v>
      </c>
      <c r="O1108" t="s">
        <v>299</v>
      </c>
      <c r="P1108" t="s">
        <v>1638</v>
      </c>
      <c r="Q1108" t="s">
        <v>300</v>
      </c>
      <c r="R1108" t="s">
        <v>1297</v>
      </c>
      <c r="S1108" t="s">
        <v>20</v>
      </c>
      <c r="T1108" s="49">
        <v>2.1818</v>
      </c>
      <c r="U1108" s="49">
        <v>26.1816</v>
      </c>
      <c r="V1108" s="49">
        <v>523.20000000000005</v>
      </c>
      <c r="W1108" t="s">
        <v>301</v>
      </c>
      <c r="X1108" t="s">
        <v>370</v>
      </c>
      <c r="Y1108" t="s">
        <v>371</v>
      </c>
      <c r="Z1108" t="s">
        <v>1639</v>
      </c>
      <c r="AA1108" s="2" t="str">
        <f>IFERROR(VLOOKUP(Tabela3[[#This Row],[RetornCodigo]],Tabela7[],4,0),"formula")</f>
        <v xml:space="preserve">Atac Papicu   </v>
      </c>
      <c r="AB1108" s="9" t="str">
        <f>IFERROR(VLOOKUP(Tabela3[[#This Row],[RetornCodigo]],Tabela7[],3,0),"formula")</f>
        <v>Atacadao</v>
      </c>
      <c r="AC1108" s="40">
        <f>IFERROR(Tabela3[[#This Row],[Vlr Devolução]]/$AK$1,"formula")</f>
        <v>1.6763043486897591E-3</v>
      </c>
      <c r="AD1108" s="32">
        <f>IFERROR(Tabela3[[#This Row],[Qtd Devolvida Kg]]/$AL$1,"formula")</f>
        <v>7.5931408343474086E-4</v>
      </c>
      <c r="AE1108" s="41" t="str">
        <f>IFERROR(RIGHT(Tabela3[[#This Row],[Cliente]],10),"formula")</f>
        <v>0048 - 18)</v>
      </c>
      <c r="AF1108" s="41">
        <f>IFERROR(VLOOKUP(Tabela3[[#This Row],[Fantasia]],'BASE VENDAS'!#REF!,2,0),0)</f>
        <v>0</v>
      </c>
      <c r="AG1108" s="41">
        <f>IFERROR(VLOOKUP(Tabela3[[#This Row],[Fantasia]],'BASE VENDAS'!#REF!,3,0),0)</f>
        <v>0</v>
      </c>
      <c r="AH1108" s="42">
        <f t="shared" si="18"/>
        <v>2.8611970184302681E-2</v>
      </c>
    </row>
    <row r="1109" spans="1:34" x14ac:dyDescent="0.2">
      <c r="A1109" s="9" t="str">
        <f>IFERROR(Tabela3[[#This Row],[direita]],"formula")</f>
        <v>0048 - 18)</v>
      </c>
      <c r="C1109" t="s">
        <v>1134</v>
      </c>
      <c r="D1109" t="s">
        <v>920</v>
      </c>
      <c r="E1109" t="s">
        <v>1135</v>
      </c>
      <c r="F1109" t="s">
        <v>676</v>
      </c>
      <c r="G1109" t="s">
        <v>1197</v>
      </c>
      <c r="H1109" s="48">
        <v>45691</v>
      </c>
      <c r="I1109" t="s">
        <v>357</v>
      </c>
      <c r="J1109" t="s">
        <v>297</v>
      </c>
      <c r="K1109" t="s">
        <v>41</v>
      </c>
      <c r="L1109" t="s">
        <v>310</v>
      </c>
      <c r="M1109" t="s">
        <v>366</v>
      </c>
      <c r="N1109" t="s">
        <v>342</v>
      </c>
      <c r="O1109" t="s">
        <v>299</v>
      </c>
      <c r="P1109" t="s">
        <v>1638</v>
      </c>
      <c r="Q1109" t="s">
        <v>308</v>
      </c>
      <c r="R1109" t="s">
        <v>386</v>
      </c>
      <c r="S1109" t="s">
        <v>20</v>
      </c>
      <c r="T1109" s="49">
        <v>6.7</v>
      </c>
      <c r="U1109" s="49">
        <v>43.55</v>
      </c>
      <c r="V1109" s="49">
        <v>1132.3</v>
      </c>
      <c r="W1109" t="s">
        <v>301</v>
      </c>
      <c r="X1109" t="s">
        <v>370</v>
      </c>
      <c r="Y1109" t="s">
        <v>371</v>
      </c>
      <c r="Z1109" t="s">
        <v>1639</v>
      </c>
      <c r="AA1109" s="2" t="str">
        <f>IFERROR(VLOOKUP(Tabela3[[#This Row],[RetornCodigo]],Tabela7[],4,0),"formula")</f>
        <v xml:space="preserve">Atac Papicu   </v>
      </c>
      <c r="AB1109" s="9" t="str">
        <f>IFERROR(VLOOKUP(Tabela3[[#This Row],[RetornCodigo]],Tabela7[],3,0),"formula")</f>
        <v>Atacadao</v>
      </c>
      <c r="AC1109" s="40">
        <f>IFERROR(Tabela3[[#This Row],[Vlr Devolução]]/$AK$1,"formula")</f>
        <v>3.6278276261877181E-3</v>
      </c>
      <c r="AD1109" s="32">
        <f>IFERROR(Tabela3[[#This Row],[Qtd Devolvida Kg]]/$AL$1,"formula")</f>
        <v>1.2630293157630918E-3</v>
      </c>
      <c r="AE1109" s="41" t="str">
        <f>IFERROR(RIGHT(Tabela3[[#This Row],[Cliente]],10),"formula")</f>
        <v>0048 - 18)</v>
      </c>
      <c r="AF1109" s="41">
        <f>IFERROR(VLOOKUP(Tabela3[[#This Row],[Fantasia]],'BASE VENDAS'!#REF!,2,0),0)</f>
        <v>0</v>
      </c>
      <c r="AG1109" s="41">
        <f>IFERROR(VLOOKUP(Tabela3[[#This Row],[Fantasia]],'BASE VENDAS'!#REF!,3,0),0)</f>
        <v>0</v>
      </c>
      <c r="AH1109" s="42">
        <f t="shared" si="18"/>
        <v>2.8611970184302681E-2</v>
      </c>
    </row>
    <row r="1110" spans="1:34" x14ac:dyDescent="0.2">
      <c r="A1110" s="9" t="str">
        <f>IFERROR(Tabela3[[#This Row],[direita]],"formula")</f>
        <v>1899 - 73)</v>
      </c>
      <c r="C1110" t="s">
        <v>1140</v>
      </c>
      <c r="D1110" t="s">
        <v>921</v>
      </c>
      <c r="E1110" t="s">
        <v>1284</v>
      </c>
      <c r="F1110" t="s">
        <v>681</v>
      </c>
      <c r="G1110" t="s">
        <v>1439</v>
      </c>
      <c r="H1110" s="48">
        <v>45695</v>
      </c>
      <c r="I1110" t="s">
        <v>357</v>
      </c>
      <c r="J1110" t="s">
        <v>303</v>
      </c>
      <c r="K1110" t="s">
        <v>313</v>
      </c>
      <c r="L1110" t="s">
        <v>324</v>
      </c>
      <c r="M1110" t="s">
        <v>324</v>
      </c>
      <c r="N1110" t="s">
        <v>333</v>
      </c>
      <c r="O1110" t="s">
        <v>299</v>
      </c>
      <c r="P1110" t="s">
        <v>1640</v>
      </c>
      <c r="Q1110" t="s">
        <v>300</v>
      </c>
      <c r="R1110" t="s">
        <v>385</v>
      </c>
      <c r="S1110" t="s">
        <v>20</v>
      </c>
      <c r="T1110" s="49">
        <v>0.75</v>
      </c>
      <c r="U1110" s="49">
        <v>3.9</v>
      </c>
      <c r="V1110" s="49">
        <v>97.2</v>
      </c>
      <c r="W1110" t="s">
        <v>301</v>
      </c>
      <c r="X1110" t="s">
        <v>370</v>
      </c>
      <c r="Y1110" t="s">
        <v>371</v>
      </c>
      <c r="Z1110" t="s">
        <v>1641</v>
      </c>
      <c r="AA1110" s="2" t="str">
        <f>IFERROR(VLOOKUP(Tabela3[[#This Row],[RetornCodigo]],Tabela7[],4,0),"formula")</f>
        <v xml:space="preserve">Assai Sao Bernardo   </v>
      </c>
      <c r="AB1110" s="9" t="str">
        <f>IFERROR(VLOOKUP(Tabela3[[#This Row],[RetornCodigo]],Tabela7[],3,0),"formula")</f>
        <v>Assai</v>
      </c>
      <c r="AC1110" s="40">
        <f>IFERROR(Tabela3[[#This Row],[Vlr Devolução]]/$AK$1,"formula")</f>
        <v>3.114235143208039E-4</v>
      </c>
      <c r="AD1110" s="32">
        <f>IFERROR(Tabela3[[#This Row],[Qtd Devolvida Kg]]/$AL$1,"formula")</f>
        <v>1.1310710290415747E-4</v>
      </c>
      <c r="AE1110" s="41" t="str">
        <f>IFERROR(RIGHT(Tabela3[[#This Row],[Cliente]],10),"formula")</f>
        <v>1899 - 73)</v>
      </c>
      <c r="AF1110" s="41">
        <f>IFERROR(VLOOKUP(Tabela3[[#This Row],[Fantasia]],'BASE VENDAS'!#REF!,2,0),0)</f>
        <v>0</v>
      </c>
      <c r="AG1110" s="41">
        <f>IFERROR(VLOOKUP(Tabela3[[#This Row],[Fantasia]],'BASE VENDAS'!#REF!,3,0),0)</f>
        <v>0</v>
      </c>
      <c r="AH1110" s="42">
        <f t="shared" si="18"/>
        <v>2.8611970184302681E-2</v>
      </c>
    </row>
    <row r="1111" spans="1:34" x14ac:dyDescent="0.2">
      <c r="A1111" s="9" t="str">
        <f>IFERROR(Tabela3[[#This Row],[direita]],"formula")</f>
        <v>1899 - 73)</v>
      </c>
      <c r="C1111" t="s">
        <v>1140</v>
      </c>
      <c r="D1111" t="s">
        <v>921</v>
      </c>
      <c r="E1111" t="s">
        <v>1284</v>
      </c>
      <c r="F1111" t="s">
        <v>681</v>
      </c>
      <c r="G1111" t="s">
        <v>1439</v>
      </c>
      <c r="H1111" s="48">
        <v>45695</v>
      </c>
      <c r="I1111" t="s">
        <v>357</v>
      </c>
      <c r="J1111" t="s">
        <v>303</v>
      </c>
      <c r="K1111" t="s">
        <v>313</v>
      </c>
      <c r="L1111" t="s">
        <v>324</v>
      </c>
      <c r="M1111" t="s">
        <v>324</v>
      </c>
      <c r="N1111" t="s">
        <v>333</v>
      </c>
      <c r="O1111" t="s">
        <v>299</v>
      </c>
      <c r="P1111" t="s">
        <v>1642</v>
      </c>
      <c r="Q1111" t="s">
        <v>300</v>
      </c>
      <c r="R1111" t="s">
        <v>385</v>
      </c>
      <c r="S1111" t="s">
        <v>20</v>
      </c>
      <c r="T1111" s="49">
        <v>1.5</v>
      </c>
      <c r="U1111" s="49">
        <v>7.8</v>
      </c>
      <c r="V1111" s="49">
        <v>194.4</v>
      </c>
      <c r="W1111" t="s">
        <v>301</v>
      </c>
      <c r="X1111" t="s">
        <v>370</v>
      </c>
      <c r="Y1111" t="s">
        <v>371</v>
      </c>
      <c r="Z1111" t="s">
        <v>1641</v>
      </c>
      <c r="AA1111" s="2" t="str">
        <f>IFERROR(VLOOKUP(Tabela3[[#This Row],[RetornCodigo]],Tabela7[],4,0),"formula")</f>
        <v xml:space="preserve">Assai Sao Bernardo   </v>
      </c>
      <c r="AB1111" s="9" t="str">
        <f>IFERROR(VLOOKUP(Tabela3[[#This Row],[RetornCodigo]],Tabela7[],3,0),"formula")</f>
        <v>Assai</v>
      </c>
      <c r="AC1111" s="40">
        <f>IFERROR(Tabela3[[#This Row],[Vlr Devolução]]/$AK$1,"formula")</f>
        <v>6.228470286416078E-4</v>
      </c>
      <c r="AD1111" s="32">
        <f>IFERROR(Tabela3[[#This Row],[Qtd Devolvida Kg]]/$AL$1,"formula")</f>
        <v>2.2621420580831494E-4</v>
      </c>
      <c r="AE1111" s="41" t="str">
        <f>IFERROR(RIGHT(Tabela3[[#This Row],[Cliente]],10),"formula")</f>
        <v>1899 - 73)</v>
      </c>
      <c r="AF1111" s="41">
        <f>IFERROR(VLOOKUP(Tabela3[[#This Row],[Fantasia]],'BASE VENDAS'!#REF!,2,0),0)</f>
        <v>0</v>
      </c>
      <c r="AG1111" s="41">
        <f>IFERROR(VLOOKUP(Tabela3[[#This Row],[Fantasia]],'BASE VENDAS'!#REF!,3,0),0)</f>
        <v>0</v>
      </c>
      <c r="AH1111" s="42">
        <f t="shared" si="18"/>
        <v>2.8611970184302681E-2</v>
      </c>
    </row>
    <row r="1112" spans="1:34" x14ac:dyDescent="0.2">
      <c r="A1112" s="9" t="str">
        <f>IFERROR(Tabela3[[#This Row],[direita]],"formula")</f>
        <v>1899 - 71)</v>
      </c>
      <c r="C1112" t="s">
        <v>1140</v>
      </c>
      <c r="D1112" t="s">
        <v>921</v>
      </c>
      <c r="E1112" t="s">
        <v>1284</v>
      </c>
      <c r="F1112" t="s">
        <v>681</v>
      </c>
      <c r="G1112" t="s">
        <v>1288</v>
      </c>
      <c r="H1112" s="48">
        <v>45699</v>
      </c>
      <c r="I1112" t="s">
        <v>430</v>
      </c>
      <c r="J1112" t="s">
        <v>297</v>
      </c>
      <c r="K1112" t="s">
        <v>65</v>
      </c>
      <c r="L1112" t="s">
        <v>312</v>
      </c>
      <c r="M1112" t="s">
        <v>66</v>
      </c>
      <c r="N1112" t="s">
        <v>298</v>
      </c>
      <c r="O1112" t="s">
        <v>299</v>
      </c>
      <c r="P1112" t="s">
        <v>1643</v>
      </c>
      <c r="Q1112" t="s">
        <v>300</v>
      </c>
      <c r="R1112" t="s">
        <v>67</v>
      </c>
      <c r="S1112" t="s">
        <v>20</v>
      </c>
      <c r="T1112" s="49">
        <v>8.3299999999999999E-2</v>
      </c>
      <c r="U1112" s="49">
        <v>1.4994000000000001</v>
      </c>
      <c r="V1112" s="49">
        <v>12.75</v>
      </c>
      <c r="W1112" t="s">
        <v>301</v>
      </c>
      <c r="X1112" t="s">
        <v>370</v>
      </c>
      <c r="Y1112" t="s">
        <v>371</v>
      </c>
      <c r="Z1112" t="s">
        <v>1644</v>
      </c>
      <c r="AA1112" s="2" t="str">
        <f>IFERROR(VLOOKUP(Tabela3[[#This Row],[RetornCodigo]],Tabela7[],4,0),"formula")</f>
        <v xml:space="preserve">Assai Turu   </v>
      </c>
      <c r="AB1112" s="9" t="str">
        <f>IFERROR(VLOOKUP(Tabela3[[#This Row],[RetornCodigo]],Tabela7[],3,0),"formula")</f>
        <v>Assai</v>
      </c>
      <c r="AC1112" s="40">
        <f>IFERROR(Tabela3[[#This Row],[Vlr Devolução]]/$AK$1,"formula")</f>
        <v>4.0850306662451126E-5</v>
      </c>
      <c r="AD1112" s="32">
        <f>IFERROR(Tabela3[[#This Row],[Qtd Devolvida Kg]]/$AL$1,"formula")</f>
        <v>4.3485330793459933E-5</v>
      </c>
      <c r="AE1112" s="41" t="str">
        <f>IFERROR(RIGHT(Tabela3[[#This Row],[Cliente]],10),"formula")</f>
        <v>1899 - 71)</v>
      </c>
      <c r="AF1112" s="41">
        <f>IFERROR(VLOOKUP(Tabela3[[#This Row],[Fantasia]],'BASE VENDAS'!#REF!,2,0),0)</f>
        <v>0</v>
      </c>
      <c r="AG1112" s="41">
        <f>IFERROR(VLOOKUP(Tabela3[[#This Row],[Fantasia]],'BASE VENDAS'!#REF!,3,0),0)</f>
        <v>0</v>
      </c>
      <c r="AH1112" s="42">
        <f t="shared" si="18"/>
        <v>2.8611970184302681E-2</v>
      </c>
    </row>
    <row r="1113" spans="1:34" x14ac:dyDescent="0.2">
      <c r="A1113" s="9" t="str">
        <f>IFERROR(Tabela3[[#This Row],[direita]],"formula")</f>
        <v>1899 - 71)</v>
      </c>
      <c r="C1113" t="s">
        <v>1140</v>
      </c>
      <c r="D1113" t="s">
        <v>921</v>
      </c>
      <c r="E1113" t="s">
        <v>1284</v>
      </c>
      <c r="F1113" t="s">
        <v>681</v>
      </c>
      <c r="G1113" t="s">
        <v>1288</v>
      </c>
      <c r="H1113" s="48">
        <v>45699</v>
      </c>
      <c r="I1113" t="s">
        <v>430</v>
      </c>
      <c r="J1113" t="s">
        <v>297</v>
      </c>
      <c r="K1113" t="s">
        <v>65</v>
      </c>
      <c r="L1113" t="s">
        <v>312</v>
      </c>
      <c r="M1113" t="s">
        <v>66</v>
      </c>
      <c r="N1113" t="s">
        <v>298</v>
      </c>
      <c r="O1113" t="s">
        <v>299</v>
      </c>
      <c r="P1113" t="s">
        <v>1645</v>
      </c>
      <c r="Q1113" t="s">
        <v>300</v>
      </c>
      <c r="R1113" t="s">
        <v>67</v>
      </c>
      <c r="S1113" t="s">
        <v>20</v>
      </c>
      <c r="T1113" s="49">
        <v>0.30559999999999998</v>
      </c>
      <c r="U1113" s="49">
        <v>5.5007999999999999</v>
      </c>
      <c r="V1113" s="49">
        <v>46.75</v>
      </c>
      <c r="W1113" t="s">
        <v>301</v>
      </c>
      <c r="X1113" t="s">
        <v>370</v>
      </c>
      <c r="Y1113" t="s">
        <v>371</v>
      </c>
      <c r="Z1113" t="s">
        <v>1644</v>
      </c>
      <c r="AA1113" s="2" t="str">
        <f>IFERROR(VLOOKUP(Tabela3[[#This Row],[RetornCodigo]],Tabela7[],4,0),"formula")</f>
        <v xml:space="preserve">Assai Turu   </v>
      </c>
      <c r="AB1113" s="9" t="str">
        <f>IFERROR(VLOOKUP(Tabela3[[#This Row],[RetornCodigo]],Tabela7[],3,0),"formula")</f>
        <v>Assai</v>
      </c>
      <c r="AC1113" s="40">
        <f>IFERROR(Tabela3[[#This Row],[Vlr Devolução]]/$AK$1,"formula")</f>
        <v>1.4978445776232078E-4</v>
      </c>
      <c r="AD1113" s="32">
        <f>IFERROR(Tabela3[[#This Row],[Qtd Devolvida Kg]]/$AL$1,"formula")</f>
        <v>1.595332183731255E-4</v>
      </c>
      <c r="AE1113" s="41" t="str">
        <f>IFERROR(RIGHT(Tabela3[[#This Row],[Cliente]],10),"formula")</f>
        <v>1899 - 71)</v>
      </c>
      <c r="AF1113" s="41">
        <f>IFERROR(VLOOKUP(Tabela3[[#This Row],[Fantasia]],'BASE VENDAS'!#REF!,2,0),0)</f>
        <v>0</v>
      </c>
      <c r="AG1113" s="41">
        <f>IFERROR(VLOOKUP(Tabela3[[#This Row],[Fantasia]],'BASE VENDAS'!#REF!,3,0),0)</f>
        <v>0</v>
      </c>
      <c r="AH1113" s="42">
        <f t="shared" si="18"/>
        <v>2.8611970184302681E-2</v>
      </c>
    </row>
    <row r="1114" spans="1:34" x14ac:dyDescent="0.2">
      <c r="A1114" s="9" t="str">
        <f>IFERROR(Tabela3[[#This Row],[direita]],"formula")</f>
        <v>1899 - 71)</v>
      </c>
      <c r="C1114" t="s">
        <v>1140</v>
      </c>
      <c r="D1114" t="s">
        <v>921</v>
      </c>
      <c r="E1114" t="s">
        <v>1284</v>
      </c>
      <c r="F1114" t="s">
        <v>681</v>
      </c>
      <c r="G1114" t="s">
        <v>1288</v>
      </c>
      <c r="H1114" s="48">
        <v>45700</v>
      </c>
      <c r="I1114" t="s">
        <v>430</v>
      </c>
      <c r="J1114" t="s">
        <v>297</v>
      </c>
      <c r="K1114" t="s">
        <v>65</v>
      </c>
      <c r="L1114" t="s">
        <v>312</v>
      </c>
      <c r="M1114" t="s">
        <v>66</v>
      </c>
      <c r="N1114" t="s">
        <v>298</v>
      </c>
      <c r="O1114" t="s">
        <v>299</v>
      </c>
      <c r="P1114" t="s">
        <v>2322</v>
      </c>
      <c r="Q1114" t="s">
        <v>300</v>
      </c>
      <c r="R1114" t="s">
        <v>67</v>
      </c>
      <c r="S1114" t="s">
        <v>20</v>
      </c>
      <c r="T1114" s="49">
        <v>0.30559999999999998</v>
      </c>
      <c r="U1114" s="49">
        <v>5.5007999999999999</v>
      </c>
      <c r="V1114" s="49">
        <v>46.75</v>
      </c>
      <c r="W1114" t="s">
        <v>301</v>
      </c>
      <c r="X1114" t="s">
        <v>370</v>
      </c>
      <c r="Y1114" t="s">
        <v>371</v>
      </c>
      <c r="Z1114" t="s">
        <v>1644</v>
      </c>
      <c r="AA1114" s="2" t="str">
        <f>IFERROR(VLOOKUP(Tabela3[[#This Row],[RetornCodigo]],Tabela7[],4,0),"formula")</f>
        <v xml:space="preserve">Assai Turu   </v>
      </c>
      <c r="AB1114" s="9" t="str">
        <f>IFERROR(VLOOKUP(Tabela3[[#This Row],[RetornCodigo]],Tabela7[],3,0),"formula")</f>
        <v>Assai</v>
      </c>
      <c r="AC1114" s="40">
        <f>IFERROR(Tabela3[[#This Row],[Vlr Devolução]]/$AK$1,"formula")</f>
        <v>1.4978445776232078E-4</v>
      </c>
      <c r="AD1114" s="32">
        <f>IFERROR(Tabela3[[#This Row],[Qtd Devolvida Kg]]/$AL$1,"formula")</f>
        <v>1.595332183731255E-4</v>
      </c>
      <c r="AE1114" s="41" t="str">
        <f>IFERROR(RIGHT(Tabela3[[#This Row],[Cliente]],10),"formula")</f>
        <v>1899 - 71)</v>
      </c>
      <c r="AF1114" s="41">
        <f>IFERROR(VLOOKUP(Tabela3[[#This Row],[Fantasia]],'BASE VENDAS'!#REF!,2,0),0)</f>
        <v>0</v>
      </c>
      <c r="AG1114" s="41">
        <f>IFERROR(VLOOKUP(Tabela3[[#This Row],[Fantasia]],'BASE VENDAS'!#REF!,3,0),0)</f>
        <v>0</v>
      </c>
      <c r="AH1114" s="42">
        <f t="shared" si="18"/>
        <v>2.8611970184302681E-2</v>
      </c>
    </row>
    <row r="1115" spans="1:34" x14ac:dyDescent="0.2">
      <c r="A1115" s="9" t="str">
        <f>IFERROR(Tabela3[[#This Row],[direita]],"formula")</f>
        <v>1899 - 71)</v>
      </c>
      <c r="C1115" t="s">
        <v>1140</v>
      </c>
      <c r="D1115" t="s">
        <v>921</v>
      </c>
      <c r="E1115" t="s">
        <v>1284</v>
      </c>
      <c r="F1115" t="s">
        <v>681</v>
      </c>
      <c r="G1115" t="s">
        <v>1288</v>
      </c>
      <c r="H1115" s="48">
        <v>45701</v>
      </c>
      <c r="I1115" t="s">
        <v>430</v>
      </c>
      <c r="J1115" t="s">
        <v>297</v>
      </c>
      <c r="K1115" t="s">
        <v>65</v>
      </c>
      <c r="L1115" t="s">
        <v>312</v>
      </c>
      <c r="M1115" t="s">
        <v>66</v>
      </c>
      <c r="N1115" t="s">
        <v>298</v>
      </c>
      <c r="O1115" t="s">
        <v>299</v>
      </c>
      <c r="P1115" t="s">
        <v>2323</v>
      </c>
      <c r="Q1115" t="s">
        <v>300</v>
      </c>
      <c r="R1115" t="s">
        <v>67</v>
      </c>
      <c r="S1115" t="s">
        <v>20</v>
      </c>
      <c r="T1115" s="49">
        <v>3.0556000000000001</v>
      </c>
      <c r="U1115" s="49">
        <v>55.000799999999998</v>
      </c>
      <c r="V1115" s="49">
        <v>467.5</v>
      </c>
      <c r="W1115" t="s">
        <v>301</v>
      </c>
      <c r="X1115" t="s">
        <v>370</v>
      </c>
      <c r="Y1115" t="s">
        <v>371</v>
      </c>
      <c r="Z1115" t="s">
        <v>1644</v>
      </c>
      <c r="AA1115" s="2" t="str">
        <f>IFERROR(VLOOKUP(Tabela3[[#This Row],[RetornCodigo]],Tabela7[],4,0),"formula")</f>
        <v xml:space="preserve">Assai Turu   </v>
      </c>
      <c r="AB1115" s="9" t="str">
        <f>IFERROR(VLOOKUP(Tabela3[[#This Row],[RetornCodigo]],Tabela7[],3,0),"formula")</f>
        <v>Assai</v>
      </c>
      <c r="AC1115" s="40">
        <f>IFERROR(Tabela3[[#This Row],[Vlr Devolução]]/$AK$1,"formula")</f>
        <v>1.4978445776232079E-3</v>
      </c>
      <c r="AD1115" s="32">
        <f>IFERROR(Tabela3[[#This Row],[Qtd Devolvida Kg]]/$AL$1,"formula")</f>
        <v>1.5951233706182012E-3</v>
      </c>
      <c r="AE1115" s="41" t="str">
        <f>IFERROR(RIGHT(Tabela3[[#This Row],[Cliente]],10),"formula")</f>
        <v>1899 - 71)</v>
      </c>
      <c r="AF1115" s="41">
        <f>IFERROR(VLOOKUP(Tabela3[[#This Row],[Fantasia]],'BASE VENDAS'!#REF!,2,0),0)</f>
        <v>0</v>
      </c>
      <c r="AG1115" s="41">
        <f>IFERROR(VLOOKUP(Tabela3[[#This Row],[Fantasia]],'BASE VENDAS'!#REF!,3,0),0)</f>
        <v>0</v>
      </c>
      <c r="AH1115" s="42">
        <f t="shared" si="18"/>
        <v>2.8611970184302681E-2</v>
      </c>
    </row>
    <row r="1116" spans="1:34" x14ac:dyDescent="0.2">
      <c r="A1116" s="9" t="str">
        <f>IFERROR(Tabela3[[#This Row],[direita]],"formula")</f>
        <v>1899 - 71)</v>
      </c>
      <c r="C1116" t="s">
        <v>1140</v>
      </c>
      <c r="D1116" t="s">
        <v>921</v>
      </c>
      <c r="E1116" t="s">
        <v>1284</v>
      </c>
      <c r="F1116" t="s">
        <v>681</v>
      </c>
      <c r="G1116" t="s">
        <v>1288</v>
      </c>
      <c r="H1116" s="48">
        <v>45706</v>
      </c>
      <c r="I1116" t="s">
        <v>1982</v>
      </c>
      <c r="J1116" t="s">
        <v>297</v>
      </c>
      <c r="K1116" t="s">
        <v>65</v>
      </c>
      <c r="L1116" t="s">
        <v>312</v>
      </c>
      <c r="M1116" t="s">
        <v>66</v>
      </c>
      <c r="N1116" t="s">
        <v>298</v>
      </c>
      <c r="O1116" t="s">
        <v>299</v>
      </c>
      <c r="P1116" t="s">
        <v>2324</v>
      </c>
      <c r="Q1116" t="s">
        <v>300</v>
      </c>
      <c r="R1116" t="s">
        <v>67</v>
      </c>
      <c r="S1116" t="s">
        <v>20</v>
      </c>
      <c r="T1116" s="49">
        <v>1.0832999999999999</v>
      </c>
      <c r="U1116" s="49">
        <v>19.499400000000001</v>
      </c>
      <c r="V1116" s="49">
        <v>165.75</v>
      </c>
      <c r="W1116" t="s">
        <v>301</v>
      </c>
      <c r="X1116" t="s">
        <v>370</v>
      </c>
      <c r="Y1116" t="s">
        <v>371</v>
      </c>
      <c r="Z1116" t="s">
        <v>1644</v>
      </c>
      <c r="AA1116" s="2" t="str">
        <f>IFERROR(VLOOKUP(Tabela3[[#This Row],[RetornCodigo]],Tabela7[],4,0),"formula")</f>
        <v xml:space="preserve">Assai Turu   </v>
      </c>
      <c r="AB1116" s="9" t="str">
        <f>IFERROR(VLOOKUP(Tabela3[[#This Row],[RetornCodigo]],Tabela7[],3,0),"formula")</f>
        <v>Assai</v>
      </c>
      <c r="AC1116" s="40">
        <f>IFERROR(Tabela3[[#This Row],[Vlr Devolução]]/$AK$1,"formula")</f>
        <v>5.3105398661186466E-4</v>
      </c>
      <c r="AD1116" s="32">
        <f>IFERROR(Tabela3[[#This Row],[Qtd Devolvida Kg]]/$AL$1,"formula")</f>
        <v>5.6551811342803291E-4</v>
      </c>
      <c r="AE1116" s="41" t="str">
        <f>IFERROR(RIGHT(Tabela3[[#This Row],[Cliente]],10),"formula")</f>
        <v>1899 - 71)</v>
      </c>
      <c r="AF1116" s="41">
        <f>IFERROR(VLOOKUP(Tabela3[[#This Row],[Fantasia]],'BASE VENDAS'!#REF!,2,0),0)</f>
        <v>0</v>
      </c>
      <c r="AG1116" s="41">
        <f>IFERROR(VLOOKUP(Tabela3[[#This Row],[Fantasia]],'BASE VENDAS'!#REF!,3,0),0)</f>
        <v>0</v>
      </c>
      <c r="AH1116" s="42">
        <f t="shared" si="18"/>
        <v>2.8611970184302681E-2</v>
      </c>
    </row>
    <row r="1117" spans="1:34" x14ac:dyDescent="0.2">
      <c r="A1117" s="9" t="str">
        <f>IFERROR(Tabela3[[#This Row],[direita]],"formula")</f>
        <v>1899 - 71)</v>
      </c>
      <c r="C1117" t="s">
        <v>1140</v>
      </c>
      <c r="D1117" t="s">
        <v>921</v>
      </c>
      <c r="E1117" t="s">
        <v>1284</v>
      </c>
      <c r="F1117" t="s">
        <v>681</v>
      </c>
      <c r="G1117" t="s">
        <v>1288</v>
      </c>
      <c r="H1117" s="48">
        <v>45706</v>
      </c>
      <c r="I1117" t="s">
        <v>1982</v>
      </c>
      <c r="J1117" t="s">
        <v>297</v>
      </c>
      <c r="K1117" t="s">
        <v>65</v>
      </c>
      <c r="L1117" t="s">
        <v>312</v>
      </c>
      <c r="M1117" t="s">
        <v>66</v>
      </c>
      <c r="N1117" t="s">
        <v>298</v>
      </c>
      <c r="O1117" t="s">
        <v>299</v>
      </c>
      <c r="P1117" t="s">
        <v>2870</v>
      </c>
      <c r="Q1117" t="s">
        <v>300</v>
      </c>
      <c r="R1117" t="s">
        <v>67</v>
      </c>
      <c r="S1117" t="s">
        <v>20</v>
      </c>
      <c r="T1117" s="49">
        <v>0.38890000000000002</v>
      </c>
      <c r="U1117" s="49">
        <v>7.0002000000000004</v>
      </c>
      <c r="V1117" s="49">
        <v>59.5</v>
      </c>
      <c r="W1117" t="s">
        <v>301</v>
      </c>
      <c r="X1117" t="s">
        <v>370</v>
      </c>
      <c r="Y1117" t="s">
        <v>371</v>
      </c>
      <c r="Z1117" t="s">
        <v>1644</v>
      </c>
      <c r="AA1117" s="2" t="str">
        <f>IFERROR(VLOOKUP(Tabela3[[#This Row],[RetornCodigo]],Tabela7[],4,0),"formula")</f>
        <v xml:space="preserve">Assai Turu   </v>
      </c>
      <c r="AB1117" s="9" t="str">
        <f>IFERROR(VLOOKUP(Tabela3[[#This Row],[RetornCodigo]],Tabela7[],3,0),"formula")</f>
        <v>Assai</v>
      </c>
      <c r="AC1117" s="40">
        <f>IFERROR(Tabela3[[#This Row],[Vlr Devolução]]/$AK$1,"formula")</f>
        <v>1.9063476442477193E-4</v>
      </c>
      <c r="AD1117" s="32">
        <f>IFERROR(Tabela3[[#This Row],[Qtd Devolvida Kg]]/$AL$1,"formula")</f>
        <v>2.0301854916658546E-4</v>
      </c>
      <c r="AE1117" s="41" t="str">
        <f>IFERROR(RIGHT(Tabela3[[#This Row],[Cliente]],10),"formula")</f>
        <v>1899 - 71)</v>
      </c>
      <c r="AF1117" s="41">
        <f>IFERROR(VLOOKUP(Tabela3[[#This Row],[Fantasia]],'BASE VENDAS'!#REF!,2,0),0)</f>
        <v>0</v>
      </c>
      <c r="AG1117" s="41">
        <f>IFERROR(VLOOKUP(Tabela3[[#This Row],[Fantasia]],'BASE VENDAS'!#REF!,3,0),0)</f>
        <v>0</v>
      </c>
      <c r="AH1117" s="42">
        <f t="shared" si="18"/>
        <v>2.8611970184302681E-2</v>
      </c>
    </row>
    <row r="1118" spans="1:34" x14ac:dyDescent="0.2">
      <c r="A1118" s="9" t="str">
        <f>IFERROR(Tabela3[[#This Row],[direita]],"formula")</f>
        <v>1899 - 71)</v>
      </c>
      <c r="C1118" t="s">
        <v>1140</v>
      </c>
      <c r="D1118" t="s">
        <v>921</v>
      </c>
      <c r="E1118" t="s">
        <v>1284</v>
      </c>
      <c r="F1118" t="s">
        <v>681</v>
      </c>
      <c r="G1118" t="s">
        <v>1288</v>
      </c>
      <c r="H1118" s="48">
        <v>45706</v>
      </c>
      <c r="I1118" t="s">
        <v>1982</v>
      </c>
      <c r="J1118" t="s">
        <v>297</v>
      </c>
      <c r="K1118" t="s">
        <v>34</v>
      </c>
      <c r="L1118" t="s">
        <v>35</v>
      </c>
      <c r="M1118" t="s">
        <v>35</v>
      </c>
      <c r="N1118" t="s">
        <v>298</v>
      </c>
      <c r="O1118" t="s">
        <v>299</v>
      </c>
      <c r="P1118" t="s">
        <v>2870</v>
      </c>
      <c r="Q1118" t="s">
        <v>308</v>
      </c>
      <c r="R1118" t="s">
        <v>36</v>
      </c>
      <c r="S1118" t="s">
        <v>20</v>
      </c>
      <c r="T1118" s="49">
        <v>0.88890000000000002</v>
      </c>
      <c r="U1118" s="49">
        <v>8.0000999999999998</v>
      </c>
      <c r="V1118" s="49">
        <v>156</v>
      </c>
      <c r="W1118" t="s">
        <v>301</v>
      </c>
      <c r="X1118" t="s">
        <v>370</v>
      </c>
      <c r="Y1118" t="s">
        <v>371</v>
      </c>
      <c r="Z1118" t="s">
        <v>1644</v>
      </c>
      <c r="AA1118" s="2" t="str">
        <f>IFERROR(VLOOKUP(Tabela3[[#This Row],[RetornCodigo]],Tabela7[],4,0),"formula")</f>
        <v xml:space="preserve">Assai Turu   </v>
      </c>
      <c r="AB1118" s="9" t="str">
        <f>IFERROR(VLOOKUP(Tabela3[[#This Row],[RetornCodigo]],Tabela7[],3,0),"formula")</f>
        <v>Assai</v>
      </c>
      <c r="AC1118" s="40">
        <f>IFERROR(Tabela3[[#This Row],[Vlr Devolução]]/$AK$1,"formula")</f>
        <v>4.998155168111667E-4</v>
      </c>
      <c r="AD1118" s="32">
        <f>IFERROR(Tabela3[[#This Row],[Qtd Devolvida Kg]]/$AL$1,"formula")</f>
        <v>2.3201747024193596E-4</v>
      </c>
      <c r="AE1118" s="41" t="str">
        <f>IFERROR(RIGHT(Tabela3[[#This Row],[Cliente]],10),"formula")</f>
        <v>1899 - 71)</v>
      </c>
      <c r="AF1118" s="41">
        <f>IFERROR(VLOOKUP(Tabela3[[#This Row],[Fantasia]],'BASE VENDAS'!#REF!,2,0),0)</f>
        <v>0</v>
      </c>
      <c r="AG1118" s="41">
        <f>IFERROR(VLOOKUP(Tabela3[[#This Row],[Fantasia]],'BASE VENDAS'!#REF!,3,0),0)</f>
        <v>0</v>
      </c>
      <c r="AH1118" s="42">
        <f t="shared" si="18"/>
        <v>2.8611970184302681E-2</v>
      </c>
    </row>
    <row r="1119" spans="1:34" x14ac:dyDescent="0.2">
      <c r="A1119" s="9" t="str">
        <f>IFERROR(Tabela3[[#This Row],[direita]],"formula")</f>
        <v>1899 - 71)</v>
      </c>
      <c r="C1119" t="s">
        <v>1140</v>
      </c>
      <c r="D1119" t="s">
        <v>921</v>
      </c>
      <c r="E1119" t="s">
        <v>1284</v>
      </c>
      <c r="F1119" t="s">
        <v>681</v>
      </c>
      <c r="G1119" t="s">
        <v>1288</v>
      </c>
      <c r="H1119" s="48">
        <v>45707</v>
      </c>
      <c r="I1119" t="s">
        <v>1982</v>
      </c>
      <c r="J1119" t="s">
        <v>297</v>
      </c>
      <c r="K1119" t="s">
        <v>65</v>
      </c>
      <c r="L1119" t="s">
        <v>312</v>
      </c>
      <c r="M1119" t="s">
        <v>66</v>
      </c>
      <c r="N1119" t="s">
        <v>298</v>
      </c>
      <c r="O1119" t="s">
        <v>299</v>
      </c>
      <c r="P1119" t="s">
        <v>2871</v>
      </c>
      <c r="Q1119" t="s">
        <v>300</v>
      </c>
      <c r="R1119" t="s">
        <v>67</v>
      </c>
      <c r="S1119" t="s">
        <v>20</v>
      </c>
      <c r="T1119" s="49">
        <v>0.63890000000000002</v>
      </c>
      <c r="U1119" s="49">
        <v>11.5002</v>
      </c>
      <c r="V1119" s="49">
        <v>97.75</v>
      </c>
      <c r="W1119" t="s">
        <v>301</v>
      </c>
      <c r="X1119" t="s">
        <v>370</v>
      </c>
      <c r="Y1119" t="s">
        <v>371</v>
      </c>
      <c r="Z1119" t="s">
        <v>1644</v>
      </c>
      <c r="AA1119" s="2" t="str">
        <f>IFERROR(VLOOKUP(Tabela3[[#This Row],[RetornCodigo]],Tabela7[],4,0),"formula")</f>
        <v xml:space="preserve">Assai Turu   </v>
      </c>
      <c r="AB1119" s="9" t="str">
        <f>IFERROR(VLOOKUP(Tabela3[[#This Row],[RetornCodigo]],Tabela7[],3,0),"formula")</f>
        <v>Assai</v>
      </c>
      <c r="AC1119" s="40">
        <f>IFERROR(Tabela3[[#This Row],[Vlr Devolução]]/$AK$1,"formula")</f>
        <v>3.1318568441212529E-4</v>
      </c>
      <c r="AD1119" s="32">
        <f>IFERROR(Tabela3[[#This Row],[Qtd Devolvida Kg]]/$AL$1,"formula")</f>
        <v>3.3352674482522868E-4</v>
      </c>
      <c r="AE1119" s="41" t="str">
        <f>IFERROR(RIGHT(Tabela3[[#This Row],[Cliente]],10),"formula")</f>
        <v>1899 - 71)</v>
      </c>
      <c r="AF1119" s="41">
        <f>IFERROR(VLOOKUP(Tabela3[[#This Row],[Fantasia]],'BASE VENDAS'!#REF!,2,0),0)</f>
        <v>0</v>
      </c>
      <c r="AG1119" s="41">
        <f>IFERROR(VLOOKUP(Tabela3[[#This Row],[Fantasia]],'BASE VENDAS'!#REF!,3,0),0)</f>
        <v>0</v>
      </c>
      <c r="AH1119" s="42">
        <f t="shared" si="18"/>
        <v>2.8611970184302681E-2</v>
      </c>
    </row>
    <row r="1120" spans="1:34" x14ac:dyDescent="0.2">
      <c r="A1120" s="9" t="str">
        <f>IFERROR(Tabela3[[#This Row],[direita]],"formula")</f>
        <v>1899 - 71)</v>
      </c>
      <c r="C1120" t="s">
        <v>1140</v>
      </c>
      <c r="D1120" t="s">
        <v>921</v>
      </c>
      <c r="E1120" t="s">
        <v>1284</v>
      </c>
      <c r="F1120" t="s">
        <v>681</v>
      </c>
      <c r="G1120" t="s">
        <v>1288</v>
      </c>
      <c r="H1120" s="48">
        <v>45707</v>
      </c>
      <c r="I1120" t="s">
        <v>1982</v>
      </c>
      <c r="J1120" t="s">
        <v>297</v>
      </c>
      <c r="K1120" t="s">
        <v>34</v>
      </c>
      <c r="L1120" t="s">
        <v>35</v>
      </c>
      <c r="M1120" t="s">
        <v>35</v>
      </c>
      <c r="N1120" t="s">
        <v>298</v>
      </c>
      <c r="O1120" t="s">
        <v>299</v>
      </c>
      <c r="P1120" t="s">
        <v>2871</v>
      </c>
      <c r="Q1120" t="s">
        <v>308</v>
      </c>
      <c r="R1120" t="s">
        <v>36</v>
      </c>
      <c r="S1120" t="s">
        <v>20</v>
      </c>
      <c r="T1120" s="49">
        <v>0.88890000000000002</v>
      </c>
      <c r="U1120" s="49">
        <v>8.0000999999999998</v>
      </c>
      <c r="V1120" s="49">
        <v>156</v>
      </c>
      <c r="W1120" t="s">
        <v>301</v>
      </c>
      <c r="X1120" t="s">
        <v>370</v>
      </c>
      <c r="Y1120" t="s">
        <v>371</v>
      </c>
      <c r="Z1120" t="s">
        <v>1644</v>
      </c>
      <c r="AA1120" s="2" t="str">
        <f>IFERROR(VLOOKUP(Tabela3[[#This Row],[RetornCodigo]],Tabela7[],4,0),"formula")</f>
        <v xml:space="preserve">Assai Turu   </v>
      </c>
      <c r="AB1120" s="9" t="str">
        <f>IFERROR(VLOOKUP(Tabela3[[#This Row],[RetornCodigo]],Tabela7[],3,0),"formula")</f>
        <v>Assai</v>
      </c>
      <c r="AC1120" s="40">
        <f>IFERROR(Tabela3[[#This Row],[Vlr Devolução]]/$AK$1,"formula")</f>
        <v>4.998155168111667E-4</v>
      </c>
      <c r="AD1120" s="32">
        <f>IFERROR(Tabela3[[#This Row],[Qtd Devolvida Kg]]/$AL$1,"formula")</f>
        <v>2.3201747024193596E-4</v>
      </c>
      <c r="AE1120" s="41" t="str">
        <f>IFERROR(RIGHT(Tabela3[[#This Row],[Cliente]],10),"formula")</f>
        <v>1899 - 71)</v>
      </c>
      <c r="AF1120" s="41">
        <f>IFERROR(VLOOKUP(Tabela3[[#This Row],[Fantasia]],'BASE VENDAS'!#REF!,2,0),0)</f>
        <v>0</v>
      </c>
      <c r="AG1120" s="41">
        <f>IFERROR(VLOOKUP(Tabela3[[#This Row],[Fantasia]],'BASE VENDAS'!#REF!,3,0),0)</f>
        <v>0</v>
      </c>
      <c r="AH1120" s="42">
        <f t="shared" si="18"/>
        <v>2.8611970184302681E-2</v>
      </c>
    </row>
    <row r="1121" spans="1:34" x14ac:dyDescent="0.2">
      <c r="A1121" s="9" t="str">
        <f>IFERROR(Tabela3[[#This Row],[direita]],"formula")</f>
        <v>1899 - 71)</v>
      </c>
      <c r="C1121" t="s">
        <v>1140</v>
      </c>
      <c r="D1121" t="s">
        <v>921</v>
      </c>
      <c r="E1121" t="s">
        <v>1284</v>
      </c>
      <c r="F1121" t="s">
        <v>681</v>
      </c>
      <c r="G1121" t="s">
        <v>1288</v>
      </c>
      <c r="H1121" s="48">
        <v>45709</v>
      </c>
      <c r="I1121" t="s">
        <v>1982</v>
      </c>
      <c r="J1121" t="s">
        <v>297</v>
      </c>
      <c r="K1121" t="s">
        <v>65</v>
      </c>
      <c r="L1121" t="s">
        <v>312</v>
      </c>
      <c r="M1121" t="s">
        <v>66</v>
      </c>
      <c r="N1121" t="s">
        <v>298</v>
      </c>
      <c r="O1121" t="s">
        <v>299</v>
      </c>
      <c r="P1121" t="s">
        <v>2872</v>
      </c>
      <c r="Q1121" t="s">
        <v>300</v>
      </c>
      <c r="R1121" t="s">
        <v>67</v>
      </c>
      <c r="S1121" t="s">
        <v>20</v>
      </c>
      <c r="T1121" s="49">
        <v>1.3889</v>
      </c>
      <c r="U1121" s="49">
        <v>25.0002</v>
      </c>
      <c r="V1121" s="49">
        <v>212.5</v>
      </c>
      <c r="W1121" t="s">
        <v>301</v>
      </c>
      <c r="X1121" t="s">
        <v>370</v>
      </c>
      <c r="Y1121" t="s">
        <v>371</v>
      </c>
      <c r="Z1121" t="s">
        <v>1644</v>
      </c>
      <c r="AA1121" s="2" t="str">
        <f>IFERROR(VLOOKUP(Tabela3[[#This Row],[RetornCodigo]],Tabela7[],4,0),"formula")</f>
        <v xml:space="preserve">Assai Turu   </v>
      </c>
      <c r="AB1121" s="9" t="str">
        <f>IFERROR(VLOOKUP(Tabela3[[#This Row],[RetornCodigo]],Tabela7[],3,0),"formula")</f>
        <v>Assai</v>
      </c>
      <c r="AC1121" s="40">
        <f>IFERROR(Tabela3[[#This Row],[Vlr Devolução]]/$AK$1,"formula")</f>
        <v>6.8083844437418536E-4</v>
      </c>
      <c r="AD1121" s="32">
        <f>IFERROR(Tabela3[[#This Row],[Qtd Devolvida Kg]]/$AL$1,"formula")</f>
        <v>7.2505133180115837E-4</v>
      </c>
      <c r="AE1121" s="41" t="str">
        <f>IFERROR(RIGHT(Tabela3[[#This Row],[Cliente]],10),"formula")</f>
        <v>1899 - 71)</v>
      </c>
      <c r="AF1121" s="41">
        <f>IFERROR(VLOOKUP(Tabela3[[#This Row],[Fantasia]],'BASE VENDAS'!#REF!,2,0),0)</f>
        <v>0</v>
      </c>
      <c r="AG1121" s="41">
        <f>IFERROR(VLOOKUP(Tabela3[[#This Row],[Fantasia]],'BASE VENDAS'!#REF!,3,0),0)</f>
        <v>0</v>
      </c>
      <c r="AH1121" s="42">
        <f t="shared" si="18"/>
        <v>2.8611970184302681E-2</v>
      </c>
    </row>
    <row r="1122" spans="1:34" x14ac:dyDescent="0.2">
      <c r="A1122" s="9" t="str">
        <f>IFERROR(Tabela3[[#This Row],[direita]],"formula")</f>
        <v>0002 - 57)</v>
      </c>
      <c r="C1122" t="s">
        <v>1134</v>
      </c>
      <c r="D1122" t="s">
        <v>920</v>
      </c>
      <c r="E1122" t="s">
        <v>1135</v>
      </c>
      <c r="F1122" t="s">
        <v>676</v>
      </c>
      <c r="G1122" t="s">
        <v>1224</v>
      </c>
      <c r="H1122" s="48">
        <v>45691</v>
      </c>
      <c r="I1122" t="s">
        <v>357</v>
      </c>
      <c r="J1122" t="s">
        <v>303</v>
      </c>
      <c r="K1122" t="s">
        <v>57</v>
      </c>
      <c r="L1122" t="s">
        <v>429</v>
      </c>
      <c r="M1122" t="s">
        <v>57</v>
      </c>
      <c r="N1122" t="s">
        <v>298</v>
      </c>
      <c r="O1122" t="s">
        <v>299</v>
      </c>
      <c r="P1122" t="s">
        <v>1646</v>
      </c>
      <c r="Q1122" t="s">
        <v>300</v>
      </c>
      <c r="R1122" t="s">
        <v>58</v>
      </c>
      <c r="S1122" t="s">
        <v>20</v>
      </c>
      <c r="T1122" s="49">
        <v>2.1667000000000001</v>
      </c>
      <c r="U1122" s="49">
        <v>13.0002</v>
      </c>
      <c r="V1122" s="49">
        <v>193.7</v>
      </c>
      <c r="W1122" t="s">
        <v>301</v>
      </c>
      <c r="X1122" t="s">
        <v>370</v>
      </c>
      <c r="Y1122" t="s">
        <v>371</v>
      </c>
      <c r="Z1122" t="s">
        <v>1647</v>
      </c>
      <c r="AA1122" s="2" t="str">
        <f>IFERROR(VLOOKUP(Tabela3[[#This Row],[RetornCodigo]],Tabela7[],4,0),"formula")</f>
        <v xml:space="preserve">Atac Dias Macedo   </v>
      </c>
      <c r="AB1122" s="9" t="str">
        <f>IFERROR(VLOOKUP(Tabela3[[#This Row],[RetornCodigo]],Tabela7[],3,0),"formula")</f>
        <v>Atacadao</v>
      </c>
      <c r="AC1122" s="40">
        <f>IFERROR(Tabela3[[#This Row],[Vlr Devolução]]/$AK$1,"formula")</f>
        <v>6.2060426670719861E-4</v>
      </c>
      <c r="AD1122" s="32">
        <f>IFERROR(Tabela3[[#This Row],[Qtd Devolvida Kg]]/$AL$1,"formula")</f>
        <v>3.7702947671144308E-4</v>
      </c>
      <c r="AE1122" s="41" t="str">
        <f>IFERROR(RIGHT(Tabela3[[#This Row],[Cliente]],10),"formula")</f>
        <v>0002 - 57)</v>
      </c>
      <c r="AF1122" s="41">
        <f>IFERROR(VLOOKUP(Tabela3[[#This Row],[Fantasia]],'BASE VENDAS'!#REF!,2,0),0)</f>
        <v>0</v>
      </c>
      <c r="AG1122" s="41">
        <f>IFERROR(VLOOKUP(Tabela3[[#This Row],[Fantasia]],'BASE VENDAS'!#REF!,3,0),0)</f>
        <v>0</v>
      </c>
      <c r="AH1122" s="42">
        <f t="shared" si="18"/>
        <v>2.8611970184302681E-2</v>
      </c>
    </row>
    <row r="1123" spans="1:34" x14ac:dyDescent="0.2">
      <c r="A1123" s="9" t="str">
        <f>IFERROR(Tabela3[[#This Row],[direita]],"formula")</f>
        <v>0002 - 22)</v>
      </c>
      <c r="C1123" t="s">
        <v>1134</v>
      </c>
      <c r="D1123" t="s">
        <v>920</v>
      </c>
      <c r="E1123" t="s">
        <v>1135</v>
      </c>
      <c r="F1123" t="s">
        <v>683</v>
      </c>
      <c r="G1123" t="s">
        <v>1548</v>
      </c>
      <c r="H1123" s="48">
        <v>45694</v>
      </c>
      <c r="I1123" t="s">
        <v>357</v>
      </c>
      <c r="J1123" t="s">
        <v>303</v>
      </c>
      <c r="K1123" t="s">
        <v>57</v>
      </c>
      <c r="L1123" t="s">
        <v>429</v>
      </c>
      <c r="M1123" t="s">
        <v>367</v>
      </c>
      <c r="N1123" t="s">
        <v>342</v>
      </c>
      <c r="O1123" t="s">
        <v>299</v>
      </c>
      <c r="P1123" t="s">
        <v>1648</v>
      </c>
      <c r="Q1123" t="s">
        <v>300</v>
      </c>
      <c r="R1123" t="s">
        <v>1297</v>
      </c>
      <c r="S1123" t="s">
        <v>20</v>
      </c>
      <c r="T1123" s="49">
        <v>1.7273000000000001</v>
      </c>
      <c r="U1123" s="49">
        <v>20.727599999999999</v>
      </c>
      <c r="V1123" s="49">
        <v>414.2</v>
      </c>
      <c r="W1123" t="s">
        <v>301</v>
      </c>
      <c r="X1123" t="s">
        <v>370</v>
      </c>
      <c r="Y1123" t="s">
        <v>371</v>
      </c>
      <c r="Z1123" t="s">
        <v>1649</v>
      </c>
      <c r="AA1123" s="2" t="str">
        <f>IFERROR(VLOOKUP(Tabela3[[#This Row],[RetornCodigo]],Tabela7[],4,0),"formula")</f>
        <v xml:space="preserve">Atac Itambe   </v>
      </c>
      <c r="AB1123" s="9" t="str">
        <f>IFERROR(VLOOKUP(Tabela3[[#This Row],[RetornCodigo]],Tabela7[],3,0),"formula")</f>
        <v>Atacadao</v>
      </c>
      <c r="AC1123" s="40">
        <f>IFERROR(Tabela3[[#This Row],[Vlr Devolução]]/$AK$1,"formula")</f>
        <v>1.3270742760460592E-3</v>
      </c>
      <c r="AD1123" s="32">
        <f>IFERROR(Tabela3[[#This Row],[Qtd Devolvida Kg]]/$AL$1,"formula")</f>
        <v>6.0113815029646525E-4</v>
      </c>
      <c r="AE1123" s="41" t="str">
        <f>IFERROR(RIGHT(Tabela3[[#This Row],[Cliente]],10),"formula")</f>
        <v>0002 - 22)</v>
      </c>
      <c r="AF1123" s="41">
        <f>IFERROR(VLOOKUP(Tabela3[[#This Row],[Fantasia]],'BASE VENDAS'!#REF!,2,0),0)</f>
        <v>0</v>
      </c>
      <c r="AG1123" s="41">
        <f>IFERROR(VLOOKUP(Tabela3[[#This Row],[Fantasia]],'BASE VENDAS'!#REF!,3,0),0)</f>
        <v>0</v>
      </c>
      <c r="AH1123" s="42">
        <f t="shared" si="18"/>
        <v>2.8611970184302681E-2</v>
      </c>
    </row>
    <row r="1124" spans="1:34" x14ac:dyDescent="0.2">
      <c r="A1124" s="9" t="str">
        <f>IFERROR(Tabela3[[#This Row],[direita]],"formula")</f>
        <v>0002 - 22)</v>
      </c>
      <c r="C1124" t="s">
        <v>1134</v>
      </c>
      <c r="D1124" t="s">
        <v>920</v>
      </c>
      <c r="E1124" t="s">
        <v>1135</v>
      </c>
      <c r="F1124" t="s">
        <v>683</v>
      </c>
      <c r="G1124" t="s">
        <v>1548</v>
      </c>
      <c r="H1124" s="48">
        <v>45694</v>
      </c>
      <c r="I1124" t="s">
        <v>357</v>
      </c>
      <c r="J1124" t="s">
        <v>297</v>
      </c>
      <c r="K1124" t="s">
        <v>41</v>
      </c>
      <c r="L1124" t="s">
        <v>310</v>
      </c>
      <c r="M1124" t="s">
        <v>366</v>
      </c>
      <c r="N1124" t="s">
        <v>342</v>
      </c>
      <c r="O1124" t="s">
        <v>299</v>
      </c>
      <c r="P1124" t="s">
        <v>1648</v>
      </c>
      <c r="Q1124" t="s">
        <v>308</v>
      </c>
      <c r="R1124" t="s">
        <v>386</v>
      </c>
      <c r="S1124" t="s">
        <v>20</v>
      </c>
      <c r="T1124" s="49">
        <v>0.3</v>
      </c>
      <c r="U1124" s="49">
        <v>1.95</v>
      </c>
      <c r="V1124" s="49">
        <v>50.7</v>
      </c>
      <c r="W1124" t="s">
        <v>301</v>
      </c>
      <c r="X1124" t="s">
        <v>370</v>
      </c>
      <c r="Y1124" t="s">
        <v>371</v>
      </c>
      <c r="Z1124" t="s">
        <v>1649</v>
      </c>
      <c r="AA1124" s="2" t="str">
        <f>IFERROR(VLOOKUP(Tabela3[[#This Row],[RetornCodigo]],Tabela7[],4,0),"formula")</f>
        <v xml:space="preserve">Atac Itambe   </v>
      </c>
      <c r="AB1124" s="9" t="str">
        <f>IFERROR(VLOOKUP(Tabela3[[#This Row],[RetornCodigo]],Tabela7[],3,0),"formula")</f>
        <v>Atacadao</v>
      </c>
      <c r="AC1124" s="40">
        <f>IFERROR(Tabela3[[#This Row],[Vlr Devolução]]/$AK$1,"formula")</f>
        <v>1.6244004296362918E-4</v>
      </c>
      <c r="AD1124" s="32">
        <f>IFERROR(Tabela3[[#This Row],[Qtd Devolvida Kg]]/$AL$1,"formula")</f>
        <v>5.6553551452078736E-5</v>
      </c>
      <c r="AE1124" s="41" t="str">
        <f>IFERROR(RIGHT(Tabela3[[#This Row],[Cliente]],10),"formula")</f>
        <v>0002 - 22)</v>
      </c>
      <c r="AF1124" s="41">
        <f>IFERROR(VLOOKUP(Tabela3[[#This Row],[Fantasia]],'BASE VENDAS'!#REF!,2,0),0)</f>
        <v>0</v>
      </c>
      <c r="AG1124" s="41">
        <f>IFERROR(VLOOKUP(Tabela3[[#This Row],[Fantasia]],'BASE VENDAS'!#REF!,3,0),0)</f>
        <v>0</v>
      </c>
      <c r="AH1124" s="42">
        <f t="shared" si="18"/>
        <v>2.8611970184302681E-2</v>
      </c>
    </row>
    <row r="1125" spans="1:34" x14ac:dyDescent="0.2">
      <c r="A1125" s="9" t="str">
        <f>IFERROR(Tabela3[[#This Row],[direita]],"formula")</f>
        <v>0002 - 22)</v>
      </c>
      <c r="C1125" t="s">
        <v>1134</v>
      </c>
      <c r="D1125" t="s">
        <v>920</v>
      </c>
      <c r="E1125" t="s">
        <v>1135</v>
      </c>
      <c r="F1125" t="s">
        <v>683</v>
      </c>
      <c r="G1125" t="s">
        <v>1548</v>
      </c>
      <c r="H1125" s="48">
        <v>45699</v>
      </c>
      <c r="I1125" t="s">
        <v>430</v>
      </c>
      <c r="J1125" t="s">
        <v>303</v>
      </c>
      <c r="K1125" t="s">
        <v>57</v>
      </c>
      <c r="L1125" t="s">
        <v>429</v>
      </c>
      <c r="M1125" t="s">
        <v>367</v>
      </c>
      <c r="N1125" t="s">
        <v>342</v>
      </c>
      <c r="O1125" t="s">
        <v>299</v>
      </c>
      <c r="P1125" t="s">
        <v>2325</v>
      </c>
      <c r="Q1125" t="s">
        <v>300</v>
      </c>
      <c r="R1125" t="s">
        <v>1297</v>
      </c>
      <c r="S1125" t="s">
        <v>20</v>
      </c>
      <c r="T1125" s="49">
        <v>0.18179999999999999</v>
      </c>
      <c r="U1125" s="49">
        <v>2.1816</v>
      </c>
      <c r="V1125" s="49">
        <v>43.6</v>
      </c>
      <c r="W1125" t="s">
        <v>301</v>
      </c>
      <c r="X1125" t="s">
        <v>370</v>
      </c>
      <c r="Y1125" t="s">
        <v>371</v>
      </c>
      <c r="Z1125" t="s">
        <v>1649</v>
      </c>
      <c r="AA1125" s="2" t="str">
        <f>IFERROR(VLOOKUP(Tabela3[[#This Row],[RetornCodigo]],Tabela7[],4,0),"formula")</f>
        <v xml:space="preserve">Atac Itambe   </v>
      </c>
      <c r="AB1125" s="9" t="str">
        <f>IFERROR(VLOOKUP(Tabela3[[#This Row],[RetornCodigo]],Tabela7[],3,0),"formula")</f>
        <v>Atacadao</v>
      </c>
      <c r="AC1125" s="40">
        <f>IFERROR(Tabela3[[#This Row],[Vlr Devolução]]/$AK$1,"formula")</f>
        <v>1.3969202905747994E-4</v>
      </c>
      <c r="AD1125" s="32">
        <f>IFERROR(Tabela3[[#This Row],[Qtd Devolvida Kg]]/$AL$1,"formula")</f>
        <v>6.3270373255310241E-5</v>
      </c>
      <c r="AE1125" s="41" t="str">
        <f>IFERROR(RIGHT(Tabela3[[#This Row],[Cliente]],10),"formula")</f>
        <v>0002 - 22)</v>
      </c>
      <c r="AF1125" s="41">
        <f>IFERROR(VLOOKUP(Tabela3[[#This Row],[Fantasia]],'BASE VENDAS'!#REF!,2,0),0)</f>
        <v>0</v>
      </c>
      <c r="AG1125" s="41">
        <f>IFERROR(VLOOKUP(Tabela3[[#This Row],[Fantasia]],'BASE VENDAS'!#REF!,3,0),0)</f>
        <v>0</v>
      </c>
      <c r="AH1125" s="42">
        <f t="shared" si="18"/>
        <v>2.8611970184302681E-2</v>
      </c>
    </row>
    <row r="1126" spans="1:34" x14ac:dyDescent="0.2">
      <c r="A1126" s="9" t="str">
        <f>IFERROR(Tabela3[[#This Row],[direita]],"formula")</f>
        <v>0002 - 22)</v>
      </c>
      <c r="C1126" t="s">
        <v>1134</v>
      </c>
      <c r="D1126" t="s">
        <v>920</v>
      </c>
      <c r="E1126" t="s">
        <v>1135</v>
      </c>
      <c r="F1126" t="s">
        <v>683</v>
      </c>
      <c r="G1126" t="s">
        <v>1548</v>
      </c>
      <c r="H1126" s="48">
        <v>45699</v>
      </c>
      <c r="I1126" t="s">
        <v>430</v>
      </c>
      <c r="J1126" t="s">
        <v>297</v>
      </c>
      <c r="K1126" t="s">
        <v>41</v>
      </c>
      <c r="L1126" t="s">
        <v>310</v>
      </c>
      <c r="M1126" t="s">
        <v>366</v>
      </c>
      <c r="N1126" t="s">
        <v>342</v>
      </c>
      <c r="O1126" t="s">
        <v>299</v>
      </c>
      <c r="P1126" t="s">
        <v>2325</v>
      </c>
      <c r="Q1126" t="s">
        <v>308</v>
      </c>
      <c r="R1126" t="s">
        <v>386</v>
      </c>
      <c r="S1126" t="s">
        <v>20</v>
      </c>
      <c r="T1126" s="49">
        <v>0.3</v>
      </c>
      <c r="U1126" s="49">
        <v>1.95</v>
      </c>
      <c r="V1126" s="49">
        <v>50.7</v>
      </c>
      <c r="W1126" t="s">
        <v>301</v>
      </c>
      <c r="X1126" t="s">
        <v>370</v>
      </c>
      <c r="Y1126" t="s">
        <v>371</v>
      </c>
      <c r="Z1126" t="s">
        <v>1649</v>
      </c>
      <c r="AA1126" s="2" t="str">
        <f>IFERROR(VLOOKUP(Tabela3[[#This Row],[RetornCodigo]],Tabela7[],4,0),"formula")</f>
        <v xml:space="preserve">Atac Itambe   </v>
      </c>
      <c r="AB1126" s="9" t="str">
        <f>IFERROR(VLOOKUP(Tabela3[[#This Row],[RetornCodigo]],Tabela7[],3,0),"formula")</f>
        <v>Atacadao</v>
      </c>
      <c r="AC1126" s="40">
        <f>IFERROR(Tabela3[[#This Row],[Vlr Devolução]]/$AK$1,"formula")</f>
        <v>1.6244004296362918E-4</v>
      </c>
      <c r="AD1126" s="32">
        <f>IFERROR(Tabela3[[#This Row],[Qtd Devolvida Kg]]/$AL$1,"formula")</f>
        <v>5.6553551452078736E-5</v>
      </c>
      <c r="AE1126" s="41" t="str">
        <f>IFERROR(RIGHT(Tabela3[[#This Row],[Cliente]],10),"formula")</f>
        <v>0002 - 22)</v>
      </c>
      <c r="AF1126" s="41">
        <f>IFERROR(VLOOKUP(Tabela3[[#This Row],[Fantasia]],'BASE VENDAS'!#REF!,2,0),0)</f>
        <v>0</v>
      </c>
      <c r="AG1126" s="41">
        <f>IFERROR(VLOOKUP(Tabela3[[#This Row],[Fantasia]],'BASE VENDAS'!#REF!,3,0),0)</f>
        <v>0</v>
      </c>
      <c r="AH1126" s="42">
        <f t="shared" si="18"/>
        <v>2.8611970184302681E-2</v>
      </c>
    </row>
    <row r="1127" spans="1:34" x14ac:dyDescent="0.2">
      <c r="A1127" s="9" t="str">
        <f>IFERROR(Tabela3[[#This Row],[direita]],"formula")</f>
        <v>0048 - 18)</v>
      </c>
      <c r="C1127" t="s">
        <v>1134</v>
      </c>
      <c r="D1127" t="s">
        <v>920</v>
      </c>
      <c r="E1127" t="s">
        <v>1135</v>
      </c>
      <c r="F1127" t="s">
        <v>676</v>
      </c>
      <c r="G1127" t="s">
        <v>1197</v>
      </c>
      <c r="H1127" s="48">
        <v>45691</v>
      </c>
      <c r="I1127" t="s">
        <v>357</v>
      </c>
      <c r="J1127" t="s">
        <v>303</v>
      </c>
      <c r="K1127" t="s">
        <v>313</v>
      </c>
      <c r="L1127" t="s">
        <v>328</v>
      </c>
      <c r="M1127" t="s">
        <v>329</v>
      </c>
      <c r="N1127" t="s">
        <v>330</v>
      </c>
      <c r="O1127" t="s">
        <v>299</v>
      </c>
      <c r="P1127" t="s">
        <v>1650</v>
      </c>
      <c r="Q1127" t="s">
        <v>300</v>
      </c>
      <c r="R1127" t="s">
        <v>331</v>
      </c>
      <c r="S1127" t="s">
        <v>20</v>
      </c>
      <c r="T1127" s="49">
        <v>5.75</v>
      </c>
      <c r="U1127" s="49">
        <v>31.625</v>
      </c>
      <c r="V1127" s="49">
        <v>793.5</v>
      </c>
      <c r="W1127" t="s">
        <v>301</v>
      </c>
      <c r="X1127" t="s">
        <v>370</v>
      </c>
      <c r="Y1127" t="s">
        <v>371</v>
      </c>
      <c r="Z1127" t="s">
        <v>1651</v>
      </c>
      <c r="AA1127" s="2" t="str">
        <f>IFERROR(VLOOKUP(Tabela3[[#This Row],[RetornCodigo]],Tabela7[],4,0),"formula")</f>
        <v xml:space="preserve">Atac Papicu   </v>
      </c>
      <c r="AB1127" s="9" t="str">
        <f>IFERROR(VLOOKUP(Tabela3[[#This Row],[RetornCodigo]],Tabela7[],3,0),"formula")</f>
        <v>Atacadao</v>
      </c>
      <c r="AC1127" s="40">
        <f>IFERROR(Tabela3[[#This Row],[Vlr Devolução]]/$AK$1,"formula")</f>
        <v>2.542330849933723E-3</v>
      </c>
      <c r="AD1127" s="32">
        <f>IFERROR(Tabela3[[#This Row],[Qtd Devolvida Kg]]/$AL$1,"formula")</f>
        <v>9.1718259726768724E-4</v>
      </c>
      <c r="AE1127" s="41" t="str">
        <f>IFERROR(RIGHT(Tabela3[[#This Row],[Cliente]],10),"formula")</f>
        <v>0048 - 18)</v>
      </c>
      <c r="AF1127" s="41">
        <f>IFERROR(VLOOKUP(Tabela3[[#This Row],[Fantasia]],'BASE VENDAS'!#REF!,2,0),0)</f>
        <v>0</v>
      </c>
      <c r="AG1127" s="41">
        <f>IFERROR(VLOOKUP(Tabela3[[#This Row],[Fantasia]],'BASE VENDAS'!#REF!,3,0),0)</f>
        <v>0</v>
      </c>
      <c r="AH1127" s="42">
        <f t="shared" si="18"/>
        <v>2.8611970184302681E-2</v>
      </c>
    </row>
    <row r="1128" spans="1:34" x14ac:dyDescent="0.2">
      <c r="A1128" s="9" t="str">
        <f>IFERROR(Tabela3[[#This Row],[direita]],"formula")</f>
        <v>2459 - 48)</v>
      </c>
      <c r="C1128" t="s">
        <v>1134</v>
      </c>
      <c r="D1128" t="s">
        <v>917</v>
      </c>
      <c r="E1128" t="s">
        <v>1135</v>
      </c>
      <c r="F1128" t="s">
        <v>686</v>
      </c>
      <c r="G1128" t="s">
        <v>1410</v>
      </c>
      <c r="H1128" s="48">
        <v>45693</v>
      </c>
      <c r="I1128" t="s">
        <v>357</v>
      </c>
      <c r="J1128" t="s">
        <v>303</v>
      </c>
      <c r="K1128" t="s">
        <v>159</v>
      </c>
      <c r="L1128" t="s">
        <v>339</v>
      </c>
      <c r="M1128" t="s">
        <v>1652</v>
      </c>
      <c r="N1128" t="s">
        <v>311</v>
      </c>
      <c r="O1128" t="s">
        <v>299</v>
      </c>
      <c r="P1128" t="s">
        <v>1653</v>
      </c>
      <c r="Q1128" t="s">
        <v>300</v>
      </c>
      <c r="R1128" t="s">
        <v>1654</v>
      </c>
      <c r="S1128" t="s">
        <v>20</v>
      </c>
      <c r="T1128" s="49">
        <v>1.75</v>
      </c>
      <c r="U1128" s="49">
        <v>35</v>
      </c>
      <c r="V1128" s="49">
        <v>133</v>
      </c>
      <c r="W1128" t="s">
        <v>301</v>
      </c>
      <c r="X1128" t="s">
        <v>370</v>
      </c>
      <c r="Y1128" t="s">
        <v>371</v>
      </c>
      <c r="Z1128" t="s">
        <v>1655</v>
      </c>
      <c r="AA1128" s="2" t="str">
        <f>IFERROR(VLOOKUP(Tabela3[[#This Row],[RetornCodigo]],Tabela7[],4,0),"formula")</f>
        <v xml:space="preserve">Mateus Quixeramobim   </v>
      </c>
      <c r="AB1128" s="9" t="str">
        <f>IFERROR(VLOOKUP(Tabela3[[#This Row],[RetornCodigo]],Tabela7[],3,0),"formula")</f>
        <v>Mateus</v>
      </c>
      <c r="AC1128" s="40">
        <f>IFERROR(Tabela3[[#This Row],[Vlr Devolução]]/$AK$1,"formula")</f>
        <v>4.2612476753772544E-4</v>
      </c>
      <c r="AD1128" s="32">
        <f>IFERROR(Tabela3[[#This Row],[Qtd Devolvida Kg]]/$AL$1,"formula")</f>
        <v>1.0150637440116696E-3</v>
      </c>
      <c r="AE1128" s="41" t="str">
        <f>IFERROR(RIGHT(Tabela3[[#This Row],[Cliente]],10),"formula")</f>
        <v>2459 - 48)</v>
      </c>
      <c r="AF1128" s="41">
        <f>IFERROR(VLOOKUP(Tabela3[[#This Row],[Fantasia]],'BASE VENDAS'!#REF!,2,0),0)</f>
        <v>0</v>
      </c>
      <c r="AG1128" s="41">
        <f>IFERROR(VLOOKUP(Tabela3[[#This Row],[Fantasia]],'BASE VENDAS'!#REF!,3,0),0)</f>
        <v>0</v>
      </c>
      <c r="AH1128" s="42">
        <f t="shared" si="18"/>
        <v>2.8611970184302681E-2</v>
      </c>
    </row>
    <row r="1129" spans="1:34" x14ac:dyDescent="0.2">
      <c r="A1129" s="9" t="str">
        <f>IFERROR(Tabela3[[#This Row],[direita]],"formula")</f>
        <v>2459 - 58)</v>
      </c>
      <c r="C1129" t="s">
        <v>1134</v>
      </c>
      <c r="D1129" t="s">
        <v>917</v>
      </c>
      <c r="E1129" t="s">
        <v>1135</v>
      </c>
      <c r="F1129" t="s">
        <v>698</v>
      </c>
      <c r="G1129" t="s">
        <v>1345</v>
      </c>
      <c r="H1129" s="48">
        <v>45693</v>
      </c>
      <c r="I1129" t="s">
        <v>357</v>
      </c>
      <c r="J1129" t="s">
        <v>303</v>
      </c>
      <c r="K1129" t="s">
        <v>57</v>
      </c>
      <c r="L1129" t="s">
        <v>334</v>
      </c>
      <c r="M1129" t="s">
        <v>367</v>
      </c>
      <c r="N1129" t="s">
        <v>342</v>
      </c>
      <c r="O1129" t="s">
        <v>299</v>
      </c>
      <c r="P1129" t="s">
        <v>1656</v>
      </c>
      <c r="Q1129" t="s">
        <v>300</v>
      </c>
      <c r="R1129" t="s">
        <v>387</v>
      </c>
      <c r="S1129" t="s">
        <v>20</v>
      </c>
      <c r="T1129" s="49">
        <v>1.8</v>
      </c>
      <c r="U1129" s="49">
        <v>10.08</v>
      </c>
      <c r="V1129" s="49">
        <v>225</v>
      </c>
      <c r="W1129" t="s">
        <v>301</v>
      </c>
      <c r="X1129" t="s">
        <v>370</v>
      </c>
      <c r="Y1129" t="s">
        <v>371</v>
      </c>
      <c r="Z1129" t="s">
        <v>1657</v>
      </c>
      <c r="AA1129" s="2" t="str">
        <f>IFERROR(VLOOKUP(Tabela3[[#This Row],[RetornCodigo]],Tabela7[],4,0),"formula")</f>
        <v xml:space="preserve">Mateus Maranguape   </v>
      </c>
      <c r="AB1129" s="9" t="str">
        <f>IFERROR(VLOOKUP(Tabela3[[#This Row],[RetornCodigo]],Tabela7[],3,0),"formula")</f>
        <v>Mateus</v>
      </c>
      <c r="AC1129" s="40">
        <f>IFERROR(Tabela3[[#This Row],[Vlr Devolução]]/$AK$1,"formula")</f>
        <v>7.2088776463149042E-4</v>
      </c>
      <c r="AD1129" s="32">
        <f>IFERROR(Tabela3[[#This Row],[Qtd Devolvida Kg]]/$AL$1,"formula")</f>
        <v>2.9233835827536088E-4</v>
      </c>
      <c r="AE1129" s="41" t="str">
        <f>IFERROR(RIGHT(Tabela3[[#This Row],[Cliente]],10),"formula")</f>
        <v>2459 - 58)</v>
      </c>
      <c r="AF1129" s="41">
        <f>IFERROR(VLOOKUP(Tabela3[[#This Row],[Fantasia]],'BASE VENDAS'!#REF!,2,0),0)</f>
        <v>0</v>
      </c>
      <c r="AG1129" s="41">
        <f>IFERROR(VLOOKUP(Tabela3[[#This Row],[Fantasia]],'BASE VENDAS'!#REF!,3,0),0)</f>
        <v>0</v>
      </c>
      <c r="AH1129" s="42">
        <f t="shared" si="18"/>
        <v>2.8611970184302681E-2</v>
      </c>
    </row>
    <row r="1130" spans="1:34" x14ac:dyDescent="0.2">
      <c r="A1130" s="9" t="str">
        <f>IFERROR(Tabela3[[#This Row],[direita]],"formula")</f>
        <v>2459 - 58)</v>
      </c>
      <c r="C1130" t="s">
        <v>1134</v>
      </c>
      <c r="D1130" t="s">
        <v>917</v>
      </c>
      <c r="E1130" t="s">
        <v>1135</v>
      </c>
      <c r="F1130" t="s">
        <v>698</v>
      </c>
      <c r="G1130" t="s">
        <v>1345</v>
      </c>
      <c r="H1130" s="48">
        <v>45693</v>
      </c>
      <c r="I1130" t="s">
        <v>357</v>
      </c>
      <c r="J1130" t="s">
        <v>297</v>
      </c>
      <c r="K1130" t="s">
        <v>41</v>
      </c>
      <c r="L1130" t="s">
        <v>310</v>
      </c>
      <c r="M1130" t="s">
        <v>366</v>
      </c>
      <c r="N1130" t="s">
        <v>342</v>
      </c>
      <c r="O1130" t="s">
        <v>299</v>
      </c>
      <c r="P1130" t="s">
        <v>1656</v>
      </c>
      <c r="Q1130" t="s">
        <v>308</v>
      </c>
      <c r="R1130" t="s">
        <v>386</v>
      </c>
      <c r="S1130" t="s">
        <v>20</v>
      </c>
      <c r="T1130" s="49">
        <v>1.1000000000000001</v>
      </c>
      <c r="U1130" s="49">
        <v>7.15</v>
      </c>
      <c r="V1130" s="49">
        <v>185.9</v>
      </c>
      <c r="W1130" t="s">
        <v>301</v>
      </c>
      <c r="X1130" t="s">
        <v>370</v>
      </c>
      <c r="Y1130" t="s">
        <v>371</v>
      </c>
      <c r="Z1130" t="s">
        <v>1657</v>
      </c>
      <c r="AA1130" s="2" t="str">
        <f>IFERROR(VLOOKUP(Tabela3[[#This Row],[RetornCodigo]],Tabela7[],4,0),"formula")</f>
        <v xml:space="preserve">Mateus Maranguape   </v>
      </c>
      <c r="AB1130" s="9" t="str">
        <f>IFERROR(VLOOKUP(Tabela3[[#This Row],[RetornCodigo]],Tabela7[],3,0),"formula")</f>
        <v>Mateus</v>
      </c>
      <c r="AC1130" s="40">
        <f>IFERROR(Tabela3[[#This Row],[Vlr Devolução]]/$AK$1,"formula")</f>
        <v>5.9561349086664035E-4</v>
      </c>
      <c r="AD1130" s="32">
        <f>IFERROR(Tabela3[[#This Row],[Qtd Devolvida Kg]]/$AL$1,"formula")</f>
        <v>2.073630219909554E-4</v>
      </c>
      <c r="AE1130" s="41" t="str">
        <f>IFERROR(RIGHT(Tabela3[[#This Row],[Cliente]],10),"formula")</f>
        <v>2459 - 58)</v>
      </c>
      <c r="AF1130" s="41">
        <f>IFERROR(VLOOKUP(Tabela3[[#This Row],[Fantasia]],'BASE VENDAS'!#REF!,2,0),0)</f>
        <v>0</v>
      </c>
      <c r="AG1130" s="41">
        <f>IFERROR(VLOOKUP(Tabela3[[#This Row],[Fantasia]],'BASE VENDAS'!#REF!,3,0),0)</f>
        <v>0</v>
      </c>
      <c r="AH1130" s="42">
        <f t="shared" si="18"/>
        <v>2.8611970184302681E-2</v>
      </c>
    </row>
    <row r="1131" spans="1:34" x14ac:dyDescent="0.2">
      <c r="A1131" s="9" t="str">
        <f>IFERROR(Tabela3[[#This Row],[direita]],"formula")</f>
        <v>2459 - 58)</v>
      </c>
      <c r="C1131" t="s">
        <v>1134</v>
      </c>
      <c r="D1131" t="s">
        <v>917</v>
      </c>
      <c r="E1131" t="s">
        <v>1135</v>
      </c>
      <c r="F1131" t="s">
        <v>698</v>
      </c>
      <c r="G1131" t="s">
        <v>1345</v>
      </c>
      <c r="H1131" s="48">
        <v>45693</v>
      </c>
      <c r="I1131" t="s">
        <v>357</v>
      </c>
      <c r="J1131" t="s">
        <v>297</v>
      </c>
      <c r="K1131" t="s">
        <v>53</v>
      </c>
      <c r="L1131" t="s">
        <v>54</v>
      </c>
      <c r="M1131" t="s">
        <v>55</v>
      </c>
      <c r="N1131" t="s">
        <v>298</v>
      </c>
      <c r="O1131" t="s">
        <v>299</v>
      </c>
      <c r="P1131" t="s">
        <v>1656</v>
      </c>
      <c r="Q1131" t="s">
        <v>309</v>
      </c>
      <c r="R1131" t="s">
        <v>56</v>
      </c>
      <c r="S1131" t="s">
        <v>20</v>
      </c>
      <c r="T1131" s="49">
        <v>0.74670000000000003</v>
      </c>
      <c r="U1131" s="49">
        <v>11.2005</v>
      </c>
      <c r="V1131" s="49">
        <v>144.47999999999999</v>
      </c>
      <c r="W1131" t="s">
        <v>301</v>
      </c>
      <c r="X1131" t="s">
        <v>370</v>
      </c>
      <c r="Y1131" t="s">
        <v>371</v>
      </c>
      <c r="Z1131" t="s">
        <v>1657</v>
      </c>
      <c r="AA1131" s="2" t="str">
        <f>IFERROR(VLOOKUP(Tabela3[[#This Row],[RetornCodigo]],Tabela7[],4,0),"formula")</f>
        <v xml:space="preserve">Mateus Maranguape   </v>
      </c>
      <c r="AB1131" s="9" t="str">
        <f>IFERROR(VLOOKUP(Tabela3[[#This Row],[RetornCodigo]],Tabela7[],3,0),"formula")</f>
        <v>Mateus</v>
      </c>
      <c r="AC1131" s="40">
        <f>IFERROR(Tabela3[[#This Row],[Vlr Devolução]]/$AK$1,"formula")</f>
        <v>4.6290606326203435E-4</v>
      </c>
      <c r="AD1131" s="32">
        <f>IFERROR(Tabela3[[#This Row],[Qtd Devolvida Kg]]/$AL$1,"formula")</f>
        <v>3.2483489899436303E-4</v>
      </c>
      <c r="AE1131" s="41" t="str">
        <f>IFERROR(RIGHT(Tabela3[[#This Row],[Cliente]],10),"formula")</f>
        <v>2459 - 58)</v>
      </c>
      <c r="AF1131" s="41">
        <f>IFERROR(VLOOKUP(Tabela3[[#This Row],[Fantasia]],'BASE VENDAS'!#REF!,2,0),0)</f>
        <v>0</v>
      </c>
      <c r="AG1131" s="41">
        <f>IFERROR(VLOOKUP(Tabela3[[#This Row],[Fantasia]],'BASE VENDAS'!#REF!,3,0),0)</f>
        <v>0</v>
      </c>
      <c r="AH1131" s="42">
        <f t="shared" si="18"/>
        <v>2.8611970184302681E-2</v>
      </c>
    </row>
    <row r="1132" spans="1:34" x14ac:dyDescent="0.2">
      <c r="A1132" s="9" t="str">
        <f>IFERROR(Tabela3[[#This Row],[direita]],"formula")</f>
        <v>2459 - 58)</v>
      </c>
      <c r="C1132" t="s">
        <v>1134</v>
      </c>
      <c r="D1132" t="s">
        <v>917</v>
      </c>
      <c r="E1132" t="s">
        <v>1135</v>
      </c>
      <c r="F1132" t="s">
        <v>698</v>
      </c>
      <c r="G1132" t="s">
        <v>1345</v>
      </c>
      <c r="H1132" s="48">
        <v>45693</v>
      </c>
      <c r="I1132" t="s">
        <v>357</v>
      </c>
      <c r="J1132" t="s">
        <v>297</v>
      </c>
      <c r="K1132" t="s">
        <v>27</v>
      </c>
      <c r="L1132" t="s">
        <v>320</v>
      </c>
      <c r="M1132" t="s">
        <v>28</v>
      </c>
      <c r="N1132" t="s">
        <v>298</v>
      </c>
      <c r="O1132" t="s">
        <v>299</v>
      </c>
      <c r="P1132" t="s">
        <v>1656</v>
      </c>
      <c r="Q1132" t="s">
        <v>307</v>
      </c>
      <c r="R1132" t="s">
        <v>264</v>
      </c>
      <c r="S1132" t="s">
        <v>20</v>
      </c>
      <c r="T1132" s="49">
        <v>1.7833000000000001</v>
      </c>
      <c r="U1132" s="49">
        <v>32.099400000000003</v>
      </c>
      <c r="V1132" s="49">
        <v>478.29</v>
      </c>
      <c r="W1132" t="s">
        <v>301</v>
      </c>
      <c r="X1132" t="s">
        <v>370</v>
      </c>
      <c r="Y1132" t="s">
        <v>371</v>
      </c>
      <c r="Z1132" t="s">
        <v>1657</v>
      </c>
      <c r="AA1132" s="2" t="str">
        <f>IFERROR(VLOOKUP(Tabela3[[#This Row],[RetornCodigo]],Tabela7[],4,0),"formula")</f>
        <v xml:space="preserve">Mateus Maranguape   </v>
      </c>
      <c r="AB1132" s="9" t="str">
        <f>IFERROR(VLOOKUP(Tabela3[[#This Row],[RetornCodigo]],Tabela7[],3,0),"formula")</f>
        <v>Mateus</v>
      </c>
      <c r="AC1132" s="40">
        <f>IFERROR(Tabela3[[#This Row],[Vlr Devolução]]/$AK$1,"formula")</f>
        <v>1.5324151508693136E-3</v>
      </c>
      <c r="AD1132" s="32">
        <f>IFERROR(Tabela3[[#This Row],[Qtd Devolvida Kg]]/$AL$1,"formula")</f>
        <v>9.3094106127223405E-4</v>
      </c>
      <c r="AE1132" s="41" t="str">
        <f>IFERROR(RIGHT(Tabela3[[#This Row],[Cliente]],10),"formula")</f>
        <v>2459 - 58)</v>
      </c>
      <c r="AF1132" s="41">
        <f>IFERROR(VLOOKUP(Tabela3[[#This Row],[Fantasia]],'BASE VENDAS'!#REF!,2,0),0)</f>
        <v>0</v>
      </c>
      <c r="AG1132" s="41">
        <f>IFERROR(VLOOKUP(Tabela3[[#This Row],[Fantasia]],'BASE VENDAS'!#REF!,3,0),0)</f>
        <v>0</v>
      </c>
      <c r="AH1132" s="42">
        <f t="shared" ref="AH1132:AH1195" si="19">$AJ$1</f>
        <v>2.8611970184302681E-2</v>
      </c>
    </row>
    <row r="1133" spans="1:34" x14ac:dyDescent="0.2">
      <c r="A1133" s="9" t="str">
        <f>IFERROR(Tabela3[[#This Row],[direita]],"formula")</f>
        <v>2459 - 58)</v>
      </c>
      <c r="C1133" t="s">
        <v>1134</v>
      </c>
      <c r="D1133" t="s">
        <v>917</v>
      </c>
      <c r="E1133" t="s">
        <v>1135</v>
      </c>
      <c r="F1133" t="s">
        <v>698</v>
      </c>
      <c r="G1133" t="s">
        <v>1345</v>
      </c>
      <c r="H1133" s="48">
        <v>45693</v>
      </c>
      <c r="I1133" t="s">
        <v>357</v>
      </c>
      <c r="J1133" t="s">
        <v>303</v>
      </c>
      <c r="K1133" t="s">
        <v>159</v>
      </c>
      <c r="L1133" t="s">
        <v>339</v>
      </c>
      <c r="M1133" t="s">
        <v>1652</v>
      </c>
      <c r="N1133" t="s">
        <v>311</v>
      </c>
      <c r="O1133" t="s">
        <v>299</v>
      </c>
      <c r="P1133" t="s">
        <v>1656</v>
      </c>
      <c r="Q1133" t="s">
        <v>327</v>
      </c>
      <c r="R1133" t="s">
        <v>1654</v>
      </c>
      <c r="S1133" t="s">
        <v>20</v>
      </c>
      <c r="T1133" s="49">
        <v>2.37</v>
      </c>
      <c r="U1133" s="49">
        <v>47.4</v>
      </c>
      <c r="V1133" s="49">
        <v>180.12</v>
      </c>
      <c r="W1133" t="s">
        <v>301</v>
      </c>
      <c r="X1133" t="s">
        <v>370</v>
      </c>
      <c r="Y1133" t="s">
        <v>371</v>
      </c>
      <c r="Z1133" t="s">
        <v>1657</v>
      </c>
      <c r="AA1133" s="2" t="str">
        <f>IFERROR(VLOOKUP(Tabela3[[#This Row],[RetornCodigo]],Tabela7[],4,0),"formula")</f>
        <v xml:space="preserve">Mateus Maranguape   </v>
      </c>
      <c r="AB1133" s="9" t="str">
        <f>IFERROR(VLOOKUP(Tabela3[[#This Row],[RetornCodigo]],Tabela7[],3,0),"formula")</f>
        <v>Mateus</v>
      </c>
      <c r="AC1133" s="40">
        <f>IFERROR(Tabela3[[#This Row],[Vlr Devolução]]/$AK$1,"formula")</f>
        <v>5.7709468517966247E-4</v>
      </c>
      <c r="AD1133" s="32">
        <f>IFERROR(Tabela3[[#This Row],[Qtd Devolvida Kg]]/$AL$1,"formula")</f>
        <v>1.3746863276043754E-3</v>
      </c>
      <c r="AE1133" s="41" t="str">
        <f>IFERROR(RIGHT(Tabela3[[#This Row],[Cliente]],10),"formula")</f>
        <v>2459 - 58)</v>
      </c>
      <c r="AF1133" s="41">
        <f>IFERROR(VLOOKUP(Tabela3[[#This Row],[Fantasia]],'BASE VENDAS'!#REF!,2,0),0)</f>
        <v>0</v>
      </c>
      <c r="AG1133" s="41">
        <f>IFERROR(VLOOKUP(Tabela3[[#This Row],[Fantasia]],'BASE VENDAS'!#REF!,3,0),0)</f>
        <v>0</v>
      </c>
      <c r="AH1133" s="42">
        <f t="shared" si="19"/>
        <v>2.8611970184302681E-2</v>
      </c>
    </row>
    <row r="1134" spans="1:34" x14ac:dyDescent="0.2">
      <c r="A1134" s="9" t="str">
        <f>IFERROR(Tabela3[[#This Row],[direita]],"formula")</f>
        <v>2459 - 58)</v>
      </c>
      <c r="C1134" t="s">
        <v>1134</v>
      </c>
      <c r="D1134" t="s">
        <v>917</v>
      </c>
      <c r="E1134" t="s">
        <v>1135</v>
      </c>
      <c r="F1134" t="s">
        <v>698</v>
      </c>
      <c r="G1134" t="s">
        <v>1345</v>
      </c>
      <c r="H1134" s="48">
        <v>45693</v>
      </c>
      <c r="I1134" t="s">
        <v>357</v>
      </c>
      <c r="J1134" t="s">
        <v>297</v>
      </c>
      <c r="K1134" t="s">
        <v>65</v>
      </c>
      <c r="L1134" t="s">
        <v>312</v>
      </c>
      <c r="M1134" t="s">
        <v>66</v>
      </c>
      <c r="N1134" t="s">
        <v>298</v>
      </c>
      <c r="O1134" t="s">
        <v>299</v>
      </c>
      <c r="P1134" t="s">
        <v>1656</v>
      </c>
      <c r="Q1134" t="s">
        <v>317</v>
      </c>
      <c r="R1134" t="s">
        <v>67</v>
      </c>
      <c r="S1134" t="s">
        <v>20</v>
      </c>
      <c r="T1134" s="49">
        <v>1.11E-2</v>
      </c>
      <c r="U1134" s="49">
        <v>0.19980000000000001</v>
      </c>
      <c r="V1134" s="49">
        <v>2.1800000000000002</v>
      </c>
      <c r="W1134" t="s">
        <v>301</v>
      </c>
      <c r="X1134" t="s">
        <v>370</v>
      </c>
      <c r="Y1134" t="s">
        <v>371</v>
      </c>
      <c r="Z1134" t="s">
        <v>1657</v>
      </c>
      <c r="AA1134" s="2" t="str">
        <f>IFERROR(VLOOKUP(Tabela3[[#This Row],[RetornCodigo]],Tabela7[],4,0),"formula")</f>
        <v xml:space="preserve">Mateus Maranguape   </v>
      </c>
      <c r="AB1134" s="9" t="str">
        <f>IFERROR(VLOOKUP(Tabela3[[#This Row],[RetornCodigo]],Tabela7[],3,0),"formula")</f>
        <v>Mateus</v>
      </c>
      <c r="AC1134" s="40">
        <f>IFERROR(Tabela3[[#This Row],[Vlr Devolução]]/$AK$1,"formula")</f>
        <v>6.9846014528739963E-6</v>
      </c>
      <c r="AD1134" s="32">
        <f>IFERROR(Tabela3[[#This Row],[Qtd Devolvida Kg]]/$AL$1,"formula")</f>
        <v>5.7945638872437604E-6</v>
      </c>
      <c r="AE1134" s="41" t="str">
        <f>IFERROR(RIGHT(Tabela3[[#This Row],[Cliente]],10),"formula")</f>
        <v>2459 - 58)</v>
      </c>
      <c r="AF1134" s="41">
        <f>IFERROR(VLOOKUP(Tabela3[[#This Row],[Fantasia]],'BASE VENDAS'!#REF!,2,0),0)</f>
        <v>0</v>
      </c>
      <c r="AG1134" s="41">
        <f>IFERROR(VLOOKUP(Tabela3[[#This Row],[Fantasia]],'BASE VENDAS'!#REF!,3,0),0)</f>
        <v>0</v>
      </c>
      <c r="AH1134" s="42">
        <f t="shared" si="19"/>
        <v>2.8611970184302681E-2</v>
      </c>
    </row>
    <row r="1135" spans="1:34" x14ac:dyDescent="0.2">
      <c r="A1135" s="9" t="str">
        <f>IFERROR(Tabela3[[#This Row],[direita]],"formula")</f>
        <v>2459 - 58)</v>
      </c>
      <c r="C1135" t="s">
        <v>1134</v>
      </c>
      <c r="D1135" t="s">
        <v>917</v>
      </c>
      <c r="E1135" t="s">
        <v>1135</v>
      </c>
      <c r="F1135" t="s">
        <v>698</v>
      </c>
      <c r="G1135" t="s">
        <v>1345</v>
      </c>
      <c r="H1135" s="48">
        <v>45693</v>
      </c>
      <c r="I1135" t="s">
        <v>357</v>
      </c>
      <c r="J1135" t="s">
        <v>303</v>
      </c>
      <c r="K1135" t="s">
        <v>93</v>
      </c>
      <c r="L1135" t="s">
        <v>94</v>
      </c>
      <c r="M1135" t="s">
        <v>94</v>
      </c>
      <c r="N1135" t="s">
        <v>333</v>
      </c>
      <c r="O1135" t="s">
        <v>299</v>
      </c>
      <c r="P1135" t="s">
        <v>1656</v>
      </c>
      <c r="Q1135" t="s">
        <v>434</v>
      </c>
      <c r="R1135" t="s">
        <v>95</v>
      </c>
      <c r="S1135" t="s">
        <v>96</v>
      </c>
      <c r="T1135" s="49">
        <v>0.26669999999999999</v>
      </c>
      <c r="U1135" s="49">
        <v>8.0276700000000006E-2</v>
      </c>
      <c r="V1135" s="49">
        <v>60</v>
      </c>
      <c r="W1135" t="s">
        <v>301</v>
      </c>
      <c r="X1135" t="s">
        <v>370</v>
      </c>
      <c r="Y1135" t="s">
        <v>371</v>
      </c>
      <c r="Z1135" t="s">
        <v>1657</v>
      </c>
      <c r="AA1135" s="2" t="str">
        <f>IFERROR(VLOOKUP(Tabela3[[#This Row],[RetornCodigo]],Tabela7[],4,0),"formula")</f>
        <v xml:space="preserve">Mateus Maranguape   </v>
      </c>
      <c r="AB1135" s="9" t="str">
        <f>IFERROR(VLOOKUP(Tabela3[[#This Row],[RetornCodigo]],Tabela7[],3,0),"formula")</f>
        <v>Mateus</v>
      </c>
      <c r="AC1135" s="40">
        <f>IFERROR(Tabela3[[#This Row],[Vlr Devolução]]/$AK$1,"formula")</f>
        <v>1.9223673723506413E-4</v>
      </c>
      <c r="AD1135" s="32">
        <f>IFERROR(Tabela3[[#This Row],[Qtd Devolvida Kg]]/$AL$1,"formula")</f>
        <v>2.3281705045400459E-6</v>
      </c>
      <c r="AE1135" s="41" t="str">
        <f>IFERROR(RIGHT(Tabela3[[#This Row],[Cliente]],10),"formula")</f>
        <v>2459 - 58)</v>
      </c>
      <c r="AF1135" s="41">
        <f>IFERROR(VLOOKUP(Tabela3[[#This Row],[Fantasia]],'BASE VENDAS'!#REF!,2,0),0)</f>
        <v>0</v>
      </c>
      <c r="AG1135" s="41">
        <f>IFERROR(VLOOKUP(Tabela3[[#This Row],[Fantasia]],'BASE VENDAS'!#REF!,3,0),0)</f>
        <v>0</v>
      </c>
      <c r="AH1135" s="42">
        <f t="shared" si="19"/>
        <v>2.8611970184302681E-2</v>
      </c>
    </row>
    <row r="1136" spans="1:34" x14ac:dyDescent="0.2">
      <c r="A1136" s="9" t="str">
        <f>IFERROR(Tabela3[[#This Row],[direita]],"formula")</f>
        <v>1899 - 60)</v>
      </c>
      <c r="C1136" t="s">
        <v>1140</v>
      </c>
      <c r="D1136" t="s">
        <v>919</v>
      </c>
      <c r="E1136" t="s">
        <v>1141</v>
      </c>
      <c r="F1136" t="s">
        <v>677</v>
      </c>
      <c r="G1136" t="s">
        <v>1189</v>
      </c>
      <c r="H1136" s="48">
        <v>45695</v>
      </c>
      <c r="I1136" t="s">
        <v>357</v>
      </c>
      <c r="J1136" t="s">
        <v>297</v>
      </c>
      <c r="K1136" t="s">
        <v>65</v>
      </c>
      <c r="L1136" t="s">
        <v>312</v>
      </c>
      <c r="M1136" t="s">
        <v>66</v>
      </c>
      <c r="N1136" t="s">
        <v>298</v>
      </c>
      <c r="O1136" t="s">
        <v>299</v>
      </c>
      <c r="P1136" t="s">
        <v>1658</v>
      </c>
      <c r="Q1136" t="s">
        <v>300</v>
      </c>
      <c r="R1136" t="s">
        <v>67</v>
      </c>
      <c r="S1136" t="s">
        <v>20</v>
      </c>
      <c r="T1136" s="49">
        <v>0.27779999999999999</v>
      </c>
      <c r="U1136" s="49">
        <v>5.0004</v>
      </c>
      <c r="V1136" s="49">
        <v>47.5</v>
      </c>
      <c r="W1136" t="s">
        <v>301</v>
      </c>
      <c r="X1136" t="s">
        <v>370</v>
      </c>
      <c r="Y1136" t="s">
        <v>371</v>
      </c>
      <c r="Z1136" t="s">
        <v>1659</v>
      </c>
      <c r="AA1136" s="2" t="str">
        <f>IFERROR(VLOOKUP(Tabela3[[#This Row],[RetornCodigo]],Tabela7[],4,0),"formula")</f>
        <v xml:space="preserve">Assai Sao Cristovao   </v>
      </c>
      <c r="AB1136" s="9" t="str">
        <f>IFERROR(VLOOKUP(Tabela3[[#This Row],[RetornCodigo]],Tabela7[],3,0),"formula")</f>
        <v>Assai</v>
      </c>
      <c r="AC1136" s="40">
        <f>IFERROR(Tabela3[[#This Row],[Vlr Devolução]]/$AK$1,"formula")</f>
        <v>1.521874169777591E-4</v>
      </c>
      <c r="AD1136" s="32">
        <f>IFERROR(Tabela3[[#This Row],[Qtd Devolvida Kg]]/$AL$1,"formula")</f>
        <v>1.4502070701588439E-4</v>
      </c>
      <c r="AE1136" s="41" t="str">
        <f>IFERROR(RIGHT(Tabela3[[#This Row],[Cliente]],10),"formula")</f>
        <v>1899 - 60)</v>
      </c>
      <c r="AF1136" s="41">
        <f>IFERROR(VLOOKUP(Tabela3[[#This Row],[Fantasia]],'BASE VENDAS'!#REF!,2,0),0)</f>
        <v>0</v>
      </c>
      <c r="AG1136" s="41">
        <f>IFERROR(VLOOKUP(Tabela3[[#This Row],[Fantasia]],'BASE VENDAS'!#REF!,3,0),0)</f>
        <v>0</v>
      </c>
      <c r="AH1136" s="42">
        <f t="shared" si="19"/>
        <v>2.8611970184302681E-2</v>
      </c>
    </row>
    <row r="1137" spans="1:34" x14ac:dyDescent="0.2">
      <c r="A1137" s="9" t="str">
        <f>IFERROR(Tabela3[[#This Row],[direita]],"formula")</f>
        <v>1899 - 73)</v>
      </c>
      <c r="C1137" t="s">
        <v>1140</v>
      </c>
      <c r="D1137" t="s">
        <v>921</v>
      </c>
      <c r="E1137" t="s">
        <v>1284</v>
      </c>
      <c r="F1137" t="s">
        <v>681</v>
      </c>
      <c r="G1137" t="s">
        <v>1439</v>
      </c>
      <c r="H1137" s="48">
        <v>45695</v>
      </c>
      <c r="I1137" t="s">
        <v>357</v>
      </c>
      <c r="J1137" t="s">
        <v>297</v>
      </c>
      <c r="K1137" t="s">
        <v>27</v>
      </c>
      <c r="L1137" t="s">
        <v>320</v>
      </c>
      <c r="M1137" t="s">
        <v>28</v>
      </c>
      <c r="N1137" t="s">
        <v>298</v>
      </c>
      <c r="O1137" t="s">
        <v>299</v>
      </c>
      <c r="P1137" t="s">
        <v>1660</v>
      </c>
      <c r="Q1137" t="s">
        <v>300</v>
      </c>
      <c r="R1137" t="s">
        <v>29</v>
      </c>
      <c r="S1137" t="s">
        <v>20</v>
      </c>
      <c r="T1137" s="49">
        <v>5.5599999999999997E-2</v>
      </c>
      <c r="U1137" s="49">
        <v>1.0007999999999999</v>
      </c>
      <c r="V1137" s="49">
        <v>14</v>
      </c>
      <c r="W1137" t="s">
        <v>301</v>
      </c>
      <c r="X1137" t="s">
        <v>370</v>
      </c>
      <c r="Y1137" t="s">
        <v>371</v>
      </c>
      <c r="Z1137" t="s">
        <v>1661</v>
      </c>
      <c r="AA1137" s="2" t="str">
        <f>IFERROR(VLOOKUP(Tabela3[[#This Row],[RetornCodigo]],Tabela7[],4,0),"formula")</f>
        <v xml:space="preserve">Assai Sao Bernardo   </v>
      </c>
      <c r="AB1137" s="9" t="str">
        <f>IFERROR(VLOOKUP(Tabela3[[#This Row],[RetornCodigo]],Tabela7[],3,0),"formula")</f>
        <v>Assai</v>
      </c>
      <c r="AC1137" s="40">
        <f>IFERROR(Tabela3[[#This Row],[Vlr Devolução]]/$AK$1,"formula")</f>
        <v>4.4855238688181629E-5</v>
      </c>
      <c r="AD1137" s="32">
        <f>IFERROR(Tabela3[[#This Row],[Qtd Devolvida Kg]]/$AL$1,"formula")</f>
        <v>2.9025022714482256E-5</v>
      </c>
      <c r="AE1137" s="41" t="str">
        <f>IFERROR(RIGHT(Tabela3[[#This Row],[Cliente]],10),"formula")</f>
        <v>1899 - 73)</v>
      </c>
      <c r="AF1137" s="41">
        <f>IFERROR(VLOOKUP(Tabela3[[#This Row],[Fantasia]],'BASE VENDAS'!#REF!,2,0),0)</f>
        <v>0</v>
      </c>
      <c r="AG1137" s="41">
        <f>IFERROR(VLOOKUP(Tabela3[[#This Row],[Fantasia]],'BASE VENDAS'!#REF!,3,0),0)</f>
        <v>0</v>
      </c>
      <c r="AH1137" s="42">
        <f t="shared" si="19"/>
        <v>2.8611970184302681E-2</v>
      </c>
    </row>
    <row r="1138" spans="1:34" x14ac:dyDescent="0.2">
      <c r="A1138" s="9" t="str">
        <f>IFERROR(Tabela3[[#This Row],[direita]],"formula")</f>
        <v>1899 - 73)</v>
      </c>
      <c r="C1138" t="s">
        <v>1140</v>
      </c>
      <c r="D1138" t="s">
        <v>921</v>
      </c>
      <c r="E1138" t="s">
        <v>1284</v>
      </c>
      <c r="F1138" t="s">
        <v>681</v>
      </c>
      <c r="G1138" t="s">
        <v>1439</v>
      </c>
      <c r="H1138" s="48">
        <v>45695</v>
      </c>
      <c r="I1138" t="s">
        <v>357</v>
      </c>
      <c r="J1138" t="s">
        <v>303</v>
      </c>
      <c r="K1138" t="s">
        <v>45</v>
      </c>
      <c r="L1138" t="s">
        <v>417</v>
      </c>
      <c r="M1138" t="s">
        <v>46</v>
      </c>
      <c r="N1138" t="s">
        <v>311</v>
      </c>
      <c r="O1138" t="s">
        <v>299</v>
      </c>
      <c r="P1138" t="s">
        <v>1660</v>
      </c>
      <c r="Q1138" t="s">
        <v>309</v>
      </c>
      <c r="R1138" t="s">
        <v>47</v>
      </c>
      <c r="S1138" t="s">
        <v>20</v>
      </c>
      <c r="T1138" s="49">
        <v>0.26669999999999999</v>
      </c>
      <c r="U1138" s="49">
        <v>4.0004999999999997</v>
      </c>
      <c r="V1138" s="49">
        <v>12</v>
      </c>
      <c r="W1138" t="s">
        <v>301</v>
      </c>
      <c r="X1138" t="s">
        <v>370</v>
      </c>
      <c r="Y1138" t="s">
        <v>371</v>
      </c>
      <c r="Z1138" t="s">
        <v>1661</v>
      </c>
      <c r="AA1138" s="2" t="str">
        <f>IFERROR(VLOOKUP(Tabela3[[#This Row],[RetornCodigo]],Tabela7[],4,0),"formula")</f>
        <v xml:space="preserve">Assai Sao Bernardo   </v>
      </c>
      <c r="AB1138" s="9" t="str">
        <f>IFERROR(VLOOKUP(Tabela3[[#This Row],[RetornCodigo]],Tabela7[],3,0),"formula")</f>
        <v>Assai</v>
      </c>
      <c r="AC1138" s="40">
        <f>IFERROR(Tabela3[[#This Row],[Vlr Devolução]]/$AK$1,"formula")</f>
        <v>3.8447347447012824E-5</v>
      </c>
      <c r="AD1138" s="32">
        <f>IFERROR(Tabela3[[#This Row],[Qtd Devolvida Kg]]/$AL$1,"formula")</f>
        <v>1.1602178594053384E-4</v>
      </c>
      <c r="AE1138" s="41" t="str">
        <f>IFERROR(RIGHT(Tabela3[[#This Row],[Cliente]],10),"formula")</f>
        <v>1899 - 73)</v>
      </c>
      <c r="AF1138" s="41">
        <f>IFERROR(VLOOKUP(Tabela3[[#This Row],[Fantasia]],'BASE VENDAS'!#REF!,2,0),0)</f>
        <v>0</v>
      </c>
      <c r="AG1138" s="41">
        <f>IFERROR(VLOOKUP(Tabela3[[#This Row],[Fantasia]],'BASE VENDAS'!#REF!,3,0),0)</f>
        <v>0</v>
      </c>
      <c r="AH1138" s="42">
        <f t="shared" si="19"/>
        <v>2.8611970184302681E-2</v>
      </c>
    </row>
    <row r="1139" spans="1:34" x14ac:dyDescent="0.2">
      <c r="A1139" s="9" t="str">
        <f>IFERROR(Tabela3[[#This Row],[direita]],"formula")</f>
        <v>1899 - 73)</v>
      </c>
      <c r="C1139" t="s">
        <v>1140</v>
      </c>
      <c r="D1139" t="s">
        <v>921</v>
      </c>
      <c r="E1139" t="s">
        <v>1284</v>
      </c>
      <c r="F1139" t="s">
        <v>681</v>
      </c>
      <c r="G1139" t="s">
        <v>1439</v>
      </c>
      <c r="H1139" s="48">
        <v>45695</v>
      </c>
      <c r="I1139" t="s">
        <v>357</v>
      </c>
      <c r="J1139" t="s">
        <v>303</v>
      </c>
      <c r="K1139" t="s">
        <v>313</v>
      </c>
      <c r="L1139" t="s">
        <v>321</v>
      </c>
      <c r="M1139" t="s">
        <v>321</v>
      </c>
      <c r="N1139" t="s">
        <v>322</v>
      </c>
      <c r="O1139" t="s">
        <v>299</v>
      </c>
      <c r="P1139" t="s">
        <v>1662</v>
      </c>
      <c r="Q1139" t="s">
        <v>309</v>
      </c>
      <c r="R1139" t="s">
        <v>323</v>
      </c>
      <c r="S1139" t="s">
        <v>20</v>
      </c>
      <c r="T1139" s="49">
        <v>0.6</v>
      </c>
      <c r="U1139" s="49">
        <v>3.3</v>
      </c>
      <c r="V1139" s="49">
        <v>76.8</v>
      </c>
      <c r="W1139" t="s">
        <v>301</v>
      </c>
      <c r="X1139" t="s">
        <v>370</v>
      </c>
      <c r="Y1139" t="s">
        <v>371</v>
      </c>
      <c r="Z1139" t="s">
        <v>1661</v>
      </c>
      <c r="AA1139" s="2" t="str">
        <f>IFERROR(VLOOKUP(Tabela3[[#This Row],[RetornCodigo]],Tabela7[],4,0),"formula")</f>
        <v xml:space="preserve">Assai Sao Bernardo   </v>
      </c>
      <c r="AB1139" s="9" t="str">
        <f>IFERROR(VLOOKUP(Tabela3[[#This Row],[RetornCodigo]],Tabela7[],3,0),"formula")</f>
        <v>Assai</v>
      </c>
      <c r="AC1139" s="40">
        <f>IFERROR(Tabela3[[#This Row],[Vlr Devolução]]/$AK$1,"formula")</f>
        <v>2.4606302366088204E-4</v>
      </c>
      <c r="AD1139" s="32">
        <f>IFERROR(Tabela3[[#This Row],[Qtd Devolvida Kg]]/$AL$1,"formula")</f>
        <v>9.5706010149671707E-5</v>
      </c>
      <c r="AE1139" s="41" t="str">
        <f>IFERROR(RIGHT(Tabela3[[#This Row],[Cliente]],10),"formula")</f>
        <v>1899 - 73)</v>
      </c>
      <c r="AF1139" s="41">
        <f>IFERROR(VLOOKUP(Tabela3[[#This Row],[Fantasia]],'BASE VENDAS'!#REF!,2,0),0)</f>
        <v>0</v>
      </c>
      <c r="AG1139" s="41">
        <f>IFERROR(VLOOKUP(Tabela3[[#This Row],[Fantasia]],'BASE VENDAS'!#REF!,3,0),0)</f>
        <v>0</v>
      </c>
      <c r="AH1139" s="42">
        <f t="shared" si="19"/>
        <v>2.8611970184302681E-2</v>
      </c>
    </row>
    <row r="1140" spans="1:34" x14ac:dyDescent="0.2">
      <c r="A1140" s="9" t="str">
        <f>IFERROR(Tabela3[[#This Row],[direita]],"formula")</f>
        <v>1899 - 72)</v>
      </c>
      <c r="C1140" t="s">
        <v>1140</v>
      </c>
      <c r="D1140" t="s">
        <v>921</v>
      </c>
      <c r="E1140" t="s">
        <v>1284</v>
      </c>
      <c r="F1140" t="s">
        <v>681</v>
      </c>
      <c r="G1140" t="s">
        <v>1285</v>
      </c>
      <c r="H1140" s="48">
        <v>45694</v>
      </c>
      <c r="I1140" t="s">
        <v>357</v>
      </c>
      <c r="J1140" t="s">
        <v>303</v>
      </c>
      <c r="K1140" t="s">
        <v>313</v>
      </c>
      <c r="L1140" t="s">
        <v>321</v>
      </c>
      <c r="M1140" t="s">
        <v>321</v>
      </c>
      <c r="N1140" t="s">
        <v>322</v>
      </c>
      <c r="O1140" t="s">
        <v>299</v>
      </c>
      <c r="P1140" t="s">
        <v>1663</v>
      </c>
      <c r="Q1140" t="s">
        <v>300</v>
      </c>
      <c r="R1140" t="s">
        <v>323</v>
      </c>
      <c r="S1140" t="s">
        <v>20</v>
      </c>
      <c r="T1140" s="49">
        <v>0.4</v>
      </c>
      <c r="U1140" s="49">
        <v>2.2000000000000002</v>
      </c>
      <c r="V1140" s="49">
        <v>51.2</v>
      </c>
      <c r="W1140" t="s">
        <v>301</v>
      </c>
      <c r="X1140" t="s">
        <v>370</v>
      </c>
      <c r="Y1140" t="s">
        <v>371</v>
      </c>
      <c r="Z1140" t="s">
        <v>1664</v>
      </c>
      <c r="AA1140" s="2" t="str">
        <f>IFERROR(VLOOKUP(Tabela3[[#This Row],[RetornCodigo]],Tabela7[],4,0),"formula")</f>
        <v xml:space="preserve">Assai Novo Angelim   </v>
      </c>
      <c r="AB1140" s="9" t="str">
        <f>IFERROR(VLOOKUP(Tabela3[[#This Row],[RetornCodigo]],Tabela7[],3,0),"formula")</f>
        <v>Assai</v>
      </c>
      <c r="AC1140" s="40">
        <f>IFERROR(Tabela3[[#This Row],[Vlr Devolução]]/$AK$1,"formula")</f>
        <v>1.6404201577392138E-4</v>
      </c>
      <c r="AD1140" s="32">
        <f>IFERROR(Tabela3[[#This Row],[Qtd Devolvida Kg]]/$AL$1,"formula")</f>
        <v>6.3804006766447809E-5</v>
      </c>
      <c r="AE1140" s="41" t="str">
        <f>IFERROR(RIGHT(Tabela3[[#This Row],[Cliente]],10),"formula")</f>
        <v>1899 - 72)</v>
      </c>
      <c r="AF1140" s="41">
        <f>IFERROR(VLOOKUP(Tabela3[[#This Row],[Fantasia]],'BASE VENDAS'!#REF!,2,0),0)</f>
        <v>0</v>
      </c>
      <c r="AG1140" s="41">
        <f>IFERROR(VLOOKUP(Tabela3[[#This Row],[Fantasia]],'BASE VENDAS'!#REF!,3,0),0)</f>
        <v>0</v>
      </c>
      <c r="AH1140" s="42">
        <f t="shared" si="19"/>
        <v>2.8611970184302681E-2</v>
      </c>
    </row>
    <row r="1141" spans="1:34" x14ac:dyDescent="0.2">
      <c r="A1141" s="9" t="str">
        <f>IFERROR(Tabela3[[#This Row],[direita]],"formula")</f>
        <v>0002 - 37)</v>
      </c>
      <c r="C1141" t="s">
        <v>1134</v>
      </c>
      <c r="D1141" t="s">
        <v>920</v>
      </c>
      <c r="E1141" t="s">
        <v>1135</v>
      </c>
      <c r="F1141" t="s">
        <v>687</v>
      </c>
      <c r="G1141" t="s">
        <v>1522</v>
      </c>
      <c r="H1141" s="48">
        <v>45691</v>
      </c>
      <c r="I1141" t="s">
        <v>357</v>
      </c>
      <c r="J1141" t="s">
        <v>303</v>
      </c>
      <c r="K1141" t="s">
        <v>57</v>
      </c>
      <c r="L1141" t="s">
        <v>334</v>
      </c>
      <c r="M1141" t="s">
        <v>367</v>
      </c>
      <c r="N1141" t="s">
        <v>342</v>
      </c>
      <c r="O1141" t="s">
        <v>299</v>
      </c>
      <c r="P1141" t="s">
        <v>1665</v>
      </c>
      <c r="Q1141" t="s">
        <v>300</v>
      </c>
      <c r="R1141" t="s">
        <v>387</v>
      </c>
      <c r="S1141" t="s">
        <v>20</v>
      </c>
      <c r="T1141" s="49">
        <v>3.1</v>
      </c>
      <c r="U1141" s="49">
        <v>17.36</v>
      </c>
      <c r="V1141" s="49">
        <v>337.9</v>
      </c>
      <c r="W1141" t="s">
        <v>301</v>
      </c>
      <c r="X1141" t="s">
        <v>370</v>
      </c>
      <c r="Y1141" t="s">
        <v>371</v>
      </c>
      <c r="Z1141" t="s">
        <v>1666</v>
      </c>
      <c r="AA1141" s="2" t="str">
        <f>IFERROR(VLOOKUP(Tabela3[[#This Row],[RetornCodigo]],Tabela7[],4,0),"formula")</f>
        <v xml:space="preserve">Atac Eusebio   </v>
      </c>
      <c r="AB1141" s="9" t="str">
        <f>IFERROR(VLOOKUP(Tabela3[[#This Row],[RetornCodigo]],Tabela7[],3,0),"formula")</f>
        <v>Atacadao</v>
      </c>
      <c r="AC1141" s="40">
        <f>IFERROR(Tabela3[[#This Row],[Vlr Devolução]]/$AK$1,"formula")</f>
        <v>1.0826132251954693E-3</v>
      </c>
      <c r="AD1141" s="32">
        <f>IFERROR(Tabela3[[#This Row],[Qtd Devolvida Kg]]/$AL$1,"formula")</f>
        <v>5.0347161702978818E-4</v>
      </c>
      <c r="AE1141" s="41" t="str">
        <f>IFERROR(RIGHT(Tabela3[[#This Row],[Cliente]],10),"formula")</f>
        <v>0002 - 37)</v>
      </c>
      <c r="AF1141" s="41">
        <f>IFERROR(VLOOKUP(Tabela3[[#This Row],[Fantasia]],'BASE VENDAS'!#REF!,2,0),0)</f>
        <v>0</v>
      </c>
      <c r="AG1141" s="41">
        <f>IFERROR(VLOOKUP(Tabela3[[#This Row],[Fantasia]],'BASE VENDAS'!#REF!,3,0),0)</f>
        <v>0</v>
      </c>
      <c r="AH1141" s="42">
        <f t="shared" si="19"/>
        <v>2.8611970184302681E-2</v>
      </c>
    </row>
    <row r="1142" spans="1:34" x14ac:dyDescent="0.2">
      <c r="A1142" s="9" t="str">
        <f>IFERROR(Tabela3[[#This Row],[direita]],"formula")</f>
        <v>2459 - 79)</v>
      </c>
      <c r="C1142" t="s">
        <v>1134</v>
      </c>
      <c r="D1142" t="s">
        <v>917</v>
      </c>
      <c r="E1142" t="s">
        <v>1135</v>
      </c>
      <c r="F1142" t="s">
        <v>676</v>
      </c>
      <c r="G1142" t="s">
        <v>1350</v>
      </c>
      <c r="H1142" s="48">
        <v>45698</v>
      </c>
      <c r="I1142" t="s">
        <v>430</v>
      </c>
      <c r="J1142" t="s">
        <v>297</v>
      </c>
      <c r="K1142" t="s">
        <v>27</v>
      </c>
      <c r="L1142" t="s">
        <v>84</v>
      </c>
      <c r="M1142" t="s">
        <v>102</v>
      </c>
      <c r="N1142" t="s">
        <v>298</v>
      </c>
      <c r="O1142" t="s">
        <v>299</v>
      </c>
      <c r="P1142" t="s">
        <v>1667</v>
      </c>
      <c r="Q1142" t="s">
        <v>300</v>
      </c>
      <c r="R1142" t="s">
        <v>103</v>
      </c>
      <c r="S1142" t="s">
        <v>20</v>
      </c>
      <c r="T1142" s="49">
        <v>0.72729999999999995</v>
      </c>
      <c r="U1142" s="49">
        <v>14.327809999999999</v>
      </c>
      <c r="V1142" s="49">
        <v>190.4</v>
      </c>
      <c r="W1142" t="s">
        <v>301</v>
      </c>
      <c r="X1142" t="s">
        <v>370</v>
      </c>
      <c r="Y1142" t="s">
        <v>371</v>
      </c>
      <c r="Z1142" t="s">
        <v>1668</v>
      </c>
      <c r="AA1142" s="2" t="str">
        <f>IFERROR(VLOOKUP(Tabela3[[#This Row],[RetornCodigo]],Tabela7[],4,0),"formula")</f>
        <v xml:space="preserve">Mix Mateus Mondubim   </v>
      </c>
      <c r="AB1142" s="9" t="str">
        <f>IFERROR(VLOOKUP(Tabela3[[#This Row],[RetornCodigo]],Tabela7[],3,0),"formula")</f>
        <v>Mateus</v>
      </c>
      <c r="AC1142" s="40">
        <f>IFERROR(Tabela3[[#This Row],[Vlr Devolução]]/$AK$1,"formula")</f>
        <v>6.1003124615927019E-4</v>
      </c>
      <c r="AD1142" s="32">
        <f>IFERROR(Tabela3[[#This Row],[Qtd Devolvida Kg]]/$AL$1,"formula")</f>
        <v>4.1553258463108115E-4</v>
      </c>
      <c r="AE1142" s="41" t="str">
        <f>IFERROR(RIGHT(Tabela3[[#This Row],[Cliente]],10),"formula")</f>
        <v>2459 - 79)</v>
      </c>
      <c r="AF1142" s="41">
        <f>IFERROR(VLOOKUP(Tabela3[[#This Row],[Fantasia]],'BASE VENDAS'!#REF!,2,0),0)</f>
        <v>0</v>
      </c>
      <c r="AG1142" s="41">
        <f>IFERROR(VLOOKUP(Tabela3[[#This Row],[Fantasia]],'BASE VENDAS'!#REF!,3,0),0)</f>
        <v>0</v>
      </c>
      <c r="AH1142" s="42">
        <f t="shared" si="19"/>
        <v>2.8611970184302681E-2</v>
      </c>
    </row>
    <row r="1143" spans="1:34" x14ac:dyDescent="0.2">
      <c r="A1143" s="9" t="str">
        <f>IFERROR(Tabela3[[#This Row],[direita]],"formula")</f>
        <v>1899 - 72)</v>
      </c>
      <c r="C1143" t="s">
        <v>1140</v>
      </c>
      <c r="D1143" t="s">
        <v>921</v>
      </c>
      <c r="E1143" t="s">
        <v>1284</v>
      </c>
      <c r="F1143" t="s">
        <v>681</v>
      </c>
      <c r="G1143" t="s">
        <v>1285</v>
      </c>
      <c r="H1143" s="48">
        <v>45702</v>
      </c>
      <c r="I1143" t="s">
        <v>430</v>
      </c>
      <c r="J1143" t="s">
        <v>303</v>
      </c>
      <c r="K1143" t="s">
        <v>313</v>
      </c>
      <c r="L1143" t="s">
        <v>321</v>
      </c>
      <c r="M1143" t="s">
        <v>321</v>
      </c>
      <c r="N1143" t="s">
        <v>322</v>
      </c>
      <c r="O1143" t="s">
        <v>299</v>
      </c>
      <c r="P1143" t="s">
        <v>2326</v>
      </c>
      <c r="Q1143" t="s">
        <v>300</v>
      </c>
      <c r="R1143" t="s">
        <v>323</v>
      </c>
      <c r="S1143" t="s">
        <v>20</v>
      </c>
      <c r="T1143" s="49">
        <v>2.5</v>
      </c>
      <c r="U1143" s="49">
        <v>13.75</v>
      </c>
      <c r="V1143" s="49">
        <v>295</v>
      </c>
      <c r="W1143" t="s">
        <v>301</v>
      </c>
      <c r="X1143" t="s">
        <v>370</v>
      </c>
      <c r="Y1143" t="s">
        <v>371</v>
      </c>
      <c r="Z1143" t="s">
        <v>2327</v>
      </c>
      <c r="AA1143" s="2" t="str">
        <f>IFERROR(VLOOKUP(Tabela3[[#This Row],[RetornCodigo]],Tabela7[],4,0),"formula")</f>
        <v xml:space="preserve">Assai Novo Angelim   </v>
      </c>
      <c r="AB1143" s="9" t="str">
        <f>IFERROR(VLOOKUP(Tabela3[[#This Row],[RetornCodigo]],Tabela7[],3,0),"formula")</f>
        <v>Assai</v>
      </c>
      <c r="AC1143" s="40">
        <f>IFERROR(Tabela3[[#This Row],[Vlr Devolução]]/$AK$1,"formula")</f>
        <v>9.451639580723986E-4</v>
      </c>
      <c r="AD1143" s="32">
        <f>IFERROR(Tabela3[[#This Row],[Qtd Devolvida Kg]]/$AL$1,"formula")</f>
        <v>3.9877504229029879E-4</v>
      </c>
      <c r="AE1143" s="41" t="str">
        <f>IFERROR(RIGHT(Tabela3[[#This Row],[Cliente]],10),"formula")</f>
        <v>1899 - 72)</v>
      </c>
      <c r="AF1143" s="41">
        <f>IFERROR(VLOOKUP(Tabela3[[#This Row],[Fantasia]],'BASE VENDAS'!#REF!,2,0),0)</f>
        <v>0</v>
      </c>
      <c r="AG1143" s="41">
        <f>IFERROR(VLOOKUP(Tabela3[[#This Row],[Fantasia]],'BASE VENDAS'!#REF!,3,0),0)</f>
        <v>0</v>
      </c>
      <c r="AH1143" s="42">
        <f t="shared" si="19"/>
        <v>2.8611970184302681E-2</v>
      </c>
    </row>
    <row r="1144" spans="1:34" x14ac:dyDescent="0.2">
      <c r="A1144" s="9" t="str">
        <f>IFERROR(Tabela3[[#This Row],[direita]],"formula")</f>
        <v>1899 - 72)</v>
      </c>
      <c r="C1144" t="s">
        <v>1140</v>
      </c>
      <c r="D1144" t="s">
        <v>921</v>
      </c>
      <c r="E1144" t="s">
        <v>1284</v>
      </c>
      <c r="F1144" t="s">
        <v>681</v>
      </c>
      <c r="G1144" t="s">
        <v>1285</v>
      </c>
      <c r="H1144" s="48">
        <v>45702</v>
      </c>
      <c r="I1144" t="s">
        <v>430</v>
      </c>
      <c r="J1144" t="s">
        <v>303</v>
      </c>
      <c r="K1144" t="s">
        <v>313</v>
      </c>
      <c r="L1144" t="s">
        <v>324</v>
      </c>
      <c r="M1144" t="s">
        <v>324</v>
      </c>
      <c r="N1144" t="s">
        <v>333</v>
      </c>
      <c r="O1144" t="s">
        <v>299</v>
      </c>
      <c r="P1144" t="s">
        <v>2326</v>
      </c>
      <c r="Q1144" t="s">
        <v>308</v>
      </c>
      <c r="R1144" t="s">
        <v>385</v>
      </c>
      <c r="S1144" t="s">
        <v>20</v>
      </c>
      <c r="T1144" s="49">
        <v>2.5</v>
      </c>
      <c r="U1144" s="49">
        <v>13</v>
      </c>
      <c r="V1144" s="49">
        <v>321</v>
      </c>
      <c r="W1144" t="s">
        <v>301</v>
      </c>
      <c r="X1144" t="s">
        <v>370</v>
      </c>
      <c r="Y1144" t="s">
        <v>371</v>
      </c>
      <c r="Z1144" t="s">
        <v>2327</v>
      </c>
      <c r="AA1144" s="2" t="str">
        <f>IFERROR(VLOOKUP(Tabela3[[#This Row],[RetornCodigo]],Tabela7[],4,0),"formula")</f>
        <v xml:space="preserve">Assai Novo Angelim   </v>
      </c>
      <c r="AB1144" s="9" t="str">
        <f>IFERROR(VLOOKUP(Tabela3[[#This Row],[RetornCodigo]],Tabela7[],3,0),"formula")</f>
        <v>Assai</v>
      </c>
      <c r="AC1144" s="40">
        <f>IFERROR(Tabela3[[#This Row],[Vlr Devolução]]/$AK$1,"formula")</f>
        <v>1.0284665442075931E-3</v>
      </c>
      <c r="AD1144" s="32">
        <f>IFERROR(Tabela3[[#This Row],[Qtd Devolvida Kg]]/$AL$1,"formula")</f>
        <v>3.7702367634719162E-4</v>
      </c>
      <c r="AE1144" s="41" t="str">
        <f>IFERROR(RIGHT(Tabela3[[#This Row],[Cliente]],10),"formula")</f>
        <v>1899 - 72)</v>
      </c>
      <c r="AF1144" s="41">
        <f>IFERROR(VLOOKUP(Tabela3[[#This Row],[Fantasia]],'BASE VENDAS'!#REF!,2,0),0)</f>
        <v>0</v>
      </c>
      <c r="AG1144" s="41">
        <f>IFERROR(VLOOKUP(Tabela3[[#This Row],[Fantasia]],'BASE VENDAS'!#REF!,3,0),0)</f>
        <v>0</v>
      </c>
      <c r="AH1144" s="42">
        <f t="shared" si="19"/>
        <v>2.8611970184302681E-2</v>
      </c>
    </row>
    <row r="1145" spans="1:34" x14ac:dyDescent="0.2">
      <c r="A1145" s="9" t="str">
        <f>IFERROR(Tabela3[[#This Row],[direita]],"formula")</f>
        <v>2459 - 79)</v>
      </c>
      <c r="C1145" t="s">
        <v>1134</v>
      </c>
      <c r="D1145" t="s">
        <v>917</v>
      </c>
      <c r="E1145" t="s">
        <v>1135</v>
      </c>
      <c r="F1145" t="s">
        <v>676</v>
      </c>
      <c r="G1145" t="s">
        <v>1350</v>
      </c>
      <c r="H1145" s="48">
        <v>45698</v>
      </c>
      <c r="I1145" t="s">
        <v>430</v>
      </c>
      <c r="J1145" t="s">
        <v>297</v>
      </c>
      <c r="K1145" t="s">
        <v>62</v>
      </c>
      <c r="L1145" t="s">
        <v>63</v>
      </c>
      <c r="M1145" t="s">
        <v>63</v>
      </c>
      <c r="N1145" t="s">
        <v>298</v>
      </c>
      <c r="O1145" t="s">
        <v>299</v>
      </c>
      <c r="P1145" t="s">
        <v>1669</v>
      </c>
      <c r="Q1145" t="s">
        <v>300</v>
      </c>
      <c r="R1145" t="s">
        <v>135</v>
      </c>
      <c r="S1145" t="s">
        <v>20</v>
      </c>
      <c r="T1145" s="49">
        <v>0.1429</v>
      </c>
      <c r="U1145" s="49">
        <v>2.0005999999999999</v>
      </c>
      <c r="V1145" s="49">
        <v>32</v>
      </c>
      <c r="W1145" t="s">
        <v>301</v>
      </c>
      <c r="X1145" t="s">
        <v>370</v>
      </c>
      <c r="Y1145" t="s">
        <v>371</v>
      </c>
      <c r="Z1145" t="s">
        <v>1670</v>
      </c>
      <c r="AA1145" s="2" t="str">
        <f>IFERROR(VLOOKUP(Tabela3[[#This Row],[RetornCodigo]],Tabela7[],4,0),"formula")</f>
        <v xml:space="preserve">Mix Mateus Mondubim   </v>
      </c>
      <c r="AB1145" s="9" t="str">
        <f>IFERROR(VLOOKUP(Tabela3[[#This Row],[RetornCodigo]],Tabela7[],3,0),"formula")</f>
        <v>Mateus</v>
      </c>
      <c r="AC1145" s="40">
        <f>IFERROR(Tabela3[[#This Row],[Vlr Devolução]]/$AK$1,"formula")</f>
        <v>1.0252625985870086E-4</v>
      </c>
      <c r="AD1145" s="32">
        <f>IFERROR(Tabela3[[#This Row],[Qtd Devolvida Kg]]/$AL$1,"formula")</f>
        <v>5.8021043607707037E-5</v>
      </c>
      <c r="AE1145" s="41" t="str">
        <f>IFERROR(RIGHT(Tabela3[[#This Row],[Cliente]],10),"formula")</f>
        <v>2459 - 79)</v>
      </c>
      <c r="AF1145" s="41">
        <f>IFERROR(VLOOKUP(Tabela3[[#This Row],[Fantasia]],'BASE VENDAS'!#REF!,2,0),0)</f>
        <v>0</v>
      </c>
      <c r="AG1145" s="41">
        <f>IFERROR(VLOOKUP(Tabela3[[#This Row],[Fantasia]],'BASE VENDAS'!#REF!,3,0),0)</f>
        <v>0</v>
      </c>
      <c r="AH1145" s="42">
        <f t="shared" si="19"/>
        <v>2.8611970184302681E-2</v>
      </c>
    </row>
    <row r="1146" spans="1:34" x14ac:dyDescent="0.2">
      <c r="A1146" s="9" t="str">
        <f>IFERROR(Tabela3[[#This Row],[direita]],"formula")</f>
        <v>1899 - 72)</v>
      </c>
      <c r="C1146" t="s">
        <v>1140</v>
      </c>
      <c r="D1146" t="s">
        <v>921</v>
      </c>
      <c r="E1146" t="s">
        <v>1284</v>
      </c>
      <c r="F1146" t="s">
        <v>681</v>
      </c>
      <c r="G1146" t="s">
        <v>1285</v>
      </c>
      <c r="H1146" s="48">
        <v>45694</v>
      </c>
      <c r="I1146" t="s">
        <v>357</v>
      </c>
      <c r="J1146" t="s">
        <v>303</v>
      </c>
      <c r="K1146" t="s">
        <v>313</v>
      </c>
      <c r="L1146" t="s">
        <v>324</v>
      </c>
      <c r="M1146" t="s">
        <v>324</v>
      </c>
      <c r="N1146" t="s">
        <v>314</v>
      </c>
      <c r="O1146" t="s">
        <v>299</v>
      </c>
      <c r="P1146" t="s">
        <v>1671</v>
      </c>
      <c r="Q1146" t="s">
        <v>308</v>
      </c>
      <c r="R1146" t="s">
        <v>375</v>
      </c>
      <c r="S1146" t="s">
        <v>20</v>
      </c>
      <c r="T1146" s="49">
        <v>7</v>
      </c>
      <c r="U1146" s="49">
        <v>38.5</v>
      </c>
      <c r="V1146" s="49">
        <v>609</v>
      </c>
      <c r="W1146" t="s">
        <v>301</v>
      </c>
      <c r="X1146" t="s">
        <v>370</v>
      </c>
      <c r="Y1146" t="s">
        <v>371</v>
      </c>
      <c r="Z1146" t="s">
        <v>1672</v>
      </c>
      <c r="AA1146" s="2" t="str">
        <f>IFERROR(VLOOKUP(Tabela3[[#This Row],[RetornCodigo]],Tabela7[],4,0),"formula")</f>
        <v xml:space="preserve">Assai Novo Angelim   </v>
      </c>
      <c r="AB1146" s="9" t="str">
        <f>IFERROR(VLOOKUP(Tabela3[[#This Row],[RetornCodigo]],Tabela7[],3,0),"formula")</f>
        <v>Assai</v>
      </c>
      <c r="AC1146" s="40">
        <f>IFERROR(Tabela3[[#This Row],[Vlr Devolução]]/$AK$1,"formula")</f>
        <v>1.9512028829359008E-3</v>
      </c>
      <c r="AD1146" s="32">
        <f>IFERROR(Tabela3[[#This Row],[Qtd Devolvida Kg]]/$AL$1,"formula")</f>
        <v>1.1165701184128367E-3</v>
      </c>
      <c r="AE1146" s="41" t="str">
        <f>IFERROR(RIGHT(Tabela3[[#This Row],[Cliente]],10),"formula")</f>
        <v>1899 - 72)</v>
      </c>
      <c r="AF1146" s="41">
        <f>IFERROR(VLOOKUP(Tabela3[[#This Row],[Fantasia]],'BASE VENDAS'!#REF!,2,0),0)</f>
        <v>0</v>
      </c>
      <c r="AG1146" s="41">
        <f>IFERROR(VLOOKUP(Tabela3[[#This Row],[Fantasia]],'BASE VENDAS'!#REF!,3,0),0)</f>
        <v>0</v>
      </c>
      <c r="AH1146" s="42">
        <f t="shared" si="19"/>
        <v>2.8611970184302681E-2</v>
      </c>
    </row>
    <row r="1147" spans="1:34" x14ac:dyDescent="0.2">
      <c r="A1147" s="9" t="str">
        <f>IFERROR(Tabela3[[#This Row],[direita]],"formula")</f>
        <v>1899 - 71)</v>
      </c>
      <c r="C1147" t="s">
        <v>1140</v>
      </c>
      <c r="D1147" t="s">
        <v>921</v>
      </c>
      <c r="E1147" t="s">
        <v>1284</v>
      </c>
      <c r="F1147" t="s">
        <v>681</v>
      </c>
      <c r="G1147" t="s">
        <v>1288</v>
      </c>
      <c r="H1147" s="48">
        <v>45695</v>
      </c>
      <c r="I1147" t="s">
        <v>357</v>
      </c>
      <c r="J1147" t="s">
        <v>303</v>
      </c>
      <c r="K1147" t="s">
        <v>313</v>
      </c>
      <c r="L1147" t="s">
        <v>324</v>
      </c>
      <c r="M1147" t="s">
        <v>324</v>
      </c>
      <c r="N1147" t="s">
        <v>314</v>
      </c>
      <c r="O1147" t="s">
        <v>299</v>
      </c>
      <c r="P1147" t="s">
        <v>1673</v>
      </c>
      <c r="Q1147" t="s">
        <v>308</v>
      </c>
      <c r="R1147" t="s">
        <v>375</v>
      </c>
      <c r="S1147" t="s">
        <v>20</v>
      </c>
      <c r="T1147" s="49">
        <v>2.8</v>
      </c>
      <c r="U1147" s="49">
        <v>15.4</v>
      </c>
      <c r="V1147" s="49">
        <v>243.6</v>
      </c>
      <c r="W1147" t="s">
        <v>301</v>
      </c>
      <c r="X1147" t="s">
        <v>370</v>
      </c>
      <c r="Y1147" t="s">
        <v>371</v>
      </c>
      <c r="Z1147" t="s">
        <v>1674</v>
      </c>
      <c r="AA1147" s="2" t="str">
        <f>IFERROR(VLOOKUP(Tabela3[[#This Row],[RetornCodigo]],Tabela7[],4,0),"formula")</f>
        <v xml:space="preserve">Assai Turu   </v>
      </c>
      <c r="AB1147" s="9" t="str">
        <f>IFERROR(VLOOKUP(Tabela3[[#This Row],[RetornCodigo]],Tabela7[],3,0),"formula")</f>
        <v>Assai</v>
      </c>
      <c r="AC1147" s="40">
        <f>IFERROR(Tabela3[[#This Row],[Vlr Devolução]]/$AK$1,"formula")</f>
        <v>7.8048115317436032E-4</v>
      </c>
      <c r="AD1147" s="32">
        <f>IFERROR(Tabela3[[#This Row],[Qtd Devolvida Kg]]/$AL$1,"formula")</f>
        <v>4.4662804736513468E-4</v>
      </c>
      <c r="AE1147" s="41" t="str">
        <f>IFERROR(RIGHT(Tabela3[[#This Row],[Cliente]],10),"formula")</f>
        <v>1899 - 71)</v>
      </c>
      <c r="AF1147" s="41">
        <f>IFERROR(VLOOKUP(Tabela3[[#This Row],[Fantasia]],'BASE VENDAS'!#REF!,2,0),0)</f>
        <v>0</v>
      </c>
      <c r="AG1147" s="41">
        <f>IFERROR(VLOOKUP(Tabela3[[#This Row],[Fantasia]],'BASE VENDAS'!#REF!,3,0),0)</f>
        <v>0</v>
      </c>
      <c r="AH1147" s="42">
        <f t="shared" si="19"/>
        <v>2.8611970184302681E-2</v>
      </c>
    </row>
    <row r="1148" spans="1:34" x14ac:dyDescent="0.2">
      <c r="A1148" s="9" t="str">
        <f>IFERROR(Tabela3[[#This Row],[direita]],"formula")</f>
        <v>1899 - 71)</v>
      </c>
      <c r="C1148" t="s">
        <v>1140</v>
      </c>
      <c r="D1148" t="s">
        <v>921</v>
      </c>
      <c r="E1148" t="s">
        <v>1284</v>
      </c>
      <c r="F1148" t="s">
        <v>681</v>
      </c>
      <c r="G1148" t="s">
        <v>1288</v>
      </c>
      <c r="H1148" s="48">
        <v>45695</v>
      </c>
      <c r="I1148" t="s">
        <v>357</v>
      </c>
      <c r="J1148" t="s">
        <v>303</v>
      </c>
      <c r="K1148" t="s">
        <v>313</v>
      </c>
      <c r="L1148" t="s">
        <v>324</v>
      </c>
      <c r="M1148" t="s">
        <v>324</v>
      </c>
      <c r="N1148" t="s">
        <v>333</v>
      </c>
      <c r="O1148" t="s">
        <v>299</v>
      </c>
      <c r="P1148" t="s">
        <v>1673</v>
      </c>
      <c r="Q1148" t="s">
        <v>309</v>
      </c>
      <c r="R1148" t="s">
        <v>385</v>
      </c>
      <c r="S1148" t="s">
        <v>20</v>
      </c>
      <c r="T1148" s="49">
        <v>8.3299999999999999E-2</v>
      </c>
      <c r="U1148" s="49">
        <v>0.43315999999999999</v>
      </c>
      <c r="V1148" s="49">
        <v>10.7</v>
      </c>
      <c r="W1148" t="s">
        <v>301</v>
      </c>
      <c r="X1148" t="s">
        <v>370</v>
      </c>
      <c r="Y1148" t="s">
        <v>371</v>
      </c>
      <c r="Z1148" t="s">
        <v>1674</v>
      </c>
      <c r="AA1148" s="2" t="str">
        <f>IFERROR(VLOOKUP(Tabela3[[#This Row],[RetornCodigo]],Tabela7[],4,0),"formula")</f>
        <v xml:space="preserve">Assai Turu   </v>
      </c>
      <c r="AB1148" s="9" t="str">
        <f>IFERROR(VLOOKUP(Tabela3[[#This Row],[RetornCodigo]],Tabela7[],3,0),"formula")</f>
        <v>Assai</v>
      </c>
      <c r="AC1148" s="40">
        <f>IFERROR(Tabela3[[#This Row],[Vlr Devolução]]/$AK$1,"formula")</f>
        <v>3.4282218140253095E-5</v>
      </c>
      <c r="AD1148" s="32">
        <f>IFERROR(Tabela3[[#This Row],[Qtd Devolvida Kg]]/$AL$1,"formula")</f>
        <v>1.2562428895888424E-5</v>
      </c>
      <c r="AE1148" s="41" t="str">
        <f>IFERROR(RIGHT(Tabela3[[#This Row],[Cliente]],10),"formula")</f>
        <v>1899 - 71)</v>
      </c>
      <c r="AF1148" s="41">
        <f>IFERROR(VLOOKUP(Tabela3[[#This Row],[Fantasia]],'BASE VENDAS'!#REF!,2,0),0)</f>
        <v>0</v>
      </c>
      <c r="AG1148" s="41">
        <f>IFERROR(VLOOKUP(Tabela3[[#This Row],[Fantasia]],'BASE VENDAS'!#REF!,3,0),0)</f>
        <v>0</v>
      </c>
      <c r="AH1148" s="42">
        <f t="shared" si="19"/>
        <v>2.8611970184302681E-2</v>
      </c>
    </row>
    <row r="1149" spans="1:34" x14ac:dyDescent="0.2">
      <c r="A1149" s="9" t="str">
        <f>IFERROR(Tabela3[[#This Row],[direita]],"formula")</f>
        <v>1899 - 30)</v>
      </c>
      <c r="C1149" t="s">
        <v>1140</v>
      </c>
      <c r="D1149" t="s">
        <v>919</v>
      </c>
      <c r="E1149" t="s">
        <v>1141</v>
      </c>
      <c r="F1149" t="s">
        <v>679</v>
      </c>
      <c r="G1149" t="s">
        <v>1578</v>
      </c>
      <c r="H1149" s="48">
        <v>45691</v>
      </c>
      <c r="I1149" t="s">
        <v>357</v>
      </c>
      <c r="J1149" t="s">
        <v>303</v>
      </c>
      <c r="K1149" t="s">
        <v>57</v>
      </c>
      <c r="L1149" t="s">
        <v>429</v>
      </c>
      <c r="M1149" t="s">
        <v>57</v>
      </c>
      <c r="N1149" t="s">
        <v>298</v>
      </c>
      <c r="O1149" t="s">
        <v>299</v>
      </c>
      <c r="P1149" t="s">
        <v>1675</v>
      </c>
      <c r="Q1149" t="s">
        <v>300</v>
      </c>
      <c r="R1149" t="s">
        <v>58</v>
      </c>
      <c r="S1149" t="s">
        <v>20</v>
      </c>
      <c r="T1149" s="49">
        <v>2</v>
      </c>
      <c r="U1149" s="49">
        <v>12</v>
      </c>
      <c r="V1149" s="49">
        <v>298.8</v>
      </c>
      <c r="W1149" t="s">
        <v>301</v>
      </c>
      <c r="X1149" t="s">
        <v>370</v>
      </c>
      <c r="Y1149" t="s">
        <v>371</v>
      </c>
      <c r="Z1149" t="s">
        <v>1676</v>
      </c>
      <c r="AA1149" s="2" t="str">
        <f>IFERROR(VLOOKUP(Tabela3[[#This Row],[RetornCodigo]],Tabela7[],4,0),"formula")</f>
        <v xml:space="preserve">Assai Picos   </v>
      </c>
      <c r="AB1149" s="9" t="str">
        <f>IFERROR(VLOOKUP(Tabela3[[#This Row],[RetornCodigo]],Tabela7[],3,0),"formula")</f>
        <v>Assai</v>
      </c>
      <c r="AC1149" s="40">
        <f>IFERROR(Tabela3[[#This Row],[Vlr Devolução]]/$AK$1,"formula")</f>
        <v>9.5733895143061936E-4</v>
      </c>
      <c r="AD1149" s="32">
        <f>IFERROR(Tabela3[[#This Row],[Qtd Devolvida Kg]]/$AL$1,"formula")</f>
        <v>3.4802185508971535E-4</v>
      </c>
      <c r="AE1149" s="41" t="str">
        <f>IFERROR(RIGHT(Tabela3[[#This Row],[Cliente]],10),"formula")</f>
        <v>1899 - 30)</v>
      </c>
      <c r="AF1149" s="41">
        <f>IFERROR(VLOOKUP(Tabela3[[#This Row],[Fantasia]],'BASE VENDAS'!#REF!,2,0),0)</f>
        <v>0</v>
      </c>
      <c r="AG1149" s="41">
        <f>IFERROR(VLOOKUP(Tabela3[[#This Row],[Fantasia]],'BASE VENDAS'!#REF!,3,0),0)</f>
        <v>0</v>
      </c>
      <c r="AH1149" s="42">
        <f t="shared" si="19"/>
        <v>2.8611970184302681E-2</v>
      </c>
    </row>
    <row r="1150" spans="1:34" x14ac:dyDescent="0.2">
      <c r="A1150" s="9" t="str">
        <f>IFERROR(Tabela3[[#This Row],[direita]],"formula")</f>
        <v>1899 - 30)</v>
      </c>
      <c r="C1150" t="s">
        <v>1140</v>
      </c>
      <c r="D1150" t="s">
        <v>919</v>
      </c>
      <c r="E1150" t="s">
        <v>1141</v>
      </c>
      <c r="F1150" t="s">
        <v>679</v>
      </c>
      <c r="G1150" t="s">
        <v>1578</v>
      </c>
      <c r="H1150" s="48">
        <v>45694</v>
      </c>
      <c r="I1150" t="s">
        <v>357</v>
      </c>
      <c r="J1150" t="s">
        <v>297</v>
      </c>
      <c r="K1150" t="s">
        <v>34</v>
      </c>
      <c r="L1150" t="s">
        <v>35</v>
      </c>
      <c r="M1150" t="s">
        <v>35</v>
      </c>
      <c r="N1150" t="s">
        <v>298</v>
      </c>
      <c r="O1150" t="s">
        <v>299</v>
      </c>
      <c r="P1150" t="s">
        <v>1677</v>
      </c>
      <c r="Q1150" t="s">
        <v>308</v>
      </c>
      <c r="R1150" t="s">
        <v>36</v>
      </c>
      <c r="S1150" t="s">
        <v>20</v>
      </c>
      <c r="T1150" s="49">
        <v>2.2222</v>
      </c>
      <c r="U1150" s="49">
        <v>19.9998</v>
      </c>
      <c r="V1150" s="49">
        <v>430</v>
      </c>
      <c r="W1150" t="s">
        <v>301</v>
      </c>
      <c r="X1150" t="s">
        <v>370</v>
      </c>
      <c r="Y1150" t="s">
        <v>371</v>
      </c>
      <c r="Z1150" t="s">
        <v>1676</v>
      </c>
      <c r="AA1150" s="2" t="str">
        <f>IFERROR(VLOOKUP(Tabela3[[#This Row],[RetornCodigo]],Tabela7[],4,0),"formula")</f>
        <v xml:space="preserve">Assai Picos   </v>
      </c>
      <c r="AB1150" s="9" t="str">
        <f>IFERROR(VLOOKUP(Tabela3[[#This Row],[RetornCodigo]],Tabela7[],3,0),"formula")</f>
        <v>Assai</v>
      </c>
      <c r="AC1150" s="40">
        <f>IFERROR(Tabela3[[#This Row],[Vlr Devolução]]/$AK$1,"formula")</f>
        <v>1.3776966168512928E-3</v>
      </c>
      <c r="AD1150" s="32">
        <f>IFERROR(Tabela3[[#This Row],[Qtd Devolvida Kg]]/$AL$1,"formula")</f>
        <v>5.8003062478527401E-4</v>
      </c>
      <c r="AE1150" s="41" t="str">
        <f>IFERROR(RIGHT(Tabela3[[#This Row],[Cliente]],10),"formula")</f>
        <v>1899 - 30)</v>
      </c>
      <c r="AF1150" s="41">
        <f>IFERROR(VLOOKUP(Tabela3[[#This Row],[Fantasia]],'BASE VENDAS'!#REF!,2,0),0)</f>
        <v>0</v>
      </c>
      <c r="AG1150" s="41">
        <f>IFERROR(VLOOKUP(Tabela3[[#This Row],[Fantasia]],'BASE VENDAS'!#REF!,3,0),0)</f>
        <v>0</v>
      </c>
      <c r="AH1150" s="42">
        <f t="shared" si="19"/>
        <v>2.8611970184302681E-2</v>
      </c>
    </row>
    <row r="1151" spans="1:34" x14ac:dyDescent="0.2">
      <c r="A1151" s="9" t="str">
        <f>IFERROR(Tabela3[[#This Row],[direita]],"formula")</f>
        <v>1899 - 30)</v>
      </c>
      <c r="C1151" t="s">
        <v>1140</v>
      </c>
      <c r="D1151" t="s">
        <v>919</v>
      </c>
      <c r="E1151" t="s">
        <v>1141</v>
      </c>
      <c r="F1151" t="s">
        <v>679</v>
      </c>
      <c r="G1151" t="s">
        <v>1578</v>
      </c>
      <c r="H1151" s="48">
        <v>45695</v>
      </c>
      <c r="I1151" t="s">
        <v>357</v>
      </c>
      <c r="J1151" t="s">
        <v>303</v>
      </c>
      <c r="K1151" t="s">
        <v>57</v>
      </c>
      <c r="L1151" t="s">
        <v>429</v>
      </c>
      <c r="M1151" t="s">
        <v>57</v>
      </c>
      <c r="N1151" t="s">
        <v>298</v>
      </c>
      <c r="O1151" t="s">
        <v>299</v>
      </c>
      <c r="P1151" t="s">
        <v>1678</v>
      </c>
      <c r="Q1151" t="s">
        <v>300</v>
      </c>
      <c r="R1151" t="s">
        <v>58</v>
      </c>
      <c r="S1151" t="s">
        <v>20</v>
      </c>
      <c r="T1151" s="49">
        <v>1.6667000000000001</v>
      </c>
      <c r="U1151" s="49">
        <v>10.0002</v>
      </c>
      <c r="V1151" s="49">
        <v>249</v>
      </c>
      <c r="W1151" t="s">
        <v>301</v>
      </c>
      <c r="X1151" t="s">
        <v>370</v>
      </c>
      <c r="Y1151" t="s">
        <v>371</v>
      </c>
      <c r="Z1151" t="s">
        <v>1676</v>
      </c>
      <c r="AA1151" s="2" t="str">
        <f>IFERROR(VLOOKUP(Tabela3[[#This Row],[RetornCodigo]],Tabela7[],4,0),"formula")</f>
        <v xml:space="preserve">Assai Picos   </v>
      </c>
      <c r="AB1151" s="9" t="str">
        <f>IFERROR(VLOOKUP(Tabela3[[#This Row],[RetornCodigo]],Tabela7[],3,0),"formula")</f>
        <v>Assai</v>
      </c>
      <c r="AC1151" s="40">
        <f>IFERROR(Tabela3[[#This Row],[Vlr Devolução]]/$AK$1,"formula")</f>
        <v>7.9778245952551608E-4</v>
      </c>
      <c r="AD1151" s="32">
        <f>IFERROR(Tabela3[[#This Row],[Qtd Devolvida Kg]]/$AL$1,"formula")</f>
        <v>2.9002401293901423E-4</v>
      </c>
      <c r="AE1151" s="41" t="str">
        <f>IFERROR(RIGHT(Tabela3[[#This Row],[Cliente]],10),"formula")</f>
        <v>1899 - 30)</v>
      </c>
      <c r="AF1151" s="41">
        <f>IFERROR(VLOOKUP(Tabela3[[#This Row],[Fantasia]],'BASE VENDAS'!#REF!,2,0),0)</f>
        <v>0</v>
      </c>
      <c r="AG1151" s="41">
        <f>IFERROR(VLOOKUP(Tabela3[[#This Row],[Fantasia]],'BASE VENDAS'!#REF!,3,0),0)</f>
        <v>0</v>
      </c>
      <c r="AH1151" s="42">
        <f t="shared" si="19"/>
        <v>2.8611970184302681E-2</v>
      </c>
    </row>
    <row r="1152" spans="1:34" x14ac:dyDescent="0.2">
      <c r="A1152" s="9" t="str">
        <f>IFERROR(Tabela3[[#This Row],[direita]],"formula")</f>
        <v>1899 - 30)</v>
      </c>
      <c r="C1152" t="s">
        <v>1140</v>
      </c>
      <c r="D1152" t="s">
        <v>919</v>
      </c>
      <c r="E1152" t="s">
        <v>1141</v>
      </c>
      <c r="F1152" t="s">
        <v>679</v>
      </c>
      <c r="G1152" t="s">
        <v>1578</v>
      </c>
      <c r="H1152" s="48">
        <v>45695</v>
      </c>
      <c r="I1152" t="s">
        <v>357</v>
      </c>
      <c r="J1152" t="s">
        <v>297</v>
      </c>
      <c r="K1152" t="s">
        <v>41</v>
      </c>
      <c r="L1152" t="s">
        <v>310</v>
      </c>
      <c r="M1152" t="s">
        <v>42</v>
      </c>
      <c r="N1152" t="s">
        <v>298</v>
      </c>
      <c r="O1152" t="s">
        <v>299</v>
      </c>
      <c r="P1152" t="s">
        <v>1678</v>
      </c>
      <c r="Q1152" t="s">
        <v>308</v>
      </c>
      <c r="R1152" t="s">
        <v>267</v>
      </c>
      <c r="S1152" t="s">
        <v>20</v>
      </c>
      <c r="T1152" s="49">
        <v>0.38890000000000002</v>
      </c>
      <c r="U1152" s="49">
        <v>3.5001000000000002</v>
      </c>
      <c r="V1152" s="49">
        <v>77</v>
      </c>
      <c r="W1152" t="s">
        <v>301</v>
      </c>
      <c r="X1152" t="s">
        <v>370</v>
      </c>
      <c r="Y1152" t="s">
        <v>371</v>
      </c>
      <c r="Z1152" t="s">
        <v>1676</v>
      </c>
      <c r="AA1152" s="2" t="str">
        <f>IFERROR(VLOOKUP(Tabela3[[#This Row],[RetornCodigo]],Tabela7[],4,0),"formula")</f>
        <v xml:space="preserve">Assai Picos   </v>
      </c>
      <c r="AB1152" s="9" t="str">
        <f>IFERROR(VLOOKUP(Tabela3[[#This Row],[RetornCodigo]],Tabela7[],3,0),"formula")</f>
        <v>Assai</v>
      </c>
      <c r="AC1152" s="40">
        <f>IFERROR(Tabela3[[#This Row],[Vlr Devolução]]/$AK$1,"formula")</f>
        <v>2.4670381278499894E-4</v>
      </c>
      <c r="AD1152" s="32">
        <f>IFERROR(Tabela3[[#This Row],[Qtd Devolvida Kg]]/$AL$1,"formula")</f>
        <v>1.0150927458329273E-4</v>
      </c>
      <c r="AE1152" s="41" t="str">
        <f>IFERROR(RIGHT(Tabela3[[#This Row],[Cliente]],10),"formula")</f>
        <v>1899 - 30)</v>
      </c>
      <c r="AF1152" s="41">
        <f>IFERROR(VLOOKUP(Tabela3[[#This Row],[Fantasia]],'BASE VENDAS'!#REF!,2,0),0)</f>
        <v>0</v>
      </c>
      <c r="AG1152" s="41">
        <f>IFERROR(VLOOKUP(Tabela3[[#This Row],[Fantasia]],'BASE VENDAS'!#REF!,3,0),0)</f>
        <v>0</v>
      </c>
      <c r="AH1152" s="42">
        <f t="shared" si="19"/>
        <v>2.8611970184302681E-2</v>
      </c>
    </row>
    <row r="1153" spans="1:34" x14ac:dyDescent="0.2">
      <c r="A1153" s="9" t="str">
        <f>IFERROR(Tabela3[[#This Row],[direita]],"formula")</f>
        <v>1899 - 30)</v>
      </c>
      <c r="C1153" t="s">
        <v>1140</v>
      </c>
      <c r="D1153" t="s">
        <v>919</v>
      </c>
      <c r="E1153" t="s">
        <v>1141</v>
      </c>
      <c r="F1153" t="s">
        <v>679</v>
      </c>
      <c r="G1153" t="s">
        <v>1578</v>
      </c>
      <c r="H1153" s="48">
        <v>45695</v>
      </c>
      <c r="I1153" t="s">
        <v>357</v>
      </c>
      <c r="J1153" t="s">
        <v>297</v>
      </c>
      <c r="K1153" t="s">
        <v>65</v>
      </c>
      <c r="L1153" t="s">
        <v>312</v>
      </c>
      <c r="M1153" t="s">
        <v>66</v>
      </c>
      <c r="N1153" t="s">
        <v>298</v>
      </c>
      <c r="O1153" t="s">
        <v>299</v>
      </c>
      <c r="P1153" t="s">
        <v>1678</v>
      </c>
      <c r="Q1153" t="s">
        <v>309</v>
      </c>
      <c r="R1153" t="s">
        <v>1679</v>
      </c>
      <c r="S1153" t="s">
        <v>20</v>
      </c>
      <c r="T1153" s="49">
        <v>0.38890000000000002</v>
      </c>
      <c r="U1153" s="49">
        <v>7.0002000000000004</v>
      </c>
      <c r="V1153" s="49">
        <v>66.5</v>
      </c>
      <c r="W1153" t="s">
        <v>301</v>
      </c>
      <c r="X1153" t="s">
        <v>370</v>
      </c>
      <c r="Y1153" t="s">
        <v>371</v>
      </c>
      <c r="Z1153" t="s">
        <v>1676</v>
      </c>
      <c r="AA1153" s="2" t="str">
        <f>IFERROR(VLOOKUP(Tabela3[[#This Row],[RetornCodigo]],Tabela7[],4,0),"formula")</f>
        <v xml:space="preserve">Assai Picos   </v>
      </c>
      <c r="AB1153" s="9" t="str">
        <f>IFERROR(VLOOKUP(Tabela3[[#This Row],[RetornCodigo]],Tabela7[],3,0),"formula")</f>
        <v>Assai</v>
      </c>
      <c r="AC1153" s="40">
        <f>IFERROR(Tabela3[[#This Row],[Vlr Devolução]]/$AK$1,"formula")</f>
        <v>2.1306238376886272E-4</v>
      </c>
      <c r="AD1153" s="32">
        <f>IFERROR(Tabela3[[#This Row],[Qtd Devolvida Kg]]/$AL$1,"formula")</f>
        <v>2.0301854916658546E-4</v>
      </c>
      <c r="AE1153" s="41" t="str">
        <f>IFERROR(RIGHT(Tabela3[[#This Row],[Cliente]],10),"formula")</f>
        <v>1899 - 30)</v>
      </c>
      <c r="AF1153" s="41">
        <f>IFERROR(VLOOKUP(Tabela3[[#This Row],[Fantasia]],'BASE VENDAS'!#REF!,2,0),0)</f>
        <v>0</v>
      </c>
      <c r="AG1153" s="41">
        <f>IFERROR(VLOOKUP(Tabela3[[#This Row],[Fantasia]],'BASE VENDAS'!#REF!,3,0),0)</f>
        <v>0</v>
      </c>
      <c r="AH1153" s="42">
        <f t="shared" si="19"/>
        <v>2.8611970184302681E-2</v>
      </c>
    </row>
    <row r="1154" spans="1:34" x14ac:dyDescent="0.2">
      <c r="A1154" s="9" t="str">
        <f>IFERROR(Tabela3[[#This Row],[direita]],"formula")</f>
        <v>1899 - 30)</v>
      </c>
      <c r="C1154" t="s">
        <v>1140</v>
      </c>
      <c r="D1154" t="s">
        <v>919</v>
      </c>
      <c r="E1154" t="s">
        <v>1141</v>
      </c>
      <c r="F1154" t="s">
        <v>679</v>
      </c>
      <c r="G1154" t="s">
        <v>1578</v>
      </c>
      <c r="H1154" s="48">
        <v>45695</v>
      </c>
      <c r="I1154" t="s">
        <v>357</v>
      </c>
      <c r="J1154" t="s">
        <v>303</v>
      </c>
      <c r="K1154" t="s">
        <v>313</v>
      </c>
      <c r="L1154" t="s">
        <v>414</v>
      </c>
      <c r="M1154" t="s">
        <v>414</v>
      </c>
      <c r="N1154" t="s">
        <v>325</v>
      </c>
      <c r="O1154" t="s">
        <v>299</v>
      </c>
      <c r="P1154" t="s">
        <v>1678</v>
      </c>
      <c r="Q1154" t="s">
        <v>307</v>
      </c>
      <c r="R1154" t="s">
        <v>1585</v>
      </c>
      <c r="S1154" t="s">
        <v>20</v>
      </c>
      <c r="T1154" s="49">
        <v>1.3</v>
      </c>
      <c r="U1154" s="49">
        <v>7.28</v>
      </c>
      <c r="V1154" s="49">
        <v>154.69999999999999</v>
      </c>
      <c r="W1154" t="s">
        <v>301</v>
      </c>
      <c r="X1154" t="s">
        <v>370</v>
      </c>
      <c r="Y1154" t="s">
        <v>371</v>
      </c>
      <c r="Z1154" t="s">
        <v>1676</v>
      </c>
      <c r="AA1154" s="2" t="str">
        <f>IFERROR(VLOOKUP(Tabela3[[#This Row],[RetornCodigo]],Tabela7[],4,0),"formula")</f>
        <v xml:space="preserve">Assai Picos   </v>
      </c>
      <c r="AB1154" s="9" t="str">
        <f>IFERROR(VLOOKUP(Tabela3[[#This Row],[RetornCodigo]],Tabela7[],3,0),"formula")</f>
        <v>Assai</v>
      </c>
      <c r="AC1154" s="40">
        <f>IFERROR(Tabela3[[#This Row],[Vlr Devolução]]/$AK$1,"formula")</f>
        <v>4.9565038750440697E-4</v>
      </c>
      <c r="AD1154" s="32">
        <f>IFERROR(Tabela3[[#This Row],[Qtd Devolvida Kg]]/$AL$1,"formula")</f>
        <v>2.1113325875442729E-4</v>
      </c>
      <c r="AE1154" s="41" t="str">
        <f>IFERROR(RIGHT(Tabela3[[#This Row],[Cliente]],10),"formula")</f>
        <v>1899 - 30)</v>
      </c>
      <c r="AF1154" s="41">
        <f>IFERROR(VLOOKUP(Tabela3[[#This Row],[Fantasia]],'BASE VENDAS'!#REF!,2,0),0)</f>
        <v>0</v>
      </c>
      <c r="AG1154" s="41">
        <f>IFERROR(VLOOKUP(Tabela3[[#This Row],[Fantasia]],'BASE VENDAS'!#REF!,3,0),0)</f>
        <v>0</v>
      </c>
      <c r="AH1154" s="42">
        <f t="shared" si="19"/>
        <v>2.8611970184302681E-2</v>
      </c>
    </row>
    <row r="1155" spans="1:34" x14ac:dyDescent="0.2">
      <c r="A1155" s="9" t="str">
        <f>IFERROR(Tabela3[[#This Row],[direita]],"formula")</f>
        <v>1899 - 30)</v>
      </c>
      <c r="C1155" t="s">
        <v>1140</v>
      </c>
      <c r="D1155" t="s">
        <v>919</v>
      </c>
      <c r="E1155" t="s">
        <v>1141</v>
      </c>
      <c r="F1155" t="s">
        <v>679</v>
      </c>
      <c r="G1155" t="s">
        <v>1578</v>
      </c>
      <c r="H1155" s="48">
        <v>45695</v>
      </c>
      <c r="I1155" t="s">
        <v>357</v>
      </c>
      <c r="J1155" t="s">
        <v>303</v>
      </c>
      <c r="K1155" t="s">
        <v>313</v>
      </c>
      <c r="L1155" t="s">
        <v>324</v>
      </c>
      <c r="M1155" t="s">
        <v>324</v>
      </c>
      <c r="N1155" t="s">
        <v>314</v>
      </c>
      <c r="O1155" t="s">
        <v>299</v>
      </c>
      <c r="P1155" t="s">
        <v>1678</v>
      </c>
      <c r="Q1155" t="s">
        <v>319</v>
      </c>
      <c r="R1155" t="s">
        <v>375</v>
      </c>
      <c r="S1155" t="s">
        <v>20</v>
      </c>
      <c r="T1155" s="49">
        <v>1</v>
      </c>
      <c r="U1155" s="49">
        <v>5.5</v>
      </c>
      <c r="V1155" s="49">
        <v>95</v>
      </c>
      <c r="W1155" t="s">
        <v>301</v>
      </c>
      <c r="X1155" t="s">
        <v>370</v>
      </c>
      <c r="Y1155" t="s">
        <v>371</v>
      </c>
      <c r="Z1155" t="s">
        <v>1676</v>
      </c>
      <c r="AA1155" s="2" t="str">
        <f>IFERROR(VLOOKUP(Tabela3[[#This Row],[RetornCodigo]],Tabela7[],4,0),"formula")</f>
        <v xml:space="preserve">Assai Picos   </v>
      </c>
      <c r="AB1155" s="9" t="str">
        <f>IFERROR(VLOOKUP(Tabela3[[#This Row],[RetornCodigo]],Tabela7[],3,0),"formula")</f>
        <v>Assai</v>
      </c>
      <c r="AC1155" s="40">
        <f>IFERROR(Tabela3[[#This Row],[Vlr Devolução]]/$AK$1,"formula")</f>
        <v>3.0437483395551819E-4</v>
      </c>
      <c r="AD1155" s="32">
        <f>IFERROR(Tabela3[[#This Row],[Qtd Devolvida Kg]]/$AL$1,"formula")</f>
        <v>1.5951001691611952E-4</v>
      </c>
      <c r="AE1155" s="41" t="str">
        <f>IFERROR(RIGHT(Tabela3[[#This Row],[Cliente]],10),"formula")</f>
        <v>1899 - 30)</v>
      </c>
      <c r="AF1155" s="41">
        <f>IFERROR(VLOOKUP(Tabela3[[#This Row],[Fantasia]],'BASE VENDAS'!#REF!,2,0),0)</f>
        <v>0</v>
      </c>
      <c r="AG1155" s="41">
        <f>IFERROR(VLOOKUP(Tabela3[[#This Row],[Fantasia]],'BASE VENDAS'!#REF!,3,0),0)</f>
        <v>0</v>
      </c>
      <c r="AH1155" s="42">
        <f t="shared" si="19"/>
        <v>2.8611970184302681E-2</v>
      </c>
    </row>
    <row r="1156" spans="1:34" x14ac:dyDescent="0.2">
      <c r="A1156" s="9" t="str">
        <f>IFERROR(Tabela3[[#This Row],[direita]],"formula")</f>
        <v>1899 - 30)</v>
      </c>
      <c r="C1156" t="s">
        <v>1140</v>
      </c>
      <c r="D1156" t="s">
        <v>919</v>
      </c>
      <c r="E1156" t="s">
        <v>1141</v>
      </c>
      <c r="F1156" t="s">
        <v>679</v>
      </c>
      <c r="G1156" t="s">
        <v>1578</v>
      </c>
      <c r="H1156" s="48">
        <v>45706</v>
      </c>
      <c r="I1156" t="s">
        <v>1982</v>
      </c>
      <c r="J1156" t="s">
        <v>303</v>
      </c>
      <c r="K1156" t="s">
        <v>57</v>
      </c>
      <c r="L1156" t="s">
        <v>429</v>
      </c>
      <c r="M1156" t="s">
        <v>57</v>
      </c>
      <c r="N1156" t="s">
        <v>298</v>
      </c>
      <c r="O1156" t="s">
        <v>299</v>
      </c>
      <c r="P1156" t="s">
        <v>2328</v>
      </c>
      <c r="Q1156" t="s">
        <v>300</v>
      </c>
      <c r="R1156" t="s">
        <v>58</v>
      </c>
      <c r="S1156" t="s">
        <v>20</v>
      </c>
      <c r="T1156" s="49">
        <v>1.3332999999999999</v>
      </c>
      <c r="U1156" s="49">
        <v>7.9997999999999996</v>
      </c>
      <c r="V1156" s="49">
        <v>199.2</v>
      </c>
      <c r="W1156" t="s">
        <v>301</v>
      </c>
      <c r="X1156" t="s">
        <v>370</v>
      </c>
      <c r="Y1156" t="s">
        <v>371</v>
      </c>
      <c r="Z1156" t="s">
        <v>1676</v>
      </c>
      <c r="AA1156" s="2" t="str">
        <f>IFERROR(VLOOKUP(Tabela3[[#This Row],[RetornCodigo]],Tabela7[],4,0),"formula")</f>
        <v xml:space="preserve">Assai Picos   </v>
      </c>
      <c r="AB1156" s="9" t="str">
        <f>IFERROR(VLOOKUP(Tabela3[[#This Row],[RetornCodigo]],Tabela7[],3,0),"formula")</f>
        <v>Assai</v>
      </c>
      <c r="AC1156" s="40">
        <f>IFERROR(Tabela3[[#This Row],[Vlr Devolução]]/$AK$1,"formula")</f>
        <v>6.382259676204128E-4</v>
      </c>
      <c r="AD1156" s="32">
        <f>IFERROR(Tabela3[[#This Row],[Qtd Devolvida Kg]]/$AL$1,"formula")</f>
        <v>2.3200876969555872E-4</v>
      </c>
      <c r="AE1156" s="41" t="str">
        <f>IFERROR(RIGHT(Tabela3[[#This Row],[Cliente]],10),"formula")</f>
        <v>1899 - 30)</v>
      </c>
      <c r="AF1156" s="41">
        <f>IFERROR(VLOOKUP(Tabela3[[#This Row],[Fantasia]],'BASE VENDAS'!#REF!,2,0),0)</f>
        <v>0</v>
      </c>
      <c r="AG1156" s="41">
        <f>IFERROR(VLOOKUP(Tabela3[[#This Row],[Fantasia]],'BASE VENDAS'!#REF!,3,0),0)</f>
        <v>0</v>
      </c>
      <c r="AH1156" s="42">
        <f t="shared" si="19"/>
        <v>2.8611970184302681E-2</v>
      </c>
    </row>
    <row r="1157" spans="1:34" x14ac:dyDescent="0.2">
      <c r="A1157" s="9" t="str">
        <f>IFERROR(Tabela3[[#This Row],[direita]],"formula")</f>
        <v>1899 - 30)</v>
      </c>
      <c r="C1157" t="s">
        <v>1140</v>
      </c>
      <c r="D1157" t="s">
        <v>919</v>
      </c>
      <c r="E1157" t="s">
        <v>1141</v>
      </c>
      <c r="F1157" t="s">
        <v>679</v>
      </c>
      <c r="G1157" t="s">
        <v>1578</v>
      </c>
      <c r="H1157" s="48">
        <v>45706</v>
      </c>
      <c r="I1157" t="s">
        <v>1982</v>
      </c>
      <c r="J1157" t="s">
        <v>297</v>
      </c>
      <c r="K1157" t="s">
        <v>34</v>
      </c>
      <c r="L1157" t="s">
        <v>35</v>
      </c>
      <c r="M1157" t="s">
        <v>35</v>
      </c>
      <c r="N1157" t="s">
        <v>298</v>
      </c>
      <c r="O1157" t="s">
        <v>299</v>
      </c>
      <c r="P1157" t="s">
        <v>2328</v>
      </c>
      <c r="Q1157" t="s">
        <v>308</v>
      </c>
      <c r="R1157" t="s">
        <v>36</v>
      </c>
      <c r="S1157" t="s">
        <v>20</v>
      </c>
      <c r="T1157" s="49">
        <v>1</v>
      </c>
      <c r="U1157" s="49">
        <v>9</v>
      </c>
      <c r="V1157" s="49">
        <v>193.5</v>
      </c>
      <c r="W1157" t="s">
        <v>301</v>
      </c>
      <c r="X1157" t="s">
        <v>370</v>
      </c>
      <c r="Y1157" t="s">
        <v>371</v>
      </c>
      <c r="Z1157" t="s">
        <v>1676</v>
      </c>
      <c r="AA1157" s="2" t="str">
        <f>IFERROR(VLOOKUP(Tabela3[[#This Row],[RetornCodigo]],Tabela7[],4,0),"formula")</f>
        <v xml:space="preserve">Assai Picos   </v>
      </c>
      <c r="AB1157" s="9" t="str">
        <f>IFERROR(VLOOKUP(Tabela3[[#This Row],[RetornCodigo]],Tabela7[],3,0),"formula")</f>
        <v>Assai</v>
      </c>
      <c r="AC1157" s="40">
        <f>IFERROR(Tabela3[[#This Row],[Vlr Devolução]]/$AK$1,"formula")</f>
        <v>6.1996347758308176E-4</v>
      </c>
      <c r="AD1157" s="32">
        <f>IFERROR(Tabela3[[#This Row],[Qtd Devolvida Kg]]/$AL$1,"formula")</f>
        <v>2.610163913172865E-4</v>
      </c>
      <c r="AE1157" s="41" t="str">
        <f>IFERROR(RIGHT(Tabela3[[#This Row],[Cliente]],10),"formula")</f>
        <v>1899 - 30)</v>
      </c>
      <c r="AF1157" s="41">
        <f>IFERROR(VLOOKUP(Tabela3[[#This Row],[Fantasia]],'BASE VENDAS'!#REF!,2,0),0)</f>
        <v>0</v>
      </c>
      <c r="AG1157" s="41">
        <f>IFERROR(VLOOKUP(Tabela3[[#This Row],[Fantasia]],'BASE VENDAS'!#REF!,3,0),0)</f>
        <v>0</v>
      </c>
      <c r="AH1157" s="42">
        <f t="shared" si="19"/>
        <v>2.8611970184302681E-2</v>
      </c>
    </row>
    <row r="1158" spans="1:34" x14ac:dyDescent="0.2">
      <c r="A1158" s="9" t="str">
        <f>IFERROR(Tabela3[[#This Row],[direita]],"formula")</f>
        <v>2459 - 55)</v>
      </c>
      <c r="C1158" t="s">
        <v>1140</v>
      </c>
      <c r="D1158" t="s">
        <v>918</v>
      </c>
      <c r="E1158" t="s">
        <v>1284</v>
      </c>
      <c r="F1158" t="s">
        <v>678</v>
      </c>
      <c r="G1158" t="s">
        <v>1680</v>
      </c>
      <c r="H1158" s="48">
        <v>45689</v>
      </c>
      <c r="I1158" t="s">
        <v>266</v>
      </c>
      <c r="J1158" t="s">
        <v>303</v>
      </c>
      <c r="K1158" t="s">
        <v>31</v>
      </c>
      <c r="L1158" t="s">
        <v>1188</v>
      </c>
      <c r="M1158" t="s">
        <v>31</v>
      </c>
      <c r="N1158" t="s">
        <v>311</v>
      </c>
      <c r="O1158" t="s">
        <v>299</v>
      </c>
      <c r="P1158" t="s">
        <v>1681</v>
      </c>
      <c r="Q1158" t="s">
        <v>308</v>
      </c>
      <c r="R1158" t="s">
        <v>32</v>
      </c>
      <c r="S1158" t="s">
        <v>20</v>
      </c>
      <c r="T1158" s="49">
        <v>0.5</v>
      </c>
      <c r="U1158" s="49">
        <v>2</v>
      </c>
      <c r="V1158" s="49">
        <v>71</v>
      </c>
      <c r="W1158" t="s">
        <v>301</v>
      </c>
      <c r="X1158" t="s">
        <v>370</v>
      </c>
      <c r="Y1158" t="s">
        <v>371</v>
      </c>
      <c r="Z1158" t="s">
        <v>1682</v>
      </c>
      <c r="AA1158" s="2" t="str">
        <f>IFERROR(VLOOKUP(Tabela3[[#This Row],[RetornCodigo]],Tabela7[],4,0),"formula")</f>
        <v xml:space="preserve">Mateus Parque Da Alvorada   </v>
      </c>
      <c r="AB1158" s="9" t="str">
        <f>IFERROR(VLOOKUP(Tabela3[[#This Row],[RetornCodigo]],Tabela7[],3,0),"formula")</f>
        <v>Mateus</v>
      </c>
      <c r="AC1158" s="40">
        <f>IFERROR(Tabela3[[#This Row],[Vlr Devolução]]/$AK$1,"formula")</f>
        <v>2.2748013906149253E-4</v>
      </c>
      <c r="AD1158" s="32">
        <f>IFERROR(Tabela3[[#This Row],[Qtd Devolvida Kg]]/$AL$1,"formula")</f>
        <v>5.8003642514952552E-5</v>
      </c>
      <c r="AE1158" s="41" t="str">
        <f>IFERROR(RIGHT(Tabela3[[#This Row],[Cliente]],10),"formula")</f>
        <v>2459 - 55)</v>
      </c>
      <c r="AF1158" s="41">
        <f>IFERROR(VLOOKUP(Tabela3[[#This Row],[Fantasia]],'BASE VENDAS'!#REF!,2,0),0)</f>
        <v>0</v>
      </c>
      <c r="AG1158" s="41">
        <f>IFERROR(VLOOKUP(Tabela3[[#This Row],[Fantasia]],'BASE VENDAS'!#REF!,3,0),0)</f>
        <v>0</v>
      </c>
      <c r="AH1158" s="42">
        <f t="shared" si="19"/>
        <v>2.8611970184302681E-2</v>
      </c>
    </row>
    <row r="1159" spans="1:34" x14ac:dyDescent="0.2">
      <c r="A1159" s="9" t="str">
        <f>IFERROR(Tabela3[[#This Row],[direita]],"formula")</f>
        <v>0002 - 11)</v>
      </c>
      <c r="C1159" t="s">
        <v>1140</v>
      </c>
      <c r="D1159" t="s">
        <v>918</v>
      </c>
      <c r="E1159" t="s">
        <v>1141</v>
      </c>
      <c r="F1159" t="s">
        <v>677</v>
      </c>
      <c r="G1159" t="s">
        <v>1479</v>
      </c>
      <c r="H1159" s="48">
        <v>45689</v>
      </c>
      <c r="I1159" t="s">
        <v>266</v>
      </c>
      <c r="J1159" t="s">
        <v>303</v>
      </c>
      <c r="K1159" t="s">
        <v>57</v>
      </c>
      <c r="L1159" t="s">
        <v>429</v>
      </c>
      <c r="M1159" t="s">
        <v>57</v>
      </c>
      <c r="N1159" t="s">
        <v>298</v>
      </c>
      <c r="O1159" t="s">
        <v>299</v>
      </c>
      <c r="P1159" t="s">
        <v>1683</v>
      </c>
      <c r="Q1159" t="s">
        <v>300</v>
      </c>
      <c r="R1159" t="s">
        <v>58</v>
      </c>
      <c r="S1159" t="s">
        <v>20</v>
      </c>
      <c r="T1159" s="49">
        <v>3.6667000000000001</v>
      </c>
      <c r="U1159" s="49">
        <v>22.0002</v>
      </c>
      <c r="V1159" s="49">
        <v>534.6</v>
      </c>
      <c r="W1159" t="s">
        <v>301</v>
      </c>
      <c r="X1159" t="s">
        <v>370</v>
      </c>
      <c r="Y1159" t="s">
        <v>371</v>
      </c>
      <c r="Z1159" t="s">
        <v>1684</v>
      </c>
      <c r="AA1159" s="2" t="str">
        <f>IFERROR(VLOOKUP(Tabela3[[#This Row],[RetornCodigo]],Tabela7[],4,0),"formula")</f>
        <v xml:space="preserve">Atac Primavera   </v>
      </c>
      <c r="AB1159" s="9" t="str">
        <f>IFERROR(VLOOKUP(Tabela3[[#This Row],[RetornCodigo]],Tabela7[],3,0),"formula")</f>
        <v>Atacadao</v>
      </c>
      <c r="AC1159" s="40">
        <f>IFERROR(Tabela3[[#This Row],[Vlr Devolução]]/$AK$1,"formula")</f>
        <v>1.7128293287644214E-3</v>
      </c>
      <c r="AD1159" s="32">
        <f>IFERROR(Tabela3[[#This Row],[Qtd Devolvida Kg]]/$AL$1,"formula")</f>
        <v>6.3804586802872958E-4</v>
      </c>
      <c r="AE1159" s="41" t="str">
        <f>IFERROR(RIGHT(Tabela3[[#This Row],[Cliente]],10),"formula")</f>
        <v>0002 - 11)</v>
      </c>
      <c r="AF1159" s="41">
        <f>IFERROR(VLOOKUP(Tabela3[[#This Row],[Fantasia]],'BASE VENDAS'!#REF!,2,0),0)</f>
        <v>0</v>
      </c>
      <c r="AG1159" s="41">
        <f>IFERROR(VLOOKUP(Tabela3[[#This Row],[Fantasia]],'BASE VENDAS'!#REF!,3,0),0)</f>
        <v>0</v>
      </c>
      <c r="AH1159" s="42">
        <f t="shared" si="19"/>
        <v>2.8611970184302681E-2</v>
      </c>
    </row>
    <row r="1160" spans="1:34" x14ac:dyDescent="0.2">
      <c r="A1160" s="9" t="str">
        <f>IFERROR(Tabela3[[#This Row],[direita]],"formula")</f>
        <v>0002 - 11)</v>
      </c>
      <c r="C1160" t="s">
        <v>1140</v>
      </c>
      <c r="D1160" t="s">
        <v>918</v>
      </c>
      <c r="E1160" t="s">
        <v>1141</v>
      </c>
      <c r="F1160" t="s">
        <v>677</v>
      </c>
      <c r="G1160" t="s">
        <v>1479</v>
      </c>
      <c r="H1160" s="48">
        <v>45689</v>
      </c>
      <c r="I1160" t="s">
        <v>266</v>
      </c>
      <c r="J1160" t="s">
        <v>297</v>
      </c>
      <c r="K1160" t="s">
        <v>41</v>
      </c>
      <c r="L1160" t="s">
        <v>310</v>
      </c>
      <c r="M1160" t="s">
        <v>42</v>
      </c>
      <c r="N1160" t="s">
        <v>298</v>
      </c>
      <c r="O1160" t="s">
        <v>299</v>
      </c>
      <c r="P1160" t="s">
        <v>1683</v>
      </c>
      <c r="Q1160" t="s">
        <v>308</v>
      </c>
      <c r="R1160" t="s">
        <v>267</v>
      </c>
      <c r="S1160" t="s">
        <v>20</v>
      </c>
      <c r="T1160" s="49">
        <v>1.7778</v>
      </c>
      <c r="U1160" s="49">
        <v>16.0002</v>
      </c>
      <c r="V1160" s="49">
        <v>416</v>
      </c>
      <c r="W1160" t="s">
        <v>301</v>
      </c>
      <c r="X1160" t="s">
        <v>370</v>
      </c>
      <c r="Y1160" t="s">
        <v>371</v>
      </c>
      <c r="Z1160" t="s">
        <v>1684</v>
      </c>
      <c r="AA1160" s="2" t="str">
        <f>IFERROR(VLOOKUP(Tabela3[[#This Row],[RetornCodigo]],Tabela7[],4,0),"formula")</f>
        <v xml:space="preserve">Atac Primavera   </v>
      </c>
      <c r="AB1160" s="9" t="str">
        <f>IFERROR(VLOOKUP(Tabela3[[#This Row],[RetornCodigo]],Tabela7[],3,0),"formula")</f>
        <v>Atacadao</v>
      </c>
      <c r="AC1160" s="40">
        <f>IFERROR(Tabela3[[#This Row],[Vlr Devolução]]/$AK$1,"formula")</f>
        <v>1.3328413781631113E-3</v>
      </c>
      <c r="AD1160" s="32">
        <f>IFERROR(Tabela3[[#This Row],[Qtd Devolvida Kg]]/$AL$1,"formula")</f>
        <v>4.6403494048387193E-4</v>
      </c>
      <c r="AE1160" s="41" t="str">
        <f>IFERROR(RIGHT(Tabela3[[#This Row],[Cliente]],10),"formula")</f>
        <v>0002 - 11)</v>
      </c>
      <c r="AF1160" s="41">
        <f>IFERROR(VLOOKUP(Tabela3[[#This Row],[Fantasia]],'BASE VENDAS'!#REF!,2,0),0)</f>
        <v>0</v>
      </c>
      <c r="AG1160" s="41">
        <f>IFERROR(VLOOKUP(Tabela3[[#This Row],[Fantasia]],'BASE VENDAS'!#REF!,3,0),0)</f>
        <v>0</v>
      </c>
      <c r="AH1160" s="42">
        <f t="shared" si="19"/>
        <v>2.8611970184302681E-2</v>
      </c>
    </row>
    <row r="1161" spans="1:34" x14ac:dyDescent="0.2">
      <c r="A1161" s="9" t="str">
        <f>IFERROR(Tabela3[[#This Row],[direita]],"formula")</f>
        <v>2459 - 59)</v>
      </c>
      <c r="C1161" t="s">
        <v>1134</v>
      </c>
      <c r="D1161" t="s">
        <v>924</v>
      </c>
      <c r="E1161" t="s">
        <v>1135</v>
      </c>
      <c r="F1161" t="s">
        <v>689</v>
      </c>
      <c r="G1161" t="s">
        <v>1371</v>
      </c>
      <c r="H1161" s="48">
        <v>45698</v>
      </c>
      <c r="I1161" t="s">
        <v>430</v>
      </c>
      <c r="J1161" t="s">
        <v>297</v>
      </c>
      <c r="K1161" t="s">
        <v>362</v>
      </c>
      <c r="L1161" t="s">
        <v>363</v>
      </c>
      <c r="M1161" t="s">
        <v>364</v>
      </c>
      <c r="N1161" t="s">
        <v>333</v>
      </c>
      <c r="O1161" t="s">
        <v>299</v>
      </c>
      <c r="P1161" t="s">
        <v>1685</v>
      </c>
      <c r="Q1161" t="s">
        <v>300</v>
      </c>
      <c r="R1161" t="s">
        <v>383</v>
      </c>
      <c r="S1161" t="s">
        <v>20</v>
      </c>
      <c r="T1161" s="49">
        <v>8.3299999999999999E-2</v>
      </c>
      <c r="U1161" s="49">
        <v>0.41649999999999998</v>
      </c>
      <c r="V1161" s="49">
        <v>13.8</v>
      </c>
      <c r="W1161" t="s">
        <v>301</v>
      </c>
      <c r="X1161" t="s">
        <v>370</v>
      </c>
      <c r="Y1161" t="s">
        <v>371</v>
      </c>
      <c r="Z1161" t="s">
        <v>1686</v>
      </c>
      <c r="AA1161" s="2" t="str">
        <f>IFERROR(VLOOKUP(Tabela3[[#This Row],[RetornCodigo]],Tabela7[],4,0),"formula")</f>
        <v xml:space="preserve">Mateus Juazeiro Do Norte   </v>
      </c>
      <c r="AB1161" s="9" t="str">
        <f>IFERROR(VLOOKUP(Tabela3[[#This Row],[RetornCodigo]],Tabela7[],3,0),"formula")</f>
        <v>Mateus</v>
      </c>
      <c r="AC1161" s="40">
        <f>IFERROR(Tabela3[[#This Row],[Vlr Devolução]]/$AK$1,"formula")</f>
        <v>4.4214449564064748E-5</v>
      </c>
      <c r="AD1161" s="32">
        <f>IFERROR(Tabela3[[#This Row],[Qtd Devolvida Kg]]/$AL$1,"formula")</f>
        <v>1.2079258553738868E-5</v>
      </c>
      <c r="AE1161" s="41" t="str">
        <f>IFERROR(RIGHT(Tabela3[[#This Row],[Cliente]],10),"formula")</f>
        <v>2459 - 59)</v>
      </c>
      <c r="AF1161" s="41">
        <f>IFERROR(VLOOKUP(Tabela3[[#This Row],[Fantasia]],'BASE VENDAS'!#REF!,2,0),0)</f>
        <v>0</v>
      </c>
      <c r="AG1161" s="41">
        <f>IFERROR(VLOOKUP(Tabela3[[#This Row],[Fantasia]],'BASE VENDAS'!#REF!,3,0),0)</f>
        <v>0</v>
      </c>
      <c r="AH1161" s="42">
        <f t="shared" si="19"/>
        <v>2.8611970184302681E-2</v>
      </c>
    </row>
    <row r="1162" spans="1:34" x14ac:dyDescent="0.2">
      <c r="A1162" s="9" t="str">
        <f>IFERROR(Tabela3[[#This Row],[direita]],"formula")</f>
        <v>0008 - 20)</v>
      </c>
      <c r="C1162" t="s">
        <v>1140</v>
      </c>
      <c r="D1162" t="s">
        <v>923</v>
      </c>
      <c r="E1162" t="s">
        <v>1141</v>
      </c>
      <c r="F1162" t="s">
        <v>684</v>
      </c>
      <c r="G1162" t="s">
        <v>1447</v>
      </c>
      <c r="H1162" s="48">
        <v>45712</v>
      </c>
      <c r="I1162" t="s">
        <v>2485</v>
      </c>
      <c r="J1162" t="s">
        <v>297</v>
      </c>
      <c r="K1162" t="s">
        <v>1729</v>
      </c>
      <c r="L1162" t="s">
        <v>1730</v>
      </c>
      <c r="M1162" t="s">
        <v>1731</v>
      </c>
      <c r="N1162" t="s">
        <v>298</v>
      </c>
      <c r="O1162" t="s">
        <v>299</v>
      </c>
      <c r="P1162" t="s">
        <v>2873</v>
      </c>
      <c r="Q1162" t="s">
        <v>300</v>
      </c>
      <c r="R1162" t="s">
        <v>1732</v>
      </c>
      <c r="S1162" t="s">
        <v>20</v>
      </c>
      <c r="T1162" s="49">
        <v>0.33329999999999999</v>
      </c>
      <c r="U1162" s="49">
        <v>1.3331999999999999</v>
      </c>
      <c r="V1162" s="49">
        <v>39.200000000000003</v>
      </c>
      <c r="W1162" t="s">
        <v>301</v>
      </c>
      <c r="X1162" t="s">
        <v>370</v>
      </c>
      <c r="Y1162" t="s">
        <v>371</v>
      </c>
      <c r="Z1162" t="s">
        <v>2874</v>
      </c>
      <c r="AA1162" s="2" t="str">
        <f>IFERROR(VLOOKUP(Tabela3[[#This Row],[RetornCodigo]],Tabela7[],4,0),"formula")</f>
        <v xml:space="preserve">Vanguarda Nossa Sra Fatima   </v>
      </c>
      <c r="AB1162" s="9" t="str">
        <f>IFERROR(VLOOKUP(Tabela3[[#This Row],[RetornCodigo]],Tabela7[],3,0),"formula")</f>
        <v>Vanguarda</v>
      </c>
      <c r="AC1162" s="40">
        <f>IFERROR(Tabela3[[#This Row],[Vlr Devolução]]/$AK$1,"formula")</f>
        <v>1.2559466832690858E-4</v>
      </c>
      <c r="AD1162" s="32">
        <f>IFERROR(Tabela3[[#This Row],[Qtd Devolvida Kg]]/$AL$1,"formula")</f>
        <v>3.8665228100467371E-5</v>
      </c>
      <c r="AE1162" s="41" t="str">
        <f>IFERROR(RIGHT(Tabela3[[#This Row],[Cliente]],10),"formula")</f>
        <v>0008 - 20)</v>
      </c>
      <c r="AF1162" s="41">
        <f>IFERROR(VLOOKUP(Tabela3[[#This Row],[Fantasia]],'BASE VENDAS'!#REF!,2,0),0)</f>
        <v>0</v>
      </c>
      <c r="AG1162" s="41">
        <f>IFERROR(VLOOKUP(Tabela3[[#This Row],[Fantasia]],'BASE VENDAS'!#REF!,3,0),0)</f>
        <v>0</v>
      </c>
      <c r="AH1162" s="42">
        <f t="shared" si="19"/>
        <v>2.8611970184302681E-2</v>
      </c>
    </row>
    <row r="1163" spans="1:34" x14ac:dyDescent="0.2">
      <c r="A1163" s="9" t="str">
        <f>IFERROR(Tabela3[[#This Row],[direita]],"formula")</f>
        <v>0002 - 40)</v>
      </c>
      <c r="C1163" t="s">
        <v>1140</v>
      </c>
      <c r="D1163" t="s">
        <v>918</v>
      </c>
      <c r="E1163" t="s">
        <v>1141</v>
      </c>
      <c r="F1163" t="s">
        <v>677</v>
      </c>
      <c r="G1163" t="s">
        <v>1473</v>
      </c>
      <c r="H1163" s="48">
        <v>45689</v>
      </c>
      <c r="I1163" t="s">
        <v>266</v>
      </c>
      <c r="J1163" t="s">
        <v>303</v>
      </c>
      <c r="K1163" t="s">
        <v>57</v>
      </c>
      <c r="L1163" t="s">
        <v>429</v>
      </c>
      <c r="M1163" t="s">
        <v>57</v>
      </c>
      <c r="N1163" t="s">
        <v>298</v>
      </c>
      <c r="O1163" t="s">
        <v>299</v>
      </c>
      <c r="P1163" t="s">
        <v>1687</v>
      </c>
      <c r="Q1163" t="s">
        <v>300</v>
      </c>
      <c r="R1163" t="s">
        <v>58</v>
      </c>
      <c r="S1163" t="s">
        <v>20</v>
      </c>
      <c r="T1163" s="49">
        <v>0.66669999999999996</v>
      </c>
      <c r="U1163" s="49">
        <v>4.0002000000000004</v>
      </c>
      <c r="V1163" s="49">
        <v>97.2</v>
      </c>
      <c r="W1163" t="s">
        <v>301</v>
      </c>
      <c r="X1163" t="s">
        <v>370</v>
      </c>
      <c r="Y1163" t="s">
        <v>1144</v>
      </c>
      <c r="Z1163" t="s">
        <v>1688</v>
      </c>
      <c r="AA1163" s="2" t="str">
        <f>IFERROR(VLOOKUP(Tabela3[[#This Row],[RetornCodigo]],Tabela7[],4,0),"formula")</f>
        <v xml:space="preserve">Atac Bela Vista   </v>
      </c>
      <c r="AB1163" s="9" t="str">
        <f>IFERROR(VLOOKUP(Tabela3[[#This Row],[RetornCodigo]],Tabela7[],3,0),"formula")</f>
        <v>Atacadao</v>
      </c>
      <c r="AC1163" s="40">
        <f>IFERROR(Tabela3[[#This Row],[Vlr Devolução]]/$AK$1,"formula")</f>
        <v>3.114235143208039E-4</v>
      </c>
      <c r="AD1163" s="32">
        <f>IFERROR(Tabela3[[#This Row],[Qtd Devolvida Kg]]/$AL$1,"formula")</f>
        <v>1.1601308539415662E-4</v>
      </c>
      <c r="AE1163" s="41" t="str">
        <f>IFERROR(RIGHT(Tabela3[[#This Row],[Cliente]],10),"formula")</f>
        <v>0002 - 40)</v>
      </c>
      <c r="AF1163" s="41">
        <f>IFERROR(VLOOKUP(Tabela3[[#This Row],[Fantasia]],'BASE VENDAS'!#REF!,2,0),0)</f>
        <v>0</v>
      </c>
      <c r="AG1163" s="41">
        <f>IFERROR(VLOOKUP(Tabela3[[#This Row],[Fantasia]],'BASE VENDAS'!#REF!,3,0),0)</f>
        <v>0</v>
      </c>
      <c r="AH1163" s="42">
        <f t="shared" si="19"/>
        <v>2.8611970184302681E-2</v>
      </c>
    </row>
    <row r="1164" spans="1:34" x14ac:dyDescent="0.2">
      <c r="A1164" s="9" t="str">
        <f>IFERROR(Tabela3[[#This Row],[direita]],"formula")</f>
        <v>0002 - 40)</v>
      </c>
      <c r="C1164" t="s">
        <v>1140</v>
      </c>
      <c r="D1164" t="s">
        <v>918</v>
      </c>
      <c r="E1164" t="s">
        <v>1141</v>
      </c>
      <c r="F1164" t="s">
        <v>677</v>
      </c>
      <c r="G1164" t="s">
        <v>1473</v>
      </c>
      <c r="H1164" s="48">
        <v>45694</v>
      </c>
      <c r="I1164" t="s">
        <v>357</v>
      </c>
      <c r="J1164" t="s">
        <v>297</v>
      </c>
      <c r="K1164" t="s">
        <v>27</v>
      </c>
      <c r="L1164" t="s">
        <v>318</v>
      </c>
      <c r="M1164" t="s">
        <v>72</v>
      </c>
      <c r="N1164" t="s">
        <v>298</v>
      </c>
      <c r="O1164" t="s">
        <v>299</v>
      </c>
      <c r="P1164" t="s">
        <v>1689</v>
      </c>
      <c r="Q1164" t="s">
        <v>300</v>
      </c>
      <c r="R1164" t="s">
        <v>132</v>
      </c>
      <c r="S1164" t="s">
        <v>20</v>
      </c>
      <c r="T1164" s="49">
        <v>0.22220000000000001</v>
      </c>
      <c r="U1164" s="49">
        <v>3.9996</v>
      </c>
      <c r="V1164" s="49">
        <v>62</v>
      </c>
      <c r="W1164" t="s">
        <v>301</v>
      </c>
      <c r="X1164" t="s">
        <v>370</v>
      </c>
      <c r="Y1164" t="s">
        <v>371</v>
      </c>
      <c r="Z1164" t="s">
        <v>1688</v>
      </c>
      <c r="AA1164" s="2" t="str">
        <f>IFERROR(VLOOKUP(Tabela3[[#This Row],[RetornCodigo]],Tabela7[],4,0),"formula")</f>
        <v xml:space="preserve">Atac Bela Vista   </v>
      </c>
      <c r="AB1164" s="9" t="str">
        <f>IFERROR(VLOOKUP(Tabela3[[#This Row],[RetornCodigo]],Tabela7[],3,0),"formula")</f>
        <v>Atacadao</v>
      </c>
      <c r="AC1164" s="40">
        <f>IFERROR(Tabela3[[#This Row],[Vlr Devolução]]/$AK$1,"formula")</f>
        <v>1.9864462847623291E-4</v>
      </c>
      <c r="AD1164" s="32">
        <f>IFERROR(Tabela3[[#This Row],[Qtd Devolvida Kg]]/$AL$1,"formula")</f>
        <v>1.1599568430140211E-4</v>
      </c>
      <c r="AE1164" s="41" t="str">
        <f>IFERROR(RIGHT(Tabela3[[#This Row],[Cliente]],10),"formula")</f>
        <v>0002 - 40)</v>
      </c>
      <c r="AF1164" s="41">
        <f>IFERROR(VLOOKUP(Tabela3[[#This Row],[Fantasia]],'BASE VENDAS'!#REF!,2,0),0)</f>
        <v>0</v>
      </c>
      <c r="AG1164" s="41">
        <f>IFERROR(VLOOKUP(Tabela3[[#This Row],[Fantasia]],'BASE VENDAS'!#REF!,3,0),0)</f>
        <v>0</v>
      </c>
      <c r="AH1164" s="42">
        <f t="shared" si="19"/>
        <v>2.8611970184302681E-2</v>
      </c>
    </row>
    <row r="1165" spans="1:34" x14ac:dyDescent="0.2">
      <c r="A1165" s="9" t="str">
        <f>IFERROR(Tabela3[[#This Row],[direita]],"formula")</f>
        <v>0002 - 40)</v>
      </c>
      <c r="C1165" t="s">
        <v>1140</v>
      </c>
      <c r="D1165" t="s">
        <v>918</v>
      </c>
      <c r="E1165" t="s">
        <v>1141</v>
      </c>
      <c r="F1165" t="s">
        <v>677</v>
      </c>
      <c r="G1165" t="s">
        <v>1473</v>
      </c>
      <c r="H1165" s="48">
        <v>45699</v>
      </c>
      <c r="I1165" t="s">
        <v>430</v>
      </c>
      <c r="J1165" t="s">
        <v>297</v>
      </c>
      <c r="K1165" t="s">
        <v>27</v>
      </c>
      <c r="L1165" t="s">
        <v>318</v>
      </c>
      <c r="M1165" t="s">
        <v>72</v>
      </c>
      <c r="N1165" t="s">
        <v>298</v>
      </c>
      <c r="O1165" t="s">
        <v>299</v>
      </c>
      <c r="P1165" t="s">
        <v>2329</v>
      </c>
      <c r="Q1165" t="s">
        <v>300</v>
      </c>
      <c r="R1165" t="s">
        <v>132</v>
      </c>
      <c r="S1165" t="s">
        <v>20</v>
      </c>
      <c r="T1165" s="49">
        <v>0.33329999999999999</v>
      </c>
      <c r="U1165" s="49">
        <v>5.9993999999999996</v>
      </c>
      <c r="V1165" s="49">
        <v>93</v>
      </c>
      <c r="W1165" t="s">
        <v>301</v>
      </c>
      <c r="X1165" t="s">
        <v>370</v>
      </c>
      <c r="Y1165" t="s">
        <v>371</v>
      </c>
      <c r="Z1165" t="s">
        <v>1688</v>
      </c>
      <c r="AA1165" s="2" t="str">
        <f>IFERROR(VLOOKUP(Tabela3[[#This Row],[RetornCodigo]],Tabela7[],4,0),"formula")</f>
        <v xml:space="preserve">Atac Bela Vista   </v>
      </c>
      <c r="AB1165" s="9" t="str">
        <f>IFERROR(VLOOKUP(Tabela3[[#This Row],[RetornCodigo]],Tabela7[],3,0),"formula")</f>
        <v>Atacadao</v>
      </c>
      <c r="AC1165" s="40">
        <f>IFERROR(Tabela3[[#This Row],[Vlr Devolução]]/$AK$1,"formula")</f>
        <v>2.9796694271434939E-4</v>
      </c>
      <c r="AD1165" s="32">
        <f>IFERROR(Tabela3[[#This Row],[Qtd Devolvida Kg]]/$AL$1,"formula")</f>
        <v>1.7399352645210316E-4</v>
      </c>
      <c r="AE1165" s="41" t="str">
        <f>IFERROR(RIGHT(Tabela3[[#This Row],[Cliente]],10),"formula")</f>
        <v>0002 - 40)</v>
      </c>
      <c r="AF1165" s="41">
        <f>IFERROR(VLOOKUP(Tabela3[[#This Row],[Fantasia]],'BASE VENDAS'!#REF!,2,0),0)</f>
        <v>0</v>
      </c>
      <c r="AG1165" s="41">
        <f>IFERROR(VLOOKUP(Tabela3[[#This Row],[Fantasia]],'BASE VENDAS'!#REF!,3,0),0)</f>
        <v>0</v>
      </c>
      <c r="AH1165" s="42">
        <f t="shared" si="19"/>
        <v>2.8611970184302681E-2</v>
      </c>
    </row>
    <row r="1166" spans="1:34" x14ac:dyDescent="0.2">
      <c r="A1166" s="9" t="str">
        <f>IFERROR(Tabela3[[#This Row],[direita]],"formula")</f>
        <v>0002 - 40)</v>
      </c>
      <c r="C1166" t="s">
        <v>1140</v>
      </c>
      <c r="D1166" t="s">
        <v>918</v>
      </c>
      <c r="E1166" t="s">
        <v>1141</v>
      </c>
      <c r="F1166" t="s">
        <v>677</v>
      </c>
      <c r="G1166" t="s">
        <v>1473</v>
      </c>
      <c r="H1166" s="48">
        <v>45699</v>
      </c>
      <c r="I1166" t="s">
        <v>430</v>
      </c>
      <c r="J1166" t="s">
        <v>297</v>
      </c>
      <c r="K1166" t="s">
        <v>27</v>
      </c>
      <c r="L1166" t="s">
        <v>318</v>
      </c>
      <c r="M1166" t="s">
        <v>72</v>
      </c>
      <c r="N1166" t="s">
        <v>298</v>
      </c>
      <c r="O1166" t="s">
        <v>299</v>
      </c>
      <c r="P1166" t="s">
        <v>2330</v>
      </c>
      <c r="Q1166" t="s">
        <v>300</v>
      </c>
      <c r="R1166" t="s">
        <v>132</v>
      </c>
      <c r="S1166" t="s">
        <v>20</v>
      </c>
      <c r="T1166" s="49">
        <v>0.1111</v>
      </c>
      <c r="U1166" s="49">
        <v>1.9998</v>
      </c>
      <c r="V1166" s="49">
        <v>31</v>
      </c>
      <c r="W1166" t="s">
        <v>301</v>
      </c>
      <c r="X1166" t="s">
        <v>370</v>
      </c>
      <c r="Y1166" t="s">
        <v>371</v>
      </c>
      <c r="Z1166" t="s">
        <v>1688</v>
      </c>
      <c r="AA1166" s="2" t="str">
        <f>IFERROR(VLOOKUP(Tabela3[[#This Row],[RetornCodigo]],Tabela7[],4,0),"formula")</f>
        <v xml:space="preserve">Atac Bela Vista   </v>
      </c>
      <c r="AB1166" s="9" t="str">
        <f>IFERROR(VLOOKUP(Tabela3[[#This Row],[RetornCodigo]],Tabela7[],3,0),"formula")</f>
        <v>Atacadao</v>
      </c>
      <c r="AC1166" s="40">
        <f>IFERROR(Tabela3[[#This Row],[Vlr Devolução]]/$AK$1,"formula")</f>
        <v>9.9322314238116453E-5</v>
      </c>
      <c r="AD1166" s="32">
        <f>IFERROR(Tabela3[[#This Row],[Qtd Devolvida Kg]]/$AL$1,"formula")</f>
        <v>5.7997842150701057E-5</v>
      </c>
      <c r="AE1166" s="41" t="str">
        <f>IFERROR(RIGHT(Tabela3[[#This Row],[Cliente]],10),"formula")</f>
        <v>0002 - 40)</v>
      </c>
      <c r="AF1166" s="41">
        <f>IFERROR(VLOOKUP(Tabela3[[#This Row],[Fantasia]],'BASE VENDAS'!#REF!,2,0),0)</f>
        <v>0</v>
      </c>
      <c r="AG1166" s="41">
        <f>IFERROR(VLOOKUP(Tabela3[[#This Row],[Fantasia]],'BASE VENDAS'!#REF!,3,0),0)</f>
        <v>0</v>
      </c>
      <c r="AH1166" s="42">
        <f t="shared" si="19"/>
        <v>2.8611970184302681E-2</v>
      </c>
    </row>
    <row r="1167" spans="1:34" x14ac:dyDescent="0.2">
      <c r="A1167" s="9" t="str">
        <f>IFERROR(Tabela3[[#This Row],[direita]],"formula")</f>
        <v>0002 - 60)</v>
      </c>
      <c r="C1167" t="s">
        <v>1134</v>
      </c>
      <c r="D1167" t="s">
        <v>920</v>
      </c>
      <c r="E1167" t="s">
        <v>1135</v>
      </c>
      <c r="F1167" t="s">
        <v>676</v>
      </c>
      <c r="G1167" t="s">
        <v>1136</v>
      </c>
      <c r="H1167" s="48">
        <v>45700</v>
      </c>
      <c r="I1167" t="s">
        <v>430</v>
      </c>
      <c r="J1167" t="s">
        <v>297</v>
      </c>
      <c r="K1167" t="s">
        <v>1724</v>
      </c>
      <c r="L1167" t="s">
        <v>1725</v>
      </c>
      <c r="M1167" t="s">
        <v>1724</v>
      </c>
      <c r="N1167" t="s">
        <v>298</v>
      </c>
      <c r="O1167" t="s">
        <v>299</v>
      </c>
      <c r="P1167" t="s">
        <v>2331</v>
      </c>
      <c r="Q1167" t="s">
        <v>300</v>
      </c>
      <c r="R1167" t="s">
        <v>1727</v>
      </c>
      <c r="S1167" t="s">
        <v>20</v>
      </c>
      <c r="T1167" s="49">
        <v>1.9167000000000001</v>
      </c>
      <c r="U1167" s="49">
        <v>7.6668000000000003</v>
      </c>
      <c r="V1167" s="49">
        <v>289.8</v>
      </c>
      <c r="W1167" t="s">
        <v>301</v>
      </c>
      <c r="X1167" t="s">
        <v>370</v>
      </c>
      <c r="Y1167" t="s">
        <v>371</v>
      </c>
      <c r="Z1167" t="s">
        <v>2332</v>
      </c>
      <c r="AA1167" s="2" t="str">
        <f>IFERROR(VLOOKUP(Tabela3[[#This Row],[RetornCodigo]],Tabela7[],4,0),"formula")</f>
        <v xml:space="preserve">Atac Carlito Pamplona   </v>
      </c>
      <c r="AB1167" s="9" t="str">
        <f>IFERROR(VLOOKUP(Tabela3[[#This Row],[RetornCodigo]],Tabela7[],3,0),"formula")</f>
        <v>Atacadao</v>
      </c>
      <c r="AC1167" s="40">
        <f>IFERROR(Tabela3[[#This Row],[Vlr Devolução]]/$AK$1,"formula")</f>
        <v>9.2850344084535969E-4</v>
      </c>
      <c r="AD1167" s="32">
        <f>IFERROR(Tabela3[[#This Row],[Qtd Devolvida Kg]]/$AL$1,"formula")</f>
        <v>2.2235116321681913E-4</v>
      </c>
      <c r="AE1167" s="41" t="str">
        <f>IFERROR(RIGHT(Tabela3[[#This Row],[Cliente]],10),"formula")</f>
        <v>0002 - 60)</v>
      </c>
      <c r="AF1167" s="41">
        <f>IFERROR(VLOOKUP(Tabela3[[#This Row],[Fantasia]],'BASE VENDAS'!#REF!,2,0),0)</f>
        <v>0</v>
      </c>
      <c r="AG1167" s="41">
        <f>IFERROR(VLOOKUP(Tabela3[[#This Row],[Fantasia]],'BASE VENDAS'!#REF!,3,0),0)</f>
        <v>0</v>
      </c>
      <c r="AH1167" s="42">
        <f t="shared" si="19"/>
        <v>2.8611970184302681E-2</v>
      </c>
    </row>
    <row r="1168" spans="1:34" x14ac:dyDescent="0.2">
      <c r="A1168" s="9" t="str">
        <f>IFERROR(Tabela3[[#This Row],[direita]],"formula")</f>
        <v>0048 - 12)</v>
      </c>
      <c r="C1168" t="s">
        <v>1134</v>
      </c>
      <c r="D1168" t="s">
        <v>924</v>
      </c>
      <c r="E1168" t="s">
        <v>1135</v>
      </c>
      <c r="F1168" t="s">
        <v>689</v>
      </c>
      <c r="G1168" t="s">
        <v>1555</v>
      </c>
      <c r="H1168" s="48">
        <v>45693</v>
      </c>
      <c r="I1168" t="s">
        <v>357</v>
      </c>
      <c r="J1168" t="s">
        <v>297</v>
      </c>
      <c r="K1168" t="s">
        <v>57</v>
      </c>
      <c r="L1168" t="s">
        <v>306</v>
      </c>
      <c r="M1168" t="s">
        <v>274</v>
      </c>
      <c r="N1168" t="s">
        <v>298</v>
      </c>
      <c r="O1168" t="s">
        <v>299</v>
      </c>
      <c r="P1168" t="s">
        <v>1690</v>
      </c>
      <c r="Q1168" t="s">
        <v>300</v>
      </c>
      <c r="R1168" t="s">
        <v>276</v>
      </c>
      <c r="S1168" t="s">
        <v>20</v>
      </c>
      <c r="T1168" s="49">
        <v>0.55559999999999998</v>
      </c>
      <c r="U1168" s="49">
        <v>5.0004</v>
      </c>
      <c r="V1168" s="49">
        <v>112.5</v>
      </c>
      <c r="W1168" t="s">
        <v>301</v>
      </c>
      <c r="X1168" t="s">
        <v>370</v>
      </c>
      <c r="Y1168" t="s">
        <v>371</v>
      </c>
      <c r="Z1168" t="s">
        <v>1691</v>
      </c>
      <c r="AA1168" s="2" t="str">
        <f>IFERROR(VLOOKUP(Tabela3[[#This Row],[RetornCodigo]],Tabela7[],4,0),"formula")</f>
        <v xml:space="preserve">Atac Triangulo   </v>
      </c>
      <c r="AB1168" s="9" t="str">
        <f>IFERROR(VLOOKUP(Tabela3[[#This Row],[RetornCodigo]],Tabela7[],3,0),"formula")</f>
        <v>Atacadao</v>
      </c>
      <c r="AC1168" s="40">
        <f>IFERROR(Tabela3[[#This Row],[Vlr Devolução]]/$AK$1,"formula")</f>
        <v>3.6044388231574521E-4</v>
      </c>
      <c r="AD1168" s="32">
        <f>IFERROR(Tabela3[[#This Row],[Qtd Devolvida Kg]]/$AL$1,"formula")</f>
        <v>1.4502070701588439E-4</v>
      </c>
      <c r="AE1168" s="41" t="str">
        <f>IFERROR(RIGHT(Tabela3[[#This Row],[Cliente]],10),"formula")</f>
        <v>0048 - 12)</v>
      </c>
      <c r="AF1168" s="41">
        <f>IFERROR(VLOOKUP(Tabela3[[#This Row],[Fantasia]],'BASE VENDAS'!#REF!,2,0),0)</f>
        <v>0</v>
      </c>
      <c r="AG1168" s="41">
        <f>IFERROR(VLOOKUP(Tabela3[[#This Row],[Fantasia]],'BASE VENDAS'!#REF!,3,0),0)</f>
        <v>0</v>
      </c>
      <c r="AH1168" s="42">
        <f t="shared" si="19"/>
        <v>2.8611970184302681E-2</v>
      </c>
    </row>
    <row r="1169" spans="1:34" x14ac:dyDescent="0.2">
      <c r="A1169" s="9" t="str">
        <f>IFERROR(Tabela3[[#This Row],[direita]],"formula")</f>
        <v>0048 - 12)</v>
      </c>
      <c r="C1169" t="s">
        <v>1134</v>
      </c>
      <c r="D1169" t="s">
        <v>924</v>
      </c>
      <c r="E1169" t="s">
        <v>1135</v>
      </c>
      <c r="F1169" t="s">
        <v>689</v>
      </c>
      <c r="G1169" t="s">
        <v>1555</v>
      </c>
      <c r="H1169" s="48">
        <v>45693</v>
      </c>
      <c r="I1169" t="s">
        <v>357</v>
      </c>
      <c r="J1169" t="s">
        <v>297</v>
      </c>
      <c r="K1169" t="s">
        <v>57</v>
      </c>
      <c r="L1169" t="s">
        <v>306</v>
      </c>
      <c r="M1169" t="s">
        <v>274</v>
      </c>
      <c r="N1169" t="s">
        <v>298</v>
      </c>
      <c r="O1169" t="s">
        <v>299</v>
      </c>
      <c r="P1169" t="s">
        <v>1692</v>
      </c>
      <c r="Q1169" t="s">
        <v>300</v>
      </c>
      <c r="R1169" t="s">
        <v>276</v>
      </c>
      <c r="S1169" t="s">
        <v>20</v>
      </c>
      <c r="T1169" s="49">
        <v>0.55559999999999998</v>
      </c>
      <c r="U1169" s="49">
        <v>5.0004</v>
      </c>
      <c r="V1169" s="49">
        <v>112.5</v>
      </c>
      <c r="W1169" t="s">
        <v>301</v>
      </c>
      <c r="X1169" t="s">
        <v>370</v>
      </c>
      <c r="Y1169" t="s">
        <v>371</v>
      </c>
      <c r="Z1169" t="s">
        <v>1691</v>
      </c>
      <c r="AA1169" s="2" t="str">
        <f>IFERROR(VLOOKUP(Tabela3[[#This Row],[RetornCodigo]],Tabela7[],4,0),"formula")</f>
        <v xml:space="preserve">Atac Triangulo   </v>
      </c>
      <c r="AB1169" s="9" t="str">
        <f>IFERROR(VLOOKUP(Tabela3[[#This Row],[RetornCodigo]],Tabela7[],3,0),"formula")</f>
        <v>Atacadao</v>
      </c>
      <c r="AC1169" s="40">
        <f>IFERROR(Tabela3[[#This Row],[Vlr Devolução]]/$AK$1,"formula")</f>
        <v>3.6044388231574521E-4</v>
      </c>
      <c r="AD1169" s="32">
        <f>IFERROR(Tabela3[[#This Row],[Qtd Devolvida Kg]]/$AL$1,"formula")</f>
        <v>1.4502070701588439E-4</v>
      </c>
      <c r="AE1169" s="41" t="str">
        <f>IFERROR(RIGHT(Tabela3[[#This Row],[Cliente]],10),"formula")</f>
        <v>0048 - 12)</v>
      </c>
      <c r="AF1169" s="41">
        <f>IFERROR(VLOOKUP(Tabela3[[#This Row],[Fantasia]],'BASE VENDAS'!#REF!,2,0),0)</f>
        <v>0</v>
      </c>
      <c r="AG1169" s="41">
        <f>IFERROR(VLOOKUP(Tabela3[[#This Row],[Fantasia]],'BASE VENDAS'!#REF!,3,0),0)</f>
        <v>0</v>
      </c>
      <c r="AH1169" s="42">
        <f t="shared" si="19"/>
        <v>2.8611970184302681E-2</v>
      </c>
    </row>
    <row r="1170" spans="1:34" x14ac:dyDescent="0.2">
      <c r="A1170" s="9" t="str">
        <f>IFERROR(Tabela3[[#This Row],[direita]],"formula")</f>
        <v>0048 - 12)</v>
      </c>
      <c r="C1170" t="s">
        <v>1134</v>
      </c>
      <c r="D1170" t="s">
        <v>924</v>
      </c>
      <c r="E1170" t="s">
        <v>1135</v>
      </c>
      <c r="F1170" t="s">
        <v>689</v>
      </c>
      <c r="G1170" t="s">
        <v>1555</v>
      </c>
      <c r="H1170" s="48">
        <v>45693</v>
      </c>
      <c r="I1170" t="s">
        <v>357</v>
      </c>
      <c r="J1170" t="s">
        <v>297</v>
      </c>
      <c r="K1170" t="s">
        <v>57</v>
      </c>
      <c r="L1170" t="s">
        <v>306</v>
      </c>
      <c r="M1170" t="s">
        <v>274</v>
      </c>
      <c r="N1170" t="s">
        <v>298</v>
      </c>
      <c r="O1170" t="s">
        <v>299</v>
      </c>
      <c r="P1170" t="s">
        <v>1693</v>
      </c>
      <c r="Q1170" t="s">
        <v>300</v>
      </c>
      <c r="R1170" t="s">
        <v>276</v>
      </c>
      <c r="S1170" t="s">
        <v>20</v>
      </c>
      <c r="T1170" s="49">
        <v>1.1111</v>
      </c>
      <c r="U1170" s="49">
        <v>9.9999000000000002</v>
      </c>
      <c r="V1170" s="49">
        <v>225</v>
      </c>
      <c r="W1170" t="s">
        <v>301</v>
      </c>
      <c r="X1170" t="s">
        <v>370</v>
      </c>
      <c r="Y1170" t="s">
        <v>371</v>
      </c>
      <c r="Z1170" t="s">
        <v>1691</v>
      </c>
      <c r="AA1170" s="2" t="str">
        <f>IFERROR(VLOOKUP(Tabela3[[#This Row],[RetornCodigo]],Tabela7[],4,0),"formula")</f>
        <v xml:space="preserve">Atac Triangulo   </v>
      </c>
      <c r="AB1170" s="9" t="str">
        <f>IFERROR(VLOOKUP(Tabela3[[#This Row],[RetornCodigo]],Tabela7[],3,0),"formula")</f>
        <v>Atacadao</v>
      </c>
      <c r="AC1170" s="40">
        <f>IFERROR(Tabela3[[#This Row],[Vlr Devolução]]/$AK$1,"formula")</f>
        <v>7.2088776463149042E-4</v>
      </c>
      <c r="AD1170" s="32">
        <f>IFERROR(Tabela3[[#This Row],[Qtd Devolvida Kg]]/$AL$1,"formula")</f>
        <v>2.9001531239263701E-4</v>
      </c>
      <c r="AE1170" s="41" t="str">
        <f>IFERROR(RIGHT(Tabela3[[#This Row],[Cliente]],10),"formula")</f>
        <v>0048 - 12)</v>
      </c>
      <c r="AF1170" s="41">
        <f>IFERROR(VLOOKUP(Tabela3[[#This Row],[Fantasia]],'BASE VENDAS'!#REF!,2,0),0)</f>
        <v>0</v>
      </c>
      <c r="AG1170" s="41">
        <f>IFERROR(VLOOKUP(Tabela3[[#This Row],[Fantasia]],'BASE VENDAS'!#REF!,3,0),0)</f>
        <v>0</v>
      </c>
      <c r="AH1170" s="42">
        <f t="shared" si="19"/>
        <v>2.8611970184302681E-2</v>
      </c>
    </row>
    <row r="1171" spans="1:34" x14ac:dyDescent="0.2">
      <c r="A1171" s="9" t="str">
        <f>IFERROR(Tabela3[[#This Row],[direita]],"formula")</f>
        <v>0048 - 12)</v>
      </c>
      <c r="C1171" t="s">
        <v>1134</v>
      </c>
      <c r="D1171" t="s">
        <v>924</v>
      </c>
      <c r="E1171" t="s">
        <v>1135</v>
      </c>
      <c r="F1171" t="s">
        <v>689</v>
      </c>
      <c r="G1171" t="s">
        <v>1555</v>
      </c>
      <c r="H1171" s="48">
        <v>45699</v>
      </c>
      <c r="I1171" t="s">
        <v>430</v>
      </c>
      <c r="J1171" t="s">
        <v>297</v>
      </c>
      <c r="K1171" t="s">
        <v>57</v>
      </c>
      <c r="L1171" t="s">
        <v>306</v>
      </c>
      <c r="M1171" t="s">
        <v>274</v>
      </c>
      <c r="N1171" t="s">
        <v>298</v>
      </c>
      <c r="O1171" t="s">
        <v>299</v>
      </c>
      <c r="P1171" t="s">
        <v>1694</v>
      </c>
      <c r="Q1171" t="s">
        <v>300</v>
      </c>
      <c r="R1171" t="s">
        <v>276</v>
      </c>
      <c r="S1171" t="s">
        <v>20</v>
      </c>
      <c r="T1171" s="49">
        <v>0.77780000000000005</v>
      </c>
      <c r="U1171" s="49">
        <v>7.0002000000000004</v>
      </c>
      <c r="V1171" s="49">
        <v>157.5</v>
      </c>
      <c r="W1171" t="s">
        <v>301</v>
      </c>
      <c r="X1171" t="s">
        <v>370</v>
      </c>
      <c r="Y1171" t="s">
        <v>371</v>
      </c>
      <c r="Z1171" t="s">
        <v>1691</v>
      </c>
      <c r="AA1171" s="2" t="str">
        <f>IFERROR(VLOOKUP(Tabela3[[#This Row],[RetornCodigo]],Tabela7[],4,0),"formula")</f>
        <v xml:space="preserve">Atac Triangulo   </v>
      </c>
      <c r="AB1171" s="9" t="str">
        <f>IFERROR(VLOOKUP(Tabela3[[#This Row],[RetornCodigo]],Tabela7[],3,0),"formula")</f>
        <v>Atacadao</v>
      </c>
      <c r="AC1171" s="40">
        <f>IFERROR(Tabela3[[#This Row],[Vlr Devolução]]/$AK$1,"formula")</f>
        <v>5.0462143524204327E-4</v>
      </c>
      <c r="AD1171" s="32">
        <f>IFERROR(Tabela3[[#This Row],[Qtd Devolvida Kg]]/$AL$1,"formula")</f>
        <v>2.0301854916658546E-4</v>
      </c>
      <c r="AE1171" s="41" t="str">
        <f>IFERROR(RIGHT(Tabela3[[#This Row],[Cliente]],10),"formula")</f>
        <v>0048 - 12)</v>
      </c>
      <c r="AF1171" s="41">
        <f>IFERROR(VLOOKUP(Tabela3[[#This Row],[Fantasia]],'BASE VENDAS'!#REF!,2,0),0)</f>
        <v>0</v>
      </c>
      <c r="AG1171" s="41">
        <f>IFERROR(VLOOKUP(Tabela3[[#This Row],[Fantasia]],'BASE VENDAS'!#REF!,3,0),0)</f>
        <v>0</v>
      </c>
      <c r="AH1171" s="42">
        <f t="shared" si="19"/>
        <v>2.8611970184302681E-2</v>
      </c>
    </row>
    <row r="1172" spans="1:34" x14ac:dyDescent="0.2">
      <c r="A1172" s="9" t="str">
        <f>IFERROR(Tabela3[[#This Row],[direita]],"formula")</f>
        <v>0048 - 12)</v>
      </c>
      <c r="C1172" t="s">
        <v>1134</v>
      </c>
      <c r="D1172" t="s">
        <v>924</v>
      </c>
      <c r="E1172" t="s">
        <v>1135</v>
      </c>
      <c r="F1172" t="s">
        <v>689</v>
      </c>
      <c r="G1172" t="s">
        <v>1555</v>
      </c>
      <c r="H1172" s="48">
        <v>45699</v>
      </c>
      <c r="I1172" t="s">
        <v>430</v>
      </c>
      <c r="J1172" t="s">
        <v>297</v>
      </c>
      <c r="K1172" t="s">
        <v>57</v>
      </c>
      <c r="L1172" t="s">
        <v>306</v>
      </c>
      <c r="M1172" t="s">
        <v>274</v>
      </c>
      <c r="N1172" t="s">
        <v>298</v>
      </c>
      <c r="O1172" t="s">
        <v>299</v>
      </c>
      <c r="P1172" t="s">
        <v>1695</v>
      </c>
      <c r="Q1172" t="s">
        <v>300</v>
      </c>
      <c r="R1172" t="s">
        <v>276</v>
      </c>
      <c r="S1172" t="s">
        <v>20</v>
      </c>
      <c r="T1172" s="49">
        <v>1.1772</v>
      </c>
      <c r="U1172" s="49">
        <v>10.594799999999999</v>
      </c>
      <c r="V1172" s="49">
        <v>238.38</v>
      </c>
      <c r="W1172" t="s">
        <v>301</v>
      </c>
      <c r="X1172" t="s">
        <v>370</v>
      </c>
      <c r="Y1172" t="s">
        <v>371</v>
      </c>
      <c r="Z1172" t="s">
        <v>1691</v>
      </c>
      <c r="AA1172" s="2" t="str">
        <f>IFERROR(VLOOKUP(Tabela3[[#This Row],[RetornCodigo]],Tabela7[],4,0),"formula")</f>
        <v xml:space="preserve">Atac Triangulo   </v>
      </c>
      <c r="AB1172" s="9" t="str">
        <f>IFERROR(VLOOKUP(Tabela3[[#This Row],[RetornCodigo]],Tabela7[],3,0),"formula")</f>
        <v>Atacadao</v>
      </c>
      <c r="AC1172" s="40">
        <f>IFERROR(Tabela3[[#This Row],[Vlr Devolução]]/$AK$1,"formula")</f>
        <v>7.6375655703490972E-4</v>
      </c>
      <c r="AD1172" s="32">
        <f>IFERROR(Tabela3[[#This Row],[Qtd Devolvida Kg]]/$AL$1,"formula")</f>
        <v>3.0726849585870964E-4</v>
      </c>
      <c r="AE1172" s="41" t="str">
        <f>IFERROR(RIGHT(Tabela3[[#This Row],[Cliente]],10),"formula")</f>
        <v>0048 - 12)</v>
      </c>
      <c r="AF1172" s="41">
        <f>IFERROR(VLOOKUP(Tabela3[[#This Row],[Fantasia]],'BASE VENDAS'!#REF!,2,0),0)</f>
        <v>0</v>
      </c>
      <c r="AG1172" s="41">
        <f>IFERROR(VLOOKUP(Tabela3[[#This Row],[Fantasia]],'BASE VENDAS'!#REF!,3,0),0)</f>
        <v>0</v>
      </c>
      <c r="AH1172" s="42">
        <f t="shared" si="19"/>
        <v>2.8611970184302681E-2</v>
      </c>
    </row>
    <row r="1173" spans="1:34" x14ac:dyDescent="0.2">
      <c r="A1173" s="9" t="str">
        <f>IFERROR(Tabela3[[#This Row],[direita]],"formula")</f>
        <v>2459 - 79)</v>
      </c>
      <c r="C1173" t="s">
        <v>1134</v>
      </c>
      <c r="D1173" t="s">
        <v>917</v>
      </c>
      <c r="E1173" t="s">
        <v>1135</v>
      </c>
      <c r="F1173" t="s">
        <v>676</v>
      </c>
      <c r="G1173" t="s">
        <v>1350</v>
      </c>
      <c r="H1173" s="48">
        <v>45693</v>
      </c>
      <c r="I1173" t="s">
        <v>357</v>
      </c>
      <c r="J1173" t="s">
        <v>297</v>
      </c>
      <c r="K1173" t="s">
        <v>57</v>
      </c>
      <c r="L1173" t="s">
        <v>306</v>
      </c>
      <c r="M1173" t="s">
        <v>274</v>
      </c>
      <c r="N1173" t="s">
        <v>298</v>
      </c>
      <c r="O1173" t="s">
        <v>299</v>
      </c>
      <c r="P1173" t="s">
        <v>1696</v>
      </c>
      <c r="Q1173" t="s">
        <v>300</v>
      </c>
      <c r="R1173" t="s">
        <v>276</v>
      </c>
      <c r="S1173" t="s">
        <v>20</v>
      </c>
      <c r="T1173" s="49">
        <v>1</v>
      </c>
      <c r="U1173" s="49">
        <v>9</v>
      </c>
      <c r="V1173" s="49">
        <v>224.1</v>
      </c>
      <c r="W1173" t="s">
        <v>301</v>
      </c>
      <c r="X1173" t="s">
        <v>370</v>
      </c>
      <c r="Y1173" t="s">
        <v>371</v>
      </c>
      <c r="Z1173" t="s">
        <v>1697</v>
      </c>
      <c r="AA1173" s="2" t="str">
        <f>IFERROR(VLOOKUP(Tabela3[[#This Row],[RetornCodigo]],Tabela7[],4,0),"formula")</f>
        <v xml:space="preserve">Mix Mateus Mondubim   </v>
      </c>
      <c r="AB1173" s="9" t="str">
        <f>IFERROR(VLOOKUP(Tabela3[[#This Row],[RetornCodigo]],Tabela7[],3,0),"formula")</f>
        <v>Mateus</v>
      </c>
      <c r="AC1173" s="40">
        <f>IFERROR(Tabela3[[#This Row],[Vlr Devolução]]/$AK$1,"formula")</f>
        <v>7.1800421357296449E-4</v>
      </c>
      <c r="AD1173" s="32">
        <f>IFERROR(Tabela3[[#This Row],[Qtd Devolvida Kg]]/$AL$1,"formula")</f>
        <v>2.610163913172865E-4</v>
      </c>
      <c r="AE1173" s="41" t="str">
        <f>IFERROR(RIGHT(Tabela3[[#This Row],[Cliente]],10),"formula")</f>
        <v>2459 - 79)</v>
      </c>
      <c r="AF1173" s="41">
        <f>IFERROR(VLOOKUP(Tabela3[[#This Row],[Fantasia]],'BASE VENDAS'!#REF!,2,0),0)</f>
        <v>0</v>
      </c>
      <c r="AG1173" s="41">
        <f>IFERROR(VLOOKUP(Tabela3[[#This Row],[Fantasia]],'BASE VENDAS'!#REF!,3,0),0)</f>
        <v>0</v>
      </c>
      <c r="AH1173" s="42">
        <f t="shared" si="19"/>
        <v>2.8611970184302681E-2</v>
      </c>
    </row>
    <row r="1174" spans="1:34" x14ac:dyDescent="0.2">
      <c r="A1174" s="9" t="str">
        <f>IFERROR(Tabela3[[#This Row],[direita]],"formula")</f>
        <v>2459 - 79)</v>
      </c>
      <c r="C1174" t="s">
        <v>1134</v>
      </c>
      <c r="D1174" t="s">
        <v>917</v>
      </c>
      <c r="E1174" t="s">
        <v>1135</v>
      </c>
      <c r="F1174" t="s">
        <v>676</v>
      </c>
      <c r="G1174" t="s">
        <v>1350</v>
      </c>
      <c r="H1174" s="48">
        <v>45693</v>
      </c>
      <c r="I1174" t="s">
        <v>357</v>
      </c>
      <c r="J1174" t="s">
        <v>297</v>
      </c>
      <c r="K1174" t="s">
        <v>41</v>
      </c>
      <c r="L1174" t="s">
        <v>310</v>
      </c>
      <c r="M1174" t="s">
        <v>42</v>
      </c>
      <c r="N1174" t="s">
        <v>298</v>
      </c>
      <c r="O1174" t="s">
        <v>299</v>
      </c>
      <c r="P1174" t="s">
        <v>1696</v>
      </c>
      <c r="Q1174" t="s">
        <v>308</v>
      </c>
      <c r="R1174" t="s">
        <v>86</v>
      </c>
      <c r="S1174" t="s">
        <v>20</v>
      </c>
      <c r="T1174" s="49">
        <v>0.44440000000000002</v>
      </c>
      <c r="U1174" s="49">
        <v>3.9996</v>
      </c>
      <c r="V1174" s="49">
        <v>107.6</v>
      </c>
      <c r="W1174" t="s">
        <v>301</v>
      </c>
      <c r="X1174" t="s">
        <v>370</v>
      </c>
      <c r="Y1174" t="s">
        <v>371</v>
      </c>
      <c r="Z1174" t="s">
        <v>1697</v>
      </c>
      <c r="AA1174" s="2" t="str">
        <f>IFERROR(VLOOKUP(Tabela3[[#This Row],[RetornCodigo]],Tabela7[],4,0),"formula")</f>
        <v xml:space="preserve">Mix Mateus Mondubim   </v>
      </c>
      <c r="AB1174" s="9" t="str">
        <f>IFERROR(VLOOKUP(Tabela3[[#This Row],[RetornCodigo]],Tabela7[],3,0),"formula")</f>
        <v>Mateus</v>
      </c>
      <c r="AC1174" s="40">
        <f>IFERROR(Tabela3[[#This Row],[Vlr Devolução]]/$AK$1,"formula")</f>
        <v>3.4474454877488162E-4</v>
      </c>
      <c r="AD1174" s="32">
        <f>IFERROR(Tabela3[[#This Row],[Qtd Devolvida Kg]]/$AL$1,"formula")</f>
        <v>1.1599568430140211E-4</v>
      </c>
      <c r="AE1174" s="41" t="str">
        <f>IFERROR(RIGHT(Tabela3[[#This Row],[Cliente]],10),"formula")</f>
        <v>2459 - 79)</v>
      </c>
      <c r="AF1174" s="41">
        <f>IFERROR(VLOOKUP(Tabela3[[#This Row],[Fantasia]],'BASE VENDAS'!#REF!,2,0),0)</f>
        <v>0</v>
      </c>
      <c r="AG1174" s="41">
        <f>IFERROR(VLOOKUP(Tabela3[[#This Row],[Fantasia]],'BASE VENDAS'!#REF!,3,0),0)</f>
        <v>0</v>
      </c>
      <c r="AH1174" s="42">
        <f t="shared" si="19"/>
        <v>2.8611970184302681E-2</v>
      </c>
    </row>
    <row r="1175" spans="1:34" x14ac:dyDescent="0.2">
      <c r="A1175" s="9" t="str">
        <f>IFERROR(Tabela3[[#This Row],[direita]],"formula")</f>
        <v>1899 - 71)</v>
      </c>
      <c r="C1175" t="s">
        <v>1140</v>
      </c>
      <c r="D1175" t="s">
        <v>921</v>
      </c>
      <c r="E1175" t="s">
        <v>1284</v>
      </c>
      <c r="F1175" t="s">
        <v>681</v>
      </c>
      <c r="G1175" t="s">
        <v>1288</v>
      </c>
      <c r="H1175" s="48">
        <v>45694</v>
      </c>
      <c r="I1175" t="s">
        <v>357</v>
      </c>
      <c r="J1175" t="s">
        <v>297</v>
      </c>
      <c r="K1175" t="s">
        <v>65</v>
      </c>
      <c r="L1175" t="s">
        <v>312</v>
      </c>
      <c r="M1175" t="s">
        <v>66</v>
      </c>
      <c r="N1175" t="s">
        <v>298</v>
      </c>
      <c r="O1175" t="s">
        <v>299</v>
      </c>
      <c r="P1175" t="s">
        <v>1698</v>
      </c>
      <c r="Q1175" t="s">
        <v>308</v>
      </c>
      <c r="R1175" t="s">
        <v>1699</v>
      </c>
      <c r="S1175" t="s">
        <v>20</v>
      </c>
      <c r="T1175" s="49">
        <v>2.2778</v>
      </c>
      <c r="U1175" s="49">
        <v>41.000399999999999</v>
      </c>
      <c r="V1175" s="49">
        <v>348.5</v>
      </c>
      <c r="W1175" t="s">
        <v>301</v>
      </c>
      <c r="X1175" t="s">
        <v>370</v>
      </c>
      <c r="Y1175" t="s">
        <v>371</v>
      </c>
      <c r="Z1175" t="s">
        <v>1700</v>
      </c>
      <c r="AA1175" s="2" t="str">
        <f>IFERROR(VLOOKUP(Tabela3[[#This Row],[RetornCodigo]],Tabela7[],4,0),"formula")</f>
        <v xml:space="preserve">Assai Turu   </v>
      </c>
      <c r="AB1175" s="9" t="str">
        <f>IFERROR(VLOOKUP(Tabela3[[#This Row],[RetornCodigo]],Tabela7[],3,0),"formula")</f>
        <v>Assai</v>
      </c>
      <c r="AC1175" s="40">
        <f>IFERROR(Tabela3[[#This Row],[Vlr Devolução]]/$AK$1,"formula")</f>
        <v>1.116575048773664E-3</v>
      </c>
      <c r="AD1175" s="32">
        <f>IFERROR(Tabela3[[#This Row],[Qtd Devolvida Kg]]/$AL$1,"formula")</f>
        <v>1.1890862722850302E-3</v>
      </c>
      <c r="AE1175" s="41" t="str">
        <f>IFERROR(RIGHT(Tabela3[[#This Row],[Cliente]],10),"formula")</f>
        <v>1899 - 71)</v>
      </c>
      <c r="AF1175" s="41">
        <f>IFERROR(VLOOKUP(Tabela3[[#This Row],[Fantasia]],'BASE VENDAS'!#REF!,2,0),0)</f>
        <v>0</v>
      </c>
      <c r="AG1175" s="41">
        <f>IFERROR(VLOOKUP(Tabela3[[#This Row],[Fantasia]],'BASE VENDAS'!#REF!,3,0),0)</f>
        <v>0</v>
      </c>
      <c r="AH1175" s="42">
        <f t="shared" si="19"/>
        <v>2.8611970184302681E-2</v>
      </c>
    </row>
    <row r="1176" spans="1:34" x14ac:dyDescent="0.2">
      <c r="A1176" s="9" t="str">
        <f>IFERROR(Tabela3[[#This Row],[direita]],"formula")</f>
        <v>1899 - 71)</v>
      </c>
      <c r="C1176" t="s">
        <v>1140</v>
      </c>
      <c r="D1176" t="s">
        <v>921</v>
      </c>
      <c r="E1176" t="s">
        <v>1284</v>
      </c>
      <c r="F1176" t="s">
        <v>681</v>
      </c>
      <c r="G1176" t="s">
        <v>1288</v>
      </c>
      <c r="H1176" s="48">
        <v>45695</v>
      </c>
      <c r="I1176" t="s">
        <v>357</v>
      </c>
      <c r="J1176" t="s">
        <v>297</v>
      </c>
      <c r="K1176" t="s">
        <v>65</v>
      </c>
      <c r="L1176" t="s">
        <v>312</v>
      </c>
      <c r="M1176" t="s">
        <v>66</v>
      </c>
      <c r="N1176" t="s">
        <v>298</v>
      </c>
      <c r="O1176" t="s">
        <v>299</v>
      </c>
      <c r="P1176" t="s">
        <v>1701</v>
      </c>
      <c r="Q1176" t="s">
        <v>308</v>
      </c>
      <c r="R1176" t="s">
        <v>1699</v>
      </c>
      <c r="S1176" t="s">
        <v>20</v>
      </c>
      <c r="T1176" s="49">
        <v>0.80559999999999998</v>
      </c>
      <c r="U1176" s="49">
        <v>14.5008</v>
      </c>
      <c r="V1176" s="49">
        <v>123.25</v>
      </c>
      <c r="W1176" t="s">
        <v>301</v>
      </c>
      <c r="X1176" t="s">
        <v>370</v>
      </c>
      <c r="Y1176" t="s">
        <v>371</v>
      </c>
      <c r="Z1176" t="s">
        <v>1700</v>
      </c>
      <c r="AA1176" s="2" t="str">
        <f>IFERROR(VLOOKUP(Tabela3[[#This Row],[RetornCodigo]],Tabela7[],4,0),"formula")</f>
        <v xml:space="preserve">Assai Turu   </v>
      </c>
      <c r="AB1176" s="9" t="str">
        <f>IFERROR(VLOOKUP(Tabela3[[#This Row],[RetornCodigo]],Tabela7[],3,0),"formula")</f>
        <v>Assai</v>
      </c>
      <c r="AC1176" s="40">
        <f>IFERROR(Tabela3[[#This Row],[Vlr Devolução]]/$AK$1,"formula")</f>
        <v>3.9488629773702752E-4</v>
      </c>
      <c r="AD1176" s="32">
        <f>IFERROR(Tabela3[[#This Row],[Qtd Devolvida Kg]]/$AL$1,"formula")</f>
        <v>4.2054960969041197E-4</v>
      </c>
      <c r="AE1176" s="41" t="str">
        <f>IFERROR(RIGHT(Tabela3[[#This Row],[Cliente]],10),"formula")</f>
        <v>1899 - 71)</v>
      </c>
      <c r="AF1176" s="41">
        <f>IFERROR(VLOOKUP(Tabela3[[#This Row],[Fantasia]],'BASE VENDAS'!#REF!,2,0),0)</f>
        <v>0</v>
      </c>
      <c r="AG1176" s="41">
        <f>IFERROR(VLOOKUP(Tabela3[[#This Row],[Fantasia]],'BASE VENDAS'!#REF!,3,0),0)</f>
        <v>0</v>
      </c>
      <c r="AH1176" s="42">
        <f t="shared" si="19"/>
        <v>2.8611970184302681E-2</v>
      </c>
    </row>
    <row r="1177" spans="1:34" x14ac:dyDescent="0.2">
      <c r="A1177" s="9" t="str">
        <f>IFERROR(Tabela3[[#This Row],[direita]],"formula")</f>
        <v>1899 - 71)</v>
      </c>
      <c r="C1177" t="s">
        <v>1140</v>
      </c>
      <c r="D1177" t="s">
        <v>921</v>
      </c>
      <c r="E1177" t="s">
        <v>1284</v>
      </c>
      <c r="F1177" t="s">
        <v>681</v>
      </c>
      <c r="G1177" t="s">
        <v>1288</v>
      </c>
      <c r="H1177" s="48">
        <v>45695</v>
      </c>
      <c r="I1177" t="s">
        <v>357</v>
      </c>
      <c r="J1177" t="s">
        <v>303</v>
      </c>
      <c r="K1177" t="s">
        <v>313</v>
      </c>
      <c r="L1177" t="s">
        <v>328</v>
      </c>
      <c r="M1177" t="s">
        <v>329</v>
      </c>
      <c r="N1177" t="s">
        <v>330</v>
      </c>
      <c r="O1177" t="s">
        <v>299</v>
      </c>
      <c r="P1177" t="s">
        <v>1701</v>
      </c>
      <c r="Q1177" t="s">
        <v>307</v>
      </c>
      <c r="R1177" t="s">
        <v>331</v>
      </c>
      <c r="S1177" t="s">
        <v>20</v>
      </c>
      <c r="T1177" s="49">
        <v>0.15</v>
      </c>
      <c r="U1177" s="49">
        <v>0.82499999999999996</v>
      </c>
      <c r="V1177" s="49">
        <v>20.399999999999999</v>
      </c>
      <c r="W1177" t="s">
        <v>301</v>
      </c>
      <c r="X1177" t="s">
        <v>370</v>
      </c>
      <c r="Y1177" t="s">
        <v>371</v>
      </c>
      <c r="Z1177" t="s">
        <v>1700</v>
      </c>
      <c r="AA1177" s="2" t="str">
        <f>IFERROR(VLOOKUP(Tabela3[[#This Row],[RetornCodigo]],Tabela7[],4,0),"formula")</f>
        <v xml:space="preserve">Assai Turu   </v>
      </c>
      <c r="AB1177" s="9" t="str">
        <f>IFERROR(VLOOKUP(Tabela3[[#This Row],[RetornCodigo]],Tabela7[],3,0),"formula")</f>
        <v>Assai</v>
      </c>
      <c r="AC1177" s="40">
        <f>IFERROR(Tabela3[[#This Row],[Vlr Devolução]]/$AK$1,"formula")</f>
        <v>6.5360490659921788E-5</v>
      </c>
      <c r="AD1177" s="32">
        <f>IFERROR(Tabela3[[#This Row],[Qtd Devolvida Kg]]/$AL$1,"formula")</f>
        <v>2.3926502537417927E-5</v>
      </c>
      <c r="AE1177" s="41" t="str">
        <f>IFERROR(RIGHT(Tabela3[[#This Row],[Cliente]],10),"formula")</f>
        <v>1899 - 71)</v>
      </c>
      <c r="AF1177" s="41">
        <f>IFERROR(VLOOKUP(Tabela3[[#This Row],[Fantasia]],'BASE VENDAS'!#REF!,2,0),0)</f>
        <v>0</v>
      </c>
      <c r="AG1177" s="41">
        <f>IFERROR(VLOOKUP(Tabela3[[#This Row],[Fantasia]],'BASE VENDAS'!#REF!,3,0),0)</f>
        <v>0</v>
      </c>
      <c r="AH1177" s="42">
        <f t="shared" si="19"/>
        <v>2.8611970184302681E-2</v>
      </c>
    </row>
    <row r="1178" spans="1:34" x14ac:dyDescent="0.2">
      <c r="A1178" s="9" t="str">
        <f>IFERROR(Tabela3[[#This Row],[direita]],"formula")</f>
        <v>2459 - 58)</v>
      </c>
      <c r="C1178" t="s">
        <v>1134</v>
      </c>
      <c r="D1178" t="s">
        <v>917</v>
      </c>
      <c r="E1178" t="s">
        <v>1135</v>
      </c>
      <c r="F1178" t="s">
        <v>698</v>
      </c>
      <c r="G1178" t="s">
        <v>1345</v>
      </c>
      <c r="H1178" s="48">
        <v>45693</v>
      </c>
      <c r="I1178" t="s">
        <v>357</v>
      </c>
      <c r="J1178" t="s">
        <v>297</v>
      </c>
      <c r="K1178" t="s">
        <v>57</v>
      </c>
      <c r="L1178" t="s">
        <v>306</v>
      </c>
      <c r="M1178" t="s">
        <v>274</v>
      </c>
      <c r="N1178" t="s">
        <v>298</v>
      </c>
      <c r="O1178" t="s">
        <v>299</v>
      </c>
      <c r="P1178" t="s">
        <v>1702</v>
      </c>
      <c r="Q1178" t="s">
        <v>300</v>
      </c>
      <c r="R1178" t="s">
        <v>276</v>
      </c>
      <c r="S1178" t="s">
        <v>20</v>
      </c>
      <c r="T1178" s="49">
        <v>0.67779999999999996</v>
      </c>
      <c r="U1178" s="49">
        <v>6.1002000000000001</v>
      </c>
      <c r="V1178" s="49">
        <v>151.88999999999999</v>
      </c>
      <c r="W1178" t="s">
        <v>301</v>
      </c>
      <c r="X1178" t="s">
        <v>370</v>
      </c>
      <c r="Y1178" t="s">
        <v>371</v>
      </c>
      <c r="Z1178" t="s">
        <v>1703</v>
      </c>
      <c r="AA1178" s="2" t="str">
        <f>IFERROR(VLOOKUP(Tabela3[[#This Row],[RetornCodigo]],Tabela7[],4,0),"formula")</f>
        <v xml:space="preserve">Mateus Maranguape   </v>
      </c>
      <c r="AB1178" s="9" t="str">
        <f>IFERROR(VLOOKUP(Tabela3[[#This Row],[RetornCodigo]],Tabela7[],3,0),"formula")</f>
        <v>Mateus</v>
      </c>
      <c r="AC1178" s="40">
        <f>IFERROR(Tabela3[[#This Row],[Vlr Devolução]]/$AK$1,"formula")</f>
        <v>4.8664730031056476E-4</v>
      </c>
      <c r="AD1178" s="32">
        <f>IFERROR(Tabela3[[#This Row],[Qtd Devolvida Kg]]/$AL$1,"formula")</f>
        <v>1.769169100348568E-4</v>
      </c>
      <c r="AE1178" s="41" t="str">
        <f>IFERROR(RIGHT(Tabela3[[#This Row],[Cliente]],10),"formula")</f>
        <v>2459 - 58)</v>
      </c>
      <c r="AF1178" s="41">
        <f>IFERROR(VLOOKUP(Tabela3[[#This Row],[Fantasia]],'BASE VENDAS'!#REF!,2,0),0)</f>
        <v>0</v>
      </c>
      <c r="AG1178" s="41">
        <f>IFERROR(VLOOKUP(Tabela3[[#This Row],[Fantasia]],'BASE VENDAS'!#REF!,3,0),0)</f>
        <v>0</v>
      </c>
      <c r="AH1178" s="42">
        <f t="shared" si="19"/>
        <v>2.8611970184302681E-2</v>
      </c>
    </row>
    <row r="1179" spans="1:34" x14ac:dyDescent="0.2">
      <c r="A1179" s="9" t="str">
        <f>IFERROR(Tabela3[[#This Row],[direita]],"formula")</f>
        <v>2459 - 58)</v>
      </c>
      <c r="C1179" t="s">
        <v>1134</v>
      </c>
      <c r="D1179" t="s">
        <v>917</v>
      </c>
      <c r="E1179" t="s">
        <v>1135</v>
      </c>
      <c r="F1179" t="s">
        <v>698</v>
      </c>
      <c r="G1179" t="s">
        <v>1345</v>
      </c>
      <c r="H1179" s="48">
        <v>45693</v>
      </c>
      <c r="I1179" t="s">
        <v>357</v>
      </c>
      <c r="J1179" t="s">
        <v>297</v>
      </c>
      <c r="K1179" t="s">
        <v>62</v>
      </c>
      <c r="L1179" t="s">
        <v>63</v>
      </c>
      <c r="M1179" t="s">
        <v>63</v>
      </c>
      <c r="N1179" t="s">
        <v>298</v>
      </c>
      <c r="O1179" t="s">
        <v>299</v>
      </c>
      <c r="P1179" t="s">
        <v>1702</v>
      </c>
      <c r="Q1179" t="s">
        <v>308</v>
      </c>
      <c r="R1179" t="s">
        <v>64</v>
      </c>
      <c r="S1179" t="s">
        <v>20</v>
      </c>
      <c r="T1179" s="49">
        <v>7.3300000000000004E-2</v>
      </c>
      <c r="U1179" s="49">
        <v>1.0994999999999999</v>
      </c>
      <c r="V1179" s="49">
        <v>15.29</v>
      </c>
      <c r="W1179" t="s">
        <v>301</v>
      </c>
      <c r="X1179" t="s">
        <v>370</v>
      </c>
      <c r="Y1179" t="s">
        <v>371</v>
      </c>
      <c r="Z1179" t="s">
        <v>1703</v>
      </c>
      <c r="AA1179" s="2" t="str">
        <f>IFERROR(VLOOKUP(Tabela3[[#This Row],[RetornCodigo]],Tabela7[],4,0),"formula")</f>
        <v xml:space="preserve">Mateus Maranguape   </v>
      </c>
      <c r="AB1179" s="9" t="str">
        <f>IFERROR(VLOOKUP(Tabela3[[#This Row],[RetornCodigo]],Tabela7[],3,0),"formula")</f>
        <v>Mateus</v>
      </c>
      <c r="AC1179" s="40">
        <f>IFERROR(Tabela3[[#This Row],[Vlr Devolução]]/$AK$1,"formula")</f>
        <v>4.8988328538735502E-5</v>
      </c>
      <c r="AD1179" s="32">
        <f>IFERROR(Tabela3[[#This Row],[Qtd Devolvida Kg]]/$AL$1,"formula")</f>
        <v>3.1887502472595163E-5</v>
      </c>
      <c r="AE1179" s="41" t="str">
        <f>IFERROR(RIGHT(Tabela3[[#This Row],[Cliente]],10),"formula")</f>
        <v>2459 - 58)</v>
      </c>
      <c r="AF1179" s="41">
        <f>IFERROR(VLOOKUP(Tabela3[[#This Row],[Fantasia]],'BASE VENDAS'!#REF!,2,0),0)</f>
        <v>0</v>
      </c>
      <c r="AG1179" s="41">
        <f>IFERROR(VLOOKUP(Tabela3[[#This Row],[Fantasia]],'BASE VENDAS'!#REF!,3,0),0)</f>
        <v>0</v>
      </c>
      <c r="AH1179" s="42">
        <f t="shared" si="19"/>
        <v>2.8611970184302681E-2</v>
      </c>
    </row>
    <row r="1180" spans="1:34" x14ac:dyDescent="0.2">
      <c r="A1180" s="9" t="str">
        <f>IFERROR(Tabela3[[#This Row],[direita]],"formula")</f>
        <v>2459 - 58)</v>
      </c>
      <c r="C1180" t="s">
        <v>1134</v>
      </c>
      <c r="D1180" t="s">
        <v>917</v>
      </c>
      <c r="E1180" t="s">
        <v>1135</v>
      </c>
      <c r="F1180" t="s">
        <v>698</v>
      </c>
      <c r="G1180" t="s">
        <v>1345</v>
      </c>
      <c r="H1180" s="48">
        <v>45693</v>
      </c>
      <c r="I1180" t="s">
        <v>357</v>
      </c>
      <c r="J1180" t="s">
        <v>297</v>
      </c>
      <c r="K1180" t="s">
        <v>27</v>
      </c>
      <c r="L1180" t="s">
        <v>318</v>
      </c>
      <c r="M1180" t="s">
        <v>72</v>
      </c>
      <c r="N1180" t="s">
        <v>298</v>
      </c>
      <c r="O1180" t="s">
        <v>299</v>
      </c>
      <c r="P1180" t="s">
        <v>1702</v>
      </c>
      <c r="Q1180" t="s">
        <v>309</v>
      </c>
      <c r="R1180" t="s">
        <v>132</v>
      </c>
      <c r="S1180" t="s">
        <v>20</v>
      </c>
      <c r="T1180" s="49">
        <v>0.25559999999999999</v>
      </c>
      <c r="U1180" s="49">
        <v>4.6007999999999996</v>
      </c>
      <c r="V1180" s="49">
        <v>64.400000000000006</v>
      </c>
      <c r="W1180" t="s">
        <v>301</v>
      </c>
      <c r="X1180" t="s">
        <v>370</v>
      </c>
      <c r="Y1180" t="s">
        <v>371</v>
      </c>
      <c r="Z1180" t="s">
        <v>1703</v>
      </c>
      <c r="AA1180" s="2" t="str">
        <f>IFERROR(VLOOKUP(Tabela3[[#This Row],[RetornCodigo]],Tabela7[],4,0),"formula")</f>
        <v xml:space="preserve">Mateus Maranguape   </v>
      </c>
      <c r="AB1180" s="9" t="str">
        <f>IFERROR(VLOOKUP(Tabela3[[#This Row],[RetornCodigo]],Tabela7[],3,0),"formula")</f>
        <v>Mateus</v>
      </c>
      <c r="AC1180" s="40">
        <f>IFERROR(Tabela3[[#This Row],[Vlr Devolução]]/$AK$1,"formula")</f>
        <v>2.0633409796563549E-4</v>
      </c>
      <c r="AD1180" s="32">
        <f>IFERROR(Tabela3[[#This Row],[Qtd Devolvida Kg]]/$AL$1,"formula")</f>
        <v>1.3343157924139684E-4</v>
      </c>
      <c r="AE1180" s="41" t="str">
        <f>IFERROR(RIGHT(Tabela3[[#This Row],[Cliente]],10),"formula")</f>
        <v>2459 - 58)</v>
      </c>
      <c r="AF1180" s="41">
        <f>IFERROR(VLOOKUP(Tabela3[[#This Row],[Fantasia]],'BASE VENDAS'!#REF!,2,0),0)</f>
        <v>0</v>
      </c>
      <c r="AG1180" s="41">
        <f>IFERROR(VLOOKUP(Tabela3[[#This Row],[Fantasia]],'BASE VENDAS'!#REF!,3,0),0)</f>
        <v>0</v>
      </c>
      <c r="AH1180" s="42">
        <f t="shared" si="19"/>
        <v>2.8611970184302681E-2</v>
      </c>
    </row>
    <row r="1181" spans="1:34" x14ac:dyDescent="0.2">
      <c r="A1181" s="9" t="str">
        <f>IFERROR(Tabela3[[#This Row],[direita]],"formula")</f>
        <v>0179 - 13)</v>
      </c>
      <c r="C1181" t="s">
        <v>1146</v>
      </c>
      <c r="D1181" t="s">
        <v>922</v>
      </c>
      <c r="E1181" t="s">
        <v>1135</v>
      </c>
      <c r="F1181" t="s">
        <v>676</v>
      </c>
      <c r="G1181" t="s">
        <v>1357</v>
      </c>
      <c r="H1181" s="48">
        <v>45693</v>
      </c>
      <c r="I1181" t="s">
        <v>357</v>
      </c>
      <c r="J1181" t="s">
        <v>297</v>
      </c>
      <c r="K1181" t="s">
        <v>1704</v>
      </c>
      <c r="L1181" t="s">
        <v>1704</v>
      </c>
      <c r="M1181" t="s">
        <v>1704</v>
      </c>
      <c r="N1181" t="s">
        <v>298</v>
      </c>
      <c r="O1181" t="s">
        <v>299</v>
      </c>
      <c r="P1181" t="s">
        <v>1705</v>
      </c>
      <c r="Q1181" t="s">
        <v>300</v>
      </c>
      <c r="R1181" t="s">
        <v>1706</v>
      </c>
      <c r="S1181" t="s">
        <v>20</v>
      </c>
      <c r="T1181" s="49">
        <v>0.5</v>
      </c>
      <c r="U1181" s="49">
        <v>1.74</v>
      </c>
      <c r="V1181" s="49">
        <v>127.2</v>
      </c>
      <c r="W1181" t="s">
        <v>301</v>
      </c>
      <c r="X1181" t="s">
        <v>370</v>
      </c>
      <c r="Y1181" t="s">
        <v>371</v>
      </c>
      <c r="Z1181" t="s">
        <v>1707</v>
      </c>
      <c r="AA1181" s="2" t="str">
        <f>IFERROR(VLOOKUP(Tabela3[[#This Row],[RetornCodigo]],Tabela7[],4,0),"formula")</f>
        <v xml:space="preserve">B. Vizinh Paupina Cd   </v>
      </c>
      <c r="AB1181" s="9" t="str">
        <f>IFERROR(VLOOKUP(Tabela3[[#This Row],[RetornCodigo]],Tabela7[],3,0),"formula")</f>
        <v>Bom Vizinho</v>
      </c>
      <c r="AC1181" s="40">
        <f>IFERROR(Tabela3[[#This Row],[Vlr Devolução]]/$AK$1,"formula")</f>
        <v>4.0754188293833592E-4</v>
      </c>
      <c r="AD1181" s="32">
        <f>IFERROR(Tabela3[[#This Row],[Qtd Devolvida Kg]]/$AL$1,"formula")</f>
        <v>5.0463168988008721E-5</v>
      </c>
      <c r="AE1181" s="41" t="str">
        <f>IFERROR(RIGHT(Tabela3[[#This Row],[Cliente]],10),"formula")</f>
        <v>0179 - 13)</v>
      </c>
      <c r="AF1181" s="41">
        <f>IFERROR(VLOOKUP(Tabela3[[#This Row],[Fantasia]],'BASE VENDAS'!#REF!,2,0),0)</f>
        <v>0</v>
      </c>
      <c r="AG1181" s="41">
        <f>IFERROR(VLOOKUP(Tabela3[[#This Row],[Fantasia]],'BASE VENDAS'!#REF!,3,0),0)</f>
        <v>0</v>
      </c>
      <c r="AH1181" s="42">
        <f t="shared" si="19"/>
        <v>2.8611970184302681E-2</v>
      </c>
    </row>
    <row r="1182" spans="1:34" x14ac:dyDescent="0.2">
      <c r="A1182" s="9" t="str">
        <f>IFERROR(Tabela3[[#This Row],[direita]],"formula")</f>
        <v>0179 - 13)</v>
      </c>
      <c r="C1182" t="s">
        <v>1146</v>
      </c>
      <c r="D1182" t="s">
        <v>922</v>
      </c>
      <c r="E1182" t="s">
        <v>1135</v>
      </c>
      <c r="F1182" t="s">
        <v>676</v>
      </c>
      <c r="G1182" t="s">
        <v>1357</v>
      </c>
      <c r="H1182" s="48">
        <v>45693</v>
      </c>
      <c r="I1182" t="s">
        <v>357</v>
      </c>
      <c r="J1182" t="s">
        <v>297</v>
      </c>
      <c r="K1182" t="s">
        <v>57</v>
      </c>
      <c r="L1182" t="s">
        <v>306</v>
      </c>
      <c r="M1182" t="s">
        <v>274</v>
      </c>
      <c r="N1182" t="s">
        <v>298</v>
      </c>
      <c r="O1182" t="s">
        <v>299</v>
      </c>
      <c r="P1182" t="s">
        <v>1705</v>
      </c>
      <c r="Q1182" t="s">
        <v>308</v>
      </c>
      <c r="R1182" t="s">
        <v>275</v>
      </c>
      <c r="S1182" t="s">
        <v>20</v>
      </c>
      <c r="T1182" s="49">
        <v>0.22220000000000001</v>
      </c>
      <c r="U1182" s="49">
        <v>1.9998</v>
      </c>
      <c r="V1182" s="49">
        <v>12.6</v>
      </c>
      <c r="W1182" t="s">
        <v>301</v>
      </c>
      <c r="X1182" t="s">
        <v>370</v>
      </c>
      <c r="Y1182" t="s">
        <v>371</v>
      </c>
      <c r="Z1182" t="s">
        <v>1707</v>
      </c>
      <c r="AA1182" s="2" t="str">
        <f>IFERROR(VLOOKUP(Tabela3[[#This Row],[RetornCodigo]],Tabela7[],4,0),"formula")</f>
        <v xml:space="preserve">B. Vizinh Paupina Cd   </v>
      </c>
      <c r="AB1182" s="9" t="str">
        <f>IFERROR(VLOOKUP(Tabela3[[#This Row],[RetornCodigo]],Tabela7[],3,0),"formula")</f>
        <v>Bom Vizinho</v>
      </c>
      <c r="AC1182" s="40">
        <f>IFERROR(Tabela3[[#This Row],[Vlr Devolução]]/$AK$1,"formula")</f>
        <v>4.0369714819363463E-5</v>
      </c>
      <c r="AD1182" s="32">
        <f>IFERROR(Tabela3[[#This Row],[Qtd Devolvida Kg]]/$AL$1,"formula")</f>
        <v>5.7997842150701057E-5</v>
      </c>
      <c r="AE1182" s="41" t="str">
        <f>IFERROR(RIGHT(Tabela3[[#This Row],[Cliente]],10),"formula")</f>
        <v>0179 - 13)</v>
      </c>
      <c r="AF1182" s="41">
        <f>IFERROR(VLOOKUP(Tabela3[[#This Row],[Fantasia]],'BASE VENDAS'!#REF!,2,0),0)</f>
        <v>0</v>
      </c>
      <c r="AG1182" s="41">
        <f>IFERROR(VLOOKUP(Tabela3[[#This Row],[Fantasia]],'BASE VENDAS'!#REF!,3,0),0)</f>
        <v>0</v>
      </c>
      <c r="AH1182" s="42">
        <f t="shared" si="19"/>
        <v>2.8611970184302681E-2</v>
      </c>
    </row>
    <row r="1183" spans="1:34" x14ac:dyDescent="0.2">
      <c r="A1183" s="9" t="str">
        <f>IFERROR(Tabela3[[#This Row],[direita]],"formula")</f>
        <v>0179 - 13)</v>
      </c>
      <c r="C1183" t="s">
        <v>1146</v>
      </c>
      <c r="D1183" t="s">
        <v>922</v>
      </c>
      <c r="E1183" t="s">
        <v>1135</v>
      </c>
      <c r="F1183" t="s">
        <v>676</v>
      </c>
      <c r="G1183" t="s">
        <v>1357</v>
      </c>
      <c r="H1183" s="48">
        <v>45693</v>
      </c>
      <c r="I1183" t="s">
        <v>357</v>
      </c>
      <c r="J1183" t="s">
        <v>303</v>
      </c>
      <c r="K1183" t="s">
        <v>1708</v>
      </c>
      <c r="L1183" t="s">
        <v>1709</v>
      </c>
      <c r="M1183" t="s">
        <v>1710</v>
      </c>
      <c r="N1183" t="s">
        <v>298</v>
      </c>
      <c r="O1183" t="s">
        <v>299</v>
      </c>
      <c r="P1183" t="s">
        <v>1705</v>
      </c>
      <c r="Q1183" t="s">
        <v>309</v>
      </c>
      <c r="R1183" t="s">
        <v>1711</v>
      </c>
      <c r="S1183" t="s">
        <v>20</v>
      </c>
      <c r="T1183" s="49">
        <v>0.91669999999999996</v>
      </c>
      <c r="U1183" s="49">
        <v>3.1901160000000002</v>
      </c>
      <c r="V1183" s="49">
        <v>242</v>
      </c>
      <c r="W1183" t="s">
        <v>301</v>
      </c>
      <c r="X1183" t="s">
        <v>370</v>
      </c>
      <c r="Y1183" t="s">
        <v>371</v>
      </c>
      <c r="Z1183" t="s">
        <v>1707</v>
      </c>
      <c r="AA1183" s="2" t="str">
        <f>IFERROR(VLOOKUP(Tabela3[[#This Row],[RetornCodigo]],Tabela7[],4,0),"formula")</f>
        <v xml:space="preserve">B. Vizinh Paupina Cd   </v>
      </c>
      <c r="AB1183" s="9" t="str">
        <f>IFERROR(VLOOKUP(Tabela3[[#This Row],[RetornCodigo]],Tabela7[],3,0),"formula")</f>
        <v>Bom Vizinho</v>
      </c>
      <c r="AC1183" s="40">
        <f>IFERROR(Tabela3[[#This Row],[Vlr Devolução]]/$AK$1,"formula")</f>
        <v>7.7535484018142521E-4</v>
      </c>
      <c r="AD1183" s="32">
        <f>IFERROR(Tabela3[[#This Row],[Qtd Devolvida Kg]]/$AL$1,"formula")</f>
        <v>9.2519174022615193E-5</v>
      </c>
      <c r="AE1183" s="41" t="str">
        <f>IFERROR(RIGHT(Tabela3[[#This Row],[Cliente]],10),"formula")</f>
        <v>0179 - 13)</v>
      </c>
      <c r="AF1183" s="41">
        <f>IFERROR(VLOOKUP(Tabela3[[#This Row],[Fantasia]],'BASE VENDAS'!#REF!,2,0),0)</f>
        <v>0</v>
      </c>
      <c r="AG1183" s="41">
        <f>IFERROR(VLOOKUP(Tabela3[[#This Row],[Fantasia]],'BASE VENDAS'!#REF!,3,0),0)</f>
        <v>0</v>
      </c>
      <c r="AH1183" s="42">
        <f t="shared" si="19"/>
        <v>2.8611970184302681E-2</v>
      </c>
    </row>
    <row r="1184" spans="1:34" x14ac:dyDescent="0.2">
      <c r="A1184" s="9" t="str">
        <f>IFERROR(Tabela3[[#This Row],[direita]],"formula")</f>
        <v>0179 - 13)</v>
      </c>
      <c r="C1184" t="s">
        <v>1146</v>
      </c>
      <c r="D1184" t="s">
        <v>922</v>
      </c>
      <c r="E1184" t="s">
        <v>1135</v>
      </c>
      <c r="F1184" t="s">
        <v>676</v>
      </c>
      <c r="G1184" t="s">
        <v>1357</v>
      </c>
      <c r="H1184" s="48">
        <v>45693</v>
      </c>
      <c r="I1184" t="s">
        <v>357</v>
      </c>
      <c r="J1184" t="s">
        <v>303</v>
      </c>
      <c r="K1184" t="s">
        <v>1712</v>
      </c>
      <c r="L1184" t="s">
        <v>1713</v>
      </c>
      <c r="M1184" t="s">
        <v>1713</v>
      </c>
      <c r="N1184" t="s">
        <v>298</v>
      </c>
      <c r="O1184" t="s">
        <v>299</v>
      </c>
      <c r="P1184" t="s">
        <v>1705</v>
      </c>
      <c r="Q1184" t="s">
        <v>307</v>
      </c>
      <c r="R1184" t="s">
        <v>1714</v>
      </c>
      <c r="S1184" t="s">
        <v>20</v>
      </c>
      <c r="T1184" s="49">
        <v>0.25</v>
      </c>
      <c r="U1184" s="49">
        <v>1</v>
      </c>
      <c r="V1184" s="49">
        <v>27.6</v>
      </c>
      <c r="W1184" t="s">
        <v>301</v>
      </c>
      <c r="X1184" t="s">
        <v>370</v>
      </c>
      <c r="Y1184" t="s">
        <v>371</v>
      </c>
      <c r="Z1184" t="s">
        <v>1707</v>
      </c>
      <c r="AA1184" s="2" t="str">
        <f>IFERROR(VLOOKUP(Tabela3[[#This Row],[RetornCodigo]],Tabela7[],4,0),"formula")</f>
        <v xml:space="preserve">B. Vizinh Paupina Cd   </v>
      </c>
      <c r="AB1184" s="9" t="str">
        <f>IFERROR(VLOOKUP(Tabela3[[#This Row],[RetornCodigo]],Tabela7[],3,0),"formula")</f>
        <v>Bom Vizinho</v>
      </c>
      <c r="AC1184" s="40">
        <f>IFERROR(Tabela3[[#This Row],[Vlr Devolução]]/$AK$1,"formula")</f>
        <v>8.8428899128129495E-5</v>
      </c>
      <c r="AD1184" s="32">
        <f>IFERROR(Tabela3[[#This Row],[Qtd Devolvida Kg]]/$AL$1,"formula")</f>
        <v>2.9001821257476276E-5</v>
      </c>
      <c r="AE1184" s="41" t="str">
        <f>IFERROR(RIGHT(Tabela3[[#This Row],[Cliente]],10),"formula")</f>
        <v>0179 - 13)</v>
      </c>
      <c r="AF1184" s="41">
        <f>IFERROR(VLOOKUP(Tabela3[[#This Row],[Fantasia]],'BASE VENDAS'!#REF!,2,0),0)</f>
        <v>0</v>
      </c>
      <c r="AG1184" s="41">
        <f>IFERROR(VLOOKUP(Tabela3[[#This Row],[Fantasia]],'BASE VENDAS'!#REF!,3,0),0)</f>
        <v>0</v>
      </c>
      <c r="AH1184" s="42">
        <f t="shared" si="19"/>
        <v>2.8611970184302681E-2</v>
      </c>
    </row>
    <row r="1185" spans="1:34" x14ac:dyDescent="0.2">
      <c r="A1185" s="9" t="str">
        <f>IFERROR(Tabela3[[#This Row],[direita]],"formula")</f>
        <v>0176 - 10)</v>
      </c>
      <c r="C1185" t="s">
        <v>1134</v>
      </c>
      <c r="D1185" t="s">
        <v>924</v>
      </c>
      <c r="E1185" t="s">
        <v>1135</v>
      </c>
      <c r="F1185" t="s">
        <v>688</v>
      </c>
      <c r="G1185" t="s">
        <v>1327</v>
      </c>
      <c r="H1185" s="48">
        <v>45709</v>
      </c>
      <c r="I1185" t="s">
        <v>1982</v>
      </c>
      <c r="J1185" t="s">
        <v>297</v>
      </c>
      <c r="K1185" t="s">
        <v>1715</v>
      </c>
      <c r="L1185" t="s">
        <v>1716</v>
      </c>
      <c r="M1185" t="s">
        <v>1715</v>
      </c>
      <c r="N1185" t="s">
        <v>333</v>
      </c>
      <c r="O1185" t="s">
        <v>299</v>
      </c>
      <c r="P1185" t="s">
        <v>2875</v>
      </c>
      <c r="Q1185" t="s">
        <v>300</v>
      </c>
      <c r="R1185" t="s">
        <v>1718</v>
      </c>
      <c r="S1185" t="s">
        <v>20</v>
      </c>
      <c r="T1185" s="49">
        <v>0.41670000000000001</v>
      </c>
      <c r="U1185" s="49">
        <v>1.6668000000000001</v>
      </c>
      <c r="V1185" s="49">
        <v>145</v>
      </c>
      <c r="W1185" t="s">
        <v>301</v>
      </c>
      <c r="X1185" t="s">
        <v>370</v>
      </c>
      <c r="Y1185" t="s">
        <v>371</v>
      </c>
      <c r="Z1185" t="s">
        <v>2876</v>
      </c>
      <c r="AA1185" s="2" t="str">
        <f>IFERROR(VLOOKUP(Tabela3[[#This Row],[RetornCodigo]],Tabela7[],4,0),"formula")</f>
        <v xml:space="preserve">Lagoa Areias   </v>
      </c>
      <c r="AB1185" s="9" t="str">
        <f>IFERROR(VLOOKUP(Tabela3[[#This Row],[RetornCodigo]],Tabela7[],3,0),"formula")</f>
        <v>Lagoa</v>
      </c>
      <c r="AC1185" s="40">
        <f>IFERROR(Tabela3[[#This Row],[Vlr Devolução]]/$AK$1,"formula")</f>
        <v>4.6457211498473827E-4</v>
      </c>
      <c r="AD1185" s="32">
        <f>IFERROR(Tabela3[[#This Row],[Qtd Devolvida Kg]]/$AL$1,"formula")</f>
        <v>4.834023567196146E-5</v>
      </c>
      <c r="AE1185" s="41" t="str">
        <f>IFERROR(RIGHT(Tabela3[[#This Row],[Cliente]],10),"formula")</f>
        <v>0176 - 10)</v>
      </c>
      <c r="AF1185" s="41">
        <f>IFERROR(VLOOKUP(Tabela3[[#This Row],[Fantasia]],'BASE VENDAS'!#REF!,2,0),0)</f>
        <v>0</v>
      </c>
      <c r="AG1185" s="41">
        <f>IFERROR(VLOOKUP(Tabela3[[#This Row],[Fantasia]],'BASE VENDAS'!#REF!,3,0),0)</f>
        <v>0</v>
      </c>
      <c r="AH1185" s="42">
        <f t="shared" si="19"/>
        <v>2.8611970184302681E-2</v>
      </c>
    </row>
    <row r="1186" spans="1:34" x14ac:dyDescent="0.2">
      <c r="A1186" s="9" t="str">
        <f>IFERROR(Tabela3[[#This Row],[direita]],"formula")</f>
        <v>0048 - 19)</v>
      </c>
      <c r="C1186" t="s">
        <v>1140</v>
      </c>
      <c r="D1186" t="s">
        <v>918</v>
      </c>
      <c r="E1186" t="s">
        <v>1141</v>
      </c>
      <c r="F1186" t="s">
        <v>677</v>
      </c>
      <c r="G1186" t="s">
        <v>1466</v>
      </c>
      <c r="H1186" s="48">
        <v>45700</v>
      </c>
      <c r="I1186" t="s">
        <v>430</v>
      </c>
      <c r="J1186" t="s">
        <v>297</v>
      </c>
      <c r="K1186" t="s">
        <v>1704</v>
      </c>
      <c r="L1186" t="s">
        <v>1704</v>
      </c>
      <c r="M1186" t="s">
        <v>1704</v>
      </c>
      <c r="N1186" t="s">
        <v>298</v>
      </c>
      <c r="O1186" t="s">
        <v>299</v>
      </c>
      <c r="P1186" t="s">
        <v>2333</v>
      </c>
      <c r="Q1186" t="s">
        <v>300</v>
      </c>
      <c r="R1186" t="s">
        <v>1706</v>
      </c>
      <c r="S1186" t="s">
        <v>20</v>
      </c>
      <c r="T1186" s="49">
        <v>0.41670000000000001</v>
      </c>
      <c r="U1186" s="49">
        <v>1.450116</v>
      </c>
      <c r="V1186" s="49">
        <v>85</v>
      </c>
      <c r="W1186" t="s">
        <v>301</v>
      </c>
      <c r="X1186" t="s">
        <v>370</v>
      </c>
      <c r="Y1186" t="s">
        <v>371</v>
      </c>
      <c r="Z1186" t="s">
        <v>2334</v>
      </c>
      <c r="AA1186" s="2" t="str">
        <f>IFERROR(VLOOKUP(Tabela3[[#This Row],[RetornCodigo]],Tabela7[],4,0),"formula")</f>
        <v xml:space="preserve">Atac Teresina   </v>
      </c>
      <c r="AB1186" s="9" t="str">
        <f>IFERROR(VLOOKUP(Tabela3[[#This Row],[RetornCodigo]],Tabela7[],3,0),"formula")</f>
        <v>Atacadao</v>
      </c>
      <c r="AC1186" s="40">
        <f>IFERROR(Tabela3[[#This Row],[Vlr Devolução]]/$AK$1,"formula")</f>
        <v>2.7233537774967417E-4</v>
      </c>
      <c r="AD1186" s="32">
        <f>IFERROR(Tabela3[[#This Row],[Qtd Devolvida Kg]]/$AL$1,"formula")</f>
        <v>4.2056005034606465E-5</v>
      </c>
      <c r="AE1186" s="41" t="str">
        <f>IFERROR(RIGHT(Tabela3[[#This Row],[Cliente]],10),"formula")</f>
        <v>0048 - 19)</v>
      </c>
      <c r="AF1186" s="41">
        <f>IFERROR(VLOOKUP(Tabela3[[#This Row],[Fantasia]],'BASE VENDAS'!#REF!,2,0),0)</f>
        <v>0</v>
      </c>
      <c r="AG1186" s="41">
        <f>IFERROR(VLOOKUP(Tabela3[[#This Row],[Fantasia]],'BASE VENDAS'!#REF!,3,0),0)</f>
        <v>0</v>
      </c>
      <c r="AH1186" s="42">
        <f t="shared" si="19"/>
        <v>2.8611970184302681E-2</v>
      </c>
    </row>
    <row r="1187" spans="1:34" x14ac:dyDescent="0.2">
      <c r="A1187" s="9" t="str">
        <f>IFERROR(Tabela3[[#This Row],[direita]],"formula")</f>
        <v>1456 - 05)</v>
      </c>
      <c r="C1187" t="s">
        <v>1140</v>
      </c>
      <c r="D1187" t="s">
        <v>923</v>
      </c>
      <c r="E1187" t="s">
        <v>1141</v>
      </c>
      <c r="F1187" t="s">
        <v>684</v>
      </c>
      <c r="G1187" t="s">
        <v>1450</v>
      </c>
      <c r="H1187" s="48">
        <v>45707</v>
      </c>
      <c r="I1187" t="s">
        <v>1982</v>
      </c>
      <c r="J1187" t="s">
        <v>297</v>
      </c>
      <c r="K1187" t="s">
        <v>1715</v>
      </c>
      <c r="L1187" t="s">
        <v>1716</v>
      </c>
      <c r="M1187" t="s">
        <v>1715</v>
      </c>
      <c r="N1187" t="s">
        <v>333</v>
      </c>
      <c r="O1187" t="s">
        <v>299</v>
      </c>
      <c r="P1187" t="s">
        <v>2877</v>
      </c>
      <c r="Q1187" t="s">
        <v>300</v>
      </c>
      <c r="R1187" t="s">
        <v>1718</v>
      </c>
      <c r="S1187" t="s">
        <v>20</v>
      </c>
      <c r="T1187" s="49">
        <v>2.5832999999999999</v>
      </c>
      <c r="U1187" s="49">
        <v>10.3332</v>
      </c>
      <c r="V1187" s="49">
        <v>713</v>
      </c>
      <c r="W1187" t="s">
        <v>301</v>
      </c>
      <c r="X1187" t="s">
        <v>370</v>
      </c>
      <c r="Y1187" t="s">
        <v>371</v>
      </c>
      <c r="Z1187" t="s">
        <v>2878</v>
      </c>
      <c r="AA1187" s="2" t="str">
        <f>IFERROR(VLOOKUP(Tabela3[[#This Row],[RetornCodigo]],Tabela7[],4,0),"formula")</f>
        <v xml:space="preserve">Mateus Parnaiba   </v>
      </c>
      <c r="AB1187" s="9" t="str">
        <f>IFERROR(VLOOKUP(Tabela3[[#This Row],[RetornCodigo]],Tabela7[],3,0),"formula")</f>
        <v>Mateus</v>
      </c>
      <c r="AC1187" s="40">
        <f>IFERROR(Tabela3[[#This Row],[Vlr Devolução]]/$AK$1,"formula")</f>
        <v>2.2844132274766784E-3</v>
      </c>
      <c r="AD1187" s="32">
        <f>IFERROR(Tabela3[[#This Row],[Qtd Devolvida Kg]]/$AL$1,"formula")</f>
        <v>2.9968161941775384E-4</v>
      </c>
      <c r="AE1187" s="41" t="str">
        <f>IFERROR(RIGHT(Tabela3[[#This Row],[Cliente]],10),"formula")</f>
        <v>1456 - 05)</v>
      </c>
      <c r="AF1187" s="41">
        <f>IFERROR(VLOOKUP(Tabela3[[#This Row],[Fantasia]],'BASE VENDAS'!#REF!,2,0),0)</f>
        <v>0</v>
      </c>
      <c r="AG1187" s="41">
        <f>IFERROR(VLOOKUP(Tabela3[[#This Row],[Fantasia]],'BASE VENDAS'!#REF!,3,0),0)</f>
        <v>0</v>
      </c>
      <c r="AH1187" s="42">
        <f t="shared" si="19"/>
        <v>2.8611970184302681E-2</v>
      </c>
    </row>
    <row r="1188" spans="1:34" x14ac:dyDescent="0.2">
      <c r="A1188" s="9" t="str">
        <f>IFERROR(Tabela3[[#This Row],[direita]],"formula")</f>
        <v>2388 - 01)</v>
      </c>
      <c r="C1188" t="s">
        <v>1134</v>
      </c>
      <c r="D1188" t="s">
        <v>917</v>
      </c>
      <c r="E1188" t="s">
        <v>1135</v>
      </c>
      <c r="F1188" t="s">
        <v>690</v>
      </c>
      <c r="G1188" t="s">
        <v>1768</v>
      </c>
      <c r="H1188" s="48">
        <v>45701</v>
      </c>
      <c r="I1188" t="s">
        <v>430</v>
      </c>
      <c r="J1188" t="s">
        <v>297</v>
      </c>
      <c r="K1188" t="s">
        <v>57</v>
      </c>
      <c r="L1188" t="s">
        <v>306</v>
      </c>
      <c r="M1188" t="s">
        <v>274</v>
      </c>
      <c r="N1188" t="s">
        <v>298</v>
      </c>
      <c r="O1188" t="s">
        <v>299</v>
      </c>
      <c r="P1188" t="s">
        <v>2284</v>
      </c>
      <c r="Q1188" t="s">
        <v>300</v>
      </c>
      <c r="R1188" t="s">
        <v>275</v>
      </c>
      <c r="S1188" t="s">
        <v>20</v>
      </c>
      <c r="T1188" s="49">
        <v>2</v>
      </c>
      <c r="U1188" s="49">
        <v>18</v>
      </c>
      <c r="V1188" s="49">
        <v>162</v>
      </c>
      <c r="W1188" t="s">
        <v>301</v>
      </c>
      <c r="X1188" t="s">
        <v>370</v>
      </c>
      <c r="Y1188" t="s">
        <v>371</v>
      </c>
      <c r="Z1188" t="s">
        <v>2335</v>
      </c>
      <c r="AA1188" s="2" t="str">
        <f>IFERROR(VLOOKUP(Tabela3[[#This Row],[RetornCodigo]],Tabela7[],4,0),"formula")</f>
        <v xml:space="preserve">Cd Rede Integrada   </v>
      </c>
      <c r="AB1188" s="9" t="str">
        <f>IFERROR(VLOOKUP(Tabela3[[#This Row],[RetornCodigo]],Tabela7[],3,0),"formula")</f>
        <v>Rede Integrada</v>
      </c>
      <c r="AC1188" s="40">
        <f>IFERROR(Tabela3[[#This Row],[Vlr Devolução]]/$AK$1,"formula")</f>
        <v>5.1903919053467311E-4</v>
      </c>
      <c r="AD1188" s="32">
        <f>IFERROR(Tabela3[[#This Row],[Qtd Devolvida Kg]]/$AL$1,"formula")</f>
        <v>5.22032782634573E-4</v>
      </c>
      <c r="AE1188" s="41" t="str">
        <f>IFERROR(RIGHT(Tabela3[[#This Row],[Cliente]],10),"formula")</f>
        <v>2388 - 01)</v>
      </c>
      <c r="AF1188" s="41">
        <f>IFERROR(VLOOKUP(Tabela3[[#This Row],[Fantasia]],'BASE VENDAS'!#REF!,2,0),0)</f>
        <v>0</v>
      </c>
      <c r="AG1188" s="41">
        <f>IFERROR(VLOOKUP(Tabela3[[#This Row],[Fantasia]],'BASE VENDAS'!#REF!,3,0),0)</f>
        <v>0</v>
      </c>
      <c r="AH1188" s="42">
        <f t="shared" si="19"/>
        <v>2.8611970184302681E-2</v>
      </c>
    </row>
    <row r="1189" spans="1:34" x14ac:dyDescent="0.2">
      <c r="A1189" s="9" t="str">
        <f>IFERROR(Tabela3[[#This Row],[direita]],"formula")</f>
        <v>0176 - 01)</v>
      </c>
      <c r="C1189" t="s">
        <v>1146</v>
      </c>
      <c r="D1189" t="s">
        <v>922</v>
      </c>
      <c r="E1189" t="s">
        <v>1135</v>
      </c>
      <c r="F1189" t="s">
        <v>676</v>
      </c>
      <c r="G1189" t="s">
        <v>1204</v>
      </c>
      <c r="H1189" s="48">
        <v>45692</v>
      </c>
      <c r="I1189" t="s">
        <v>357</v>
      </c>
      <c r="J1189" t="s">
        <v>297</v>
      </c>
      <c r="K1189" t="s">
        <v>1715</v>
      </c>
      <c r="L1189" t="s">
        <v>1716</v>
      </c>
      <c r="M1189" t="s">
        <v>1715</v>
      </c>
      <c r="N1189" t="s">
        <v>333</v>
      </c>
      <c r="O1189" t="s">
        <v>299</v>
      </c>
      <c r="P1189" t="s">
        <v>1717</v>
      </c>
      <c r="Q1189" t="s">
        <v>300</v>
      </c>
      <c r="R1189" t="s">
        <v>1718</v>
      </c>
      <c r="S1189" t="s">
        <v>20</v>
      </c>
      <c r="T1189" s="49">
        <v>3.4167000000000001</v>
      </c>
      <c r="U1189" s="49">
        <v>13.6668</v>
      </c>
      <c r="V1189" s="49">
        <v>729.8</v>
      </c>
      <c r="W1189" t="s">
        <v>301</v>
      </c>
      <c r="X1189" t="s">
        <v>370</v>
      </c>
      <c r="Y1189" t="s">
        <v>371</v>
      </c>
      <c r="Z1189" t="s">
        <v>1719</v>
      </c>
      <c r="AA1189" s="2" t="str">
        <f>IFERROR(VLOOKUP(Tabela3[[#This Row],[RetornCodigo]],Tabela7[],4,0),"formula")</f>
        <v xml:space="preserve">Lagoa Cd   </v>
      </c>
      <c r="AB1189" s="9" t="str">
        <f>IFERROR(VLOOKUP(Tabela3[[#This Row],[RetornCodigo]],Tabela7[],3,0),"formula")</f>
        <v>Lagoa</v>
      </c>
      <c r="AC1189" s="40">
        <f>IFERROR(Tabela3[[#This Row],[Vlr Devolução]]/$AK$1,"formula")</f>
        <v>2.3382395139024963E-3</v>
      </c>
      <c r="AD1189" s="32">
        <f>IFERROR(Tabela3[[#This Row],[Qtd Devolvida Kg]]/$AL$1,"formula")</f>
        <v>3.963620907616768E-4</v>
      </c>
      <c r="AE1189" s="41" t="str">
        <f>IFERROR(RIGHT(Tabela3[[#This Row],[Cliente]],10),"formula")</f>
        <v>0176 - 01)</v>
      </c>
      <c r="AF1189" s="41">
        <f>IFERROR(VLOOKUP(Tabela3[[#This Row],[Fantasia]],'BASE VENDAS'!#REF!,2,0),0)</f>
        <v>0</v>
      </c>
      <c r="AG1189" s="41">
        <f>IFERROR(VLOOKUP(Tabela3[[#This Row],[Fantasia]],'BASE VENDAS'!#REF!,3,0),0)</f>
        <v>0</v>
      </c>
      <c r="AH1189" s="42">
        <f t="shared" si="19"/>
        <v>2.8611970184302681E-2</v>
      </c>
    </row>
    <row r="1190" spans="1:34" x14ac:dyDescent="0.2">
      <c r="A1190" s="9" t="str">
        <f>IFERROR(Tabela3[[#This Row],[direita]],"formula")</f>
        <v>0176 - 01)</v>
      </c>
      <c r="C1190" t="s">
        <v>1146</v>
      </c>
      <c r="D1190" t="s">
        <v>922</v>
      </c>
      <c r="E1190" t="s">
        <v>1135</v>
      </c>
      <c r="F1190" t="s">
        <v>676</v>
      </c>
      <c r="G1190" t="s">
        <v>1204</v>
      </c>
      <c r="H1190" s="48">
        <v>45692</v>
      </c>
      <c r="I1190" t="s">
        <v>357</v>
      </c>
      <c r="J1190" t="s">
        <v>297</v>
      </c>
      <c r="K1190" t="s">
        <v>1720</v>
      </c>
      <c r="L1190" t="s">
        <v>1721</v>
      </c>
      <c r="M1190" t="s">
        <v>1722</v>
      </c>
      <c r="N1190" t="s">
        <v>298</v>
      </c>
      <c r="O1190" t="s">
        <v>299</v>
      </c>
      <c r="P1190" t="s">
        <v>1717</v>
      </c>
      <c r="Q1190" t="s">
        <v>309</v>
      </c>
      <c r="R1190" t="s">
        <v>1723</v>
      </c>
      <c r="S1190" t="s">
        <v>20</v>
      </c>
      <c r="T1190" s="49">
        <v>2</v>
      </c>
      <c r="U1190" s="49">
        <v>5.8</v>
      </c>
      <c r="V1190" s="49">
        <v>326.39999999999998</v>
      </c>
      <c r="W1190" t="s">
        <v>301</v>
      </c>
      <c r="X1190" t="s">
        <v>370</v>
      </c>
      <c r="Y1190" t="s">
        <v>371</v>
      </c>
      <c r="Z1190" t="s">
        <v>1719</v>
      </c>
      <c r="AA1190" s="2" t="str">
        <f>IFERROR(VLOOKUP(Tabela3[[#This Row],[RetornCodigo]],Tabela7[],4,0),"formula")</f>
        <v xml:space="preserve">Lagoa Cd   </v>
      </c>
      <c r="AB1190" s="9" t="str">
        <f>IFERROR(VLOOKUP(Tabela3[[#This Row],[RetornCodigo]],Tabela7[],3,0),"formula")</f>
        <v>Lagoa</v>
      </c>
      <c r="AC1190" s="40">
        <f>IFERROR(Tabela3[[#This Row],[Vlr Devolução]]/$AK$1,"formula")</f>
        <v>1.0457678505587486E-3</v>
      </c>
      <c r="AD1190" s="32">
        <f>IFERROR(Tabela3[[#This Row],[Qtd Devolvida Kg]]/$AL$1,"formula")</f>
        <v>1.6821056329336241E-4</v>
      </c>
      <c r="AE1190" s="41" t="str">
        <f>IFERROR(RIGHT(Tabela3[[#This Row],[Cliente]],10),"formula")</f>
        <v>0176 - 01)</v>
      </c>
      <c r="AF1190" s="41">
        <f>IFERROR(VLOOKUP(Tabela3[[#This Row],[Fantasia]],'BASE VENDAS'!#REF!,2,0),0)</f>
        <v>0</v>
      </c>
      <c r="AG1190" s="41">
        <f>IFERROR(VLOOKUP(Tabela3[[#This Row],[Fantasia]],'BASE VENDAS'!#REF!,3,0),0)</f>
        <v>0</v>
      </c>
      <c r="AH1190" s="42">
        <f t="shared" si="19"/>
        <v>2.8611970184302681E-2</v>
      </c>
    </row>
    <row r="1191" spans="1:34" x14ac:dyDescent="0.2">
      <c r="A1191" s="9" t="str">
        <f>IFERROR(Tabela3[[#This Row],[direita]],"formula")</f>
        <v>2459 - 59)</v>
      </c>
      <c r="C1191" t="s">
        <v>1134</v>
      </c>
      <c r="D1191" t="s">
        <v>924</v>
      </c>
      <c r="E1191" t="s">
        <v>1135</v>
      </c>
      <c r="F1191" t="s">
        <v>689</v>
      </c>
      <c r="G1191" t="s">
        <v>1371</v>
      </c>
      <c r="H1191" s="48">
        <v>45698</v>
      </c>
      <c r="I1191" t="s">
        <v>430</v>
      </c>
      <c r="J1191" t="s">
        <v>297</v>
      </c>
      <c r="K1191" t="s">
        <v>1724</v>
      </c>
      <c r="L1191" t="s">
        <v>1725</v>
      </c>
      <c r="M1191" t="s">
        <v>1724</v>
      </c>
      <c r="N1191" t="s">
        <v>298</v>
      </c>
      <c r="O1191" t="s">
        <v>299</v>
      </c>
      <c r="P1191" t="s">
        <v>1726</v>
      </c>
      <c r="Q1191" t="s">
        <v>300</v>
      </c>
      <c r="R1191" t="s">
        <v>1727</v>
      </c>
      <c r="S1191" t="s">
        <v>20</v>
      </c>
      <c r="T1191" s="49">
        <v>4.1700000000000001E-2</v>
      </c>
      <c r="U1191" s="49">
        <v>0.1668</v>
      </c>
      <c r="V1191" s="49">
        <v>6.4</v>
      </c>
      <c r="W1191" t="s">
        <v>301</v>
      </c>
      <c r="X1191" t="s">
        <v>370</v>
      </c>
      <c r="Y1191" t="s">
        <v>371</v>
      </c>
      <c r="Z1191" t="s">
        <v>1728</v>
      </c>
      <c r="AA1191" s="2" t="str">
        <f>IFERROR(VLOOKUP(Tabela3[[#This Row],[RetornCodigo]],Tabela7[],4,0),"formula")</f>
        <v xml:space="preserve">Mateus Juazeiro Do Norte   </v>
      </c>
      <c r="AB1191" s="9" t="str">
        <f>IFERROR(VLOOKUP(Tabela3[[#This Row],[RetornCodigo]],Tabela7[],3,0),"formula")</f>
        <v>Mateus</v>
      </c>
      <c r="AC1191" s="40">
        <f>IFERROR(Tabela3[[#This Row],[Vlr Devolução]]/$AK$1,"formula")</f>
        <v>2.0505251971740172E-5</v>
      </c>
      <c r="AD1191" s="32">
        <f>IFERROR(Tabela3[[#This Row],[Qtd Devolvida Kg]]/$AL$1,"formula")</f>
        <v>4.8375037857470427E-6</v>
      </c>
      <c r="AE1191" s="41" t="str">
        <f>IFERROR(RIGHT(Tabela3[[#This Row],[Cliente]],10),"formula")</f>
        <v>2459 - 59)</v>
      </c>
      <c r="AF1191" s="41">
        <f>IFERROR(VLOOKUP(Tabela3[[#This Row],[Fantasia]],'BASE VENDAS'!#REF!,2,0),0)</f>
        <v>0</v>
      </c>
      <c r="AG1191" s="41">
        <f>IFERROR(VLOOKUP(Tabela3[[#This Row],[Fantasia]],'BASE VENDAS'!#REF!,3,0),0)</f>
        <v>0</v>
      </c>
      <c r="AH1191" s="42">
        <f t="shared" si="19"/>
        <v>2.8611970184302681E-2</v>
      </c>
    </row>
    <row r="1192" spans="1:34" x14ac:dyDescent="0.2">
      <c r="A1192" s="9" t="str">
        <f>IFERROR(Tabela3[[#This Row],[direita]],"formula")</f>
        <v>2459 - 59)</v>
      </c>
      <c r="C1192" t="s">
        <v>1134</v>
      </c>
      <c r="D1192" t="s">
        <v>924</v>
      </c>
      <c r="E1192" t="s">
        <v>1135</v>
      </c>
      <c r="F1192" t="s">
        <v>689</v>
      </c>
      <c r="G1192" t="s">
        <v>1371</v>
      </c>
      <c r="H1192" s="48">
        <v>45698</v>
      </c>
      <c r="I1192" t="s">
        <v>430</v>
      </c>
      <c r="J1192" t="s">
        <v>303</v>
      </c>
      <c r="K1192" t="s">
        <v>1708</v>
      </c>
      <c r="L1192" t="s">
        <v>1709</v>
      </c>
      <c r="M1192" t="s">
        <v>1710</v>
      </c>
      <c r="N1192" t="s">
        <v>298</v>
      </c>
      <c r="O1192" t="s">
        <v>299</v>
      </c>
      <c r="P1192" t="s">
        <v>1726</v>
      </c>
      <c r="Q1192" t="s">
        <v>308</v>
      </c>
      <c r="R1192" t="s">
        <v>1711</v>
      </c>
      <c r="S1192" t="s">
        <v>20</v>
      </c>
      <c r="T1192" s="49">
        <v>4.1700000000000001E-2</v>
      </c>
      <c r="U1192" s="49">
        <v>0.14511599999999999</v>
      </c>
      <c r="V1192" s="49">
        <v>12.5</v>
      </c>
      <c r="W1192" t="s">
        <v>301</v>
      </c>
      <c r="X1192" t="s">
        <v>370</v>
      </c>
      <c r="Y1192" t="s">
        <v>371</v>
      </c>
      <c r="Z1192" t="s">
        <v>1728</v>
      </c>
      <c r="AA1192" s="2" t="str">
        <f>IFERROR(VLOOKUP(Tabela3[[#This Row],[RetornCodigo]],Tabela7[],4,0),"formula")</f>
        <v xml:space="preserve">Mateus Juazeiro Do Norte   </v>
      </c>
      <c r="AB1192" s="9" t="str">
        <f>IFERROR(VLOOKUP(Tabela3[[#This Row],[RetornCodigo]],Tabela7[],3,0),"formula")</f>
        <v>Mateus</v>
      </c>
      <c r="AC1192" s="40">
        <f>IFERROR(Tabela3[[#This Row],[Vlr Devolução]]/$AK$1,"formula")</f>
        <v>4.0049320257305026E-5</v>
      </c>
      <c r="AD1192" s="32">
        <f>IFERROR(Tabela3[[#This Row],[Qtd Devolvida Kg]]/$AL$1,"formula")</f>
        <v>4.208628293599927E-6</v>
      </c>
      <c r="AE1192" s="41" t="str">
        <f>IFERROR(RIGHT(Tabela3[[#This Row],[Cliente]],10),"formula")</f>
        <v>2459 - 59)</v>
      </c>
      <c r="AF1192" s="41">
        <f>IFERROR(VLOOKUP(Tabela3[[#This Row],[Fantasia]],'BASE VENDAS'!#REF!,2,0),0)</f>
        <v>0</v>
      </c>
      <c r="AG1192" s="41">
        <f>IFERROR(VLOOKUP(Tabela3[[#This Row],[Fantasia]],'BASE VENDAS'!#REF!,3,0),0)</f>
        <v>0</v>
      </c>
      <c r="AH1192" s="42">
        <f t="shared" si="19"/>
        <v>2.8611970184302681E-2</v>
      </c>
    </row>
    <row r="1193" spans="1:34" x14ac:dyDescent="0.2">
      <c r="A1193" s="9" t="str">
        <f>IFERROR(Tabela3[[#This Row],[direita]],"formula")</f>
        <v>2459 - 59)</v>
      </c>
      <c r="C1193" t="s">
        <v>1134</v>
      </c>
      <c r="D1193" t="s">
        <v>924</v>
      </c>
      <c r="E1193" t="s">
        <v>1135</v>
      </c>
      <c r="F1193" t="s">
        <v>689</v>
      </c>
      <c r="G1193" t="s">
        <v>1371</v>
      </c>
      <c r="H1193" s="48">
        <v>45698</v>
      </c>
      <c r="I1193" t="s">
        <v>430</v>
      </c>
      <c r="J1193" t="s">
        <v>297</v>
      </c>
      <c r="K1193" t="s">
        <v>1704</v>
      </c>
      <c r="L1193" t="s">
        <v>1704</v>
      </c>
      <c r="M1193" t="s">
        <v>1704</v>
      </c>
      <c r="N1193" t="s">
        <v>298</v>
      </c>
      <c r="O1193" t="s">
        <v>299</v>
      </c>
      <c r="P1193" t="s">
        <v>1726</v>
      </c>
      <c r="Q1193" t="s">
        <v>309</v>
      </c>
      <c r="R1193" t="s">
        <v>1706</v>
      </c>
      <c r="S1193" t="s">
        <v>20</v>
      </c>
      <c r="T1193" s="49">
        <v>8.3299999999999999E-2</v>
      </c>
      <c r="U1193" s="49">
        <v>0.28988399999999998</v>
      </c>
      <c r="V1193" s="49">
        <v>21.2</v>
      </c>
      <c r="W1193" t="s">
        <v>301</v>
      </c>
      <c r="X1193" t="s">
        <v>370</v>
      </c>
      <c r="Y1193" t="s">
        <v>371</v>
      </c>
      <c r="Z1193" t="s">
        <v>1728</v>
      </c>
      <c r="AA1193" s="2" t="str">
        <f>IFERROR(VLOOKUP(Tabela3[[#This Row],[RetornCodigo]],Tabela7[],4,0),"formula")</f>
        <v xml:space="preserve">Mateus Juazeiro Do Norte   </v>
      </c>
      <c r="AB1193" s="9" t="str">
        <f>IFERROR(VLOOKUP(Tabela3[[#This Row],[RetornCodigo]],Tabela7[],3,0),"formula")</f>
        <v>Mateus</v>
      </c>
      <c r="AC1193" s="40">
        <f>IFERROR(Tabela3[[#This Row],[Vlr Devolução]]/$AK$1,"formula")</f>
        <v>6.7923647156389316E-5</v>
      </c>
      <c r="AD1193" s="32">
        <f>IFERROR(Tabela3[[#This Row],[Qtd Devolvida Kg]]/$AL$1,"formula")</f>
        <v>8.4071639534022523E-6</v>
      </c>
      <c r="AE1193" s="41" t="str">
        <f>IFERROR(RIGHT(Tabela3[[#This Row],[Cliente]],10),"formula")</f>
        <v>2459 - 59)</v>
      </c>
      <c r="AF1193" s="41">
        <f>IFERROR(VLOOKUP(Tabela3[[#This Row],[Fantasia]],'BASE VENDAS'!#REF!,2,0),0)</f>
        <v>0</v>
      </c>
      <c r="AG1193" s="41">
        <f>IFERROR(VLOOKUP(Tabela3[[#This Row],[Fantasia]],'BASE VENDAS'!#REF!,3,0),0)</f>
        <v>0</v>
      </c>
      <c r="AH1193" s="42">
        <f t="shared" si="19"/>
        <v>2.8611970184302681E-2</v>
      </c>
    </row>
    <row r="1194" spans="1:34" x14ac:dyDescent="0.2">
      <c r="A1194" s="9" t="str">
        <f>IFERROR(Tabela3[[#This Row],[direita]],"formula")</f>
        <v>2459 - 59)</v>
      </c>
      <c r="C1194" t="s">
        <v>1134</v>
      </c>
      <c r="D1194" t="s">
        <v>924</v>
      </c>
      <c r="E1194" t="s">
        <v>1135</v>
      </c>
      <c r="F1194" t="s">
        <v>689</v>
      </c>
      <c r="G1194" t="s">
        <v>1371</v>
      </c>
      <c r="H1194" s="48">
        <v>45698</v>
      </c>
      <c r="I1194" t="s">
        <v>430</v>
      </c>
      <c r="J1194" t="s">
        <v>297</v>
      </c>
      <c r="K1194" t="s">
        <v>1729</v>
      </c>
      <c r="L1194" t="s">
        <v>1730</v>
      </c>
      <c r="M1194" t="s">
        <v>1731</v>
      </c>
      <c r="N1194" t="s">
        <v>298</v>
      </c>
      <c r="O1194" t="s">
        <v>299</v>
      </c>
      <c r="P1194" t="s">
        <v>1726</v>
      </c>
      <c r="Q1194" t="s">
        <v>307</v>
      </c>
      <c r="R1194" t="s">
        <v>1732</v>
      </c>
      <c r="S1194" t="s">
        <v>20</v>
      </c>
      <c r="T1194" s="49">
        <v>0.16669999999999999</v>
      </c>
      <c r="U1194" s="49">
        <v>0.66679999999999995</v>
      </c>
      <c r="V1194" s="49">
        <v>19.600000000000001</v>
      </c>
      <c r="W1194" t="s">
        <v>301</v>
      </c>
      <c r="X1194" t="s">
        <v>370</v>
      </c>
      <c r="Y1194" t="s">
        <v>371</v>
      </c>
      <c r="Z1194" t="s">
        <v>1728</v>
      </c>
      <c r="AA1194" s="2" t="str">
        <f>IFERROR(VLOOKUP(Tabela3[[#This Row],[RetornCodigo]],Tabela7[],4,0),"formula")</f>
        <v xml:space="preserve">Mateus Juazeiro Do Norte   </v>
      </c>
      <c r="AB1194" s="9" t="str">
        <f>IFERROR(VLOOKUP(Tabela3[[#This Row],[RetornCodigo]],Tabela7[],3,0),"formula")</f>
        <v>Mateus</v>
      </c>
      <c r="AC1194" s="40">
        <f>IFERROR(Tabela3[[#This Row],[Vlr Devolução]]/$AK$1,"formula")</f>
        <v>6.2797334163454288E-5</v>
      </c>
      <c r="AD1194" s="32">
        <f>IFERROR(Tabela3[[#This Row],[Qtd Devolvida Kg]]/$AL$1,"formula")</f>
        <v>1.9338414414485181E-5</v>
      </c>
      <c r="AE1194" s="41" t="str">
        <f>IFERROR(RIGHT(Tabela3[[#This Row],[Cliente]],10),"formula")</f>
        <v>2459 - 59)</v>
      </c>
      <c r="AF1194" s="41">
        <f>IFERROR(VLOOKUP(Tabela3[[#This Row],[Fantasia]],'BASE VENDAS'!#REF!,2,0),0)</f>
        <v>0</v>
      </c>
      <c r="AG1194" s="41">
        <f>IFERROR(VLOOKUP(Tabela3[[#This Row],[Fantasia]],'BASE VENDAS'!#REF!,3,0),0)</f>
        <v>0</v>
      </c>
      <c r="AH1194" s="42">
        <f t="shared" si="19"/>
        <v>2.8611970184302681E-2</v>
      </c>
    </row>
    <row r="1195" spans="1:34" x14ac:dyDescent="0.2">
      <c r="A1195" s="9" t="str">
        <f>IFERROR(Tabela3[[#This Row],[direita]],"formula")</f>
        <v>2459 - 56)</v>
      </c>
      <c r="C1195" t="s">
        <v>1134</v>
      </c>
      <c r="D1195" t="s">
        <v>917</v>
      </c>
      <c r="E1195" t="s">
        <v>1135</v>
      </c>
      <c r="F1195" t="s">
        <v>695</v>
      </c>
      <c r="G1195" t="s">
        <v>1733</v>
      </c>
      <c r="H1195" s="48">
        <v>45698</v>
      </c>
      <c r="I1195" t="s">
        <v>430</v>
      </c>
      <c r="J1195" t="s">
        <v>303</v>
      </c>
      <c r="K1195" t="s">
        <v>1708</v>
      </c>
      <c r="L1195" t="s">
        <v>1709</v>
      </c>
      <c r="M1195" t="s">
        <v>1710</v>
      </c>
      <c r="N1195" t="s">
        <v>298</v>
      </c>
      <c r="O1195" t="s">
        <v>299</v>
      </c>
      <c r="P1195" t="s">
        <v>1734</v>
      </c>
      <c r="Q1195" t="s">
        <v>300</v>
      </c>
      <c r="R1195" t="s">
        <v>1711</v>
      </c>
      <c r="S1195" t="s">
        <v>20</v>
      </c>
      <c r="T1195" s="49">
        <v>1.5832999999999999</v>
      </c>
      <c r="U1195" s="49">
        <v>5.5098839999999996</v>
      </c>
      <c r="V1195" s="49">
        <v>475</v>
      </c>
      <c r="W1195" t="s">
        <v>301</v>
      </c>
      <c r="X1195" t="s">
        <v>370</v>
      </c>
      <c r="Y1195" t="s">
        <v>371</v>
      </c>
      <c r="Z1195" t="s">
        <v>1735</v>
      </c>
      <c r="AA1195" s="2" t="str">
        <f>IFERROR(VLOOKUP(Tabela3[[#This Row],[RetornCodigo]],Tabela7[],4,0),"formula")</f>
        <v xml:space="preserve">Mateus Caninde   </v>
      </c>
      <c r="AB1195" s="9" t="str">
        <f>IFERROR(VLOOKUP(Tabela3[[#This Row],[RetornCodigo]],Tabela7[],3,0),"formula")</f>
        <v>Mateus</v>
      </c>
      <c r="AC1195" s="40">
        <f>IFERROR(Tabela3[[#This Row],[Vlr Devolução]]/$AK$1,"formula")</f>
        <v>1.521874169777591E-3</v>
      </c>
      <c r="AD1195" s="32">
        <f>IFERROR(Tabela3[[#This Row],[Qtd Devolvida Kg]]/$AL$1,"formula")</f>
        <v>1.5979667091742841E-4</v>
      </c>
      <c r="AE1195" s="41" t="str">
        <f>IFERROR(RIGHT(Tabela3[[#This Row],[Cliente]],10),"formula")</f>
        <v>2459 - 56)</v>
      </c>
      <c r="AF1195" s="41">
        <f>IFERROR(VLOOKUP(Tabela3[[#This Row],[Fantasia]],'BASE VENDAS'!#REF!,2,0),0)</f>
        <v>0</v>
      </c>
      <c r="AG1195" s="41">
        <f>IFERROR(VLOOKUP(Tabela3[[#This Row],[Fantasia]],'BASE VENDAS'!#REF!,3,0),0)</f>
        <v>0</v>
      </c>
      <c r="AH1195" s="42">
        <f t="shared" si="19"/>
        <v>2.8611970184302681E-2</v>
      </c>
    </row>
    <row r="1196" spans="1:34" x14ac:dyDescent="0.2">
      <c r="A1196" s="9" t="str">
        <f>IFERROR(Tabela3[[#This Row],[direita]],"formula")</f>
        <v>2459 - 56)</v>
      </c>
      <c r="C1196" t="s">
        <v>1134</v>
      </c>
      <c r="D1196" t="s">
        <v>917</v>
      </c>
      <c r="E1196" t="s">
        <v>1135</v>
      </c>
      <c r="F1196" t="s">
        <v>695</v>
      </c>
      <c r="G1196" t="s">
        <v>1733</v>
      </c>
      <c r="H1196" s="48">
        <v>45698</v>
      </c>
      <c r="I1196" t="s">
        <v>430</v>
      </c>
      <c r="J1196" t="s">
        <v>297</v>
      </c>
      <c r="K1196" t="s">
        <v>1704</v>
      </c>
      <c r="L1196" t="s">
        <v>1704</v>
      </c>
      <c r="M1196" t="s">
        <v>1704</v>
      </c>
      <c r="N1196" t="s">
        <v>298</v>
      </c>
      <c r="O1196" t="s">
        <v>299</v>
      </c>
      <c r="P1196" t="s">
        <v>1734</v>
      </c>
      <c r="Q1196" t="s">
        <v>308</v>
      </c>
      <c r="R1196" t="s">
        <v>1706</v>
      </c>
      <c r="S1196" t="s">
        <v>20</v>
      </c>
      <c r="T1196" s="49">
        <v>0.375</v>
      </c>
      <c r="U1196" s="49">
        <v>1.3049999999999999</v>
      </c>
      <c r="V1196" s="49">
        <v>95.4</v>
      </c>
      <c r="W1196" t="s">
        <v>301</v>
      </c>
      <c r="X1196" t="s">
        <v>370</v>
      </c>
      <c r="Y1196" t="s">
        <v>371</v>
      </c>
      <c r="Z1196" t="s">
        <v>1735</v>
      </c>
      <c r="AA1196" s="2" t="str">
        <f>IFERROR(VLOOKUP(Tabela3[[#This Row],[RetornCodigo]],Tabela7[],4,0),"formula")</f>
        <v xml:space="preserve">Mateus Caninde   </v>
      </c>
      <c r="AB1196" s="9" t="str">
        <f>IFERROR(VLOOKUP(Tabela3[[#This Row],[RetornCodigo]],Tabela7[],3,0),"formula")</f>
        <v>Mateus</v>
      </c>
      <c r="AC1196" s="40">
        <f>IFERROR(Tabela3[[#This Row],[Vlr Devolução]]/$AK$1,"formula")</f>
        <v>3.0565641220375194E-4</v>
      </c>
      <c r="AD1196" s="32">
        <f>IFERROR(Tabela3[[#This Row],[Qtd Devolvida Kg]]/$AL$1,"formula")</f>
        <v>3.7847376741006541E-5</v>
      </c>
      <c r="AE1196" s="41" t="str">
        <f>IFERROR(RIGHT(Tabela3[[#This Row],[Cliente]],10),"formula")</f>
        <v>2459 - 56)</v>
      </c>
      <c r="AF1196" s="41">
        <f>IFERROR(VLOOKUP(Tabela3[[#This Row],[Fantasia]],'BASE VENDAS'!#REF!,2,0),0)</f>
        <v>0</v>
      </c>
      <c r="AG1196" s="41">
        <f>IFERROR(VLOOKUP(Tabela3[[#This Row],[Fantasia]],'BASE VENDAS'!#REF!,3,0),0)</f>
        <v>0</v>
      </c>
      <c r="AH1196" s="42">
        <f t="shared" ref="AH1196:AH1251" si="20">$AJ$1</f>
        <v>2.8611970184302681E-2</v>
      </c>
    </row>
    <row r="1197" spans="1:34" x14ac:dyDescent="0.2">
      <c r="A1197" s="9" t="str">
        <f>IFERROR(Tabela3[[#This Row],[direita]],"formula")</f>
        <v>2459 - 56)</v>
      </c>
      <c r="C1197" t="s">
        <v>1134</v>
      </c>
      <c r="D1197" t="s">
        <v>917</v>
      </c>
      <c r="E1197" t="s">
        <v>1135</v>
      </c>
      <c r="F1197" t="s">
        <v>695</v>
      </c>
      <c r="G1197" t="s">
        <v>1733</v>
      </c>
      <c r="H1197" s="48">
        <v>45709</v>
      </c>
      <c r="I1197" t="s">
        <v>1982</v>
      </c>
      <c r="J1197" t="s">
        <v>297</v>
      </c>
      <c r="K1197" t="s">
        <v>1715</v>
      </c>
      <c r="L1197" t="s">
        <v>1716</v>
      </c>
      <c r="M1197" t="s">
        <v>1715</v>
      </c>
      <c r="N1197" t="s">
        <v>333</v>
      </c>
      <c r="O1197" t="s">
        <v>299</v>
      </c>
      <c r="P1197" t="s">
        <v>2879</v>
      </c>
      <c r="Q1197" t="s">
        <v>300</v>
      </c>
      <c r="R1197" t="s">
        <v>1718</v>
      </c>
      <c r="S1197" t="s">
        <v>20</v>
      </c>
      <c r="T1197" s="49">
        <v>0.75</v>
      </c>
      <c r="U1197" s="49">
        <v>3</v>
      </c>
      <c r="V1197" s="49">
        <v>239.4</v>
      </c>
      <c r="W1197" t="s">
        <v>301</v>
      </c>
      <c r="X1197" t="s">
        <v>370</v>
      </c>
      <c r="Y1197" t="s">
        <v>371</v>
      </c>
      <c r="Z1197" t="s">
        <v>1735</v>
      </c>
      <c r="AA1197" s="2" t="str">
        <f>IFERROR(VLOOKUP(Tabela3[[#This Row],[RetornCodigo]],Tabela7[],4,0),"formula")</f>
        <v xml:space="preserve">Mateus Caninde   </v>
      </c>
      <c r="AB1197" s="9" t="str">
        <f>IFERROR(VLOOKUP(Tabela3[[#This Row],[RetornCodigo]],Tabela7[],3,0),"formula")</f>
        <v>Mateus</v>
      </c>
      <c r="AC1197" s="40">
        <f>IFERROR(Tabela3[[#This Row],[Vlr Devolução]]/$AK$1,"formula")</f>
        <v>7.6702458156790586E-4</v>
      </c>
      <c r="AD1197" s="32">
        <f>IFERROR(Tabela3[[#This Row],[Qtd Devolvida Kg]]/$AL$1,"formula")</f>
        <v>8.7005463772428838E-5</v>
      </c>
      <c r="AE1197" s="41" t="str">
        <f>IFERROR(RIGHT(Tabela3[[#This Row],[Cliente]],10),"formula")</f>
        <v>2459 - 56)</v>
      </c>
      <c r="AF1197" s="41">
        <f>IFERROR(VLOOKUP(Tabela3[[#This Row],[Fantasia]],'BASE VENDAS'!#REF!,2,0),0)</f>
        <v>0</v>
      </c>
      <c r="AG1197" s="41">
        <f>IFERROR(VLOOKUP(Tabela3[[#This Row],[Fantasia]],'BASE VENDAS'!#REF!,3,0),0)</f>
        <v>0</v>
      </c>
      <c r="AH1197" s="42">
        <f t="shared" si="20"/>
        <v>2.8611970184302681E-2</v>
      </c>
    </row>
    <row r="1198" spans="1:34" x14ac:dyDescent="0.2">
      <c r="A1198" s="9" t="str">
        <f>IFERROR(Tabela3[[#This Row],[direita]],"formula")</f>
        <v>2459 - 48)</v>
      </c>
      <c r="C1198" t="s">
        <v>1134</v>
      </c>
      <c r="D1198" t="s">
        <v>917</v>
      </c>
      <c r="E1198" t="s">
        <v>1135</v>
      </c>
      <c r="F1198" t="s">
        <v>686</v>
      </c>
      <c r="G1198" t="s">
        <v>1410</v>
      </c>
      <c r="H1198" s="48">
        <v>45698</v>
      </c>
      <c r="I1198" t="s">
        <v>430</v>
      </c>
      <c r="J1198" t="s">
        <v>303</v>
      </c>
      <c r="K1198" t="s">
        <v>1708</v>
      </c>
      <c r="L1198" t="s">
        <v>1709</v>
      </c>
      <c r="M1198" t="s">
        <v>1710</v>
      </c>
      <c r="N1198" t="s">
        <v>298</v>
      </c>
      <c r="O1198" t="s">
        <v>299</v>
      </c>
      <c r="P1198" t="s">
        <v>1736</v>
      </c>
      <c r="Q1198" t="s">
        <v>300</v>
      </c>
      <c r="R1198" t="s">
        <v>1711</v>
      </c>
      <c r="S1198" t="s">
        <v>20</v>
      </c>
      <c r="T1198" s="49">
        <v>1.2082999999999999</v>
      </c>
      <c r="U1198" s="49">
        <v>4.2048839999999998</v>
      </c>
      <c r="V1198" s="49">
        <v>362.5</v>
      </c>
      <c r="W1198" t="s">
        <v>301</v>
      </c>
      <c r="X1198" t="s">
        <v>370</v>
      </c>
      <c r="Y1198" t="s">
        <v>371</v>
      </c>
      <c r="Z1198" t="s">
        <v>1737</v>
      </c>
      <c r="AA1198" s="2" t="str">
        <f>IFERROR(VLOOKUP(Tabela3[[#This Row],[RetornCodigo]],Tabela7[],4,0),"formula")</f>
        <v xml:space="preserve">Mateus Quixeramobim   </v>
      </c>
      <c r="AB1198" s="9" t="str">
        <f>IFERROR(VLOOKUP(Tabela3[[#This Row],[RetornCodigo]],Tabela7[],3,0),"formula")</f>
        <v>Mateus</v>
      </c>
      <c r="AC1198" s="40">
        <f>IFERROR(Tabela3[[#This Row],[Vlr Devolução]]/$AK$1,"formula")</f>
        <v>1.1614302874618457E-3</v>
      </c>
      <c r="AD1198" s="32">
        <f>IFERROR(Tabela3[[#This Row],[Qtd Devolvida Kg]]/$AL$1,"formula")</f>
        <v>1.2194929417642188E-4</v>
      </c>
      <c r="AE1198" s="41" t="str">
        <f>IFERROR(RIGHT(Tabela3[[#This Row],[Cliente]],10),"formula")</f>
        <v>2459 - 48)</v>
      </c>
      <c r="AF1198" s="41">
        <f>IFERROR(VLOOKUP(Tabela3[[#This Row],[Fantasia]],'BASE VENDAS'!#REF!,2,0),0)</f>
        <v>0</v>
      </c>
      <c r="AG1198" s="41">
        <f>IFERROR(VLOOKUP(Tabela3[[#This Row],[Fantasia]],'BASE VENDAS'!#REF!,3,0),0)</f>
        <v>0</v>
      </c>
      <c r="AH1198" s="42">
        <f t="shared" si="20"/>
        <v>2.8611970184302681E-2</v>
      </c>
    </row>
    <row r="1199" spans="1:34" x14ac:dyDescent="0.2">
      <c r="A1199" s="9" t="str">
        <f>IFERROR(Tabela3[[#This Row],[direita]],"formula")</f>
        <v>0176 - 01)</v>
      </c>
      <c r="C1199" t="s">
        <v>1146</v>
      </c>
      <c r="D1199" t="s">
        <v>922</v>
      </c>
      <c r="E1199" t="s">
        <v>1135</v>
      </c>
      <c r="F1199" t="s">
        <v>676</v>
      </c>
      <c r="G1199" t="s">
        <v>1204</v>
      </c>
      <c r="H1199" s="48">
        <v>45692</v>
      </c>
      <c r="I1199" t="s">
        <v>357</v>
      </c>
      <c r="J1199" t="s">
        <v>297</v>
      </c>
      <c r="K1199" t="s">
        <v>1720</v>
      </c>
      <c r="L1199" t="s">
        <v>1721</v>
      </c>
      <c r="M1199" t="s">
        <v>1722</v>
      </c>
      <c r="N1199" t="s">
        <v>298</v>
      </c>
      <c r="O1199" t="s">
        <v>299</v>
      </c>
      <c r="P1199" t="s">
        <v>1717</v>
      </c>
      <c r="Q1199" t="s">
        <v>308</v>
      </c>
      <c r="R1199" t="s">
        <v>1723</v>
      </c>
      <c r="S1199" t="s">
        <v>20</v>
      </c>
      <c r="T1199" s="49">
        <v>8.3299999999999999E-2</v>
      </c>
      <c r="U1199" s="49">
        <v>0.24157000000000001</v>
      </c>
      <c r="V1199" s="49">
        <v>17</v>
      </c>
      <c r="W1199" t="s">
        <v>301</v>
      </c>
      <c r="X1199" t="s">
        <v>370</v>
      </c>
      <c r="Y1199" t="s">
        <v>371</v>
      </c>
      <c r="Z1199" t="s">
        <v>1738</v>
      </c>
      <c r="AA1199" s="2" t="str">
        <f>IFERROR(VLOOKUP(Tabela3[[#This Row],[RetornCodigo]],Tabela7[],4,0),"formula")</f>
        <v xml:space="preserve">Lagoa Cd   </v>
      </c>
      <c r="AB1199" s="9" t="str">
        <f>IFERROR(VLOOKUP(Tabela3[[#This Row],[RetornCodigo]],Tabela7[],3,0),"formula")</f>
        <v>Lagoa</v>
      </c>
      <c r="AC1199" s="40">
        <f>IFERROR(Tabela3[[#This Row],[Vlr Devolução]]/$AK$1,"formula")</f>
        <v>5.446707554993483E-5</v>
      </c>
      <c r="AD1199" s="32">
        <f>IFERROR(Tabela3[[#This Row],[Qtd Devolvida Kg]]/$AL$1,"formula")</f>
        <v>7.0059699611685444E-6</v>
      </c>
      <c r="AE1199" s="41" t="str">
        <f>IFERROR(RIGHT(Tabela3[[#This Row],[Cliente]],10),"formula")</f>
        <v>0176 - 01)</v>
      </c>
      <c r="AF1199" s="41">
        <f>IFERROR(VLOOKUP(Tabela3[[#This Row],[Fantasia]],'BASE VENDAS'!#REF!,2,0),0)</f>
        <v>0</v>
      </c>
      <c r="AG1199" s="41">
        <f>IFERROR(VLOOKUP(Tabela3[[#This Row],[Fantasia]],'BASE VENDAS'!#REF!,3,0),0)</f>
        <v>0</v>
      </c>
      <c r="AH1199" s="42">
        <f t="shared" si="20"/>
        <v>2.8611970184302681E-2</v>
      </c>
    </row>
    <row r="1200" spans="1:34" x14ac:dyDescent="0.2">
      <c r="A1200" s="9" t="str">
        <f>IFERROR(Tabela3[[#This Row],[direita]],"formula")</f>
        <v>0165 - 02)</v>
      </c>
      <c r="C1200" t="s">
        <v>1146</v>
      </c>
      <c r="D1200" t="s">
        <v>922</v>
      </c>
      <c r="E1200" t="s">
        <v>1135</v>
      </c>
      <c r="F1200" t="s">
        <v>676</v>
      </c>
      <c r="G1200" t="s">
        <v>2336</v>
      </c>
      <c r="H1200" s="48">
        <v>45700</v>
      </c>
      <c r="I1200" t="s">
        <v>430</v>
      </c>
      <c r="J1200" t="s">
        <v>297</v>
      </c>
      <c r="K1200" t="s">
        <v>1720</v>
      </c>
      <c r="L1200" t="s">
        <v>1721</v>
      </c>
      <c r="M1200" t="s">
        <v>1722</v>
      </c>
      <c r="N1200" t="s">
        <v>298</v>
      </c>
      <c r="O1200" t="s">
        <v>299</v>
      </c>
      <c r="P1200" t="s">
        <v>2337</v>
      </c>
      <c r="Q1200" t="s">
        <v>300</v>
      </c>
      <c r="R1200" t="s">
        <v>1723</v>
      </c>
      <c r="S1200" t="s">
        <v>20</v>
      </c>
      <c r="T1200" s="49">
        <v>8.3299999999999999E-2</v>
      </c>
      <c r="U1200" s="49">
        <v>0.24157000000000001</v>
      </c>
      <c r="V1200" s="49">
        <v>17</v>
      </c>
      <c r="W1200" t="s">
        <v>301</v>
      </c>
      <c r="X1200" t="s">
        <v>370</v>
      </c>
      <c r="Y1200" t="s">
        <v>371</v>
      </c>
      <c r="Z1200" t="s">
        <v>2338</v>
      </c>
      <c r="AA1200" s="2" t="str">
        <f>IFERROR(VLOOKUP(Tabela3[[#This Row],[RetornCodigo]],Tabela7[],4,0),"formula")</f>
        <v xml:space="preserve">Fazendinha Abolicao   </v>
      </c>
      <c r="AB1200" s="9" t="str">
        <f>IFERROR(VLOOKUP(Tabela3[[#This Row],[RetornCodigo]],Tabela7[],3,0),"formula")</f>
        <v>Fazendinha</v>
      </c>
      <c r="AC1200" s="40">
        <f>IFERROR(Tabela3[[#This Row],[Vlr Devolução]]/$AK$1,"formula")</f>
        <v>5.446707554993483E-5</v>
      </c>
      <c r="AD1200" s="32">
        <f>IFERROR(Tabela3[[#This Row],[Qtd Devolvida Kg]]/$AL$1,"formula")</f>
        <v>7.0059699611685444E-6</v>
      </c>
      <c r="AE1200" s="41" t="str">
        <f>IFERROR(RIGHT(Tabela3[[#This Row],[Cliente]],10),"formula")</f>
        <v>0165 - 02)</v>
      </c>
      <c r="AF1200" s="41">
        <f>IFERROR(VLOOKUP(Tabela3[[#This Row],[Fantasia]],'BASE VENDAS'!#REF!,2,0),0)</f>
        <v>0</v>
      </c>
      <c r="AG1200" s="41">
        <f>IFERROR(VLOOKUP(Tabela3[[#This Row],[Fantasia]],'BASE VENDAS'!#REF!,3,0),0)</f>
        <v>0</v>
      </c>
      <c r="AH1200" s="42">
        <f t="shared" si="20"/>
        <v>2.8611970184302681E-2</v>
      </c>
    </row>
    <row r="1201" spans="1:34" x14ac:dyDescent="0.2">
      <c r="A1201" s="9" t="str">
        <f>IFERROR(Tabela3[[#This Row],[direita]],"formula")</f>
        <v>0165 - 02)</v>
      </c>
      <c r="C1201" t="s">
        <v>1146</v>
      </c>
      <c r="D1201" t="s">
        <v>922</v>
      </c>
      <c r="E1201" t="s">
        <v>1135</v>
      </c>
      <c r="F1201" t="s">
        <v>676</v>
      </c>
      <c r="G1201" t="s">
        <v>2336</v>
      </c>
      <c r="H1201" s="48">
        <v>45700</v>
      </c>
      <c r="I1201" t="s">
        <v>430</v>
      </c>
      <c r="J1201" t="s">
        <v>303</v>
      </c>
      <c r="K1201" t="s">
        <v>1712</v>
      </c>
      <c r="L1201" t="s">
        <v>1713</v>
      </c>
      <c r="M1201" t="s">
        <v>1713</v>
      </c>
      <c r="N1201" t="s">
        <v>298</v>
      </c>
      <c r="O1201" t="s">
        <v>299</v>
      </c>
      <c r="P1201" t="s">
        <v>2337</v>
      </c>
      <c r="Q1201" t="s">
        <v>308</v>
      </c>
      <c r="R1201" t="s">
        <v>1714</v>
      </c>
      <c r="S1201" t="s">
        <v>20</v>
      </c>
      <c r="T1201" s="49">
        <v>0.91669999999999996</v>
      </c>
      <c r="U1201" s="49">
        <v>3.6667999999999998</v>
      </c>
      <c r="V1201" s="49">
        <v>79.2</v>
      </c>
      <c r="W1201" t="s">
        <v>301</v>
      </c>
      <c r="X1201" t="s">
        <v>370</v>
      </c>
      <c r="Y1201" t="s">
        <v>371</v>
      </c>
      <c r="Z1201" t="s">
        <v>2338</v>
      </c>
      <c r="AA1201" s="2" t="str">
        <f>IFERROR(VLOOKUP(Tabela3[[#This Row],[RetornCodigo]],Tabela7[],4,0),"formula")</f>
        <v xml:space="preserve">Fazendinha Abolicao   </v>
      </c>
      <c r="AB1201" s="9" t="str">
        <f>IFERROR(VLOOKUP(Tabela3[[#This Row],[RetornCodigo]],Tabela7[],3,0),"formula")</f>
        <v>Fazendinha</v>
      </c>
      <c r="AC1201" s="40">
        <f>IFERROR(Tabela3[[#This Row],[Vlr Devolução]]/$AK$1,"formula")</f>
        <v>2.5375249315028465E-4</v>
      </c>
      <c r="AD1201" s="32">
        <f>IFERROR(Tabela3[[#This Row],[Qtd Devolvida Kg]]/$AL$1,"formula")</f>
        <v>1.0634387818691401E-4</v>
      </c>
      <c r="AE1201" s="41" t="str">
        <f>IFERROR(RIGHT(Tabela3[[#This Row],[Cliente]],10),"formula")</f>
        <v>0165 - 02)</v>
      </c>
      <c r="AF1201" s="41">
        <f>IFERROR(VLOOKUP(Tabela3[[#This Row],[Fantasia]],'BASE VENDAS'!#REF!,2,0),0)</f>
        <v>0</v>
      </c>
      <c r="AG1201" s="41">
        <f>IFERROR(VLOOKUP(Tabela3[[#This Row],[Fantasia]],'BASE VENDAS'!#REF!,3,0),0)</f>
        <v>0</v>
      </c>
      <c r="AH1201" s="42">
        <f t="shared" si="20"/>
        <v>2.8611970184302681E-2</v>
      </c>
    </row>
    <row r="1202" spans="1:34" x14ac:dyDescent="0.2">
      <c r="A1202" s="9" t="str">
        <f>IFERROR(Tabela3[[#This Row],[direita]],"formula")</f>
        <v>0048 - 36)</v>
      </c>
      <c r="C1202" t="s">
        <v>1134</v>
      </c>
      <c r="D1202" t="s">
        <v>920</v>
      </c>
      <c r="E1202" t="s">
        <v>1135</v>
      </c>
      <c r="F1202" t="s">
        <v>676</v>
      </c>
      <c r="G1202" t="s">
        <v>1258</v>
      </c>
      <c r="H1202" s="48">
        <v>45699</v>
      </c>
      <c r="I1202" t="s">
        <v>430</v>
      </c>
      <c r="J1202" t="s">
        <v>303</v>
      </c>
      <c r="K1202" t="s">
        <v>89</v>
      </c>
      <c r="L1202" t="s">
        <v>90</v>
      </c>
      <c r="M1202" t="s">
        <v>90</v>
      </c>
      <c r="N1202" t="s">
        <v>298</v>
      </c>
      <c r="O1202" t="s">
        <v>299</v>
      </c>
      <c r="P1202" t="s">
        <v>1739</v>
      </c>
      <c r="Q1202" t="s">
        <v>300</v>
      </c>
      <c r="R1202" t="s">
        <v>91</v>
      </c>
      <c r="S1202" t="s">
        <v>92</v>
      </c>
      <c r="T1202" s="49">
        <v>5.0999999999999997E-2</v>
      </c>
      <c r="U1202" s="49">
        <v>1.02</v>
      </c>
      <c r="V1202" s="49">
        <v>5.61</v>
      </c>
      <c r="W1202" t="s">
        <v>301</v>
      </c>
      <c r="X1202" t="s">
        <v>370</v>
      </c>
      <c r="Y1202" t="s">
        <v>371</v>
      </c>
      <c r="Z1202" t="s">
        <v>1740</v>
      </c>
      <c r="AA1202" s="2" t="str">
        <f>IFERROR(VLOOKUP(Tabela3[[#This Row],[RetornCodigo]],Tabela7[],4,0),"formula")</f>
        <v xml:space="preserve">Atacadao Parreao   </v>
      </c>
      <c r="AB1202" s="9" t="str">
        <f>IFERROR(VLOOKUP(Tabela3[[#This Row],[RetornCodigo]],Tabela7[],3,0),"formula")</f>
        <v>Atacadao</v>
      </c>
      <c r="AC1202" s="40">
        <f>IFERROR(Tabela3[[#This Row],[Vlr Devolução]]/$AK$1,"formula")</f>
        <v>1.7974134931478494E-5</v>
      </c>
      <c r="AD1202" s="32">
        <f>IFERROR(Tabela3[[#This Row],[Qtd Devolvida Kg]]/$AL$1,"formula")</f>
        <v>2.9581857682625802E-5</v>
      </c>
      <c r="AE1202" s="41" t="str">
        <f>IFERROR(RIGHT(Tabela3[[#This Row],[Cliente]],10),"formula")</f>
        <v>0048 - 36)</v>
      </c>
      <c r="AF1202" s="41">
        <f>IFERROR(VLOOKUP(Tabela3[[#This Row],[Fantasia]],'BASE VENDAS'!#REF!,2,0),0)</f>
        <v>0</v>
      </c>
      <c r="AG1202" s="41">
        <f>IFERROR(VLOOKUP(Tabela3[[#This Row],[Fantasia]],'BASE VENDAS'!#REF!,3,0),0)</f>
        <v>0</v>
      </c>
      <c r="AH1202" s="42">
        <f t="shared" si="20"/>
        <v>2.8611970184302681E-2</v>
      </c>
    </row>
    <row r="1203" spans="1:34" x14ac:dyDescent="0.2">
      <c r="A1203" s="9" t="str">
        <f>IFERROR(Tabela3[[#This Row],[direita]],"formula")</f>
        <v>0002 - 39)</v>
      </c>
      <c r="C1203" t="s">
        <v>1134</v>
      </c>
      <c r="D1203" t="s">
        <v>920</v>
      </c>
      <c r="E1203" t="s">
        <v>1135</v>
      </c>
      <c r="F1203" t="s">
        <v>685</v>
      </c>
      <c r="G1203" t="s">
        <v>1316</v>
      </c>
      <c r="H1203" s="48">
        <v>45705</v>
      </c>
      <c r="I1203" t="s">
        <v>1982</v>
      </c>
      <c r="J1203" t="s">
        <v>303</v>
      </c>
      <c r="K1203" t="s">
        <v>89</v>
      </c>
      <c r="L1203" t="s">
        <v>90</v>
      </c>
      <c r="M1203" t="s">
        <v>90</v>
      </c>
      <c r="N1203" t="s">
        <v>298</v>
      </c>
      <c r="O1203" t="s">
        <v>299</v>
      </c>
      <c r="P1203" t="s">
        <v>2339</v>
      </c>
      <c r="Q1203" t="s">
        <v>300</v>
      </c>
      <c r="R1203" t="s">
        <v>91</v>
      </c>
      <c r="S1203" t="s">
        <v>92</v>
      </c>
      <c r="T1203" s="49">
        <v>0.15</v>
      </c>
      <c r="U1203" s="49">
        <v>3</v>
      </c>
      <c r="V1203" s="49">
        <v>16.5</v>
      </c>
      <c r="W1203" t="s">
        <v>315</v>
      </c>
      <c r="X1203" t="s">
        <v>302</v>
      </c>
      <c r="Y1203" t="s">
        <v>21</v>
      </c>
      <c r="Z1203" t="s">
        <v>2340</v>
      </c>
      <c r="AA1203" s="2" t="str">
        <f>IFERROR(VLOOKUP(Tabela3[[#This Row],[RetornCodigo]],Tabela7[],4,0),"formula")</f>
        <v xml:space="preserve">Atac Sobral   </v>
      </c>
      <c r="AB1203" s="9" t="str">
        <f>IFERROR(VLOOKUP(Tabela3[[#This Row],[RetornCodigo]],Tabela7[],3,0),"formula")</f>
        <v>Atacadao</v>
      </c>
      <c r="AC1203" s="40">
        <f>IFERROR(Tabela3[[#This Row],[Vlr Devolução]]/$AK$1,"formula")</f>
        <v>5.2865102739642629E-5</v>
      </c>
      <c r="AD1203" s="32">
        <f>IFERROR(Tabela3[[#This Row],[Qtd Devolvida Kg]]/$AL$1,"formula")</f>
        <v>8.7005463772428838E-5</v>
      </c>
      <c r="AE1203" s="41" t="str">
        <f>IFERROR(RIGHT(Tabela3[[#This Row],[Cliente]],10),"formula")</f>
        <v>0002 - 39)</v>
      </c>
      <c r="AF1203" s="41">
        <f>IFERROR(VLOOKUP(Tabela3[[#This Row],[Fantasia]],'BASE VENDAS'!#REF!,2,0),0)</f>
        <v>0</v>
      </c>
      <c r="AG1203" s="41">
        <f>IFERROR(VLOOKUP(Tabela3[[#This Row],[Fantasia]],'BASE VENDAS'!#REF!,3,0),0)</f>
        <v>0</v>
      </c>
      <c r="AH1203" s="42">
        <f t="shared" si="20"/>
        <v>2.8611970184302681E-2</v>
      </c>
    </row>
    <row r="1204" spans="1:34" x14ac:dyDescent="0.2">
      <c r="A1204" s="9" t="str">
        <f>IFERROR(Tabela3[[#This Row],[direita]],"formula")</f>
        <v>0002 - 60)</v>
      </c>
      <c r="C1204" t="s">
        <v>1134</v>
      </c>
      <c r="D1204" t="s">
        <v>920</v>
      </c>
      <c r="E1204" t="s">
        <v>1135</v>
      </c>
      <c r="F1204" t="s">
        <v>676</v>
      </c>
      <c r="G1204" t="s">
        <v>1136</v>
      </c>
      <c r="H1204" s="48">
        <v>45691</v>
      </c>
      <c r="I1204" t="s">
        <v>357</v>
      </c>
      <c r="J1204" t="s">
        <v>303</v>
      </c>
      <c r="K1204" t="s">
        <v>89</v>
      </c>
      <c r="L1204" t="s">
        <v>90</v>
      </c>
      <c r="M1204" t="s">
        <v>90</v>
      </c>
      <c r="N1204" t="s">
        <v>298</v>
      </c>
      <c r="O1204" t="s">
        <v>299</v>
      </c>
      <c r="P1204" t="s">
        <v>1741</v>
      </c>
      <c r="Q1204" t="s">
        <v>300</v>
      </c>
      <c r="R1204" t="s">
        <v>91</v>
      </c>
      <c r="S1204" t="s">
        <v>92</v>
      </c>
      <c r="T1204" s="49">
        <v>0.2</v>
      </c>
      <c r="U1204" s="49">
        <v>4</v>
      </c>
      <c r="V1204" s="49">
        <v>22</v>
      </c>
      <c r="W1204" t="s">
        <v>301</v>
      </c>
      <c r="X1204" t="s">
        <v>370</v>
      </c>
      <c r="Y1204" t="s">
        <v>371</v>
      </c>
      <c r="Z1204" t="s">
        <v>1742</v>
      </c>
      <c r="AA1204" s="2" t="str">
        <f>IFERROR(VLOOKUP(Tabela3[[#This Row],[RetornCodigo]],Tabela7[],4,0),"formula")</f>
        <v xml:space="preserve">Atac Carlito Pamplona   </v>
      </c>
      <c r="AB1204" s="9" t="str">
        <f>IFERROR(VLOOKUP(Tabela3[[#This Row],[RetornCodigo]],Tabela7[],3,0),"formula")</f>
        <v>Atacadao</v>
      </c>
      <c r="AC1204" s="40">
        <f>IFERROR(Tabela3[[#This Row],[Vlr Devolução]]/$AK$1,"formula")</f>
        <v>7.0486803652856843E-5</v>
      </c>
      <c r="AD1204" s="32">
        <f>IFERROR(Tabela3[[#This Row],[Qtd Devolvida Kg]]/$AL$1,"formula")</f>
        <v>1.160072850299051E-4</v>
      </c>
      <c r="AE1204" s="41" t="str">
        <f>IFERROR(RIGHT(Tabela3[[#This Row],[Cliente]],10),"formula")</f>
        <v>0002 - 60)</v>
      </c>
      <c r="AF1204" s="41">
        <f>IFERROR(VLOOKUP(Tabela3[[#This Row],[Fantasia]],'BASE VENDAS'!#REF!,2,0),0)</f>
        <v>0</v>
      </c>
      <c r="AG1204" s="41">
        <f>IFERROR(VLOOKUP(Tabela3[[#This Row],[Fantasia]],'BASE VENDAS'!#REF!,3,0),0)</f>
        <v>0</v>
      </c>
      <c r="AH1204" s="42">
        <f t="shared" si="20"/>
        <v>2.8611970184302681E-2</v>
      </c>
    </row>
    <row r="1205" spans="1:34" x14ac:dyDescent="0.2">
      <c r="A1205" s="9" t="str">
        <f>IFERROR(Tabela3[[#This Row],[direita]],"formula")</f>
        <v>0002 - 60)</v>
      </c>
      <c r="C1205" t="s">
        <v>1134</v>
      </c>
      <c r="D1205" t="s">
        <v>920</v>
      </c>
      <c r="E1205" t="s">
        <v>1135</v>
      </c>
      <c r="F1205" t="s">
        <v>676</v>
      </c>
      <c r="G1205" t="s">
        <v>1136</v>
      </c>
      <c r="H1205" s="48">
        <v>45700</v>
      </c>
      <c r="I1205" t="s">
        <v>430</v>
      </c>
      <c r="J1205" t="s">
        <v>303</v>
      </c>
      <c r="K1205" t="s">
        <v>89</v>
      </c>
      <c r="L1205" t="s">
        <v>90</v>
      </c>
      <c r="M1205" t="s">
        <v>90</v>
      </c>
      <c r="N1205" t="s">
        <v>298</v>
      </c>
      <c r="O1205" t="s">
        <v>299</v>
      </c>
      <c r="P1205" t="s">
        <v>2341</v>
      </c>
      <c r="Q1205" t="s">
        <v>300</v>
      </c>
      <c r="R1205" t="s">
        <v>91</v>
      </c>
      <c r="S1205" t="s">
        <v>92</v>
      </c>
      <c r="T1205" s="49">
        <v>0.85</v>
      </c>
      <c r="U1205" s="49">
        <v>17</v>
      </c>
      <c r="V1205" s="49">
        <v>93.5</v>
      </c>
      <c r="W1205" t="s">
        <v>301</v>
      </c>
      <c r="X1205" t="s">
        <v>370</v>
      </c>
      <c r="Y1205" t="s">
        <v>371</v>
      </c>
      <c r="Z1205" t="s">
        <v>1742</v>
      </c>
      <c r="AA1205" s="2" t="str">
        <f>IFERROR(VLOOKUP(Tabela3[[#This Row],[RetornCodigo]],Tabela7[],4,0),"formula")</f>
        <v xml:space="preserve">Atac Carlito Pamplona   </v>
      </c>
      <c r="AB1205" s="9" t="str">
        <f>IFERROR(VLOOKUP(Tabela3[[#This Row],[RetornCodigo]],Tabela7[],3,0),"formula")</f>
        <v>Atacadao</v>
      </c>
      <c r="AC1205" s="40">
        <f>IFERROR(Tabela3[[#This Row],[Vlr Devolução]]/$AK$1,"formula")</f>
        <v>2.9956891552464156E-4</v>
      </c>
      <c r="AD1205" s="32">
        <f>IFERROR(Tabela3[[#This Row],[Qtd Devolvida Kg]]/$AL$1,"formula")</f>
        <v>4.9303096137709673E-4</v>
      </c>
      <c r="AE1205" s="41" t="str">
        <f>IFERROR(RIGHT(Tabela3[[#This Row],[Cliente]],10),"formula")</f>
        <v>0002 - 60)</v>
      </c>
      <c r="AF1205" s="41">
        <f>IFERROR(VLOOKUP(Tabela3[[#This Row],[Fantasia]],'BASE VENDAS'!#REF!,2,0),0)</f>
        <v>0</v>
      </c>
      <c r="AG1205" s="41">
        <f>IFERROR(VLOOKUP(Tabela3[[#This Row],[Fantasia]],'BASE VENDAS'!#REF!,3,0),0)</f>
        <v>0</v>
      </c>
      <c r="AH1205" s="42">
        <f t="shared" si="20"/>
        <v>2.8611970184302681E-2</v>
      </c>
    </row>
    <row r="1206" spans="1:34" x14ac:dyDescent="0.2">
      <c r="A1206" s="9" t="str">
        <f>IFERROR(Tabela3[[#This Row],[direita]],"formula")</f>
        <v>0002 - 39)</v>
      </c>
      <c r="C1206" t="s">
        <v>1134</v>
      </c>
      <c r="D1206" t="s">
        <v>917</v>
      </c>
      <c r="E1206" t="s">
        <v>1135</v>
      </c>
      <c r="F1206" t="s">
        <v>685</v>
      </c>
      <c r="G1206" t="s">
        <v>1316</v>
      </c>
      <c r="H1206" s="48">
        <v>45695</v>
      </c>
      <c r="I1206" t="s">
        <v>357</v>
      </c>
      <c r="J1206" t="s">
        <v>303</v>
      </c>
      <c r="K1206" t="s">
        <v>89</v>
      </c>
      <c r="L1206" t="s">
        <v>90</v>
      </c>
      <c r="M1206" t="s">
        <v>90</v>
      </c>
      <c r="N1206" t="s">
        <v>298</v>
      </c>
      <c r="O1206" t="s">
        <v>299</v>
      </c>
      <c r="P1206" t="s">
        <v>1743</v>
      </c>
      <c r="Q1206" t="s">
        <v>300</v>
      </c>
      <c r="R1206" t="s">
        <v>91</v>
      </c>
      <c r="S1206" t="s">
        <v>92</v>
      </c>
      <c r="T1206" s="49">
        <v>0.85</v>
      </c>
      <c r="U1206" s="49">
        <v>17</v>
      </c>
      <c r="V1206" s="49">
        <v>93.5</v>
      </c>
      <c r="W1206" t="s">
        <v>301</v>
      </c>
      <c r="X1206" t="s">
        <v>370</v>
      </c>
      <c r="Y1206" t="s">
        <v>371</v>
      </c>
      <c r="Z1206" t="s">
        <v>1744</v>
      </c>
      <c r="AA1206" s="2" t="str">
        <f>IFERROR(VLOOKUP(Tabela3[[#This Row],[RetornCodigo]],Tabela7[],4,0),"formula")</f>
        <v xml:space="preserve">Atac Sobral   </v>
      </c>
      <c r="AB1206" s="9" t="str">
        <f>IFERROR(VLOOKUP(Tabela3[[#This Row],[RetornCodigo]],Tabela7[],3,0),"formula")</f>
        <v>Atacadao</v>
      </c>
      <c r="AC1206" s="40">
        <f>IFERROR(Tabela3[[#This Row],[Vlr Devolução]]/$AK$1,"formula")</f>
        <v>2.9956891552464156E-4</v>
      </c>
      <c r="AD1206" s="32">
        <f>IFERROR(Tabela3[[#This Row],[Qtd Devolvida Kg]]/$AL$1,"formula")</f>
        <v>4.9303096137709673E-4</v>
      </c>
      <c r="AE1206" s="41" t="str">
        <f>IFERROR(RIGHT(Tabela3[[#This Row],[Cliente]],10),"formula")</f>
        <v>0002 - 39)</v>
      </c>
      <c r="AF1206" s="41">
        <f>IFERROR(VLOOKUP(Tabela3[[#This Row],[Fantasia]],'BASE VENDAS'!#REF!,2,0),0)</f>
        <v>0</v>
      </c>
      <c r="AG1206" s="41">
        <f>IFERROR(VLOOKUP(Tabela3[[#This Row],[Fantasia]],'BASE VENDAS'!#REF!,3,0),0)</f>
        <v>0</v>
      </c>
      <c r="AH1206" s="42">
        <f t="shared" si="20"/>
        <v>2.8611970184302681E-2</v>
      </c>
    </row>
    <row r="1207" spans="1:34" x14ac:dyDescent="0.2">
      <c r="A1207" s="9" t="str">
        <f>IFERROR(Tabela3[[#This Row],[direita]],"formula")</f>
        <v>0002 - 39)</v>
      </c>
      <c r="C1207" t="s">
        <v>1134</v>
      </c>
      <c r="D1207" t="s">
        <v>917</v>
      </c>
      <c r="E1207" t="s">
        <v>1135</v>
      </c>
      <c r="F1207" t="s">
        <v>685</v>
      </c>
      <c r="G1207" t="s">
        <v>1316</v>
      </c>
      <c r="H1207" s="48">
        <v>45712</v>
      </c>
      <c r="I1207" t="s">
        <v>2485</v>
      </c>
      <c r="J1207" t="s">
        <v>303</v>
      </c>
      <c r="K1207" t="s">
        <v>89</v>
      </c>
      <c r="L1207" t="s">
        <v>90</v>
      </c>
      <c r="M1207" t="s">
        <v>90</v>
      </c>
      <c r="N1207" t="s">
        <v>298</v>
      </c>
      <c r="O1207" t="s">
        <v>299</v>
      </c>
      <c r="P1207" t="s">
        <v>2880</v>
      </c>
      <c r="Q1207" t="s">
        <v>300</v>
      </c>
      <c r="R1207" t="s">
        <v>91</v>
      </c>
      <c r="S1207" t="s">
        <v>92</v>
      </c>
      <c r="T1207" s="49">
        <v>0.4</v>
      </c>
      <c r="U1207" s="49">
        <v>8</v>
      </c>
      <c r="V1207" s="49">
        <v>44</v>
      </c>
      <c r="W1207" t="s">
        <v>301</v>
      </c>
      <c r="X1207" t="s">
        <v>370</v>
      </c>
      <c r="Y1207" t="s">
        <v>371</v>
      </c>
      <c r="Z1207" t="s">
        <v>1744</v>
      </c>
      <c r="AA1207" s="2" t="str">
        <f>IFERROR(VLOOKUP(Tabela3[[#This Row],[RetornCodigo]],Tabela7[],4,0),"formula")</f>
        <v xml:space="preserve">Atac Sobral   </v>
      </c>
      <c r="AB1207" s="9" t="str">
        <f>IFERROR(VLOOKUP(Tabela3[[#This Row],[RetornCodigo]],Tabela7[],3,0),"formula")</f>
        <v>Atacadao</v>
      </c>
      <c r="AC1207" s="40">
        <f>IFERROR(Tabela3[[#This Row],[Vlr Devolução]]/$AK$1,"formula")</f>
        <v>1.4097360730571369E-4</v>
      </c>
      <c r="AD1207" s="32">
        <f>IFERROR(Tabela3[[#This Row],[Qtd Devolvida Kg]]/$AL$1,"formula")</f>
        <v>2.3201457005981021E-4</v>
      </c>
      <c r="AE1207" s="41" t="str">
        <f>IFERROR(RIGHT(Tabela3[[#This Row],[Cliente]],10),"formula")</f>
        <v>0002 - 39)</v>
      </c>
      <c r="AF1207" s="41">
        <f>IFERROR(VLOOKUP(Tabela3[[#This Row],[Fantasia]],'BASE VENDAS'!#REF!,2,0),0)</f>
        <v>0</v>
      </c>
      <c r="AG1207" s="41">
        <f>IFERROR(VLOOKUP(Tabela3[[#This Row],[Fantasia]],'BASE VENDAS'!#REF!,3,0),0)</f>
        <v>0</v>
      </c>
      <c r="AH1207" s="42">
        <f t="shared" si="20"/>
        <v>2.8611970184302681E-2</v>
      </c>
    </row>
    <row r="1208" spans="1:34" x14ac:dyDescent="0.2">
      <c r="A1208" s="9" t="str">
        <f>IFERROR(Tabela3[[#This Row],[direita]],"formula")</f>
        <v>0002 - 24)</v>
      </c>
      <c r="C1208" t="s">
        <v>1134</v>
      </c>
      <c r="D1208" t="s">
        <v>1970</v>
      </c>
      <c r="E1208" t="s">
        <v>1135</v>
      </c>
      <c r="F1208" t="s">
        <v>676</v>
      </c>
      <c r="G1208" t="s">
        <v>1264</v>
      </c>
      <c r="H1208" s="48">
        <v>45701</v>
      </c>
      <c r="I1208" t="s">
        <v>430</v>
      </c>
      <c r="J1208" t="s">
        <v>303</v>
      </c>
      <c r="K1208" t="s">
        <v>27</v>
      </c>
      <c r="L1208" t="s">
        <v>1775</v>
      </c>
      <c r="M1208" t="s">
        <v>2342</v>
      </c>
      <c r="N1208" t="s">
        <v>2343</v>
      </c>
      <c r="O1208" t="s">
        <v>299</v>
      </c>
      <c r="P1208" t="s">
        <v>2344</v>
      </c>
      <c r="Q1208" t="s">
        <v>300</v>
      </c>
      <c r="R1208" t="s">
        <v>2345</v>
      </c>
      <c r="S1208" t="s">
        <v>20</v>
      </c>
      <c r="T1208" s="49">
        <v>0.41670000000000001</v>
      </c>
      <c r="U1208" s="49">
        <v>8.7507000000000001</v>
      </c>
      <c r="V1208" s="49">
        <v>79</v>
      </c>
      <c r="W1208" t="s">
        <v>301</v>
      </c>
      <c r="X1208" t="s">
        <v>370</v>
      </c>
      <c r="Y1208" t="s">
        <v>371</v>
      </c>
      <c r="Z1208" t="s">
        <v>2346</v>
      </c>
      <c r="AA1208" s="2" t="str">
        <f>IFERROR(VLOOKUP(Tabela3[[#This Row],[RetornCodigo]],Tabela7[],4,0),"formula")</f>
        <v xml:space="preserve">Atac Serrinha   </v>
      </c>
      <c r="AB1208" s="9" t="str">
        <f>IFERROR(VLOOKUP(Tabela3[[#This Row],[RetornCodigo]],Tabela7[],3,0),"formula")</f>
        <v>Atacadao</v>
      </c>
      <c r="AC1208" s="40">
        <f>IFERROR(Tabela3[[#This Row],[Vlr Devolução]]/$AK$1,"formula")</f>
        <v>2.5311170402616775E-4</v>
      </c>
      <c r="AD1208" s="32">
        <f>IFERROR(Tabela3[[#This Row],[Qtd Devolvida Kg]]/$AL$1,"formula")</f>
        <v>2.5378623727779766E-4</v>
      </c>
      <c r="AE1208" s="41" t="str">
        <f>IFERROR(RIGHT(Tabela3[[#This Row],[Cliente]],10),"formula")</f>
        <v>0002 - 24)</v>
      </c>
      <c r="AF1208" s="41">
        <f>IFERROR(VLOOKUP(Tabela3[[#This Row],[Fantasia]],'BASE VENDAS'!#REF!,2,0),0)</f>
        <v>0</v>
      </c>
      <c r="AG1208" s="41">
        <f>IFERROR(VLOOKUP(Tabela3[[#This Row],[Fantasia]],'BASE VENDAS'!#REF!,3,0),0)</f>
        <v>0</v>
      </c>
      <c r="AH1208" s="42">
        <f t="shared" si="20"/>
        <v>2.8611970184302681E-2</v>
      </c>
    </row>
    <row r="1209" spans="1:34" x14ac:dyDescent="0.2">
      <c r="A1209" s="9" t="str">
        <f>IFERROR(Tabela3[[#This Row],[direita]],"formula")</f>
        <v>0002 - 60)</v>
      </c>
      <c r="C1209" t="s">
        <v>1134</v>
      </c>
      <c r="D1209" t="s">
        <v>1970</v>
      </c>
      <c r="E1209" t="s">
        <v>1135</v>
      </c>
      <c r="F1209" t="s">
        <v>676</v>
      </c>
      <c r="G1209" t="s">
        <v>1136</v>
      </c>
      <c r="H1209" s="48">
        <v>45702</v>
      </c>
      <c r="I1209" t="s">
        <v>430</v>
      </c>
      <c r="J1209" t="s">
        <v>303</v>
      </c>
      <c r="K1209" t="s">
        <v>27</v>
      </c>
      <c r="L1209" t="s">
        <v>1775</v>
      </c>
      <c r="M1209" t="s">
        <v>2342</v>
      </c>
      <c r="N1209" t="s">
        <v>2343</v>
      </c>
      <c r="O1209" t="s">
        <v>299</v>
      </c>
      <c r="P1209" t="s">
        <v>2347</v>
      </c>
      <c r="Q1209" t="s">
        <v>300</v>
      </c>
      <c r="R1209" t="s">
        <v>2345</v>
      </c>
      <c r="S1209" t="s">
        <v>20</v>
      </c>
      <c r="T1209" s="49">
        <v>4.1700000000000001E-2</v>
      </c>
      <c r="U1209" s="49">
        <v>0.87570000000000003</v>
      </c>
      <c r="V1209" s="49">
        <v>7.9</v>
      </c>
      <c r="W1209" t="s">
        <v>301</v>
      </c>
      <c r="X1209" t="s">
        <v>370</v>
      </c>
      <c r="Y1209" t="s">
        <v>371</v>
      </c>
      <c r="Z1209" t="s">
        <v>2348</v>
      </c>
      <c r="AA1209" s="2" t="str">
        <f>IFERROR(VLOOKUP(Tabela3[[#This Row],[RetornCodigo]],Tabela7[],4,0),"formula")</f>
        <v xml:space="preserve">Atac Carlito Pamplona   </v>
      </c>
      <c r="AB1209" s="9" t="str">
        <f>IFERROR(VLOOKUP(Tabela3[[#This Row],[RetornCodigo]],Tabela7[],3,0),"formula")</f>
        <v>Atacadao</v>
      </c>
      <c r="AC1209" s="40">
        <f>IFERROR(Tabela3[[#This Row],[Vlr Devolução]]/$AK$1,"formula")</f>
        <v>2.5311170402616776E-5</v>
      </c>
      <c r="AD1209" s="32">
        <f>IFERROR(Tabela3[[#This Row],[Qtd Devolvida Kg]]/$AL$1,"formula")</f>
        <v>2.5396894875171976E-5</v>
      </c>
      <c r="AE1209" s="41" t="str">
        <f>IFERROR(RIGHT(Tabela3[[#This Row],[Cliente]],10),"formula")</f>
        <v>0002 - 60)</v>
      </c>
      <c r="AF1209" s="41">
        <f>IFERROR(VLOOKUP(Tabela3[[#This Row],[Fantasia]],'BASE VENDAS'!#REF!,2,0),0)</f>
        <v>0</v>
      </c>
      <c r="AG1209" s="41">
        <f>IFERROR(VLOOKUP(Tabela3[[#This Row],[Fantasia]],'BASE VENDAS'!#REF!,3,0),0)</f>
        <v>0</v>
      </c>
      <c r="AH1209" s="42">
        <f t="shared" si="20"/>
        <v>2.8611970184302681E-2</v>
      </c>
    </row>
    <row r="1210" spans="1:34" x14ac:dyDescent="0.2">
      <c r="A1210" s="9" t="str">
        <f>IFERROR(Tabela3[[#This Row],[direita]],"formula")</f>
        <v>1456 - 05)</v>
      </c>
      <c r="C1210" t="s">
        <v>1140</v>
      </c>
      <c r="D1210" t="s">
        <v>923</v>
      </c>
      <c r="E1210" t="s">
        <v>1141</v>
      </c>
      <c r="F1210" t="s">
        <v>684</v>
      </c>
      <c r="G1210" t="s">
        <v>1450</v>
      </c>
      <c r="H1210" s="48">
        <v>45706</v>
      </c>
      <c r="I1210" t="s">
        <v>1982</v>
      </c>
      <c r="J1210" t="s">
        <v>303</v>
      </c>
      <c r="K1210" t="s">
        <v>432</v>
      </c>
      <c r="L1210" t="s">
        <v>433</v>
      </c>
      <c r="M1210" t="s">
        <v>433</v>
      </c>
      <c r="N1210" t="s">
        <v>2881</v>
      </c>
      <c r="O1210" t="s">
        <v>2882</v>
      </c>
      <c r="P1210" t="s">
        <v>2794</v>
      </c>
      <c r="Q1210" t="s">
        <v>327</v>
      </c>
      <c r="R1210" t="s">
        <v>2883</v>
      </c>
      <c r="S1210" t="s">
        <v>20</v>
      </c>
      <c r="T1210" s="49">
        <v>0.1</v>
      </c>
      <c r="U1210" s="49">
        <v>0.98</v>
      </c>
      <c r="V1210" s="49">
        <v>27.5</v>
      </c>
      <c r="W1210" t="s">
        <v>301</v>
      </c>
      <c r="X1210" t="s">
        <v>370</v>
      </c>
      <c r="Y1210" t="s">
        <v>371</v>
      </c>
      <c r="Z1210" t="s">
        <v>2143</v>
      </c>
      <c r="AA1210" s="2" t="str">
        <f>IFERROR(VLOOKUP(Tabela3[[#This Row],[RetornCodigo]],Tabela7[],4,0),"formula")</f>
        <v xml:space="preserve">Mateus Parnaiba   </v>
      </c>
      <c r="AB1210" s="9" t="str">
        <f>IFERROR(VLOOKUP(Tabela3[[#This Row],[RetornCodigo]],Tabela7[],3,0),"formula")</f>
        <v>Mateus</v>
      </c>
      <c r="AC1210" s="40">
        <f>IFERROR(Tabela3[[#This Row],[Vlr Devolução]]/$AK$1,"formula")</f>
        <v>8.8108504566071058E-5</v>
      </c>
      <c r="AD1210" s="32">
        <f>IFERROR(Tabela3[[#This Row],[Qtd Devolvida Kg]]/$AL$1,"formula")</f>
        <v>2.842178483232675E-5</v>
      </c>
      <c r="AE1210" s="41" t="str">
        <f>IFERROR(RIGHT(Tabela3[[#This Row],[Cliente]],10),"formula")</f>
        <v>1456 - 05)</v>
      </c>
      <c r="AF1210" s="41">
        <f>IFERROR(VLOOKUP(Tabela3[[#This Row],[Fantasia]],'BASE VENDAS'!#REF!,2,0),0)</f>
        <v>0</v>
      </c>
      <c r="AG1210" s="41">
        <f>IFERROR(VLOOKUP(Tabela3[[#This Row],[Fantasia]],'BASE VENDAS'!#REF!,3,0),0)</f>
        <v>0</v>
      </c>
      <c r="AH1210" s="42">
        <f t="shared" si="20"/>
        <v>2.8611970184302681E-2</v>
      </c>
    </row>
    <row r="1211" spans="1:34" x14ac:dyDescent="0.2">
      <c r="A1211" s="9" t="str">
        <f>IFERROR(Tabela3[[#This Row],[direita]],"formula")</f>
        <v>0153 - 03)</v>
      </c>
      <c r="C1211" t="s">
        <v>1146</v>
      </c>
      <c r="D1211" t="s">
        <v>922</v>
      </c>
      <c r="E1211" t="s">
        <v>1135</v>
      </c>
      <c r="F1211" t="s">
        <v>676</v>
      </c>
      <c r="G1211" t="s">
        <v>1166</v>
      </c>
      <c r="H1211" s="48">
        <v>45710</v>
      </c>
      <c r="I1211" t="s">
        <v>1982</v>
      </c>
      <c r="J1211" t="s">
        <v>303</v>
      </c>
      <c r="K1211" t="s">
        <v>150</v>
      </c>
      <c r="L1211" t="s">
        <v>337</v>
      </c>
      <c r="M1211" t="s">
        <v>151</v>
      </c>
      <c r="N1211" t="s">
        <v>338</v>
      </c>
      <c r="O1211" t="s">
        <v>336</v>
      </c>
      <c r="P1211" t="s">
        <v>2884</v>
      </c>
      <c r="Q1211" t="s">
        <v>300</v>
      </c>
      <c r="R1211" t="s">
        <v>1749</v>
      </c>
      <c r="S1211" t="s">
        <v>20</v>
      </c>
      <c r="T1211" s="49">
        <v>1</v>
      </c>
      <c r="U1211" s="49">
        <v>5.5</v>
      </c>
      <c r="V1211" s="49">
        <v>144</v>
      </c>
      <c r="W1211" t="s">
        <v>315</v>
      </c>
      <c r="X1211" t="s">
        <v>302</v>
      </c>
      <c r="Y1211" t="s">
        <v>335</v>
      </c>
      <c r="Z1211" t="s">
        <v>2885</v>
      </c>
      <c r="AA1211" s="2" t="str">
        <f>IFERROR(VLOOKUP(Tabela3[[#This Row],[RetornCodigo]],Tabela7[],4,0),"formula")</f>
        <v xml:space="preserve">S. Do Povo Serrinha   </v>
      </c>
      <c r="AB1211" s="9" t="str">
        <f>IFERROR(VLOOKUP(Tabela3[[#This Row],[RetornCodigo]],Tabela7[],3,0),"formula")</f>
        <v>Supermercado Do Povo</v>
      </c>
      <c r="AC1211" s="40">
        <f>IFERROR(Tabela3[[#This Row],[Vlr Devolução]]/$AK$1,"formula")</f>
        <v>4.6136816936415386E-4</v>
      </c>
      <c r="AD1211" s="32">
        <f>IFERROR(Tabela3[[#This Row],[Qtd Devolvida Kg]]/$AL$1,"formula")</f>
        <v>1.5951001691611952E-4</v>
      </c>
      <c r="AE1211" s="41" t="str">
        <f>IFERROR(RIGHT(Tabela3[[#This Row],[Cliente]],10),"formula")</f>
        <v>0153 - 03)</v>
      </c>
      <c r="AF1211" s="41">
        <f>IFERROR(VLOOKUP(Tabela3[[#This Row],[Fantasia]],'BASE VENDAS'!#REF!,2,0),0)</f>
        <v>0</v>
      </c>
      <c r="AG1211" s="41">
        <f>IFERROR(VLOOKUP(Tabela3[[#This Row],[Fantasia]],'BASE VENDAS'!#REF!,3,0),0)</f>
        <v>0</v>
      </c>
      <c r="AH1211" s="42">
        <f t="shared" si="20"/>
        <v>2.8611970184302681E-2</v>
      </c>
    </row>
    <row r="1212" spans="1:34" x14ac:dyDescent="0.2">
      <c r="A1212" s="9" t="str">
        <f>IFERROR(Tabela3[[#This Row],[direita]],"formula")</f>
        <v>1899 - 68)</v>
      </c>
      <c r="C1212" t="s">
        <v>1134</v>
      </c>
      <c r="D1212" t="s">
        <v>917</v>
      </c>
      <c r="E1212" t="s">
        <v>1135</v>
      </c>
      <c r="F1212" t="s">
        <v>676</v>
      </c>
      <c r="G1212" t="s">
        <v>1822</v>
      </c>
      <c r="H1212" s="48">
        <v>45707</v>
      </c>
      <c r="I1212" t="s">
        <v>1982</v>
      </c>
      <c r="J1212" t="s">
        <v>303</v>
      </c>
      <c r="K1212" t="s">
        <v>45</v>
      </c>
      <c r="L1212" t="s">
        <v>417</v>
      </c>
      <c r="M1212" t="s">
        <v>153</v>
      </c>
      <c r="N1212" t="s">
        <v>338</v>
      </c>
      <c r="O1212" t="s">
        <v>336</v>
      </c>
      <c r="P1212" t="s">
        <v>2532</v>
      </c>
      <c r="Q1212" t="s">
        <v>308</v>
      </c>
      <c r="R1212" t="s">
        <v>154</v>
      </c>
      <c r="S1212" t="s">
        <v>20</v>
      </c>
      <c r="T1212" s="49">
        <v>0.1</v>
      </c>
      <c r="U1212" s="49">
        <v>1</v>
      </c>
      <c r="V1212" s="49">
        <v>12.9</v>
      </c>
      <c r="W1212" t="s">
        <v>315</v>
      </c>
      <c r="X1212" t="s">
        <v>302</v>
      </c>
      <c r="Y1212" t="s">
        <v>21</v>
      </c>
      <c r="Z1212" t="s">
        <v>2533</v>
      </c>
      <c r="AA1212" s="2" t="str">
        <f>IFERROR(VLOOKUP(Tabela3[[#This Row],[RetornCodigo]],Tabela7[],4,0),"formula")</f>
        <v xml:space="preserve">Assai Jardim America   </v>
      </c>
      <c r="AB1212" s="9" t="str">
        <f>IFERROR(VLOOKUP(Tabela3[[#This Row],[RetornCodigo]],Tabela7[],3,0),"formula")</f>
        <v>Assai</v>
      </c>
      <c r="AC1212" s="40">
        <f>IFERROR(Tabela3[[#This Row],[Vlr Devolução]]/$AK$1,"formula")</f>
        <v>4.1330898505538783E-5</v>
      </c>
      <c r="AD1212" s="32">
        <f>IFERROR(Tabela3[[#This Row],[Qtd Devolvida Kg]]/$AL$1,"formula")</f>
        <v>2.9001821257476276E-5</v>
      </c>
      <c r="AE1212" s="41" t="str">
        <f>IFERROR(RIGHT(Tabela3[[#This Row],[Cliente]],10),"formula")</f>
        <v>1899 - 68)</v>
      </c>
      <c r="AF1212" s="41">
        <f>IFERROR(VLOOKUP(Tabela3[[#This Row],[Fantasia]],'BASE VENDAS'!#REF!,2,0),0)</f>
        <v>0</v>
      </c>
      <c r="AG1212" s="41">
        <f>IFERROR(VLOOKUP(Tabela3[[#This Row],[Fantasia]],'BASE VENDAS'!#REF!,3,0),0)</f>
        <v>0</v>
      </c>
      <c r="AH1212" s="42">
        <f t="shared" si="20"/>
        <v>2.8611970184302681E-2</v>
      </c>
    </row>
    <row r="1213" spans="1:34" x14ac:dyDescent="0.2">
      <c r="A1213" s="9" t="str">
        <f>IFERROR(Tabela3[[#This Row],[direita]],"formula")</f>
        <v>0002 - 39)</v>
      </c>
      <c r="C1213" t="s">
        <v>1134</v>
      </c>
      <c r="D1213" t="s">
        <v>920</v>
      </c>
      <c r="E1213" t="s">
        <v>1135</v>
      </c>
      <c r="F1213" t="s">
        <v>685</v>
      </c>
      <c r="G1213" t="s">
        <v>1316</v>
      </c>
      <c r="H1213" s="48">
        <v>45712</v>
      </c>
      <c r="I1213" t="s">
        <v>2485</v>
      </c>
      <c r="J1213" t="s">
        <v>303</v>
      </c>
      <c r="K1213" t="s">
        <v>45</v>
      </c>
      <c r="L1213" t="s">
        <v>417</v>
      </c>
      <c r="M1213" t="s">
        <v>153</v>
      </c>
      <c r="N1213" t="s">
        <v>338</v>
      </c>
      <c r="O1213" t="s">
        <v>336</v>
      </c>
      <c r="P1213" t="s">
        <v>2554</v>
      </c>
      <c r="Q1213" t="s">
        <v>308</v>
      </c>
      <c r="R1213" t="s">
        <v>154</v>
      </c>
      <c r="S1213" t="s">
        <v>20</v>
      </c>
      <c r="T1213" s="49">
        <v>0.2</v>
      </c>
      <c r="U1213" s="49">
        <v>2</v>
      </c>
      <c r="V1213" s="49">
        <v>25.4</v>
      </c>
      <c r="W1213" t="s">
        <v>315</v>
      </c>
      <c r="X1213" t="s">
        <v>302</v>
      </c>
      <c r="Y1213" t="s">
        <v>21</v>
      </c>
      <c r="Z1213" t="s">
        <v>2553</v>
      </c>
      <c r="AA1213" s="2" t="str">
        <f>IFERROR(VLOOKUP(Tabela3[[#This Row],[RetornCodigo]],Tabela7[],4,0),"formula")</f>
        <v xml:space="preserve">Atac Sobral   </v>
      </c>
      <c r="AB1213" s="9" t="str">
        <f>IFERROR(VLOOKUP(Tabela3[[#This Row],[RetornCodigo]],Tabela7[],3,0),"formula")</f>
        <v>Atacadao</v>
      </c>
      <c r="AC1213" s="40">
        <f>IFERROR(Tabela3[[#This Row],[Vlr Devolução]]/$AK$1,"formula")</f>
        <v>8.1380218762843801E-5</v>
      </c>
      <c r="AD1213" s="32">
        <f>IFERROR(Tabela3[[#This Row],[Qtd Devolvida Kg]]/$AL$1,"formula")</f>
        <v>5.8003642514952552E-5</v>
      </c>
      <c r="AE1213" s="41" t="str">
        <f>IFERROR(RIGHT(Tabela3[[#This Row],[Cliente]],10),"formula")</f>
        <v>0002 - 39)</v>
      </c>
      <c r="AF1213" s="41">
        <f>IFERROR(VLOOKUP(Tabela3[[#This Row],[Fantasia]],'BASE VENDAS'!#REF!,2,0),0)</f>
        <v>0</v>
      </c>
      <c r="AG1213" s="41">
        <f>IFERROR(VLOOKUP(Tabela3[[#This Row],[Fantasia]],'BASE VENDAS'!#REF!,3,0),0)</f>
        <v>0</v>
      </c>
      <c r="AH1213" s="42">
        <f t="shared" si="20"/>
        <v>2.8611970184302681E-2</v>
      </c>
    </row>
    <row r="1214" spans="1:34" x14ac:dyDescent="0.2">
      <c r="A1214" s="9" t="str">
        <f>IFERROR(Tabela3[[#This Row],[direita]],"formula")</f>
        <v>2388 - 01)</v>
      </c>
      <c r="C1214" t="s">
        <v>1134</v>
      </c>
      <c r="D1214" t="s">
        <v>917</v>
      </c>
      <c r="E1214" t="s">
        <v>1135</v>
      </c>
      <c r="F1214" t="s">
        <v>690</v>
      </c>
      <c r="G1214" t="s">
        <v>1768</v>
      </c>
      <c r="H1214" s="48">
        <v>45710</v>
      </c>
      <c r="I1214" t="s">
        <v>1982</v>
      </c>
      <c r="J1214" t="s">
        <v>303</v>
      </c>
      <c r="K1214" t="s">
        <v>150</v>
      </c>
      <c r="L1214" t="s">
        <v>1750</v>
      </c>
      <c r="M1214" t="s">
        <v>155</v>
      </c>
      <c r="N1214" t="s">
        <v>338</v>
      </c>
      <c r="O1214" t="s">
        <v>336</v>
      </c>
      <c r="P1214" t="s">
        <v>2555</v>
      </c>
      <c r="Q1214" t="s">
        <v>300</v>
      </c>
      <c r="R1214" t="s">
        <v>156</v>
      </c>
      <c r="S1214" t="s">
        <v>20</v>
      </c>
      <c r="T1214" s="49">
        <v>0.16669999999999999</v>
      </c>
      <c r="U1214" s="49">
        <v>0.91685000000000005</v>
      </c>
      <c r="V1214" s="49">
        <v>19.5</v>
      </c>
      <c r="W1214" t="s">
        <v>315</v>
      </c>
      <c r="X1214" t="s">
        <v>370</v>
      </c>
      <c r="Y1214" t="s">
        <v>379</v>
      </c>
      <c r="Z1214" t="s">
        <v>2556</v>
      </c>
      <c r="AA1214" s="2" t="str">
        <f>IFERROR(VLOOKUP(Tabela3[[#This Row],[RetornCodigo]],Tabela7[],4,0),"formula")</f>
        <v xml:space="preserve">Cd Rede Integrada   </v>
      </c>
      <c r="AB1214" s="9" t="str">
        <f>IFERROR(VLOOKUP(Tabela3[[#This Row],[RetornCodigo]],Tabela7[],3,0),"formula")</f>
        <v>Rede Integrada</v>
      </c>
      <c r="AC1214" s="40">
        <f>IFERROR(Tabela3[[#This Row],[Vlr Devolução]]/$AK$1,"formula")</f>
        <v>6.2476939601395837E-5</v>
      </c>
      <c r="AD1214" s="32">
        <f>IFERROR(Tabela3[[#This Row],[Qtd Devolvida Kg]]/$AL$1,"formula")</f>
        <v>2.6590319819917126E-5</v>
      </c>
      <c r="AE1214" s="41" t="str">
        <f>IFERROR(RIGHT(Tabela3[[#This Row],[Cliente]],10),"formula")</f>
        <v>2388 - 01)</v>
      </c>
      <c r="AF1214" s="41">
        <f>IFERROR(VLOOKUP(Tabela3[[#This Row],[Fantasia]],'BASE VENDAS'!#REF!,2,0),0)</f>
        <v>0</v>
      </c>
      <c r="AG1214" s="41">
        <f>IFERROR(VLOOKUP(Tabela3[[#This Row],[Fantasia]],'BASE VENDAS'!#REF!,3,0),0)</f>
        <v>0</v>
      </c>
      <c r="AH1214" s="42">
        <f t="shared" si="20"/>
        <v>2.8611970184302681E-2</v>
      </c>
    </row>
    <row r="1215" spans="1:34" x14ac:dyDescent="0.2">
      <c r="A1215" s="9" t="str">
        <f>IFERROR(Tabela3[[#This Row],[direita]],"formula")</f>
        <v>2388 - 01)</v>
      </c>
      <c r="C1215" t="s">
        <v>1134</v>
      </c>
      <c r="D1215" t="s">
        <v>917</v>
      </c>
      <c r="E1215" t="s">
        <v>1135</v>
      </c>
      <c r="F1215" t="s">
        <v>690</v>
      </c>
      <c r="G1215" t="s">
        <v>1768</v>
      </c>
      <c r="H1215" s="48">
        <v>45710</v>
      </c>
      <c r="I1215" t="s">
        <v>1982</v>
      </c>
      <c r="J1215" t="s">
        <v>303</v>
      </c>
      <c r="K1215" t="s">
        <v>150</v>
      </c>
      <c r="L1215" t="s">
        <v>337</v>
      </c>
      <c r="M1215" t="s">
        <v>151</v>
      </c>
      <c r="N1215" t="s">
        <v>338</v>
      </c>
      <c r="O1215" t="s">
        <v>336</v>
      </c>
      <c r="P1215" t="s">
        <v>2555</v>
      </c>
      <c r="Q1215" t="s">
        <v>308</v>
      </c>
      <c r="R1215" t="s">
        <v>1749</v>
      </c>
      <c r="S1215" t="s">
        <v>20</v>
      </c>
      <c r="T1215" s="49">
        <v>0.1</v>
      </c>
      <c r="U1215" s="49">
        <v>0.55000000000000004</v>
      </c>
      <c r="V1215" s="49">
        <v>11.7</v>
      </c>
      <c r="W1215" t="s">
        <v>315</v>
      </c>
      <c r="X1215" t="s">
        <v>370</v>
      </c>
      <c r="Y1215" t="s">
        <v>379</v>
      </c>
      <c r="Z1215" t="s">
        <v>2556</v>
      </c>
      <c r="AA1215" s="2" t="str">
        <f>IFERROR(VLOOKUP(Tabela3[[#This Row],[RetornCodigo]],Tabela7[],4,0),"formula")</f>
        <v xml:space="preserve">Cd Rede Integrada   </v>
      </c>
      <c r="AB1215" s="9" t="str">
        <f>IFERROR(VLOOKUP(Tabela3[[#This Row],[RetornCodigo]],Tabela7[],3,0),"formula")</f>
        <v>Rede Integrada</v>
      </c>
      <c r="AC1215" s="40">
        <f>IFERROR(Tabela3[[#This Row],[Vlr Devolução]]/$AK$1,"formula")</f>
        <v>3.7486163760837498E-5</v>
      </c>
      <c r="AD1215" s="32">
        <f>IFERROR(Tabela3[[#This Row],[Qtd Devolvida Kg]]/$AL$1,"formula")</f>
        <v>1.5951001691611952E-5</v>
      </c>
      <c r="AE1215" s="41" t="str">
        <f>IFERROR(RIGHT(Tabela3[[#This Row],[Cliente]],10),"formula")</f>
        <v>2388 - 01)</v>
      </c>
      <c r="AF1215" s="41">
        <f>IFERROR(VLOOKUP(Tabela3[[#This Row],[Fantasia]],'BASE VENDAS'!#REF!,2,0),0)</f>
        <v>0</v>
      </c>
      <c r="AG1215" s="41">
        <f>IFERROR(VLOOKUP(Tabela3[[#This Row],[Fantasia]],'BASE VENDAS'!#REF!,3,0),0)</f>
        <v>0</v>
      </c>
      <c r="AH1215" s="42">
        <f t="shared" si="20"/>
        <v>2.8611970184302681E-2</v>
      </c>
    </row>
    <row r="1216" spans="1:34" x14ac:dyDescent="0.2">
      <c r="A1216" s="9" t="str">
        <f>IFERROR(Tabela3[[#This Row],[direita]],"formula")</f>
        <v>2388 - 01)</v>
      </c>
      <c r="C1216" t="s">
        <v>1134</v>
      </c>
      <c r="D1216" t="s">
        <v>917</v>
      </c>
      <c r="E1216" t="s">
        <v>1135</v>
      </c>
      <c r="F1216" t="s">
        <v>690</v>
      </c>
      <c r="G1216" t="s">
        <v>1768</v>
      </c>
      <c r="H1216" s="48">
        <v>45710</v>
      </c>
      <c r="I1216" t="s">
        <v>1982</v>
      </c>
      <c r="J1216" t="s">
        <v>303</v>
      </c>
      <c r="K1216" t="s">
        <v>150</v>
      </c>
      <c r="L1216" t="s">
        <v>337</v>
      </c>
      <c r="M1216" t="s">
        <v>151</v>
      </c>
      <c r="N1216" t="s">
        <v>338</v>
      </c>
      <c r="O1216" t="s">
        <v>336</v>
      </c>
      <c r="P1216" t="s">
        <v>2555</v>
      </c>
      <c r="Q1216" t="s">
        <v>319</v>
      </c>
      <c r="R1216" t="s">
        <v>1749</v>
      </c>
      <c r="S1216" t="s">
        <v>20</v>
      </c>
      <c r="T1216" s="49">
        <v>0.3</v>
      </c>
      <c r="U1216" s="49">
        <v>1.65</v>
      </c>
      <c r="V1216" s="49">
        <v>35.1</v>
      </c>
      <c r="W1216" t="s">
        <v>315</v>
      </c>
      <c r="X1216" t="s">
        <v>370</v>
      </c>
      <c r="Y1216" t="s">
        <v>379</v>
      </c>
      <c r="Z1216" t="s">
        <v>2556</v>
      </c>
      <c r="AA1216" s="2" t="str">
        <f>IFERROR(VLOOKUP(Tabela3[[#This Row],[RetornCodigo]],Tabela7[],4,0),"formula")</f>
        <v xml:space="preserve">Cd Rede Integrada   </v>
      </c>
      <c r="AB1216" s="9" t="str">
        <f>IFERROR(VLOOKUP(Tabela3[[#This Row],[RetornCodigo]],Tabela7[],3,0),"formula")</f>
        <v>Rede Integrada</v>
      </c>
      <c r="AC1216" s="40">
        <f>IFERROR(Tabela3[[#This Row],[Vlr Devolução]]/$AK$1,"formula")</f>
        <v>1.1245849128251251E-4</v>
      </c>
      <c r="AD1216" s="32">
        <f>IFERROR(Tabela3[[#This Row],[Qtd Devolvida Kg]]/$AL$1,"formula")</f>
        <v>4.7853005074835853E-5</v>
      </c>
      <c r="AE1216" s="41" t="str">
        <f>IFERROR(RIGHT(Tabela3[[#This Row],[Cliente]],10),"formula")</f>
        <v>2388 - 01)</v>
      </c>
      <c r="AF1216" s="41">
        <f>IFERROR(VLOOKUP(Tabela3[[#This Row],[Fantasia]],'BASE VENDAS'!#REF!,2,0),0)</f>
        <v>0</v>
      </c>
      <c r="AG1216" s="41">
        <f>IFERROR(VLOOKUP(Tabela3[[#This Row],[Fantasia]],'BASE VENDAS'!#REF!,3,0),0)</f>
        <v>0</v>
      </c>
      <c r="AH1216" s="42">
        <f t="shared" si="20"/>
        <v>2.8611970184302681E-2</v>
      </c>
    </row>
    <row r="1217" spans="1:34" x14ac:dyDescent="0.2">
      <c r="A1217" s="9" t="str">
        <f>IFERROR(Tabela3[[#This Row],[direita]],"formula")</f>
        <v>0129 - 01)</v>
      </c>
      <c r="C1217" t="s">
        <v>1134</v>
      </c>
      <c r="D1217" t="s">
        <v>917</v>
      </c>
      <c r="E1217" t="s">
        <v>1135</v>
      </c>
      <c r="F1217" t="s">
        <v>676</v>
      </c>
      <c r="G1217" t="s">
        <v>1200</v>
      </c>
      <c r="H1217" s="48">
        <v>45707</v>
      </c>
      <c r="I1217" t="s">
        <v>1982</v>
      </c>
      <c r="J1217" t="s">
        <v>303</v>
      </c>
      <c r="K1217" t="s">
        <v>150</v>
      </c>
      <c r="L1217" t="s">
        <v>1750</v>
      </c>
      <c r="M1217" t="s">
        <v>155</v>
      </c>
      <c r="N1217" t="s">
        <v>338</v>
      </c>
      <c r="O1217" t="s">
        <v>336</v>
      </c>
      <c r="P1217" t="s">
        <v>2886</v>
      </c>
      <c r="Q1217" t="s">
        <v>300</v>
      </c>
      <c r="R1217" t="s">
        <v>156</v>
      </c>
      <c r="S1217" t="s">
        <v>20</v>
      </c>
      <c r="T1217" s="49">
        <v>3.3300000000000003E-2</v>
      </c>
      <c r="U1217" s="49">
        <v>0.18315000000000001</v>
      </c>
      <c r="V1217" s="49">
        <v>4.7</v>
      </c>
      <c r="W1217" t="s">
        <v>315</v>
      </c>
      <c r="X1217" t="s">
        <v>368</v>
      </c>
      <c r="Y1217" t="s">
        <v>369</v>
      </c>
      <c r="Z1217" t="s">
        <v>2887</v>
      </c>
      <c r="AA1217" s="2" t="str">
        <f>IFERROR(VLOOKUP(Tabela3[[#This Row],[RetornCodigo]],Tabela7[],4,0),"formula")</f>
        <v xml:space="preserve">Sup Sao Luiz Paupina   </v>
      </c>
      <c r="AB1217" s="9" t="str">
        <f>IFERROR(VLOOKUP(Tabela3[[#This Row],[RetornCodigo]],Tabela7[],3,0),"formula")</f>
        <v>Sao Luiz</v>
      </c>
      <c r="AC1217" s="40">
        <f>IFERROR(Tabela3[[#This Row],[Vlr Devolução]]/$AK$1,"formula")</f>
        <v>1.505854441674669E-5</v>
      </c>
      <c r="AD1217" s="32">
        <f>IFERROR(Tabela3[[#This Row],[Qtd Devolvida Kg]]/$AL$1,"formula")</f>
        <v>5.3116835633067802E-6</v>
      </c>
      <c r="AE1217" s="41" t="str">
        <f>IFERROR(RIGHT(Tabela3[[#This Row],[Cliente]],10),"formula")</f>
        <v>0129 - 01)</v>
      </c>
      <c r="AF1217" s="41">
        <f>IFERROR(VLOOKUP(Tabela3[[#This Row],[Fantasia]],'BASE VENDAS'!#REF!,2,0),0)</f>
        <v>0</v>
      </c>
      <c r="AG1217" s="41">
        <f>IFERROR(VLOOKUP(Tabela3[[#This Row],[Fantasia]],'BASE VENDAS'!#REF!,3,0),0)</f>
        <v>0</v>
      </c>
      <c r="AH1217" s="42">
        <f t="shared" si="20"/>
        <v>2.8611970184302681E-2</v>
      </c>
    </row>
    <row r="1218" spans="1:34" x14ac:dyDescent="0.2">
      <c r="A1218" s="9" t="str">
        <f>IFERROR(Tabela3[[#This Row],[direita]],"formula")</f>
        <v>0176 - 01)</v>
      </c>
      <c r="C1218" t="s">
        <v>1146</v>
      </c>
      <c r="D1218" t="s">
        <v>922</v>
      </c>
      <c r="E1218" t="s">
        <v>1135</v>
      </c>
      <c r="F1218" t="s">
        <v>676</v>
      </c>
      <c r="G1218" t="s">
        <v>1204</v>
      </c>
      <c r="H1218" s="48">
        <v>45707</v>
      </c>
      <c r="I1218" t="s">
        <v>1982</v>
      </c>
      <c r="J1218" t="s">
        <v>303</v>
      </c>
      <c r="K1218" t="s">
        <v>147</v>
      </c>
      <c r="L1218" t="s">
        <v>415</v>
      </c>
      <c r="M1218" t="s">
        <v>148</v>
      </c>
      <c r="N1218" t="s">
        <v>416</v>
      </c>
      <c r="O1218" t="s">
        <v>336</v>
      </c>
      <c r="P1218" t="s">
        <v>2888</v>
      </c>
      <c r="Q1218" t="s">
        <v>300</v>
      </c>
      <c r="R1218" t="s">
        <v>149</v>
      </c>
      <c r="S1218" t="s">
        <v>20</v>
      </c>
      <c r="T1218" s="49">
        <v>0.57140000000000002</v>
      </c>
      <c r="U1218" s="49">
        <v>7.9996</v>
      </c>
      <c r="V1218" s="49">
        <v>52.8</v>
      </c>
      <c r="W1218" t="s">
        <v>315</v>
      </c>
      <c r="X1218" t="s">
        <v>302</v>
      </c>
      <c r="Y1218" t="s">
        <v>21</v>
      </c>
      <c r="Z1218" t="s">
        <v>2889</v>
      </c>
      <c r="AA1218" s="2" t="str">
        <f>IFERROR(VLOOKUP(Tabela3[[#This Row],[RetornCodigo]],Tabela7[],4,0),"formula")</f>
        <v xml:space="preserve">Lagoa Cd   </v>
      </c>
      <c r="AB1218" s="9" t="str">
        <f>IFERROR(VLOOKUP(Tabela3[[#This Row],[RetornCodigo]],Tabela7[],3,0),"formula")</f>
        <v>Lagoa</v>
      </c>
      <c r="AC1218" s="40">
        <f>IFERROR(Tabela3[[#This Row],[Vlr Devolução]]/$AK$1,"formula")</f>
        <v>1.6916832876685641E-4</v>
      </c>
      <c r="AD1218" s="32">
        <f>IFERROR(Tabela3[[#This Row],[Qtd Devolvida Kg]]/$AL$1,"formula")</f>
        <v>2.3200296933130723E-4</v>
      </c>
      <c r="AE1218" s="41" t="str">
        <f>IFERROR(RIGHT(Tabela3[[#This Row],[Cliente]],10),"formula")</f>
        <v>0176 - 01)</v>
      </c>
      <c r="AF1218" s="41">
        <f>IFERROR(VLOOKUP(Tabela3[[#This Row],[Fantasia]],'BASE VENDAS'!#REF!,2,0),0)</f>
        <v>0</v>
      </c>
      <c r="AG1218" s="41">
        <f>IFERROR(VLOOKUP(Tabela3[[#This Row],[Fantasia]],'BASE VENDAS'!#REF!,3,0),0)</f>
        <v>0</v>
      </c>
      <c r="AH1218" s="42">
        <f t="shared" si="20"/>
        <v>2.8611970184302681E-2</v>
      </c>
    </row>
    <row r="1219" spans="1:34" x14ac:dyDescent="0.2">
      <c r="A1219" s="9" t="str">
        <f>IFERROR(Tabela3[[#This Row],[direita]],"formula")</f>
        <v>3016 - 01)</v>
      </c>
      <c r="C1219" t="s">
        <v>1134</v>
      </c>
      <c r="D1219" t="s">
        <v>924</v>
      </c>
      <c r="E1219" t="s">
        <v>1135</v>
      </c>
      <c r="F1219" t="s">
        <v>693</v>
      </c>
      <c r="G1219" t="s">
        <v>2613</v>
      </c>
      <c r="H1219" s="48">
        <v>45712</v>
      </c>
      <c r="I1219" t="s">
        <v>2485</v>
      </c>
      <c r="J1219" t="s">
        <v>303</v>
      </c>
      <c r="K1219" t="s">
        <v>150</v>
      </c>
      <c r="L1219" t="s">
        <v>407</v>
      </c>
      <c r="M1219" t="s">
        <v>408</v>
      </c>
      <c r="N1219" t="s">
        <v>338</v>
      </c>
      <c r="O1219" t="s">
        <v>336</v>
      </c>
      <c r="P1219" t="s">
        <v>2614</v>
      </c>
      <c r="Q1219" t="s">
        <v>327</v>
      </c>
      <c r="R1219" t="s">
        <v>409</v>
      </c>
      <c r="S1219" t="s">
        <v>20</v>
      </c>
      <c r="T1219" s="49">
        <v>6.6699999999999995E-2</v>
      </c>
      <c r="U1219" s="49">
        <v>0.36685000000000001</v>
      </c>
      <c r="V1219" s="49">
        <v>9.6</v>
      </c>
      <c r="W1219" t="s">
        <v>315</v>
      </c>
      <c r="X1219" t="s">
        <v>368</v>
      </c>
      <c r="Y1219" t="s">
        <v>369</v>
      </c>
      <c r="Z1219" t="s">
        <v>2615</v>
      </c>
      <c r="AA1219" s="2" t="str">
        <f>IFERROR(VLOOKUP(Tabela3[[#This Row],[RetornCodigo]],Tabela7[],4,0),"formula")</f>
        <v xml:space="preserve">Diniz Supermercados   </v>
      </c>
      <c r="AB1219" s="9" t="str">
        <f>IFERROR(VLOOKUP(Tabela3[[#This Row],[RetornCodigo]],Tabela7[],3,0),"formula")</f>
        <v>Diniz</v>
      </c>
      <c r="AC1219" s="40">
        <f>IFERROR(Tabela3[[#This Row],[Vlr Devolução]]/$AK$1,"formula")</f>
        <v>3.0757877957610255E-5</v>
      </c>
      <c r="AD1219" s="32">
        <f>IFERROR(Tabela3[[#This Row],[Qtd Devolvida Kg]]/$AL$1,"formula")</f>
        <v>1.0639318128305172E-5</v>
      </c>
      <c r="AE1219" s="41" t="str">
        <f>IFERROR(RIGHT(Tabela3[[#This Row],[Cliente]],10),"formula")</f>
        <v>3016 - 01)</v>
      </c>
      <c r="AF1219" s="41">
        <f>IFERROR(VLOOKUP(Tabela3[[#This Row],[Fantasia]],'BASE VENDAS'!#REF!,2,0),0)</f>
        <v>0</v>
      </c>
      <c r="AG1219" s="41">
        <f>IFERROR(VLOOKUP(Tabela3[[#This Row],[Fantasia]],'BASE VENDAS'!#REF!,3,0),0)</f>
        <v>0</v>
      </c>
      <c r="AH1219" s="42">
        <f t="shared" si="20"/>
        <v>2.8611970184302681E-2</v>
      </c>
    </row>
    <row r="1220" spans="1:34" x14ac:dyDescent="0.2">
      <c r="A1220" s="9" t="str">
        <f>IFERROR(Tabela3[[#This Row],[direita]],"formula")</f>
        <v>2131 - 04)</v>
      </c>
      <c r="C1220" t="s">
        <v>1134</v>
      </c>
      <c r="D1220" t="s">
        <v>924</v>
      </c>
      <c r="E1220" t="s">
        <v>1135</v>
      </c>
      <c r="F1220" t="s">
        <v>691</v>
      </c>
      <c r="G1220" t="s">
        <v>2625</v>
      </c>
      <c r="H1220" s="48">
        <v>45712</v>
      </c>
      <c r="I1220" t="s">
        <v>2485</v>
      </c>
      <c r="J1220" t="s">
        <v>303</v>
      </c>
      <c r="K1220" t="s">
        <v>150</v>
      </c>
      <c r="L1220" t="s">
        <v>1755</v>
      </c>
      <c r="M1220" t="s">
        <v>1756</v>
      </c>
      <c r="N1220" t="s">
        <v>338</v>
      </c>
      <c r="O1220" t="s">
        <v>336</v>
      </c>
      <c r="P1220" t="s">
        <v>2626</v>
      </c>
      <c r="Q1220" t="s">
        <v>309</v>
      </c>
      <c r="R1220" t="s">
        <v>1757</v>
      </c>
      <c r="S1220" t="s">
        <v>20</v>
      </c>
      <c r="T1220" s="49">
        <v>5.5599999999999997E-2</v>
      </c>
      <c r="U1220" s="49">
        <v>0.30580000000000002</v>
      </c>
      <c r="V1220" s="49">
        <v>7.5</v>
      </c>
      <c r="W1220" t="s">
        <v>315</v>
      </c>
      <c r="X1220" t="s">
        <v>302</v>
      </c>
      <c r="Y1220" t="s">
        <v>335</v>
      </c>
      <c r="Z1220" t="s">
        <v>2627</v>
      </c>
      <c r="AA1220" s="2" t="str">
        <f>IFERROR(VLOOKUP(Tabela3[[#This Row],[RetornCodigo]],Tabela7[],4,0),"formula")</f>
        <v xml:space="preserve">Diniz Ossean Araripe   </v>
      </c>
      <c r="AB1220" s="9" t="str">
        <f>IFERROR(VLOOKUP(Tabela3[[#This Row],[RetornCodigo]],Tabela7[],3,0),"formula")</f>
        <v>Super Economico</v>
      </c>
      <c r="AC1220" s="40">
        <f>IFERROR(Tabela3[[#This Row],[Vlr Devolução]]/$AK$1,"formula")</f>
        <v>2.4029592154383016E-5</v>
      </c>
      <c r="AD1220" s="32">
        <f>IFERROR(Tabela3[[#This Row],[Qtd Devolvida Kg]]/$AL$1,"formula")</f>
        <v>8.8687569405362453E-6</v>
      </c>
      <c r="AE1220" s="41" t="str">
        <f>IFERROR(RIGHT(Tabela3[[#This Row],[Cliente]],10),"formula")</f>
        <v>2131 - 04)</v>
      </c>
      <c r="AF1220" s="41">
        <f>IFERROR(VLOOKUP(Tabela3[[#This Row],[Fantasia]],'BASE VENDAS'!#REF!,2,0),0)</f>
        <v>0</v>
      </c>
      <c r="AG1220" s="41">
        <f>IFERROR(VLOOKUP(Tabela3[[#This Row],[Fantasia]],'BASE VENDAS'!#REF!,3,0),0)</f>
        <v>0</v>
      </c>
      <c r="AH1220" s="42">
        <f t="shared" si="20"/>
        <v>2.8611970184302681E-2</v>
      </c>
    </row>
    <row r="1221" spans="1:34" x14ac:dyDescent="0.2">
      <c r="A1221" s="9" t="str">
        <f>IFERROR(Tabela3[[#This Row],[direita]],"formula")</f>
        <v>0002 - 11)</v>
      </c>
      <c r="C1221" t="s">
        <v>1140</v>
      </c>
      <c r="D1221" t="s">
        <v>918</v>
      </c>
      <c r="E1221" t="s">
        <v>1141</v>
      </c>
      <c r="F1221" t="s">
        <v>677</v>
      </c>
      <c r="G1221" t="s">
        <v>1479</v>
      </c>
      <c r="H1221" s="48">
        <v>45709</v>
      </c>
      <c r="I1221" t="s">
        <v>1982</v>
      </c>
      <c r="J1221" t="s">
        <v>303</v>
      </c>
      <c r="K1221" t="s">
        <v>150</v>
      </c>
      <c r="L1221" t="s">
        <v>407</v>
      </c>
      <c r="M1221" t="s">
        <v>408</v>
      </c>
      <c r="N1221" t="s">
        <v>338</v>
      </c>
      <c r="O1221" t="s">
        <v>336</v>
      </c>
      <c r="P1221" t="s">
        <v>2630</v>
      </c>
      <c r="Q1221" t="s">
        <v>317</v>
      </c>
      <c r="R1221" t="s">
        <v>409</v>
      </c>
      <c r="S1221" t="s">
        <v>20</v>
      </c>
      <c r="T1221" s="49">
        <v>3.3300000000000003E-2</v>
      </c>
      <c r="U1221" s="49">
        <v>0.18315000000000001</v>
      </c>
      <c r="V1221" s="49">
        <v>4.5</v>
      </c>
      <c r="W1221" t="s">
        <v>315</v>
      </c>
      <c r="X1221" t="s">
        <v>302</v>
      </c>
      <c r="Y1221" t="s">
        <v>21</v>
      </c>
      <c r="Z1221" t="s">
        <v>2631</v>
      </c>
      <c r="AA1221" s="2" t="str">
        <f>IFERROR(VLOOKUP(Tabela3[[#This Row],[RetornCodigo]],Tabela7[],4,0),"formula")</f>
        <v xml:space="preserve">Atac Primavera   </v>
      </c>
      <c r="AB1221" s="9" t="str">
        <f>IFERROR(VLOOKUP(Tabela3[[#This Row],[RetornCodigo]],Tabela7[],3,0),"formula")</f>
        <v>Atacadao</v>
      </c>
      <c r="AC1221" s="40">
        <f>IFERROR(Tabela3[[#This Row],[Vlr Devolução]]/$AK$1,"formula")</f>
        <v>1.4417755292629808E-5</v>
      </c>
      <c r="AD1221" s="32">
        <f>IFERROR(Tabela3[[#This Row],[Qtd Devolvida Kg]]/$AL$1,"formula")</f>
        <v>5.3116835633067802E-6</v>
      </c>
      <c r="AE1221" s="41" t="str">
        <f>IFERROR(RIGHT(Tabela3[[#This Row],[Cliente]],10),"formula")</f>
        <v>0002 - 11)</v>
      </c>
      <c r="AF1221" s="41">
        <f>IFERROR(VLOOKUP(Tabela3[[#This Row],[Fantasia]],'BASE VENDAS'!#REF!,2,0),0)</f>
        <v>0</v>
      </c>
      <c r="AG1221" s="41">
        <f>IFERROR(VLOOKUP(Tabela3[[#This Row],[Fantasia]],'BASE VENDAS'!#REF!,3,0),0)</f>
        <v>0</v>
      </c>
      <c r="AH1221" s="42">
        <f t="shared" si="20"/>
        <v>2.8611970184302681E-2</v>
      </c>
    </row>
    <row r="1222" spans="1:34" x14ac:dyDescent="0.2">
      <c r="A1222" s="9" t="str">
        <f>IFERROR(Tabela3[[#This Row],[direita]],"formula")</f>
        <v>0176 - 01)</v>
      </c>
      <c r="C1222" t="s">
        <v>1146</v>
      </c>
      <c r="D1222" t="s">
        <v>922</v>
      </c>
      <c r="E1222" t="s">
        <v>1135</v>
      </c>
      <c r="F1222" t="s">
        <v>676</v>
      </c>
      <c r="G1222" t="s">
        <v>1204</v>
      </c>
      <c r="H1222" s="48">
        <v>45707</v>
      </c>
      <c r="I1222" t="s">
        <v>1982</v>
      </c>
      <c r="J1222" t="s">
        <v>303</v>
      </c>
      <c r="K1222" t="s">
        <v>147</v>
      </c>
      <c r="L1222" t="s">
        <v>415</v>
      </c>
      <c r="M1222" t="s">
        <v>148</v>
      </c>
      <c r="N1222" t="s">
        <v>416</v>
      </c>
      <c r="O1222" t="s">
        <v>336</v>
      </c>
      <c r="P1222" t="s">
        <v>2632</v>
      </c>
      <c r="Q1222" t="s">
        <v>308</v>
      </c>
      <c r="R1222" t="s">
        <v>149</v>
      </c>
      <c r="S1222" t="s">
        <v>20</v>
      </c>
      <c r="T1222" s="49">
        <v>0.28570000000000001</v>
      </c>
      <c r="U1222" s="49">
        <v>3.9998</v>
      </c>
      <c r="V1222" s="49">
        <v>26.4</v>
      </c>
      <c r="W1222" t="s">
        <v>315</v>
      </c>
      <c r="X1222" t="s">
        <v>302</v>
      </c>
      <c r="Y1222" t="s">
        <v>21</v>
      </c>
      <c r="Z1222" t="s">
        <v>2633</v>
      </c>
      <c r="AA1222" s="2" t="str">
        <f>IFERROR(VLOOKUP(Tabela3[[#This Row],[RetornCodigo]],Tabela7[],4,0),"formula")</f>
        <v xml:space="preserve">Lagoa Cd   </v>
      </c>
      <c r="AB1222" s="9" t="str">
        <f>IFERROR(VLOOKUP(Tabela3[[#This Row],[RetornCodigo]],Tabela7[],3,0),"formula")</f>
        <v>Lagoa</v>
      </c>
      <c r="AC1222" s="40">
        <f>IFERROR(Tabela3[[#This Row],[Vlr Devolução]]/$AK$1,"formula")</f>
        <v>8.4584164383428204E-5</v>
      </c>
      <c r="AD1222" s="32">
        <f>IFERROR(Tabela3[[#This Row],[Qtd Devolvida Kg]]/$AL$1,"formula")</f>
        <v>1.1600148466565361E-4</v>
      </c>
      <c r="AE1222" s="41" t="str">
        <f>IFERROR(RIGHT(Tabela3[[#This Row],[Cliente]],10),"formula")</f>
        <v>0176 - 01)</v>
      </c>
      <c r="AF1222" s="41">
        <f>IFERROR(VLOOKUP(Tabela3[[#This Row],[Fantasia]],'BASE VENDAS'!#REF!,2,0),0)</f>
        <v>0</v>
      </c>
      <c r="AG1222" s="41">
        <f>IFERROR(VLOOKUP(Tabela3[[#This Row],[Fantasia]],'BASE VENDAS'!#REF!,3,0),0)</f>
        <v>0</v>
      </c>
      <c r="AH1222" s="42">
        <f t="shared" si="20"/>
        <v>2.8611970184302681E-2</v>
      </c>
    </row>
    <row r="1223" spans="1:34" x14ac:dyDescent="0.2">
      <c r="A1223" s="9" t="str">
        <f>IFERROR(Tabela3[[#This Row],[direita]],"formula")</f>
        <v>0002 - 24)</v>
      </c>
      <c r="C1223" t="s">
        <v>1134</v>
      </c>
      <c r="D1223" t="s">
        <v>920</v>
      </c>
      <c r="E1223" t="s">
        <v>1135</v>
      </c>
      <c r="F1223" t="s">
        <v>676</v>
      </c>
      <c r="G1223" t="s">
        <v>1264</v>
      </c>
      <c r="H1223" s="48">
        <v>45712</v>
      </c>
      <c r="I1223" t="s">
        <v>2485</v>
      </c>
      <c r="J1223" t="s">
        <v>303</v>
      </c>
      <c r="K1223" t="s">
        <v>150</v>
      </c>
      <c r="L1223" t="s">
        <v>1750</v>
      </c>
      <c r="M1223" t="s">
        <v>155</v>
      </c>
      <c r="N1223" t="s">
        <v>338</v>
      </c>
      <c r="O1223" t="s">
        <v>336</v>
      </c>
      <c r="P1223" t="s">
        <v>2890</v>
      </c>
      <c r="Q1223" t="s">
        <v>308</v>
      </c>
      <c r="R1223" t="s">
        <v>156</v>
      </c>
      <c r="S1223" t="s">
        <v>20</v>
      </c>
      <c r="T1223" s="49">
        <v>0.26669999999999999</v>
      </c>
      <c r="U1223" s="49">
        <v>1.46685</v>
      </c>
      <c r="V1223" s="49">
        <v>39.200000000000003</v>
      </c>
      <c r="W1223" t="s">
        <v>301</v>
      </c>
      <c r="X1223" t="s">
        <v>370</v>
      </c>
      <c r="Y1223" t="s">
        <v>371</v>
      </c>
      <c r="Z1223" t="s">
        <v>2891</v>
      </c>
      <c r="AA1223" s="2" t="str">
        <f>IFERROR(VLOOKUP(Tabela3[[#This Row],[RetornCodigo]],Tabela7[],4,0),"formula")</f>
        <v xml:space="preserve">Atac Serrinha   </v>
      </c>
      <c r="AB1223" s="9" t="str">
        <f>IFERROR(VLOOKUP(Tabela3[[#This Row],[RetornCodigo]],Tabela7[],3,0),"formula")</f>
        <v>Atacadao</v>
      </c>
      <c r="AC1223" s="40">
        <f>IFERROR(Tabela3[[#This Row],[Vlr Devolução]]/$AK$1,"formula")</f>
        <v>1.2559466832690858E-4</v>
      </c>
      <c r="AD1223" s="32">
        <f>IFERROR(Tabela3[[#This Row],[Qtd Devolvida Kg]]/$AL$1,"formula")</f>
        <v>4.2541321511529075E-5</v>
      </c>
      <c r="AE1223" s="41" t="str">
        <f>IFERROR(RIGHT(Tabela3[[#This Row],[Cliente]],10),"formula")</f>
        <v>0002 - 24)</v>
      </c>
      <c r="AF1223" s="41">
        <f>IFERROR(VLOOKUP(Tabela3[[#This Row],[Fantasia]],'BASE VENDAS'!#REF!,2,0),0)</f>
        <v>0</v>
      </c>
      <c r="AG1223" s="41">
        <f>IFERROR(VLOOKUP(Tabela3[[#This Row],[Fantasia]],'BASE VENDAS'!#REF!,3,0),0)</f>
        <v>0</v>
      </c>
      <c r="AH1223" s="42">
        <f t="shared" si="20"/>
        <v>2.8611970184302681E-2</v>
      </c>
    </row>
    <row r="1224" spans="1:34" x14ac:dyDescent="0.2">
      <c r="A1224" s="9" t="str">
        <f>IFERROR(Tabela3[[#This Row],[direita]],"formula")</f>
        <v>0048 - 18)</v>
      </c>
      <c r="C1224" t="s">
        <v>1134</v>
      </c>
      <c r="D1224" t="s">
        <v>920</v>
      </c>
      <c r="E1224" t="s">
        <v>1135</v>
      </c>
      <c r="F1224" t="s">
        <v>676</v>
      </c>
      <c r="G1224" t="s">
        <v>1197</v>
      </c>
      <c r="H1224" s="48">
        <v>45707</v>
      </c>
      <c r="I1224" t="s">
        <v>1982</v>
      </c>
      <c r="J1224" t="s">
        <v>303</v>
      </c>
      <c r="K1224" t="s">
        <v>150</v>
      </c>
      <c r="L1224" t="s">
        <v>337</v>
      </c>
      <c r="M1224" t="s">
        <v>151</v>
      </c>
      <c r="N1224" t="s">
        <v>338</v>
      </c>
      <c r="O1224" t="s">
        <v>336</v>
      </c>
      <c r="P1224" t="s">
        <v>2892</v>
      </c>
      <c r="Q1224" t="s">
        <v>308</v>
      </c>
      <c r="R1224" t="s">
        <v>1749</v>
      </c>
      <c r="S1224" t="s">
        <v>20</v>
      </c>
      <c r="T1224" s="49">
        <v>0.1333</v>
      </c>
      <c r="U1224" s="49">
        <v>0.73314999999999997</v>
      </c>
      <c r="V1224" s="49">
        <v>19.600000000000001</v>
      </c>
      <c r="W1224" t="s">
        <v>315</v>
      </c>
      <c r="X1224" t="s">
        <v>302</v>
      </c>
      <c r="Y1224" t="s">
        <v>335</v>
      </c>
      <c r="Z1224" t="s">
        <v>2893</v>
      </c>
      <c r="AA1224" s="2" t="str">
        <f>IFERROR(VLOOKUP(Tabela3[[#This Row],[RetornCodigo]],Tabela7[],4,0),"formula")</f>
        <v xml:space="preserve">Atac Papicu   </v>
      </c>
      <c r="AB1224" s="9" t="str">
        <f>IFERROR(VLOOKUP(Tabela3[[#This Row],[RetornCodigo]],Tabela7[],3,0),"formula")</f>
        <v>Atacadao</v>
      </c>
      <c r="AC1224" s="40">
        <f>IFERROR(Tabela3[[#This Row],[Vlr Devolução]]/$AK$1,"formula")</f>
        <v>6.2797334163454288E-5</v>
      </c>
      <c r="AD1224" s="32">
        <f>IFERROR(Tabela3[[#This Row],[Qtd Devolvida Kg]]/$AL$1,"formula")</f>
        <v>2.1262685254918731E-5</v>
      </c>
      <c r="AE1224" s="41" t="str">
        <f>IFERROR(RIGHT(Tabela3[[#This Row],[Cliente]],10),"formula")</f>
        <v>0048 - 18)</v>
      </c>
      <c r="AF1224" s="41">
        <f>IFERROR(VLOOKUP(Tabela3[[#This Row],[Fantasia]],'BASE VENDAS'!#REF!,2,0),0)</f>
        <v>0</v>
      </c>
      <c r="AG1224" s="41">
        <f>IFERROR(VLOOKUP(Tabela3[[#This Row],[Fantasia]],'BASE VENDAS'!#REF!,3,0),0)</f>
        <v>0</v>
      </c>
      <c r="AH1224" s="42">
        <f t="shared" si="20"/>
        <v>2.8611970184302681E-2</v>
      </c>
    </row>
    <row r="1225" spans="1:34" x14ac:dyDescent="0.2">
      <c r="A1225" s="9" t="str">
        <f>IFERROR(Tabela3[[#This Row],[direita]],"formula")</f>
        <v>1899 - 26)</v>
      </c>
      <c r="C1225" t="s">
        <v>1134</v>
      </c>
      <c r="D1225" t="s">
        <v>917</v>
      </c>
      <c r="E1225" t="s">
        <v>1135</v>
      </c>
      <c r="F1225" t="s">
        <v>676</v>
      </c>
      <c r="G1225" t="s">
        <v>1219</v>
      </c>
      <c r="H1225" s="48">
        <v>45706</v>
      </c>
      <c r="I1225" t="s">
        <v>1982</v>
      </c>
      <c r="J1225" t="s">
        <v>303</v>
      </c>
      <c r="K1225" t="s">
        <v>147</v>
      </c>
      <c r="L1225" t="s">
        <v>415</v>
      </c>
      <c r="M1225" t="s">
        <v>148</v>
      </c>
      <c r="N1225" t="s">
        <v>416</v>
      </c>
      <c r="O1225" t="s">
        <v>336</v>
      </c>
      <c r="P1225" t="s">
        <v>2650</v>
      </c>
      <c r="Q1225" t="s">
        <v>309</v>
      </c>
      <c r="R1225" t="s">
        <v>149</v>
      </c>
      <c r="S1225" t="s">
        <v>20</v>
      </c>
      <c r="T1225" s="49">
        <v>0.1071</v>
      </c>
      <c r="U1225" s="49">
        <v>1.4994000000000001</v>
      </c>
      <c r="V1225" s="49">
        <v>8.25</v>
      </c>
      <c r="W1225" t="s">
        <v>315</v>
      </c>
      <c r="X1225" t="s">
        <v>302</v>
      </c>
      <c r="Y1225" t="s">
        <v>21</v>
      </c>
      <c r="Z1225" t="s">
        <v>2651</v>
      </c>
      <c r="AA1225" s="2" t="str">
        <f>IFERROR(VLOOKUP(Tabela3[[#This Row],[RetornCodigo]],Tabela7[],4,0),"formula")</f>
        <v xml:space="preserve">Assai Messejena   </v>
      </c>
      <c r="AB1225" s="9" t="str">
        <f>IFERROR(VLOOKUP(Tabela3[[#This Row],[RetornCodigo]],Tabela7[],3,0),"formula")</f>
        <v>Assai</v>
      </c>
      <c r="AC1225" s="40">
        <f>IFERROR(Tabela3[[#This Row],[Vlr Devolução]]/$AK$1,"formula")</f>
        <v>2.6432551369821315E-5</v>
      </c>
      <c r="AD1225" s="32">
        <f>IFERROR(Tabela3[[#This Row],[Qtd Devolvida Kg]]/$AL$1,"formula")</f>
        <v>4.3485330793459933E-5</v>
      </c>
      <c r="AE1225" s="41" t="str">
        <f>IFERROR(RIGHT(Tabela3[[#This Row],[Cliente]],10),"formula")</f>
        <v>1899 - 26)</v>
      </c>
      <c r="AF1225" s="41">
        <f>IFERROR(VLOOKUP(Tabela3[[#This Row],[Fantasia]],'BASE VENDAS'!#REF!,2,0),0)</f>
        <v>0</v>
      </c>
      <c r="AG1225" s="41">
        <f>IFERROR(VLOOKUP(Tabela3[[#This Row],[Fantasia]],'BASE VENDAS'!#REF!,3,0),0)</f>
        <v>0</v>
      </c>
      <c r="AH1225" s="42">
        <f t="shared" si="20"/>
        <v>2.8611970184302681E-2</v>
      </c>
    </row>
    <row r="1226" spans="1:34" x14ac:dyDescent="0.2">
      <c r="A1226" s="9" t="str">
        <f>IFERROR(Tabela3[[#This Row],[direita]],"formula")</f>
        <v>0129 - 01)</v>
      </c>
      <c r="C1226" t="s">
        <v>1134</v>
      </c>
      <c r="D1226" t="s">
        <v>917</v>
      </c>
      <c r="E1226" t="s">
        <v>1135</v>
      </c>
      <c r="F1226" t="s">
        <v>676</v>
      </c>
      <c r="G1226" t="s">
        <v>1200</v>
      </c>
      <c r="H1226" s="48">
        <v>45705</v>
      </c>
      <c r="I1226" t="s">
        <v>1982</v>
      </c>
      <c r="J1226" t="s">
        <v>303</v>
      </c>
      <c r="K1226" t="s">
        <v>150</v>
      </c>
      <c r="L1226" t="s">
        <v>407</v>
      </c>
      <c r="M1226" t="s">
        <v>408</v>
      </c>
      <c r="N1226" t="s">
        <v>338</v>
      </c>
      <c r="O1226" t="s">
        <v>336</v>
      </c>
      <c r="P1226" t="s">
        <v>2349</v>
      </c>
      <c r="Q1226" t="s">
        <v>300</v>
      </c>
      <c r="R1226" t="s">
        <v>409</v>
      </c>
      <c r="S1226" t="s">
        <v>20</v>
      </c>
      <c r="T1226" s="49">
        <v>1</v>
      </c>
      <c r="U1226" s="49">
        <v>5.5</v>
      </c>
      <c r="V1226" s="49">
        <v>141</v>
      </c>
      <c r="W1226" t="s">
        <v>315</v>
      </c>
      <c r="X1226" t="s">
        <v>368</v>
      </c>
      <c r="Y1226" t="s">
        <v>369</v>
      </c>
      <c r="Z1226" t="s">
        <v>2350</v>
      </c>
      <c r="AA1226" s="2" t="str">
        <f>IFERROR(VLOOKUP(Tabela3[[#This Row],[RetornCodigo]],Tabela7[],4,0),"formula")</f>
        <v xml:space="preserve">Sup Sao Luiz Paupina   </v>
      </c>
      <c r="AB1226" s="9" t="str">
        <f>IFERROR(VLOOKUP(Tabela3[[#This Row],[RetornCodigo]],Tabela7[],3,0),"formula")</f>
        <v>Sao Luiz</v>
      </c>
      <c r="AC1226" s="40">
        <f>IFERROR(Tabela3[[#This Row],[Vlr Devolução]]/$AK$1,"formula")</f>
        <v>4.5175633250240066E-4</v>
      </c>
      <c r="AD1226" s="32">
        <f>IFERROR(Tabela3[[#This Row],[Qtd Devolvida Kg]]/$AL$1,"formula")</f>
        <v>1.5951001691611952E-4</v>
      </c>
      <c r="AE1226" s="41" t="str">
        <f>IFERROR(RIGHT(Tabela3[[#This Row],[Cliente]],10),"formula")</f>
        <v>0129 - 01)</v>
      </c>
      <c r="AF1226" s="41">
        <f>IFERROR(VLOOKUP(Tabela3[[#This Row],[Fantasia]],'BASE VENDAS'!#REF!,2,0),0)</f>
        <v>0</v>
      </c>
      <c r="AG1226" s="41">
        <f>IFERROR(VLOOKUP(Tabela3[[#This Row],[Fantasia]],'BASE VENDAS'!#REF!,3,0),0)</f>
        <v>0</v>
      </c>
      <c r="AH1226" s="42">
        <f t="shared" si="20"/>
        <v>2.8611970184302681E-2</v>
      </c>
    </row>
    <row r="1227" spans="1:34" x14ac:dyDescent="0.2">
      <c r="A1227" s="9" t="str">
        <f>IFERROR(Tabela3[[#This Row],[direita]],"formula")</f>
        <v>0129 - 01)</v>
      </c>
      <c r="C1227" t="s">
        <v>1134</v>
      </c>
      <c r="D1227" t="s">
        <v>917</v>
      </c>
      <c r="E1227" t="s">
        <v>1135</v>
      </c>
      <c r="F1227" t="s">
        <v>676</v>
      </c>
      <c r="G1227" t="s">
        <v>1200</v>
      </c>
      <c r="H1227" s="48">
        <v>45705</v>
      </c>
      <c r="I1227" t="s">
        <v>1982</v>
      </c>
      <c r="J1227" t="s">
        <v>303</v>
      </c>
      <c r="K1227" t="s">
        <v>150</v>
      </c>
      <c r="L1227" t="s">
        <v>337</v>
      </c>
      <c r="M1227" t="s">
        <v>151</v>
      </c>
      <c r="N1227" t="s">
        <v>338</v>
      </c>
      <c r="O1227" t="s">
        <v>336</v>
      </c>
      <c r="P1227" t="s">
        <v>2349</v>
      </c>
      <c r="Q1227" t="s">
        <v>308</v>
      </c>
      <c r="R1227" t="s">
        <v>1749</v>
      </c>
      <c r="S1227" t="s">
        <v>20</v>
      </c>
      <c r="T1227" s="49">
        <v>0.4</v>
      </c>
      <c r="U1227" s="49">
        <v>2.2000000000000002</v>
      </c>
      <c r="V1227" s="49">
        <v>56.4</v>
      </c>
      <c r="W1227" t="s">
        <v>315</v>
      </c>
      <c r="X1227" t="s">
        <v>368</v>
      </c>
      <c r="Y1227" t="s">
        <v>369</v>
      </c>
      <c r="Z1227" t="s">
        <v>2350</v>
      </c>
      <c r="AA1227" s="2" t="str">
        <f>IFERROR(VLOOKUP(Tabela3[[#This Row],[RetornCodigo]],Tabela7[],4,0),"formula")</f>
        <v xml:space="preserve">Sup Sao Luiz Paupina   </v>
      </c>
      <c r="AB1227" s="9" t="str">
        <f>IFERROR(VLOOKUP(Tabela3[[#This Row],[RetornCodigo]],Tabela7[],3,0),"formula")</f>
        <v>Sao Luiz</v>
      </c>
      <c r="AC1227" s="40">
        <f>IFERROR(Tabela3[[#This Row],[Vlr Devolução]]/$AK$1,"formula")</f>
        <v>1.8070253300096027E-4</v>
      </c>
      <c r="AD1227" s="32">
        <f>IFERROR(Tabela3[[#This Row],[Qtd Devolvida Kg]]/$AL$1,"formula")</f>
        <v>6.3804006766447809E-5</v>
      </c>
      <c r="AE1227" s="41" t="str">
        <f>IFERROR(RIGHT(Tabela3[[#This Row],[Cliente]],10),"formula")</f>
        <v>0129 - 01)</v>
      </c>
      <c r="AF1227" s="41">
        <f>IFERROR(VLOOKUP(Tabela3[[#This Row],[Fantasia]],'BASE VENDAS'!#REF!,2,0),0)</f>
        <v>0</v>
      </c>
      <c r="AG1227" s="41">
        <f>IFERROR(VLOOKUP(Tabela3[[#This Row],[Fantasia]],'BASE VENDAS'!#REF!,3,0),0)</f>
        <v>0</v>
      </c>
      <c r="AH1227" s="42">
        <f t="shared" si="20"/>
        <v>2.8611970184302681E-2</v>
      </c>
    </row>
    <row r="1228" spans="1:34" x14ac:dyDescent="0.2">
      <c r="A1228" s="9" t="str">
        <f>IFERROR(Tabela3[[#This Row],[direita]],"formula")</f>
        <v>0176 - 01)</v>
      </c>
      <c r="C1228" t="s">
        <v>1146</v>
      </c>
      <c r="D1228" t="s">
        <v>922</v>
      </c>
      <c r="E1228" t="s">
        <v>1135</v>
      </c>
      <c r="F1228" t="s">
        <v>676</v>
      </c>
      <c r="G1228" t="s">
        <v>1204</v>
      </c>
      <c r="H1228" s="48">
        <v>45705</v>
      </c>
      <c r="I1228" t="s">
        <v>1982</v>
      </c>
      <c r="J1228" t="s">
        <v>303</v>
      </c>
      <c r="K1228" t="s">
        <v>147</v>
      </c>
      <c r="L1228" t="s">
        <v>415</v>
      </c>
      <c r="M1228" t="s">
        <v>148</v>
      </c>
      <c r="N1228" t="s">
        <v>416</v>
      </c>
      <c r="O1228" t="s">
        <v>336</v>
      </c>
      <c r="P1228" t="s">
        <v>2351</v>
      </c>
      <c r="Q1228" t="s">
        <v>300</v>
      </c>
      <c r="R1228" t="s">
        <v>149</v>
      </c>
      <c r="S1228" t="s">
        <v>20</v>
      </c>
      <c r="T1228" s="49">
        <v>0.21429999999999999</v>
      </c>
      <c r="U1228" s="49">
        <v>3.0002</v>
      </c>
      <c r="V1228" s="49">
        <v>19.8</v>
      </c>
      <c r="W1228" t="s">
        <v>315</v>
      </c>
      <c r="X1228" t="s">
        <v>302</v>
      </c>
      <c r="Y1228" t="s">
        <v>21</v>
      </c>
      <c r="Z1228" t="s">
        <v>2352</v>
      </c>
      <c r="AA1228" s="2" t="str">
        <f>IFERROR(VLOOKUP(Tabela3[[#This Row],[RetornCodigo]],Tabela7[],4,0),"formula")</f>
        <v xml:space="preserve">Lagoa Cd   </v>
      </c>
      <c r="AB1228" s="9" t="str">
        <f>IFERROR(VLOOKUP(Tabela3[[#This Row],[RetornCodigo]],Tabela7[],3,0),"formula")</f>
        <v>Lagoa</v>
      </c>
      <c r="AC1228" s="40">
        <f>IFERROR(Tabela3[[#This Row],[Vlr Devolução]]/$AK$1,"formula")</f>
        <v>6.3438123287571163E-5</v>
      </c>
      <c r="AD1228" s="32">
        <f>IFERROR(Tabela3[[#This Row],[Qtd Devolvida Kg]]/$AL$1,"formula")</f>
        <v>8.7011264136680326E-5</v>
      </c>
      <c r="AE1228" s="41" t="str">
        <f>IFERROR(RIGHT(Tabela3[[#This Row],[Cliente]],10),"formula")</f>
        <v>0176 - 01)</v>
      </c>
      <c r="AF1228" s="41">
        <f>IFERROR(VLOOKUP(Tabela3[[#This Row],[Fantasia]],'BASE VENDAS'!#REF!,2,0),0)</f>
        <v>0</v>
      </c>
      <c r="AG1228" s="41">
        <f>IFERROR(VLOOKUP(Tabela3[[#This Row],[Fantasia]],'BASE VENDAS'!#REF!,3,0),0)</f>
        <v>0</v>
      </c>
      <c r="AH1228" s="42">
        <f t="shared" si="20"/>
        <v>2.8611970184302681E-2</v>
      </c>
    </row>
    <row r="1229" spans="1:34" x14ac:dyDescent="0.2">
      <c r="A1229" s="9" t="str">
        <f>IFERROR(Tabela3[[#This Row],[direita]],"formula")</f>
        <v>0011 - 20)</v>
      </c>
      <c r="C1229" t="s">
        <v>1146</v>
      </c>
      <c r="D1229" t="s">
        <v>922</v>
      </c>
      <c r="E1229" t="s">
        <v>1135</v>
      </c>
      <c r="F1229" t="s">
        <v>683</v>
      </c>
      <c r="G1229" t="s">
        <v>1152</v>
      </c>
      <c r="H1229" s="48">
        <v>45705</v>
      </c>
      <c r="I1229" t="s">
        <v>1982</v>
      </c>
      <c r="J1229" t="s">
        <v>303</v>
      </c>
      <c r="K1229" t="s">
        <v>150</v>
      </c>
      <c r="L1229" t="s">
        <v>337</v>
      </c>
      <c r="M1229" t="s">
        <v>151</v>
      </c>
      <c r="N1229" t="s">
        <v>338</v>
      </c>
      <c r="O1229" t="s">
        <v>336</v>
      </c>
      <c r="P1229" t="s">
        <v>2353</v>
      </c>
      <c r="Q1229" t="s">
        <v>300</v>
      </c>
      <c r="R1229" t="s">
        <v>1749</v>
      </c>
      <c r="S1229" t="s">
        <v>20</v>
      </c>
      <c r="T1229" s="49">
        <v>1</v>
      </c>
      <c r="U1229" s="49">
        <v>5.5</v>
      </c>
      <c r="V1229" s="49">
        <v>156</v>
      </c>
      <c r="W1229" t="s">
        <v>315</v>
      </c>
      <c r="X1229" t="s">
        <v>370</v>
      </c>
      <c r="Y1229" t="s">
        <v>1978</v>
      </c>
      <c r="Z1229" t="s">
        <v>2354</v>
      </c>
      <c r="AA1229" s="2" t="str">
        <f>IFERROR(VLOOKUP(Tabela3[[#This Row],[RetornCodigo]],Tabela7[],4,0),"formula")</f>
        <v xml:space="preserve">CbdCaucaia   </v>
      </c>
      <c r="AB1229" s="9" t="str">
        <f>IFERROR(VLOOKUP(Tabela3[[#This Row],[RetornCodigo]],Tabela7[],3,0),"formula")</f>
        <v>Cbd</v>
      </c>
      <c r="AC1229" s="40">
        <f>IFERROR(Tabela3[[#This Row],[Vlr Devolução]]/$AK$1,"formula")</f>
        <v>4.998155168111667E-4</v>
      </c>
      <c r="AD1229" s="32">
        <f>IFERROR(Tabela3[[#This Row],[Qtd Devolvida Kg]]/$AL$1,"formula")</f>
        <v>1.5951001691611952E-4</v>
      </c>
      <c r="AE1229" s="41" t="str">
        <f>IFERROR(RIGHT(Tabela3[[#This Row],[Cliente]],10),"formula")</f>
        <v>0011 - 20)</v>
      </c>
      <c r="AF1229" s="41">
        <f>IFERROR(VLOOKUP(Tabela3[[#This Row],[Fantasia]],'BASE VENDAS'!#REF!,2,0),0)</f>
        <v>0</v>
      </c>
      <c r="AG1229" s="41">
        <f>IFERROR(VLOOKUP(Tabela3[[#This Row],[Fantasia]],'BASE VENDAS'!#REF!,3,0),0)</f>
        <v>0</v>
      </c>
      <c r="AH1229" s="42">
        <f t="shared" si="20"/>
        <v>2.8611970184302681E-2</v>
      </c>
    </row>
    <row r="1230" spans="1:34" x14ac:dyDescent="0.2">
      <c r="A1230" s="9" t="str">
        <f>IFERROR(Tabela3[[#This Row],[direita]],"formula")</f>
        <v>0179 - 13)</v>
      </c>
      <c r="C1230" t="s">
        <v>1146</v>
      </c>
      <c r="D1230" t="s">
        <v>922</v>
      </c>
      <c r="E1230" t="s">
        <v>1135</v>
      </c>
      <c r="F1230" t="s">
        <v>676</v>
      </c>
      <c r="G1230" t="s">
        <v>1357</v>
      </c>
      <c r="H1230" s="48">
        <v>45706</v>
      </c>
      <c r="I1230" t="s">
        <v>1982</v>
      </c>
      <c r="J1230" t="s">
        <v>303</v>
      </c>
      <c r="K1230" t="s">
        <v>150</v>
      </c>
      <c r="L1230" t="s">
        <v>337</v>
      </c>
      <c r="M1230" t="s">
        <v>151</v>
      </c>
      <c r="N1230" t="s">
        <v>338</v>
      </c>
      <c r="O1230" t="s">
        <v>336</v>
      </c>
      <c r="P1230" t="s">
        <v>2743</v>
      </c>
      <c r="Q1230" t="s">
        <v>300</v>
      </c>
      <c r="R1230" t="s">
        <v>1749</v>
      </c>
      <c r="S1230" t="s">
        <v>20</v>
      </c>
      <c r="T1230" s="49">
        <v>1</v>
      </c>
      <c r="U1230" s="49">
        <v>5.5</v>
      </c>
      <c r="V1230" s="49">
        <v>144</v>
      </c>
      <c r="W1230" t="s">
        <v>315</v>
      </c>
      <c r="X1230" t="s">
        <v>368</v>
      </c>
      <c r="Y1230" t="s">
        <v>369</v>
      </c>
      <c r="Z1230" t="s">
        <v>2744</v>
      </c>
      <c r="AA1230" s="2" t="str">
        <f>IFERROR(VLOOKUP(Tabela3[[#This Row],[RetornCodigo]],Tabela7[],4,0),"formula")</f>
        <v xml:space="preserve">B. Vizinh Paupina Cd   </v>
      </c>
      <c r="AB1230" s="9" t="str">
        <f>IFERROR(VLOOKUP(Tabela3[[#This Row],[RetornCodigo]],Tabela7[],3,0),"formula")</f>
        <v>Bom Vizinho</v>
      </c>
      <c r="AC1230" s="40">
        <f>IFERROR(Tabela3[[#This Row],[Vlr Devolução]]/$AK$1,"formula")</f>
        <v>4.6136816936415386E-4</v>
      </c>
      <c r="AD1230" s="32">
        <f>IFERROR(Tabela3[[#This Row],[Qtd Devolvida Kg]]/$AL$1,"formula")</f>
        <v>1.5951001691611952E-4</v>
      </c>
      <c r="AE1230" s="41" t="str">
        <f>IFERROR(RIGHT(Tabela3[[#This Row],[Cliente]],10),"formula")</f>
        <v>0179 - 13)</v>
      </c>
      <c r="AF1230" s="41">
        <f>IFERROR(VLOOKUP(Tabela3[[#This Row],[Fantasia]],'BASE VENDAS'!#REF!,2,0),0)</f>
        <v>0</v>
      </c>
      <c r="AG1230" s="41">
        <f>IFERROR(VLOOKUP(Tabela3[[#This Row],[Fantasia]],'BASE VENDAS'!#REF!,3,0),0)</f>
        <v>0</v>
      </c>
      <c r="AH1230" s="42">
        <f t="shared" si="20"/>
        <v>2.8611970184302681E-2</v>
      </c>
    </row>
    <row r="1231" spans="1:34" x14ac:dyDescent="0.2">
      <c r="A1231" s="9" t="str">
        <f>IFERROR(Tabela3[[#This Row],[direita]],"formula")</f>
        <v>0179 - 13)</v>
      </c>
      <c r="C1231" t="s">
        <v>1146</v>
      </c>
      <c r="D1231" t="s">
        <v>922</v>
      </c>
      <c r="E1231" t="s">
        <v>1135</v>
      </c>
      <c r="F1231" t="s">
        <v>676</v>
      </c>
      <c r="G1231" t="s">
        <v>1357</v>
      </c>
      <c r="H1231" s="48">
        <v>45706</v>
      </c>
      <c r="I1231" t="s">
        <v>1982</v>
      </c>
      <c r="J1231" t="s">
        <v>303</v>
      </c>
      <c r="K1231" t="s">
        <v>45</v>
      </c>
      <c r="L1231" t="s">
        <v>417</v>
      </c>
      <c r="M1231" t="s">
        <v>153</v>
      </c>
      <c r="N1231" t="s">
        <v>338</v>
      </c>
      <c r="O1231" t="s">
        <v>336</v>
      </c>
      <c r="P1231" t="s">
        <v>2355</v>
      </c>
      <c r="Q1231" t="s">
        <v>300</v>
      </c>
      <c r="R1231" t="s">
        <v>154</v>
      </c>
      <c r="S1231" t="s">
        <v>20</v>
      </c>
      <c r="T1231" s="49">
        <v>4</v>
      </c>
      <c r="U1231" s="49">
        <v>40</v>
      </c>
      <c r="V1231" s="49">
        <v>576</v>
      </c>
      <c r="W1231" t="s">
        <v>301</v>
      </c>
      <c r="X1231" t="s">
        <v>370</v>
      </c>
      <c r="Y1231" t="s">
        <v>371</v>
      </c>
      <c r="Z1231" t="s">
        <v>2356</v>
      </c>
      <c r="AA1231" s="2" t="str">
        <f>IFERROR(VLOOKUP(Tabela3[[#This Row],[RetornCodigo]],Tabela7[],4,0),"formula")</f>
        <v xml:space="preserve">B. Vizinh Paupina Cd   </v>
      </c>
      <c r="AB1231" s="9" t="str">
        <f>IFERROR(VLOOKUP(Tabela3[[#This Row],[RetornCodigo]],Tabela7[],3,0),"formula")</f>
        <v>Bom Vizinho</v>
      </c>
      <c r="AC1231" s="40">
        <f>IFERROR(Tabela3[[#This Row],[Vlr Devolução]]/$AK$1,"formula")</f>
        <v>1.8454726774566155E-3</v>
      </c>
      <c r="AD1231" s="32">
        <f>IFERROR(Tabela3[[#This Row],[Qtd Devolvida Kg]]/$AL$1,"formula")</f>
        <v>1.1600728502990511E-3</v>
      </c>
      <c r="AE1231" s="41" t="str">
        <f>IFERROR(RIGHT(Tabela3[[#This Row],[Cliente]],10),"formula")</f>
        <v>0179 - 13)</v>
      </c>
      <c r="AF1231" s="41">
        <f>IFERROR(VLOOKUP(Tabela3[[#This Row],[Fantasia]],'BASE VENDAS'!#REF!,2,0),0)</f>
        <v>0</v>
      </c>
      <c r="AG1231" s="41">
        <f>IFERROR(VLOOKUP(Tabela3[[#This Row],[Fantasia]],'BASE VENDAS'!#REF!,3,0),0)</f>
        <v>0</v>
      </c>
      <c r="AH1231" s="42">
        <f t="shared" si="20"/>
        <v>2.8611970184302681E-2</v>
      </c>
    </row>
    <row r="1232" spans="1:34" x14ac:dyDescent="0.2">
      <c r="A1232" s="9" t="str">
        <f>IFERROR(Tabela3[[#This Row],[direita]],"formula")</f>
        <v>0129 - 01)</v>
      </c>
      <c r="C1232" t="s">
        <v>1134</v>
      </c>
      <c r="D1232" t="s">
        <v>917</v>
      </c>
      <c r="E1232" t="s">
        <v>1135</v>
      </c>
      <c r="F1232" t="s">
        <v>676</v>
      </c>
      <c r="G1232" t="s">
        <v>1200</v>
      </c>
      <c r="H1232" s="48">
        <v>45700</v>
      </c>
      <c r="I1232" t="s">
        <v>430</v>
      </c>
      <c r="J1232" t="s">
        <v>303</v>
      </c>
      <c r="K1232" t="s">
        <v>150</v>
      </c>
      <c r="L1232" t="s">
        <v>337</v>
      </c>
      <c r="M1232" t="s">
        <v>151</v>
      </c>
      <c r="N1232" t="s">
        <v>338</v>
      </c>
      <c r="O1232" t="s">
        <v>336</v>
      </c>
      <c r="P1232" t="s">
        <v>2357</v>
      </c>
      <c r="Q1232" t="s">
        <v>300</v>
      </c>
      <c r="R1232" t="s">
        <v>1749</v>
      </c>
      <c r="S1232" t="s">
        <v>20</v>
      </c>
      <c r="T1232" s="49">
        <v>1</v>
      </c>
      <c r="U1232" s="49">
        <v>5.5</v>
      </c>
      <c r="V1232" s="49">
        <v>141</v>
      </c>
      <c r="W1232" t="s">
        <v>315</v>
      </c>
      <c r="X1232" t="s">
        <v>368</v>
      </c>
      <c r="Y1232" t="s">
        <v>406</v>
      </c>
      <c r="Z1232" t="s">
        <v>2358</v>
      </c>
      <c r="AA1232" s="2" t="str">
        <f>IFERROR(VLOOKUP(Tabela3[[#This Row],[RetornCodigo]],Tabela7[],4,0),"formula")</f>
        <v xml:space="preserve">Sup Sao Luiz Paupina   </v>
      </c>
      <c r="AB1232" s="9" t="str">
        <f>IFERROR(VLOOKUP(Tabela3[[#This Row],[RetornCodigo]],Tabela7[],3,0),"formula")</f>
        <v>Sao Luiz</v>
      </c>
      <c r="AC1232" s="40">
        <f>IFERROR(Tabela3[[#This Row],[Vlr Devolução]]/$AK$1,"formula")</f>
        <v>4.5175633250240066E-4</v>
      </c>
      <c r="AD1232" s="32">
        <f>IFERROR(Tabela3[[#This Row],[Qtd Devolvida Kg]]/$AL$1,"formula")</f>
        <v>1.5951001691611952E-4</v>
      </c>
      <c r="AE1232" s="41" t="str">
        <f>IFERROR(RIGHT(Tabela3[[#This Row],[Cliente]],10),"formula")</f>
        <v>0129 - 01)</v>
      </c>
      <c r="AF1232" s="41">
        <f>IFERROR(VLOOKUP(Tabela3[[#This Row],[Fantasia]],'BASE VENDAS'!#REF!,2,0),0)</f>
        <v>0</v>
      </c>
      <c r="AG1232" s="41">
        <f>IFERROR(VLOOKUP(Tabela3[[#This Row],[Fantasia]],'BASE VENDAS'!#REF!,3,0),0)</f>
        <v>0</v>
      </c>
      <c r="AH1232" s="42">
        <f t="shared" si="20"/>
        <v>2.8611970184302681E-2</v>
      </c>
    </row>
    <row r="1233" spans="1:34" x14ac:dyDescent="0.2">
      <c r="A1233" s="9" t="str">
        <f>IFERROR(Tabela3[[#This Row],[direita]],"formula")</f>
        <v>0129 - 01)</v>
      </c>
      <c r="C1233" t="s">
        <v>1134</v>
      </c>
      <c r="D1233" t="s">
        <v>917</v>
      </c>
      <c r="E1233" t="s">
        <v>1135</v>
      </c>
      <c r="F1233" t="s">
        <v>676</v>
      </c>
      <c r="G1233" t="s">
        <v>1200</v>
      </c>
      <c r="H1233" s="48">
        <v>45700</v>
      </c>
      <c r="I1233" t="s">
        <v>430</v>
      </c>
      <c r="J1233" t="s">
        <v>303</v>
      </c>
      <c r="K1233" t="s">
        <v>150</v>
      </c>
      <c r="L1233" t="s">
        <v>1750</v>
      </c>
      <c r="M1233" t="s">
        <v>155</v>
      </c>
      <c r="N1233" t="s">
        <v>338</v>
      </c>
      <c r="O1233" t="s">
        <v>336</v>
      </c>
      <c r="P1233" t="s">
        <v>2357</v>
      </c>
      <c r="Q1233" t="s">
        <v>308</v>
      </c>
      <c r="R1233" t="s">
        <v>156</v>
      </c>
      <c r="S1233" t="s">
        <v>20</v>
      </c>
      <c r="T1233" s="49">
        <v>6.6699999999999995E-2</v>
      </c>
      <c r="U1233" s="49">
        <v>0.36685000000000001</v>
      </c>
      <c r="V1233" s="49">
        <v>9.4</v>
      </c>
      <c r="W1233" t="s">
        <v>315</v>
      </c>
      <c r="X1233" t="s">
        <v>368</v>
      </c>
      <c r="Y1233" t="s">
        <v>406</v>
      </c>
      <c r="Z1233" t="s">
        <v>2358</v>
      </c>
      <c r="AA1233" s="2" t="str">
        <f>IFERROR(VLOOKUP(Tabela3[[#This Row],[RetornCodigo]],Tabela7[],4,0),"formula")</f>
        <v xml:space="preserve">Sup Sao Luiz Paupina   </v>
      </c>
      <c r="AB1233" s="9" t="str">
        <f>IFERROR(VLOOKUP(Tabela3[[#This Row],[RetornCodigo]],Tabela7[],3,0),"formula")</f>
        <v>Sao Luiz</v>
      </c>
      <c r="AC1233" s="40">
        <f>IFERROR(Tabela3[[#This Row],[Vlr Devolução]]/$AK$1,"formula")</f>
        <v>3.011708883349338E-5</v>
      </c>
      <c r="AD1233" s="32">
        <f>IFERROR(Tabela3[[#This Row],[Qtd Devolvida Kg]]/$AL$1,"formula")</f>
        <v>1.0639318128305172E-5</v>
      </c>
      <c r="AE1233" s="41" t="str">
        <f>IFERROR(RIGHT(Tabela3[[#This Row],[Cliente]],10),"formula")</f>
        <v>0129 - 01)</v>
      </c>
      <c r="AF1233" s="41">
        <f>IFERROR(VLOOKUP(Tabela3[[#This Row],[Fantasia]],'BASE VENDAS'!#REF!,2,0),0)</f>
        <v>0</v>
      </c>
      <c r="AG1233" s="41">
        <f>IFERROR(VLOOKUP(Tabela3[[#This Row],[Fantasia]],'BASE VENDAS'!#REF!,3,0),0)</f>
        <v>0</v>
      </c>
      <c r="AH1233" s="42">
        <f t="shared" si="20"/>
        <v>2.8611970184302681E-2</v>
      </c>
    </row>
    <row r="1234" spans="1:34" x14ac:dyDescent="0.2">
      <c r="A1234" s="9" t="str">
        <f>IFERROR(Tabela3[[#This Row],[direita]],"formula")</f>
        <v>0048 - 19)</v>
      </c>
      <c r="C1234" t="s">
        <v>1140</v>
      </c>
      <c r="D1234" t="s">
        <v>918</v>
      </c>
      <c r="E1234" t="s">
        <v>1141</v>
      </c>
      <c r="F1234" t="s">
        <v>677</v>
      </c>
      <c r="G1234" t="s">
        <v>1466</v>
      </c>
      <c r="H1234" s="48">
        <v>45706</v>
      </c>
      <c r="I1234" t="s">
        <v>1982</v>
      </c>
      <c r="J1234" t="s">
        <v>303</v>
      </c>
      <c r="K1234" t="s">
        <v>45</v>
      </c>
      <c r="L1234" t="s">
        <v>417</v>
      </c>
      <c r="M1234" t="s">
        <v>153</v>
      </c>
      <c r="N1234" t="s">
        <v>338</v>
      </c>
      <c r="O1234" t="s">
        <v>336</v>
      </c>
      <c r="P1234" t="s">
        <v>2782</v>
      </c>
      <c r="Q1234" t="s">
        <v>308</v>
      </c>
      <c r="R1234" t="s">
        <v>154</v>
      </c>
      <c r="S1234" t="s">
        <v>20</v>
      </c>
      <c r="T1234" s="49">
        <v>0.1</v>
      </c>
      <c r="U1234" s="49">
        <v>1</v>
      </c>
      <c r="V1234" s="49">
        <v>13.1</v>
      </c>
      <c r="W1234" t="s">
        <v>315</v>
      </c>
      <c r="X1234" t="s">
        <v>302</v>
      </c>
      <c r="Y1234" t="s">
        <v>21</v>
      </c>
      <c r="Z1234" t="s">
        <v>2783</v>
      </c>
      <c r="AA1234" s="2" t="str">
        <f>IFERROR(VLOOKUP(Tabela3[[#This Row],[RetornCodigo]],Tabela7[],4,0),"formula")</f>
        <v xml:space="preserve">Atac Teresina   </v>
      </c>
      <c r="AB1234" s="9" t="str">
        <f>IFERROR(VLOOKUP(Tabela3[[#This Row],[RetornCodigo]],Tabela7[],3,0),"formula")</f>
        <v>Atacadao</v>
      </c>
      <c r="AC1234" s="40">
        <f>IFERROR(Tabela3[[#This Row],[Vlr Devolução]]/$AK$1,"formula")</f>
        <v>4.1971687629655664E-5</v>
      </c>
      <c r="AD1234" s="32">
        <f>IFERROR(Tabela3[[#This Row],[Qtd Devolvida Kg]]/$AL$1,"formula")</f>
        <v>2.9001821257476276E-5</v>
      </c>
      <c r="AE1234" s="41" t="str">
        <f>IFERROR(RIGHT(Tabela3[[#This Row],[Cliente]],10),"formula")</f>
        <v>0048 - 19)</v>
      </c>
      <c r="AF1234" s="41">
        <f>IFERROR(VLOOKUP(Tabela3[[#This Row],[Fantasia]],'BASE VENDAS'!#REF!,2,0),0)</f>
        <v>0</v>
      </c>
      <c r="AG1234" s="41">
        <f>IFERROR(VLOOKUP(Tabela3[[#This Row],[Fantasia]],'BASE VENDAS'!#REF!,3,0),0)</f>
        <v>0</v>
      </c>
      <c r="AH1234" s="42">
        <f t="shared" si="20"/>
        <v>2.8611970184302681E-2</v>
      </c>
    </row>
    <row r="1235" spans="1:34" x14ac:dyDescent="0.2">
      <c r="A1235" s="9" t="str">
        <f>IFERROR(Tabela3[[#This Row],[direita]],"formula")</f>
        <v>1456 - 04)</v>
      </c>
      <c r="C1235" t="s">
        <v>1140</v>
      </c>
      <c r="D1235" t="s">
        <v>918</v>
      </c>
      <c r="E1235" t="s">
        <v>1141</v>
      </c>
      <c r="F1235" t="s">
        <v>677</v>
      </c>
      <c r="G1235" t="s">
        <v>1619</v>
      </c>
      <c r="H1235" s="48">
        <v>45706</v>
      </c>
      <c r="I1235" t="s">
        <v>1982</v>
      </c>
      <c r="J1235" t="s">
        <v>303</v>
      </c>
      <c r="K1235" t="s">
        <v>150</v>
      </c>
      <c r="L1235" t="s">
        <v>1750</v>
      </c>
      <c r="M1235" t="s">
        <v>155</v>
      </c>
      <c r="N1235" t="s">
        <v>338</v>
      </c>
      <c r="O1235" t="s">
        <v>336</v>
      </c>
      <c r="P1235" t="s">
        <v>2102</v>
      </c>
      <c r="Q1235" t="s">
        <v>309</v>
      </c>
      <c r="R1235" t="s">
        <v>156</v>
      </c>
      <c r="S1235" t="s">
        <v>20</v>
      </c>
      <c r="T1235" s="49">
        <v>1</v>
      </c>
      <c r="U1235" s="49">
        <v>5.5</v>
      </c>
      <c r="V1235" s="49">
        <v>120</v>
      </c>
      <c r="W1235" t="s">
        <v>315</v>
      </c>
      <c r="X1235" t="s">
        <v>302</v>
      </c>
      <c r="Y1235" t="s">
        <v>335</v>
      </c>
      <c r="Z1235" t="s">
        <v>2103</v>
      </c>
      <c r="AA1235" s="2" t="str">
        <f>IFERROR(VLOOKUP(Tabela3[[#This Row],[RetornCodigo]],Tabela7[],4,0),"formula")</f>
        <v xml:space="preserve">Mateus Uruguai   </v>
      </c>
      <c r="AB1235" s="9" t="str">
        <f>IFERROR(VLOOKUP(Tabela3[[#This Row],[RetornCodigo]],Tabela7[],3,0),"formula")</f>
        <v>Mateus</v>
      </c>
      <c r="AC1235" s="40">
        <f>IFERROR(Tabela3[[#This Row],[Vlr Devolução]]/$AK$1,"formula")</f>
        <v>3.8447347447012826E-4</v>
      </c>
      <c r="AD1235" s="32">
        <f>IFERROR(Tabela3[[#This Row],[Qtd Devolvida Kg]]/$AL$1,"formula")</f>
        <v>1.5951001691611952E-4</v>
      </c>
      <c r="AE1235" s="41" t="str">
        <f>IFERROR(RIGHT(Tabela3[[#This Row],[Cliente]],10),"formula")</f>
        <v>1456 - 04)</v>
      </c>
      <c r="AF1235" s="41">
        <f>IFERROR(VLOOKUP(Tabela3[[#This Row],[Fantasia]],'BASE VENDAS'!#REF!,2,0),0)</f>
        <v>0</v>
      </c>
      <c r="AG1235" s="41">
        <f>IFERROR(VLOOKUP(Tabela3[[#This Row],[Fantasia]],'BASE VENDAS'!#REF!,3,0),0)</f>
        <v>0</v>
      </c>
      <c r="AH1235" s="42">
        <f t="shared" si="20"/>
        <v>2.8611970184302681E-2</v>
      </c>
    </row>
    <row r="1236" spans="1:34" x14ac:dyDescent="0.2">
      <c r="A1236" s="9" t="str">
        <f>IFERROR(Tabela3[[#This Row],[direita]],"formula")</f>
        <v>1456 - 04)</v>
      </c>
      <c r="C1236" t="s">
        <v>1140</v>
      </c>
      <c r="D1236" t="s">
        <v>918</v>
      </c>
      <c r="E1236" t="s">
        <v>1141</v>
      </c>
      <c r="F1236" t="s">
        <v>677</v>
      </c>
      <c r="G1236" t="s">
        <v>1619</v>
      </c>
      <c r="H1236" s="48">
        <v>45709</v>
      </c>
      <c r="I1236" t="s">
        <v>1982</v>
      </c>
      <c r="J1236" t="s">
        <v>303</v>
      </c>
      <c r="K1236" t="s">
        <v>150</v>
      </c>
      <c r="L1236" t="s">
        <v>1750</v>
      </c>
      <c r="M1236" t="s">
        <v>155</v>
      </c>
      <c r="N1236" t="s">
        <v>338</v>
      </c>
      <c r="O1236" t="s">
        <v>336</v>
      </c>
      <c r="P1236" t="s">
        <v>2784</v>
      </c>
      <c r="Q1236" t="s">
        <v>308</v>
      </c>
      <c r="R1236" t="s">
        <v>156</v>
      </c>
      <c r="S1236" t="s">
        <v>20</v>
      </c>
      <c r="T1236" s="49">
        <v>0.5333</v>
      </c>
      <c r="U1236" s="49">
        <v>2.9331499999999999</v>
      </c>
      <c r="V1236" s="49">
        <v>64</v>
      </c>
      <c r="W1236" t="s">
        <v>301</v>
      </c>
      <c r="X1236" t="s">
        <v>370</v>
      </c>
      <c r="Y1236" t="s">
        <v>371</v>
      </c>
      <c r="Z1236" t="s">
        <v>2103</v>
      </c>
      <c r="AA1236" s="2" t="str">
        <f>IFERROR(VLOOKUP(Tabela3[[#This Row],[RetornCodigo]],Tabela7[],4,0),"formula")</f>
        <v xml:space="preserve">Mateus Uruguai   </v>
      </c>
      <c r="AB1236" s="9" t="str">
        <f>IFERROR(VLOOKUP(Tabela3[[#This Row],[RetornCodigo]],Tabela7[],3,0),"formula")</f>
        <v>Mateus</v>
      </c>
      <c r="AC1236" s="40">
        <f>IFERROR(Tabela3[[#This Row],[Vlr Devolução]]/$AK$1,"formula")</f>
        <v>2.0505251971740171E-4</v>
      </c>
      <c r="AD1236" s="32">
        <f>IFERROR(Tabela3[[#This Row],[Qtd Devolvida Kg]]/$AL$1,"formula")</f>
        <v>8.5066692021366536E-5</v>
      </c>
      <c r="AE1236" s="41" t="str">
        <f>IFERROR(RIGHT(Tabela3[[#This Row],[Cliente]],10),"formula")</f>
        <v>1456 - 04)</v>
      </c>
      <c r="AF1236" s="41">
        <f>IFERROR(VLOOKUP(Tabela3[[#This Row],[Fantasia]],'BASE VENDAS'!#REF!,2,0),0)</f>
        <v>0</v>
      </c>
      <c r="AG1236" s="41">
        <f>IFERROR(VLOOKUP(Tabela3[[#This Row],[Fantasia]],'BASE VENDAS'!#REF!,3,0),0)</f>
        <v>0</v>
      </c>
      <c r="AH1236" s="42">
        <f t="shared" si="20"/>
        <v>2.8611970184302681E-2</v>
      </c>
    </row>
    <row r="1237" spans="1:34" x14ac:dyDescent="0.2">
      <c r="A1237" s="9" t="str">
        <f>IFERROR(Tabela3[[#This Row],[direita]],"formula")</f>
        <v>2459 - 48)</v>
      </c>
      <c r="C1237" t="s">
        <v>1134</v>
      </c>
      <c r="D1237" t="s">
        <v>917</v>
      </c>
      <c r="E1237" t="s">
        <v>1135</v>
      </c>
      <c r="F1237" t="s">
        <v>686</v>
      </c>
      <c r="G1237" t="s">
        <v>1410</v>
      </c>
      <c r="H1237" s="48">
        <v>45702</v>
      </c>
      <c r="I1237" t="s">
        <v>430</v>
      </c>
      <c r="J1237" t="s">
        <v>303</v>
      </c>
      <c r="K1237" t="s">
        <v>150</v>
      </c>
      <c r="L1237" t="s">
        <v>337</v>
      </c>
      <c r="M1237" t="s">
        <v>151</v>
      </c>
      <c r="N1237" t="s">
        <v>338</v>
      </c>
      <c r="O1237" t="s">
        <v>336</v>
      </c>
      <c r="P1237" t="s">
        <v>2119</v>
      </c>
      <c r="Q1237" t="s">
        <v>319</v>
      </c>
      <c r="R1237" t="s">
        <v>1749</v>
      </c>
      <c r="S1237" t="s">
        <v>20</v>
      </c>
      <c r="T1237" s="49">
        <v>0.16669999999999999</v>
      </c>
      <c r="U1237" s="49">
        <v>0.91685000000000005</v>
      </c>
      <c r="V1237" s="49">
        <v>24.5</v>
      </c>
      <c r="W1237" t="s">
        <v>315</v>
      </c>
      <c r="X1237" t="s">
        <v>370</v>
      </c>
      <c r="Y1237" t="s">
        <v>1144</v>
      </c>
      <c r="Z1237" t="s">
        <v>2120</v>
      </c>
      <c r="AA1237" s="2" t="str">
        <f>IFERROR(VLOOKUP(Tabela3[[#This Row],[RetornCodigo]],Tabela7[],4,0),"formula")</f>
        <v xml:space="preserve">Mateus Quixeramobim   </v>
      </c>
      <c r="AB1237" s="9" t="str">
        <f>IFERROR(VLOOKUP(Tabela3[[#This Row],[RetornCodigo]],Tabela7[],3,0),"formula")</f>
        <v>Mateus</v>
      </c>
      <c r="AC1237" s="40">
        <f>IFERROR(Tabela3[[#This Row],[Vlr Devolução]]/$AK$1,"formula")</f>
        <v>7.849666770431785E-5</v>
      </c>
      <c r="AD1237" s="32">
        <f>IFERROR(Tabela3[[#This Row],[Qtd Devolvida Kg]]/$AL$1,"formula")</f>
        <v>2.6590319819917126E-5</v>
      </c>
      <c r="AE1237" s="41" t="str">
        <f>IFERROR(RIGHT(Tabela3[[#This Row],[Cliente]],10),"formula")</f>
        <v>2459 - 48)</v>
      </c>
      <c r="AF1237" s="41">
        <f>IFERROR(VLOOKUP(Tabela3[[#This Row],[Fantasia]],'BASE VENDAS'!#REF!,2,0),0)</f>
        <v>0</v>
      </c>
      <c r="AG1237" s="41">
        <f>IFERROR(VLOOKUP(Tabela3[[#This Row],[Fantasia]],'BASE VENDAS'!#REF!,3,0),0)</f>
        <v>0</v>
      </c>
      <c r="AH1237" s="42">
        <f t="shared" si="20"/>
        <v>2.8611970184302681E-2</v>
      </c>
    </row>
    <row r="1238" spans="1:34" x14ac:dyDescent="0.2">
      <c r="A1238" s="9" t="str">
        <f>IFERROR(Tabela3[[#This Row],[direita]],"formula")</f>
        <v>1456 - 05)</v>
      </c>
      <c r="C1238" t="s">
        <v>1140</v>
      </c>
      <c r="D1238" t="s">
        <v>923</v>
      </c>
      <c r="E1238" t="s">
        <v>1141</v>
      </c>
      <c r="F1238" t="s">
        <v>684</v>
      </c>
      <c r="G1238" t="s">
        <v>1450</v>
      </c>
      <c r="H1238" s="48">
        <v>45706</v>
      </c>
      <c r="I1238" t="s">
        <v>1982</v>
      </c>
      <c r="J1238" t="s">
        <v>303</v>
      </c>
      <c r="K1238" t="s">
        <v>150</v>
      </c>
      <c r="L1238" t="s">
        <v>407</v>
      </c>
      <c r="M1238" t="s">
        <v>408</v>
      </c>
      <c r="N1238" t="s">
        <v>338</v>
      </c>
      <c r="O1238" t="s">
        <v>336</v>
      </c>
      <c r="P1238" t="s">
        <v>2794</v>
      </c>
      <c r="Q1238" t="s">
        <v>309</v>
      </c>
      <c r="R1238" t="s">
        <v>409</v>
      </c>
      <c r="S1238" t="s">
        <v>20</v>
      </c>
      <c r="T1238" s="49">
        <v>6.6699999999999995E-2</v>
      </c>
      <c r="U1238" s="49">
        <v>0.36685000000000001</v>
      </c>
      <c r="V1238" s="49">
        <v>8</v>
      </c>
      <c r="W1238" t="s">
        <v>301</v>
      </c>
      <c r="X1238" t="s">
        <v>370</v>
      </c>
      <c r="Y1238" t="s">
        <v>371</v>
      </c>
      <c r="Z1238" t="s">
        <v>2143</v>
      </c>
      <c r="AA1238" s="2" t="str">
        <f>IFERROR(VLOOKUP(Tabela3[[#This Row],[RetornCodigo]],Tabela7[],4,0),"formula")</f>
        <v xml:space="preserve">Mateus Parnaiba   </v>
      </c>
      <c r="AB1238" s="9" t="str">
        <f>IFERROR(VLOOKUP(Tabela3[[#This Row],[RetornCodigo]],Tabela7[],3,0),"formula")</f>
        <v>Mateus</v>
      </c>
      <c r="AC1238" s="40">
        <f>IFERROR(Tabela3[[#This Row],[Vlr Devolução]]/$AK$1,"formula")</f>
        <v>2.5631564964675214E-5</v>
      </c>
      <c r="AD1238" s="32">
        <f>IFERROR(Tabela3[[#This Row],[Qtd Devolvida Kg]]/$AL$1,"formula")</f>
        <v>1.0639318128305172E-5</v>
      </c>
      <c r="AE1238" s="41" t="str">
        <f>IFERROR(RIGHT(Tabela3[[#This Row],[Cliente]],10),"formula")</f>
        <v>1456 - 05)</v>
      </c>
      <c r="AF1238" s="41">
        <f>IFERROR(VLOOKUP(Tabela3[[#This Row],[Fantasia]],'BASE VENDAS'!#REF!,2,0),0)</f>
        <v>0</v>
      </c>
      <c r="AG1238" s="41">
        <f>IFERROR(VLOOKUP(Tabela3[[#This Row],[Fantasia]],'BASE VENDAS'!#REF!,3,0),0)</f>
        <v>0</v>
      </c>
      <c r="AH1238" s="42">
        <f t="shared" si="20"/>
        <v>2.8611970184302681E-2</v>
      </c>
    </row>
    <row r="1239" spans="1:34" x14ac:dyDescent="0.2">
      <c r="A1239" s="9" t="str">
        <f>IFERROR(Tabela3[[#This Row],[direita]],"formula")</f>
        <v>1456 - 05)</v>
      </c>
      <c r="C1239" t="s">
        <v>1140</v>
      </c>
      <c r="D1239" t="s">
        <v>923</v>
      </c>
      <c r="E1239" t="s">
        <v>1141</v>
      </c>
      <c r="F1239" t="s">
        <v>684</v>
      </c>
      <c r="G1239" t="s">
        <v>1450</v>
      </c>
      <c r="H1239" s="48">
        <v>45706</v>
      </c>
      <c r="I1239" t="s">
        <v>1982</v>
      </c>
      <c r="J1239" t="s">
        <v>303</v>
      </c>
      <c r="K1239" t="s">
        <v>150</v>
      </c>
      <c r="L1239" t="s">
        <v>1750</v>
      </c>
      <c r="M1239" t="s">
        <v>155</v>
      </c>
      <c r="N1239" t="s">
        <v>338</v>
      </c>
      <c r="O1239" t="s">
        <v>336</v>
      </c>
      <c r="P1239" t="s">
        <v>2794</v>
      </c>
      <c r="Q1239" t="s">
        <v>307</v>
      </c>
      <c r="R1239" t="s">
        <v>156</v>
      </c>
      <c r="S1239" t="s">
        <v>20</v>
      </c>
      <c r="T1239" s="49">
        <v>0.1</v>
      </c>
      <c r="U1239" s="49">
        <v>0.55000000000000004</v>
      </c>
      <c r="V1239" s="49">
        <v>12</v>
      </c>
      <c r="W1239" t="s">
        <v>301</v>
      </c>
      <c r="X1239" t="s">
        <v>370</v>
      </c>
      <c r="Y1239" t="s">
        <v>371</v>
      </c>
      <c r="Z1239" t="s">
        <v>2143</v>
      </c>
      <c r="AA1239" s="2" t="str">
        <f>IFERROR(VLOOKUP(Tabela3[[#This Row],[RetornCodigo]],Tabela7[],4,0),"formula")</f>
        <v xml:space="preserve">Mateus Parnaiba   </v>
      </c>
      <c r="AB1239" s="9" t="str">
        <f>IFERROR(VLOOKUP(Tabela3[[#This Row],[RetornCodigo]],Tabela7[],3,0),"formula")</f>
        <v>Mateus</v>
      </c>
      <c r="AC1239" s="40">
        <f>IFERROR(Tabela3[[#This Row],[Vlr Devolução]]/$AK$1,"formula")</f>
        <v>3.8447347447012824E-5</v>
      </c>
      <c r="AD1239" s="32">
        <f>IFERROR(Tabela3[[#This Row],[Qtd Devolvida Kg]]/$AL$1,"formula")</f>
        <v>1.5951001691611952E-5</v>
      </c>
      <c r="AE1239" s="41" t="str">
        <f>IFERROR(RIGHT(Tabela3[[#This Row],[Cliente]],10),"formula")</f>
        <v>1456 - 05)</v>
      </c>
      <c r="AF1239" s="41">
        <f>IFERROR(VLOOKUP(Tabela3[[#This Row],[Fantasia]],'BASE VENDAS'!#REF!,2,0),0)</f>
        <v>0</v>
      </c>
      <c r="AG1239" s="41">
        <f>IFERROR(VLOOKUP(Tabela3[[#This Row],[Fantasia]],'BASE VENDAS'!#REF!,3,0),0)</f>
        <v>0</v>
      </c>
      <c r="AH1239" s="42">
        <f t="shared" si="20"/>
        <v>2.8611970184302681E-2</v>
      </c>
    </row>
    <row r="1240" spans="1:34" x14ac:dyDescent="0.2">
      <c r="A1240" s="9" t="str">
        <f>IFERROR(Tabela3[[#This Row],[direita]],"formula")</f>
        <v>1456 - 05)</v>
      </c>
      <c r="C1240" t="s">
        <v>1140</v>
      </c>
      <c r="D1240" t="s">
        <v>923</v>
      </c>
      <c r="E1240" t="s">
        <v>1141</v>
      </c>
      <c r="F1240" t="s">
        <v>684</v>
      </c>
      <c r="G1240" t="s">
        <v>1450</v>
      </c>
      <c r="H1240" s="48">
        <v>45706</v>
      </c>
      <c r="I1240" t="s">
        <v>1982</v>
      </c>
      <c r="J1240" t="s">
        <v>303</v>
      </c>
      <c r="K1240" t="s">
        <v>150</v>
      </c>
      <c r="L1240" t="s">
        <v>337</v>
      </c>
      <c r="M1240" t="s">
        <v>151</v>
      </c>
      <c r="N1240" t="s">
        <v>338</v>
      </c>
      <c r="O1240" t="s">
        <v>336</v>
      </c>
      <c r="P1240" t="s">
        <v>2794</v>
      </c>
      <c r="Q1240" t="s">
        <v>319</v>
      </c>
      <c r="R1240" t="s">
        <v>1749</v>
      </c>
      <c r="S1240" t="s">
        <v>20</v>
      </c>
      <c r="T1240" s="49">
        <v>0.1333</v>
      </c>
      <c r="U1240" s="49">
        <v>0.73314999999999997</v>
      </c>
      <c r="V1240" s="49">
        <v>16</v>
      </c>
      <c r="W1240" t="s">
        <v>301</v>
      </c>
      <c r="X1240" t="s">
        <v>370</v>
      </c>
      <c r="Y1240" t="s">
        <v>371</v>
      </c>
      <c r="Z1240" t="s">
        <v>2143</v>
      </c>
      <c r="AA1240" s="2" t="str">
        <f>IFERROR(VLOOKUP(Tabela3[[#This Row],[RetornCodigo]],Tabela7[],4,0),"formula")</f>
        <v xml:space="preserve">Mateus Parnaiba   </v>
      </c>
      <c r="AB1240" s="9" t="str">
        <f>IFERROR(VLOOKUP(Tabela3[[#This Row],[RetornCodigo]],Tabela7[],3,0),"formula")</f>
        <v>Mateus</v>
      </c>
      <c r="AC1240" s="40">
        <f>IFERROR(Tabela3[[#This Row],[Vlr Devolução]]/$AK$1,"formula")</f>
        <v>5.1263129929350428E-5</v>
      </c>
      <c r="AD1240" s="32">
        <f>IFERROR(Tabela3[[#This Row],[Qtd Devolvida Kg]]/$AL$1,"formula")</f>
        <v>2.1262685254918731E-5</v>
      </c>
      <c r="AE1240" s="41" t="str">
        <f>IFERROR(RIGHT(Tabela3[[#This Row],[Cliente]],10),"formula")</f>
        <v>1456 - 05)</v>
      </c>
      <c r="AF1240" s="41">
        <f>IFERROR(VLOOKUP(Tabela3[[#This Row],[Fantasia]],'BASE VENDAS'!#REF!,2,0),0)</f>
        <v>0</v>
      </c>
      <c r="AG1240" s="41">
        <f>IFERROR(VLOOKUP(Tabela3[[#This Row],[Fantasia]],'BASE VENDAS'!#REF!,3,0),0)</f>
        <v>0</v>
      </c>
      <c r="AH1240" s="42">
        <f t="shared" si="20"/>
        <v>2.8611970184302681E-2</v>
      </c>
    </row>
    <row r="1241" spans="1:34" x14ac:dyDescent="0.2">
      <c r="A1241" s="9" t="str">
        <f>IFERROR(Tabela3[[#This Row],[direita]],"formula")</f>
        <v>2459 - 23)</v>
      </c>
      <c r="C1241" t="s">
        <v>1140</v>
      </c>
      <c r="D1241" t="s">
        <v>918</v>
      </c>
      <c r="E1241" t="s">
        <v>1284</v>
      </c>
      <c r="F1241" t="s">
        <v>678</v>
      </c>
      <c r="G1241" t="s">
        <v>1374</v>
      </c>
      <c r="H1241" s="48">
        <v>45707</v>
      </c>
      <c r="I1241" t="s">
        <v>1982</v>
      </c>
      <c r="J1241" t="s">
        <v>303</v>
      </c>
      <c r="K1241" t="s">
        <v>150</v>
      </c>
      <c r="L1241" t="s">
        <v>337</v>
      </c>
      <c r="M1241" t="s">
        <v>151</v>
      </c>
      <c r="N1241" t="s">
        <v>338</v>
      </c>
      <c r="O1241" t="s">
        <v>336</v>
      </c>
      <c r="P1241" t="s">
        <v>2797</v>
      </c>
      <c r="Q1241" t="s">
        <v>308</v>
      </c>
      <c r="R1241" t="s">
        <v>1749</v>
      </c>
      <c r="S1241" t="s">
        <v>20</v>
      </c>
      <c r="T1241" s="49">
        <v>0.1333</v>
      </c>
      <c r="U1241" s="49">
        <v>0.73314999999999997</v>
      </c>
      <c r="V1241" s="49">
        <v>16</v>
      </c>
      <c r="W1241" t="s">
        <v>301</v>
      </c>
      <c r="X1241" t="s">
        <v>370</v>
      </c>
      <c r="Y1241" t="s">
        <v>371</v>
      </c>
      <c r="Z1241" t="s">
        <v>2160</v>
      </c>
      <c r="AA1241" s="2" t="str">
        <f>IFERROR(VLOOKUP(Tabela3[[#This Row],[RetornCodigo]],Tabela7[],4,0),"formula")</f>
        <v xml:space="preserve">Mix Mateus Centro  Timon   </v>
      </c>
      <c r="AB1241" s="9" t="str">
        <f>IFERROR(VLOOKUP(Tabela3[[#This Row],[RetornCodigo]],Tabela7[],3,0),"formula")</f>
        <v>Mateus</v>
      </c>
      <c r="AC1241" s="40">
        <f>IFERROR(Tabela3[[#This Row],[Vlr Devolução]]/$AK$1,"formula")</f>
        <v>5.1263129929350428E-5</v>
      </c>
      <c r="AD1241" s="32">
        <f>IFERROR(Tabela3[[#This Row],[Qtd Devolvida Kg]]/$AL$1,"formula")</f>
        <v>2.1262685254918731E-5</v>
      </c>
      <c r="AE1241" s="41" t="str">
        <f>IFERROR(RIGHT(Tabela3[[#This Row],[Cliente]],10),"formula")</f>
        <v>2459 - 23)</v>
      </c>
      <c r="AF1241" s="41">
        <f>IFERROR(VLOOKUP(Tabela3[[#This Row],[Fantasia]],'BASE VENDAS'!#REF!,2,0),0)</f>
        <v>0</v>
      </c>
      <c r="AG1241" s="41">
        <f>IFERROR(VLOOKUP(Tabela3[[#This Row],[Fantasia]],'BASE VENDAS'!#REF!,3,0),0)</f>
        <v>0</v>
      </c>
      <c r="AH1241" s="42">
        <f t="shared" si="20"/>
        <v>2.8611970184302681E-2</v>
      </c>
    </row>
    <row r="1242" spans="1:34" x14ac:dyDescent="0.2">
      <c r="A1242" s="9" t="str">
        <f>IFERROR(Tabela3[[#This Row],[direita]],"formula")</f>
        <v>2459 - 23)</v>
      </c>
      <c r="C1242" t="s">
        <v>1140</v>
      </c>
      <c r="D1242" t="s">
        <v>918</v>
      </c>
      <c r="E1242" t="s">
        <v>1284</v>
      </c>
      <c r="F1242" t="s">
        <v>678</v>
      </c>
      <c r="G1242" t="s">
        <v>1374</v>
      </c>
      <c r="H1242" s="48">
        <v>45707</v>
      </c>
      <c r="I1242" t="s">
        <v>1982</v>
      </c>
      <c r="J1242" t="s">
        <v>303</v>
      </c>
      <c r="K1242" t="s">
        <v>150</v>
      </c>
      <c r="L1242" t="s">
        <v>1755</v>
      </c>
      <c r="M1242" t="s">
        <v>1756</v>
      </c>
      <c r="N1242" t="s">
        <v>338</v>
      </c>
      <c r="O1242" t="s">
        <v>336</v>
      </c>
      <c r="P1242" t="s">
        <v>2797</v>
      </c>
      <c r="Q1242" t="s">
        <v>309</v>
      </c>
      <c r="R1242" t="s">
        <v>1757</v>
      </c>
      <c r="S1242" t="s">
        <v>20</v>
      </c>
      <c r="T1242" s="49">
        <v>0.27779999999999999</v>
      </c>
      <c r="U1242" s="49">
        <v>1.5279</v>
      </c>
      <c r="V1242" s="49">
        <v>32.5</v>
      </c>
      <c r="W1242" t="s">
        <v>301</v>
      </c>
      <c r="X1242" t="s">
        <v>370</v>
      </c>
      <c r="Y1242" t="s">
        <v>371</v>
      </c>
      <c r="Z1242" t="s">
        <v>2160</v>
      </c>
      <c r="AA1242" s="2" t="str">
        <f>IFERROR(VLOOKUP(Tabela3[[#This Row],[RetornCodigo]],Tabela7[],4,0),"formula")</f>
        <v xml:space="preserve">Mix Mateus Centro  Timon   </v>
      </c>
      <c r="AB1242" s="9" t="str">
        <f>IFERROR(VLOOKUP(Tabela3[[#This Row],[RetornCodigo]],Tabela7[],3,0),"formula")</f>
        <v>Mateus</v>
      </c>
      <c r="AC1242" s="40">
        <f>IFERROR(Tabela3[[#This Row],[Vlr Devolução]]/$AK$1,"formula")</f>
        <v>1.0412823266899306E-4</v>
      </c>
      <c r="AD1242" s="32">
        <f>IFERROR(Tabela3[[#This Row],[Qtd Devolvida Kg]]/$AL$1,"formula")</f>
        <v>4.4311882699298003E-5</v>
      </c>
      <c r="AE1242" s="41" t="str">
        <f>IFERROR(RIGHT(Tabela3[[#This Row],[Cliente]],10),"formula")</f>
        <v>2459 - 23)</v>
      </c>
      <c r="AF1242" s="41">
        <f>IFERROR(VLOOKUP(Tabela3[[#This Row],[Fantasia]],'BASE VENDAS'!#REF!,2,0),0)</f>
        <v>0</v>
      </c>
      <c r="AG1242" s="41">
        <f>IFERROR(VLOOKUP(Tabela3[[#This Row],[Fantasia]],'BASE VENDAS'!#REF!,3,0),0)</f>
        <v>0</v>
      </c>
      <c r="AH1242" s="42">
        <f t="shared" si="20"/>
        <v>2.8611970184302681E-2</v>
      </c>
    </row>
    <row r="1243" spans="1:34" x14ac:dyDescent="0.2">
      <c r="A1243" s="9" t="str">
        <f>IFERROR(Tabela3[[#This Row],[direita]],"formula")</f>
        <v>0002 - 58)</v>
      </c>
      <c r="C1243" t="s">
        <v>1140</v>
      </c>
      <c r="D1243" t="s">
        <v>918</v>
      </c>
      <c r="E1243" t="s">
        <v>1141</v>
      </c>
      <c r="F1243" t="s">
        <v>677</v>
      </c>
      <c r="G1243" t="s">
        <v>1469</v>
      </c>
      <c r="H1243" s="48">
        <v>45706</v>
      </c>
      <c r="I1243" t="s">
        <v>1982</v>
      </c>
      <c r="J1243" t="s">
        <v>303</v>
      </c>
      <c r="K1243" t="s">
        <v>150</v>
      </c>
      <c r="L1243" t="s">
        <v>337</v>
      </c>
      <c r="M1243" t="s">
        <v>151</v>
      </c>
      <c r="N1243" t="s">
        <v>338</v>
      </c>
      <c r="O1243" t="s">
        <v>336</v>
      </c>
      <c r="P1243" t="s">
        <v>2359</v>
      </c>
      <c r="Q1243" t="s">
        <v>300</v>
      </c>
      <c r="R1243" t="s">
        <v>1749</v>
      </c>
      <c r="S1243" t="s">
        <v>20</v>
      </c>
      <c r="T1243" s="49">
        <v>6.6699999999999995E-2</v>
      </c>
      <c r="U1243" s="49">
        <v>0.36685000000000001</v>
      </c>
      <c r="V1243" s="49">
        <v>9</v>
      </c>
      <c r="W1243" t="s">
        <v>301</v>
      </c>
      <c r="X1243" t="s">
        <v>370</v>
      </c>
      <c r="Y1243" t="s">
        <v>371</v>
      </c>
      <c r="Z1243" t="s">
        <v>2166</v>
      </c>
      <c r="AA1243" s="2" t="str">
        <f>IFERROR(VLOOKUP(Tabela3[[#This Row],[RetornCodigo]],Tabela7[],4,0),"formula")</f>
        <v xml:space="preserve">Atac Ilhotas   </v>
      </c>
      <c r="AB1243" s="9" t="str">
        <f>IFERROR(VLOOKUP(Tabela3[[#This Row],[RetornCodigo]],Tabela7[],3,0),"formula")</f>
        <v>Atacadao</v>
      </c>
      <c r="AC1243" s="40">
        <f>IFERROR(Tabela3[[#This Row],[Vlr Devolução]]/$AK$1,"formula")</f>
        <v>2.8835510585259617E-5</v>
      </c>
      <c r="AD1243" s="32">
        <f>IFERROR(Tabela3[[#This Row],[Qtd Devolvida Kg]]/$AL$1,"formula")</f>
        <v>1.0639318128305172E-5</v>
      </c>
      <c r="AE1243" s="41" t="str">
        <f>IFERROR(RIGHT(Tabela3[[#This Row],[Cliente]],10),"formula")</f>
        <v>0002 - 58)</v>
      </c>
      <c r="AF1243" s="41">
        <f>IFERROR(VLOOKUP(Tabela3[[#This Row],[Fantasia]],'BASE VENDAS'!#REF!,2,0),0)</f>
        <v>0</v>
      </c>
      <c r="AG1243" s="41">
        <f>IFERROR(VLOOKUP(Tabela3[[#This Row],[Fantasia]],'BASE VENDAS'!#REF!,3,0),0)</f>
        <v>0</v>
      </c>
      <c r="AH1243" s="42">
        <f t="shared" si="20"/>
        <v>2.8611970184302681E-2</v>
      </c>
    </row>
    <row r="1244" spans="1:34" x14ac:dyDescent="0.2">
      <c r="A1244" s="9" t="str">
        <f>IFERROR(Tabela3[[#This Row],[direita]],"formula")</f>
        <v>0002 - 58)</v>
      </c>
      <c r="C1244" t="s">
        <v>1140</v>
      </c>
      <c r="D1244" t="s">
        <v>918</v>
      </c>
      <c r="E1244" t="s">
        <v>1141</v>
      </c>
      <c r="F1244" t="s">
        <v>677</v>
      </c>
      <c r="G1244" t="s">
        <v>1469</v>
      </c>
      <c r="H1244" s="48">
        <v>45706</v>
      </c>
      <c r="I1244" t="s">
        <v>1982</v>
      </c>
      <c r="J1244" t="s">
        <v>303</v>
      </c>
      <c r="K1244" t="s">
        <v>150</v>
      </c>
      <c r="L1244" t="s">
        <v>1750</v>
      </c>
      <c r="M1244" t="s">
        <v>155</v>
      </c>
      <c r="N1244" t="s">
        <v>338</v>
      </c>
      <c r="O1244" t="s">
        <v>336</v>
      </c>
      <c r="P1244" t="s">
        <v>2359</v>
      </c>
      <c r="Q1244" t="s">
        <v>308</v>
      </c>
      <c r="R1244" t="s">
        <v>156</v>
      </c>
      <c r="S1244" t="s">
        <v>20</v>
      </c>
      <c r="T1244" s="49">
        <v>6.6699999999999995E-2</v>
      </c>
      <c r="U1244" s="49">
        <v>0.36685000000000001</v>
      </c>
      <c r="V1244" s="49">
        <v>9</v>
      </c>
      <c r="W1244" t="s">
        <v>301</v>
      </c>
      <c r="X1244" t="s">
        <v>370</v>
      </c>
      <c r="Y1244" t="s">
        <v>371</v>
      </c>
      <c r="Z1244" t="s">
        <v>2166</v>
      </c>
      <c r="AA1244" s="2" t="str">
        <f>IFERROR(VLOOKUP(Tabela3[[#This Row],[RetornCodigo]],Tabela7[],4,0),"formula")</f>
        <v xml:space="preserve">Atac Ilhotas   </v>
      </c>
      <c r="AB1244" s="9" t="str">
        <f>IFERROR(VLOOKUP(Tabela3[[#This Row],[RetornCodigo]],Tabela7[],3,0),"formula")</f>
        <v>Atacadao</v>
      </c>
      <c r="AC1244" s="40">
        <f>IFERROR(Tabela3[[#This Row],[Vlr Devolução]]/$AK$1,"formula")</f>
        <v>2.8835510585259617E-5</v>
      </c>
      <c r="AD1244" s="32">
        <f>IFERROR(Tabela3[[#This Row],[Qtd Devolvida Kg]]/$AL$1,"formula")</f>
        <v>1.0639318128305172E-5</v>
      </c>
      <c r="AE1244" s="41" t="str">
        <f>IFERROR(RIGHT(Tabela3[[#This Row],[Cliente]],10),"formula")</f>
        <v>0002 - 58)</v>
      </c>
      <c r="AF1244" s="41">
        <f>IFERROR(VLOOKUP(Tabela3[[#This Row],[Fantasia]],'BASE VENDAS'!#REF!,2,0),0)</f>
        <v>0</v>
      </c>
      <c r="AG1244" s="41">
        <f>IFERROR(VLOOKUP(Tabela3[[#This Row],[Fantasia]],'BASE VENDAS'!#REF!,3,0),0)</f>
        <v>0</v>
      </c>
      <c r="AH1244" s="42">
        <f t="shared" si="20"/>
        <v>2.8611970184302681E-2</v>
      </c>
    </row>
    <row r="1245" spans="1:34" x14ac:dyDescent="0.2">
      <c r="A1245" s="9" t="str">
        <f>IFERROR(Tabela3[[#This Row],[direita]],"formula")</f>
        <v>1899 - 72)</v>
      </c>
      <c r="C1245" t="s">
        <v>1140</v>
      </c>
      <c r="D1245" t="s">
        <v>921</v>
      </c>
      <c r="E1245" t="s">
        <v>1284</v>
      </c>
      <c r="F1245" t="s">
        <v>681</v>
      </c>
      <c r="G1245" t="s">
        <v>1285</v>
      </c>
      <c r="H1245" s="48">
        <v>45709</v>
      </c>
      <c r="I1245" t="s">
        <v>1982</v>
      </c>
      <c r="J1245" t="s">
        <v>303</v>
      </c>
      <c r="K1245" t="s">
        <v>150</v>
      </c>
      <c r="L1245" t="s">
        <v>1755</v>
      </c>
      <c r="M1245" t="s">
        <v>1756</v>
      </c>
      <c r="N1245" t="s">
        <v>338</v>
      </c>
      <c r="O1245" t="s">
        <v>336</v>
      </c>
      <c r="P1245" t="s">
        <v>2802</v>
      </c>
      <c r="Q1245" t="s">
        <v>309</v>
      </c>
      <c r="R1245" t="s">
        <v>1757</v>
      </c>
      <c r="S1245" t="s">
        <v>20</v>
      </c>
      <c r="T1245" s="49">
        <v>0.55559999999999998</v>
      </c>
      <c r="U1245" s="49">
        <v>3.0558000000000001</v>
      </c>
      <c r="V1245" s="49">
        <v>60</v>
      </c>
      <c r="W1245" t="s">
        <v>301</v>
      </c>
      <c r="X1245" t="s">
        <v>370</v>
      </c>
      <c r="Y1245" t="s">
        <v>371</v>
      </c>
      <c r="Z1245" t="s">
        <v>2171</v>
      </c>
      <c r="AA1245" s="2" t="str">
        <f>IFERROR(VLOOKUP(Tabela3[[#This Row],[RetornCodigo]],Tabela7[],4,0),"formula")</f>
        <v xml:space="preserve">Assai Novo Angelim   </v>
      </c>
      <c r="AB1245" s="9" t="str">
        <f>IFERROR(VLOOKUP(Tabela3[[#This Row],[RetornCodigo]],Tabela7[],3,0),"formula")</f>
        <v>Assai</v>
      </c>
      <c r="AC1245" s="40">
        <f>IFERROR(Tabela3[[#This Row],[Vlr Devolução]]/$AK$1,"formula")</f>
        <v>1.9223673723506413E-4</v>
      </c>
      <c r="AD1245" s="32">
        <f>IFERROR(Tabela3[[#This Row],[Qtd Devolvida Kg]]/$AL$1,"formula")</f>
        <v>8.8623765398596006E-5</v>
      </c>
      <c r="AE1245" s="41" t="str">
        <f>IFERROR(RIGHT(Tabela3[[#This Row],[Cliente]],10),"formula")</f>
        <v>1899 - 72)</v>
      </c>
      <c r="AF1245" s="41">
        <f>IFERROR(VLOOKUP(Tabela3[[#This Row],[Fantasia]],'BASE VENDAS'!#REF!,2,0),0)</f>
        <v>0</v>
      </c>
      <c r="AG1245" s="41">
        <f>IFERROR(VLOOKUP(Tabela3[[#This Row],[Fantasia]],'BASE VENDAS'!#REF!,3,0),0)</f>
        <v>0</v>
      </c>
      <c r="AH1245" s="42">
        <f t="shared" si="20"/>
        <v>2.8611970184302681E-2</v>
      </c>
    </row>
    <row r="1246" spans="1:34" x14ac:dyDescent="0.2">
      <c r="A1246" s="9" t="str">
        <f>IFERROR(Tabela3[[#This Row],[direita]],"formula")</f>
        <v>0082 - 02)</v>
      </c>
      <c r="C1246" t="s">
        <v>1146</v>
      </c>
      <c r="D1246" t="s">
        <v>916</v>
      </c>
      <c r="E1246" t="s">
        <v>1135</v>
      </c>
      <c r="F1246" t="s">
        <v>676</v>
      </c>
      <c r="G1246" t="s">
        <v>1482</v>
      </c>
      <c r="H1246" s="48">
        <v>45700</v>
      </c>
      <c r="I1246" t="s">
        <v>430</v>
      </c>
      <c r="J1246" t="s">
        <v>303</v>
      </c>
      <c r="K1246" t="s">
        <v>150</v>
      </c>
      <c r="L1246" t="s">
        <v>407</v>
      </c>
      <c r="M1246" t="s">
        <v>408</v>
      </c>
      <c r="N1246" t="s">
        <v>338</v>
      </c>
      <c r="O1246" t="s">
        <v>336</v>
      </c>
      <c r="P1246" t="s">
        <v>2360</v>
      </c>
      <c r="Q1246" t="s">
        <v>300</v>
      </c>
      <c r="R1246" t="s">
        <v>409</v>
      </c>
      <c r="S1246" t="s">
        <v>20</v>
      </c>
      <c r="T1246" s="49">
        <v>3.3300000000000003E-2</v>
      </c>
      <c r="U1246" s="49">
        <v>0.18315000000000001</v>
      </c>
      <c r="V1246" s="49">
        <v>4.8</v>
      </c>
      <c r="W1246" t="s">
        <v>315</v>
      </c>
      <c r="X1246" t="s">
        <v>368</v>
      </c>
      <c r="Y1246" t="s">
        <v>369</v>
      </c>
      <c r="Z1246" t="s">
        <v>2361</v>
      </c>
      <c r="AA1246" s="2" t="str">
        <f>IFERROR(VLOOKUP(Tabela3[[#This Row],[RetornCodigo]],Tabela7[],4,0),"formula")</f>
        <v xml:space="preserve">G B Pres Kennedy   </v>
      </c>
      <c r="AB1246" s="9" t="str">
        <f>IFERROR(VLOOKUP(Tabela3[[#This Row],[RetornCodigo]],Tabela7[],3,0),"formula")</f>
        <v>G Barbosa</v>
      </c>
      <c r="AC1246" s="40">
        <f>IFERROR(Tabela3[[#This Row],[Vlr Devolução]]/$AK$1,"formula")</f>
        <v>1.5378938978805128E-5</v>
      </c>
      <c r="AD1246" s="32">
        <f>IFERROR(Tabela3[[#This Row],[Qtd Devolvida Kg]]/$AL$1,"formula")</f>
        <v>5.3116835633067802E-6</v>
      </c>
      <c r="AE1246" s="41" t="str">
        <f>IFERROR(RIGHT(Tabela3[[#This Row],[Cliente]],10),"formula")</f>
        <v>0082 - 02)</v>
      </c>
      <c r="AF1246" s="41">
        <f>IFERROR(VLOOKUP(Tabela3[[#This Row],[Fantasia]],'BASE VENDAS'!#REF!,2,0),0)</f>
        <v>0</v>
      </c>
      <c r="AG1246" s="41">
        <f>IFERROR(VLOOKUP(Tabela3[[#This Row],[Fantasia]],'BASE VENDAS'!#REF!,3,0),0)</f>
        <v>0</v>
      </c>
      <c r="AH1246" s="42">
        <f t="shared" si="20"/>
        <v>2.8611970184302681E-2</v>
      </c>
    </row>
    <row r="1247" spans="1:34" x14ac:dyDescent="0.2">
      <c r="A1247" s="9" t="str">
        <f>IFERROR(Tabela3[[#This Row],[direita]],"formula")</f>
        <v>0082 - 02)</v>
      </c>
      <c r="C1247" t="s">
        <v>1146</v>
      </c>
      <c r="D1247" t="s">
        <v>916</v>
      </c>
      <c r="E1247" t="s">
        <v>1135</v>
      </c>
      <c r="F1247" t="s">
        <v>676</v>
      </c>
      <c r="G1247" t="s">
        <v>1482</v>
      </c>
      <c r="H1247" s="48">
        <v>45700</v>
      </c>
      <c r="I1247" t="s">
        <v>430</v>
      </c>
      <c r="J1247" t="s">
        <v>303</v>
      </c>
      <c r="K1247" t="s">
        <v>150</v>
      </c>
      <c r="L1247" t="s">
        <v>337</v>
      </c>
      <c r="M1247" t="s">
        <v>151</v>
      </c>
      <c r="N1247" t="s">
        <v>338</v>
      </c>
      <c r="O1247" t="s">
        <v>336</v>
      </c>
      <c r="P1247" t="s">
        <v>2360</v>
      </c>
      <c r="Q1247" t="s">
        <v>308</v>
      </c>
      <c r="R1247" t="s">
        <v>1749</v>
      </c>
      <c r="S1247" t="s">
        <v>20</v>
      </c>
      <c r="T1247" s="49">
        <v>0.1</v>
      </c>
      <c r="U1247" s="49">
        <v>0.55000000000000004</v>
      </c>
      <c r="V1247" s="49">
        <v>10.5</v>
      </c>
      <c r="W1247" t="s">
        <v>315</v>
      </c>
      <c r="X1247" t="s">
        <v>368</v>
      </c>
      <c r="Y1247" t="s">
        <v>369</v>
      </c>
      <c r="Z1247" t="s">
        <v>2361</v>
      </c>
      <c r="AA1247" s="2" t="str">
        <f>IFERROR(VLOOKUP(Tabela3[[#This Row],[RetornCodigo]],Tabela7[],4,0),"formula")</f>
        <v xml:space="preserve">G B Pres Kennedy   </v>
      </c>
      <c r="AB1247" s="9" t="str">
        <f>IFERROR(VLOOKUP(Tabela3[[#This Row],[RetornCodigo]],Tabela7[],3,0),"formula")</f>
        <v>G Barbosa</v>
      </c>
      <c r="AC1247" s="40">
        <f>IFERROR(Tabela3[[#This Row],[Vlr Devolução]]/$AK$1,"formula")</f>
        <v>3.364142901613622E-5</v>
      </c>
      <c r="AD1247" s="32">
        <f>IFERROR(Tabela3[[#This Row],[Qtd Devolvida Kg]]/$AL$1,"formula")</f>
        <v>1.5951001691611952E-5</v>
      </c>
      <c r="AE1247" s="41" t="str">
        <f>IFERROR(RIGHT(Tabela3[[#This Row],[Cliente]],10),"formula")</f>
        <v>0082 - 02)</v>
      </c>
      <c r="AF1247" s="41">
        <f>IFERROR(VLOOKUP(Tabela3[[#This Row],[Fantasia]],'BASE VENDAS'!#REF!,2,0),0)</f>
        <v>0</v>
      </c>
      <c r="AG1247" s="41">
        <f>IFERROR(VLOOKUP(Tabela3[[#This Row],[Fantasia]],'BASE VENDAS'!#REF!,3,0),0)</f>
        <v>0</v>
      </c>
      <c r="AH1247" s="42">
        <f t="shared" si="20"/>
        <v>2.8611970184302681E-2</v>
      </c>
    </row>
    <row r="1248" spans="1:34" x14ac:dyDescent="0.2">
      <c r="A1248" s="9" t="str">
        <f>IFERROR(Tabela3[[#This Row],[direita]],"formula")</f>
        <v>0129 - 01)</v>
      </c>
      <c r="C1248" t="s">
        <v>1134</v>
      </c>
      <c r="D1248" t="s">
        <v>917</v>
      </c>
      <c r="E1248" t="s">
        <v>1135</v>
      </c>
      <c r="F1248" t="s">
        <v>676</v>
      </c>
      <c r="G1248" t="s">
        <v>1200</v>
      </c>
      <c r="H1248" s="48">
        <v>45698</v>
      </c>
      <c r="I1248" t="s">
        <v>430</v>
      </c>
      <c r="J1248" t="s">
        <v>303</v>
      </c>
      <c r="K1248" t="s">
        <v>147</v>
      </c>
      <c r="L1248" t="s">
        <v>415</v>
      </c>
      <c r="M1248" t="s">
        <v>148</v>
      </c>
      <c r="N1248" t="s">
        <v>416</v>
      </c>
      <c r="O1248" t="s">
        <v>336</v>
      </c>
      <c r="P1248" t="s">
        <v>1745</v>
      </c>
      <c r="Q1248" t="s">
        <v>300</v>
      </c>
      <c r="R1248" t="s">
        <v>157</v>
      </c>
      <c r="S1248" t="s">
        <v>20</v>
      </c>
      <c r="T1248" s="49">
        <v>1</v>
      </c>
      <c r="U1248" s="49">
        <v>10</v>
      </c>
      <c r="V1248" s="49">
        <v>58</v>
      </c>
      <c r="W1248" t="s">
        <v>315</v>
      </c>
      <c r="X1248" t="s">
        <v>302</v>
      </c>
      <c r="Y1248" t="s">
        <v>21</v>
      </c>
      <c r="Z1248" t="s">
        <v>1746</v>
      </c>
      <c r="AA1248" s="2" t="str">
        <f>IFERROR(VLOOKUP(Tabela3[[#This Row],[RetornCodigo]],Tabela7[],4,0),"formula")</f>
        <v xml:space="preserve">Sup Sao Luiz Paupina   </v>
      </c>
      <c r="AB1248" s="9" t="str">
        <f>IFERROR(VLOOKUP(Tabela3[[#This Row],[RetornCodigo]],Tabela7[],3,0),"formula")</f>
        <v>Sao Luiz</v>
      </c>
      <c r="AC1248" s="40">
        <f>IFERROR(Tabela3[[#This Row],[Vlr Devolução]]/$AK$1,"formula")</f>
        <v>1.8582884599389532E-4</v>
      </c>
      <c r="AD1248" s="32">
        <f>IFERROR(Tabela3[[#This Row],[Qtd Devolvida Kg]]/$AL$1,"formula")</f>
        <v>2.9001821257476277E-4</v>
      </c>
      <c r="AE1248" s="41" t="str">
        <f>IFERROR(RIGHT(Tabela3[[#This Row],[Cliente]],10),"formula")</f>
        <v>0129 - 01)</v>
      </c>
      <c r="AF1248" s="41">
        <f>IFERROR(VLOOKUP(Tabela3[[#This Row],[Fantasia]],'BASE VENDAS'!#REF!,2,0),0)</f>
        <v>0</v>
      </c>
      <c r="AG1248" s="41">
        <f>IFERROR(VLOOKUP(Tabela3[[#This Row],[Fantasia]],'BASE VENDAS'!#REF!,3,0),0)</f>
        <v>0</v>
      </c>
      <c r="AH1248" s="42">
        <f t="shared" si="20"/>
        <v>2.8611970184302681E-2</v>
      </c>
    </row>
    <row r="1249" spans="1:34" x14ac:dyDescent="0.2">
      <c r="A1249" s="9" t="str">
        <f>IFERROR(Tabela3[[#This Row],[direita]],"formula")</f>
        <v>1456 - 04)</v>
      </c>
      <c r="C1249" t="s">
        <v>1140</v>
      </c>
      <c r="D1249" t="s">
        <v>918</v>
      </c>
      <c r="E1249" t="s">
        <v>1141</v>
      </c>
      <c r="F1249" t="s">
        <v>677</v>
      </c>
      <c r="G1249" t="s">
        <v>1619</v>
      </c>
      <c r="H1249" s="48">
        <v>45709</v>
      </c>
      <c r="I1249" t="s">
        <v>1982</v>
      </c>
      <c r="J1249" t="s">
        <v>303</v>
      </c>
      <c r="K1249" t="s">
        <v>150</v>
      </c>
      <c r="L1249" t="s">
        <v>337</v>
      </c>
      <c r="M1249" t="s">
        <v>151</v>
      </c>
      <c r="N1249" t="s">
        <v>338</v>
      </c>
      <c r="O1249" t="s">
        <v>336</v>
      </c>
      <c r="P1249" t="s">
        <v>2814</v>
      </c>
      <c r="Q1249" t="s">
        <v>327</v>
      </c>
      <c r="R1249" t="s">
        <v>1749</v>
      </c>
      <c r="S1249" t="s">
        <v>20</v>
      </c>
      <c r="T1249" s="49">
        <v>1.4</v>
      </c>
      <c r="U1249" s="49">
        <v>7.7</v>
      </c>
      <c r="V1249" s="49">
        <v>205.8</v>
      </c>
      <c r="W1249" t="s">
        <v>301</v>
      </c>
      <c r="X1249" t="s">
        <v>370</v>
      </c>
      <c r="Y1249" t="s">
        <v>371</v>
      </c>
      <c r="Z1249" t="s">
        <v>2815</v>
      </c>
      <c r="AA1249" s="2" t="str">
        <f>IFERROR(VLOOKUP(Tabela3[[#This Row],[RetornCodigo]],Tabela7[],4,0),"formula")</f>
        <v xml:space="preserve">Mateus Uruguai   </v>
      </c>
      <c r="AB1249" s="9" t="str">
        <f>IFERROR(VLOOKUP(Tabela3[[#This Row],[RetornCodigo]],Tabela7[],3,0),"formula")</f>
        <v>Mateus</v>
      </c>
      <c r="AC1249" s="40">
        <f>IFERROR(Tabela3[[#This Row],[Vlr Devolução]]/$AK$1,"formula")</f>
        <v>6.5937200871626998E-4</v>
      </c>
      <c r="AD1249" s="32">
        <f>IFERROR(Tabela3[[#This Row],[Qtd Devolvida Kg]]/$AL$1,"formula")</f>
        <v>2.2331402368256734E-4</v>
      </c>
      <c r="AE1249" s="41" t="str">
        <f>IFERROR(RIGHT(Tabela3[[#This Row],[Cliente]],10),"formula")</f>
        <v>1456 - 04)</v>
      </c>
      <c r="AF1249" s="41">
        <f>IFERROR(VLOOKUP(Tabela3[[#This Row],[Fantasia]],'BASE VENDAS'!#REF!,2,0),0)</f>
        <v>0</v>
      </c>
      <c r="AG1249" s="41">
        <f>IFERROR(VLOOKUP(Tabela3[[#This Row],[Fantasia]],'BASE VENDAS'!#REF!,3,0),0)</f>
        <v>0</v>
      </c>
      <c r="AH1249" s="42">
        <f t="shared" si="20"/>
        <v>2.8611970184302681E-2</v>
      </c>
    </row>
    <row r="1250" spans="1:34" x14ac:dyDescent="0.2">
      <c r="A1250" s="9" t="str">
        <f>IFERROR(Tabela3[[#This Row],[direita]],"formula")</f>
        <v>1899 - 72)</v>
      </c>
      <c r="C1250" t="s">
        <v>1140</v>
      </c>
      <c r="D1250" t="s">
        <v>921</v>
      </c>
      <c r="E1250" t="s">
        <v>1284</v>
      </c>
      <c r="F1250" t="s">
        <v>681</v>
      </c>
      <c r="G1250" t="s">
        <v>1285</v>
      </c>
      <c r="H1250" s="48">
        <v>45702</v>
      </c>
      <c r="I1250" t="s">
        <v>430</v>
      </c>
      <c r="J1250" t="s">
        <v>303</v>
      </c>
      <c r="K1250" t="s">
        <v>147</v>
      </c>
      <c r="L1250" t="s">
        <v>415</v>
      </c>
      <c r="M1250" t="s">
        <v>148</v>
      </c>
      <c r="N1250" t="s">
        <v>416</v>
      </c>
      <c r="O1250" t="s">
        <v>336</v>
      </c>
      <c r="P1250" t="s">
        <v>2223</v>
      </c>
      <c r="Q1250" t="s">
        <v>308</v>
      </c>
      <c r="R1250" t="s">
        <v>157</v>
      </c>
      <c r="S1250" t="s">
        <v>20</v>
      </c>
      <c r="T1250" s="49">
        <v>0.2</v>
      </c>
      <c r="U1250" s="49">
        <v>2</v>
      </c>
      <c r="V1250" s="49">
        <v>12</v>
      </c>
      <c r="W1250" t="s">
        <v>301</v>
      </c>
      <c r="X1250" t="s">
        <v>370</v>
      </c>
      <c r="Y1250" t="s">
        <v>371</v>
      </c>
      <c r="Z1250" t="s">
        <v>1287</v>
      </c>
      <c r="AA1250" s="2" t="str">
        <f>IFERROR(VLOOKUP(Tabela3[[#This Row],[RetornCodigo]],Tabela7[],4,0),"formula")</f>
        <v xml:space="preserve">Assai Novo Angelim   </v>
      </c>
      <c r="AB1250" s="9" t="str">
        <f>IFERROR(VLOOKUP(Tabela3[[#This Row],[RetornCodigo]],Tabela7[],3,0),"formula")</f>
        <v>Assai</v>
      </c>
      <c r="AC1250" s="40">
        <f>IFERROR(Tabela3[[#This Row],[Vlr Devolução]]/$AK$1,"formula")</f>
        <v>3.8447347447012824E-5</v>
      </c>
      <c r="AD1250" s="32">
        <f>IFERROR(Tabela3[[#This Row],[Qtd Devolvida Kg]]/$AL$1,"formula")</f>
        <v>5.8003642514952552E-5</v>
      </c>
      <c r="AE1250" s="41" t="str">
        <f>IFERROR(RIGHT(Tabela3[[#This Row],[Cliente]],10),"formula")</f>
        <v>1899 - 72)</v>
      </c>
      <c r="AF1250" s="41">
        <f>IFERROR(VLOOKUP(Tabela3[[#This Row],[Fantasia]],'BASE VENDAS'!#REF!,2,0),0)</f>
        <v>0</v>
      </c>
      <c r="AG1250" s="41">
        <f>IFERROR(VLOOKUP(Tabela3[[#This Row],[Fantasia]],'BASE VENDAS'!#REF!,3,0),0)</f>
        <v>0</v>
      </c>
      <c r="AH1250" s="42">
        <f t="shared" si="20"/>
        <v>2.8611970184302681E-2</v>
      </c>
    </row>
    <row r="1251" spans="1:34" x14ac:dyDescent="0.2">
      <c r="A1251" s="9" t="str">
        <f>IFERROR(Tabela3[[#This Row],[direita]],"formula")</f>
        <v>0002 - 22)</v>
      </c>
      <c r="C1251" t="s">
        <v>1134</v>
      </c>
      <c r="D1251" t="s">
        <v>920</v>
      </c>
      <c r="E1251" t="s">
        <v>1135</v>
      </c>
      <c r="F1251" t="s">
        <v>683</v>
      </c>
      <c r="G1251" t="s">
        <v>1548</v>
      </c>
      <c r="H1251" s="48">
        <v>45701</v>
      </c>
      <c r="I1251" t="s">
        <v>430</v>
      </c>
      <c r="J1251" t="s">
        <v>303</v>
      </c>
      <c r="K1251" t="s">
        <v>45</v>
      </c>
      <c r="L1251" t="s">
        <v>417</v>
      </c>
      <c r="M1251" t="s">
        <v>153</v>
      </c>
      <c r="N1251" t="s">
        <v>338</v>
      </c>
      <c r="O1251" t="s">
        <v>336</v>
      </c>
      <c r="P1251" t="s">
        <v>2228</v>
      </c>
      <c r="Q1251" t="s">
        <v>309</v>
      </c>
      <c r="R1251" t="s">
        <v>154</v>
      </c>
      <c r="S1251" t="s">
        <v>20</v>
      </c>
      <c r="T1251" s="49">
        <v>1.9</v>
      </c>
      <c r="U1251" s="49">
        <v>19</v>
      </c>
      <c r="V1251" s="49">
        <v>228</v>
      </c>
      <c r="W1251" t="s">
        <v>301</v>
      </c>
      <c r="X1251" t="s">
        <v>370</v>
      </c>
      <c r="Y1251" t="s">
        <v>371</v>
      </c>
      <c r="Z1251" t="s">
        <v>2229</v>
      </c>
      <c r="AA1251" s="2" t="str">
        <f>IFERROR(VLOOKUP(Tabela3[[#This Row],[RetornCodigo]],Tabela7[],4,0),"formula")</f>
        <v xml:space="preserve">Atac Itambe   </v>
      </c>
      <c r="AB1251" s="9" t="str">
        <f>IFERROR(VLOOKUP(Tabela3[[#This Row],[RetornCodigo]],Tabela7[],3,0),"formula")</f>
        <v>Atacadao</v>
      </c>
      <c r="AC1251" s="40">
        <f>IFERROR(Tabela3[[#This Row],[Vlr Devolução]]/$AK$1,"formula")</f>
        <v>7.3049960149324368E-4</v>
      </c>
      <c r="AD1251" s="32">
        <f>IFERROR(Tabela3[[#This Row],[Qtd Devolvida Kg]]/$AL$1,"formula")</f>
        <v>5.5103460389204926E-4</v>
      </c>
      <c r="AE1251" s="41" t="str">
        <f>IFERROR(RIGHT(Tabela3[[#This Row],[Cliente]],10),"formula")</f>
        <v>0002 - 22)</v>
      </c>
      <c r="AF1251" s="41">
        <f>IFERROR(VLOOKUP(Tabela3[[#This Row],[Fantasia]],'BASE VENDAS'!#REF!,2,0),0)</f>
        <v>0</v>
      </c>
      <c r="AG1251" s="41">
        <f>IFERROR(VLOOKUP(Tabela3[[#This Row],[Fantasia]],'BASE VENDAS'!#REF!,3,0),0)</f>
        <v>0</v>
      </c>
      <c r="AH1251" s="42">
        <f t="shared" si="20"/>
        <v>2.8611970184302681E-2</v>
      </c>
    </row>
    <row r="1252" spans="1:34" x14ac:dyDescent="0.2">
      <c r="A1252" s="9" t="str">
        <f>IFERROR(Tabela3[[#This Row],[direita]],"formula")</f>
        <v>0048 - 37)</v>
      </c>
      <c r="C1252" t="s">
        <v>1134</v>
      </c>
      <c r="D1252" t="s">
        <v>920</v>
      </c>
      <c r="E1252" t="s">
        <v>1135</v>
      </c>
      <c r="F1252" t="s">
        <v>676</v>
      </c>
      <c r="G1252" t="s">
        <v>1313</v>
      </c>
      <c r="H1252" s="48">
        <v>45698</v>
      </c>
      <c r="I1252" t="s">
        <v>430</v>
      </c>
      <c r="J1252" t="s">
        <v>303</v>
      </c>
      <c r="K1252" t="s">
        <v>150</v>
      </c>
      <c r="L1252" t="s">
        <v>407</v>
      </c>
      <c r="M1252" t="s">
        <v>408</v>
      </c>
      <c r="N1252" t="s">
        <v>338</v>
      </c>
      <c r="O1252" t="s">
        <v>336</v>
      </c>
      <c r="P1252" t="s">
        <v>1314</v>
      </c>
      <c r="Q1252" t="s">
        <v>308</v>
      </c>
      <c r="R1252" t="s">
        <v>409</v>
      </c>
      <c r="S1252" t="s">
        <v>20</v>
      </c>
      <c r="T1252" s="49">
        <v>3.3300000000000003E-2</v>
      </c>
      <c r="U1252" s="49">
        <v>0.18315000000000001</v>
      </c>
      <c r="V1252" s="49">
        <v>4.5</v>
      </c>
      <c r="W1252" t="s">
        <v>315</v>
      </c>
      <c r="X1252" t="s">
        <v>302</v>
      </c>
      <c r="Y1252" t="s">
        <v>335</v>
      </c>
      <c r="Z1252" t="s">
        <v>1315</v>
      </c>
      <c r="AA1252" s="2" t="str">
        <f>IFERROR(VLOOKUP(Tabela3[[#This Row],[RetornCodigo]],Tabela7[],4,0),"formula")</f>
        <v xml:space="preserve">Atacadao Maraponga   </v>
      </c>
      <c r="AB1252" s="9" t="str">
        <f>IFERROR(VLOOKUP(Tabela3[[#This Row],[RetornCodigo]],Tabela7[],3,0),"formula")</f>
        <v>Atacadao</v>
      </c>
      <c r="AC1252" s="40">
        <f>IFERROR(Tabela3[[#This Row],[Vlr Devolução]]/$AK$1,"formula")</f>
        <v>1.4417755292629808E-5</v>
      </c>
      <c r="AD1252" s="32">
        <f>IFERROR(Tabela3[[#This Row],[Qtd Devolvida Kg]]/$AL$1,"formula")</f>
        <v>5.3116835633067802E-6</v>
      </c>
      <c r="AE1252" s="41" t="str">
        <f>IFERROR(RIGHT(Tabela3[[#This Row],[Cliente]],10),"formula")</f>
        <v>0048 - 37)</v>
      </c>
      <c r="AF1252" s="41">
        <f>IFERROR(VLOOKUP(Tabela3[[#This Row],[Fantasia]],'BASE VENDAS'!#REF!,2,0),0)</f>
        <v>0</v>
      </c>
      <c r="AG1252" s="41">
        <f>IFERROR(VLOOKUP(Tabela3[[#This Row],[Fantasia]],'BASE VENDAS'!#REF!,3,0),0)</f>
        <v>0</v>
      </c>
      <c r="AH1252" s="42">
        <f t="shared" ref="AH1252:AH1315" si="21">$AJ$1</f>
        <v>2.8611970184302681E-2</v>
      </c>
    </row>
    <row r="1253" spans="1:34" x14ac:dyDescent="0.2">
      <c r="A1253" s="9" t="str">
        <f>IFERROR(Tabela3[[#This Row],[direita]],"formula")</f>
        <v>0002 - 57)</v>
      </c>
      <c r="C1253" t="s">
        <v>1134</v>
      </c>
      <c r="D1253" t="s">
        <v>920</v>
      </c>
      <c r="E1253" t="s">
        <v>1135</v>
      </c>
      <c r="F1253" t="s">
        <v>676</v>
      </c>
      <c r="G1253" t="s">
        <v>1224</v>
      </c>
      <c r="H1253" s="48">
        <v>45693</v>
      </c>
      <c r="I1253" t="s">
        <v>357</v>
      </c>
      <c r="J1253" t="s">
        <v>303</v>
      </c>
      <c r="K1253" t="s">
        <v>150</v>
      </c>
      <c r="L1253" t="s">
        <v>407</v>
      </c>
      <c r="M1253" t="s">
        <v>408</v>
      </c>
      <c r="N1253" t="s">
        <v>338</v>
      </c>
      <c r="O1253" t="s">
        <v>336</v>
      </c>
      <c r="P1253" t="s">
        <v>1747</v>
      </c>
      <c r="Q1253" t="s">
        <v>300</v>
      </c>
      <c r="R1253" t="s">
        <v>409</v>
      </c>
      <c r="S1253" t="s">
        <v>20</v>
      </c>
      <c r="T1253" s="49">
        <v>3</v>
      </c>
      <c r="U1253" s="49">
        <v>16.5</v>
      </c>
      <c r="V1253" s="49">
        <v>405</v>
      </c>
      <c r="W1253" t="s">
        <v>315</v>
      </c>
      <c r="X1253" t="s">
        <v>370</v>
      </c>
      <c r="Y1253" t="s">
        <v>379</v>
      </c>
      <c r="Z1253" t="s">
        <v>1748</v>
      </c>
      <c r="AA1253" s="2" t="str">
        <f>IFERROR(VLOOKUP(Tabela3[[#This Row],[RetornCodigo]],Tabela7[],4,0),"formula")</f>
        <v xml:space="preserve">Atac Dias Macedo   </v>
      </c>
      <c r="AB1253" s="9" t="str">
        <f>IFERROR(VLOOKUP(Tabela3[[#This Row],[RetornCodigo]],Tabela7[],3,0),"formula")</f>
        <v>Atacadao</v>
      </c>
      <c r="AC1253" s="40">
        <f>IFERROR(Tabela3[[#This Row],[Vlr Devolução]]/$AK$1,"formula")</f>
        <v>1.2975979763366827E-3</v>
      </c>
      <c r="AD1253" s="32">
        <f>IFERROR(Tabela3[[#This Row],[Qtd Devolvida Kg]]/$AL$1,"formula")</f>
        <v>4.7853005074835855E-4</v>
      </c>
      <c r="AE1253" s="41" t="str">
        <f>IFERROR(RIGHT(Tabela3[[#This Row],[Cliente]],10),"formula")</f>
        <v>0002 - 57)</v>
      </c>
      <c r="AF1253" s="41">
        <f>IFERROR(VLOOKUP(Tabela3[[#This Row],[Fantasia]],'BASE VENDAS'!#REF!,2,0),0)</f>
        <v>0</v>
      </c>
      <c r="AG1253" s="41">
        <f>IFERROR(VLOOKUP(Tabela3[[#This Row],[Fantasia]],'BASE VENDAS'!#REF!,3,0),0)</f>
        <v>0</v>
      </c>
      <c r="AH1253" s="42">
        <f t="shared" si="21"/>
        <v>2.8611970184302681E-2</v>
      </c>
    </row>
    <row r="1254" spans="1:34" x14ac:dyDescent="0.2">
      <c r="A1254" s="9" t="str">
        <f>IFERROR(Tabela3[[#This Row],[direita]],"formula")</f>
        <v>2459 - 50)</v>
      </c>
      <c r="C1254" t="s">
        <v>1140</v>
      </c>
      <c r="D1254" t="s">
        <v>918</v>
      </c>
      <c r="E1254" t="s">
        <v>1141</v>
      </c>
      <c r="F1254" t="s">
        <v>677</v>
      </c>
      <c r="G1254" t="s">
        <v>1336</v>
      </c>
      <c r="H1254" s="48">
        <v>45695</v>
      </c>
      <c r="I1254" t="s">
        <v>357</v>
      </c>
      <c r="J1254" t="s">
        <v>303</v>
      </c>
      <c r="K1254" t="s">
        <v>150</v>
      </c>
      <c r="L1254" t="s">
        <v>407</v>
      </c>
      <c r="M1254" t="s">
        <v>408</v>
      </c>
      <c r="N1254" t="s">
        <v>338</v>
      </c>
      <c r="O1254" t="s">
        <v>336</v>
      </c>
      <c r="P1254" t="s">
        <v>1337</v>
      </c>
      <c r="Q1254" t="s">
        <v>307</v>
      </c>
      <c r="R1254" t="s">
        <v>409</v>
      </c>
      <c r="S1254" t="s">
        <v>20</v>
      </c>
      <c r="T1254" s="49">
        <v>3.3300000000000003E-2</v>
      </c>
      <c r="U1254" s="49">
        <v>0.18315000000000001</v>
      </c>
      <c r="V1254" s="49">
        <v>4.9000000000000004</v>
      </c>
      <c r="W1254" t="s">
        <v>305</v>
      </c>
      <c r="X1254" t="s">
        <v>368</v>
      </c>
      <c r="Y1254" t="s">
        <v>369</v>
      </c>
      <c r="Z1254" t="s">
        <v>1338</v>
      </c>
      <c r="AA1254" s="2" t="str">
        <f>IFERROR(VLOOKUP(Tabela3[[#This Row],[RetornCodigo]],Tabela7[],4,0),"formula")</f>
        <v xml:space="preserve">Mateus Parque Sao Joao   </v>
      </c>
      <c r="AB1254" s="9" t="str">
        <f>IFERROR(VLOOKUP(Tabela3[[#This Row],[RetornCodigo]],Tabela7[],3,0),"formula")</f>
        <v>Mateus</v>
      </c>
      <c r="AC1254" s="40">
        <f>IFERROR(Tabela3[[#This Row],[Vlr Devolução]]/$AK$1,"formula")</f>
        <v>1.5699333540863572E-5</v>
      </c>
      <c r="AD1254" s="32">
        <f>IFERROR(Tabela3[[#This Row],[Qtd Devolvida Kg]]/$AL$1,"formula")</f>
        <v>5.3116835633067802E-6</v>
      </c>
      <c r="AE1254" s="41" t="str">
        <f>IFERROR(RIGHT(Tabela3[[#This Row],[Cliente]],10),"formula")</f>
        <v>2459 - 50)</v>
      </c>
      <c r="AF1254" s="41">
        <f>IFERROR(VLOOKUP(Tabela3[[#This Row],[Fantasia]],'BASE VENDAS'!#REF!,2,0),0)</f>
        <v>0</v>
      </c>
      <c r="AG1254" s="41">
        <f>IFERROR(VLOOKUP(Tabela3[[#This Row],[Fantasia]],'BASE VENDAS'!#REF!,3,0),0)</f>
        <v>0</v>
      </c>
      <c r="AH1254" s="42">
        <f t="shared" si="21"/>
        <v>2.8611970184302681E-2</v>
      </c>
    </row>
    <row r="1255" spans="1:34" x14ac:dyDescent="0.2">
      <c r="A1255" s="9" t="str">
        <f>IFERROR(Tabela3[[#This Row],[direita]],"formula")</f>
        <v>2459 - 50)</v>
      </c>
      <c r="C1255" t="s">
        <v>1140</v>
      </c>
      <c r="D1255" t="s">
        <v>918</v>
      </c>
      <c r="E1255" t="s">
        <v>1141</v>
      </c>
      <c r="F1255" t="s">
        <v>677</v>
      </c>
      <c r="G1255" t="s">
        <v>1336</v>
      </c>
      <c r="H1255" s="48">
        <v>45695</v>
      </c>
      <c r="I1255" t="s">
        <v>357</v>
      </c>
      <c r="J1255" t="s">
        <v>303</v>
      </c>
      <c r="K1255" t="s">
        <v>150</v>
      </c>
      <c r="L1255" t="s">
        <v>337</v>
      </c>
      <c r="M1255" t="s">
        <v>151</v>
      </c>
      <c r="N1255" t="s">
        <v>338</v>
      </c>
      <c r="O1255" t="s">
        <v>336</v>
      </c>
      <c r="P1255" t="s">
        <v>1337</v>
      </c>
      <c r="Q1255" t="s">
        <v>319</v>
      </c>
      <c r="R1255" t="s">
        <v>1749</v>
      </c>
      <c r="S1255" t="s">
        <v>20</v>
      </c>
      <c r="T1255" s="49">
        <v>0.16669999999999999</v>
      </c>
      <c r="U1255" s="49">
        <v>0.91685000000000005</v>
      </c>
      <c r="V1255" s="49">
        <v>24.5</v>
      </c>
      <c r="W1255" t="s">
        <v>305</v>
      </c>
      <c r="X1255" t="s">
        <v>368</v>
      </c>
      <c r="Y1255" t="s">
        <v>369</v>
      </c>
      <c r="Z1255" t="s">
        <v>1338</v>
      </c>
      <c r="AA1255" s="2" t="str">
        <f>IFERROR(VLOOKUP(Tabela3[[#This Row],[RetornCodigo]],Tabela7[],4,0),"formula")</f>
        <v xml:space="preserve">Mateus Parque Sao Joao   </v>
      </c>
      <c r="AB1255" s="9" t="str">
        <f>IFERROR(VLOOKUP(Tabela3[[#This Row],[RetornCodigo]],Tabela7[],3,0),"formula")</f>
        <v>Mateus</v>
      </c>
      <c r="AC1255" s="40">
        <f>IFERROR(Tabela3[[#This Row],[Vlr Devolução]]/$AK$1,"formula")</f>
        <v>7.849666770431785E-5</v>
      </c>
      <c r="AD1255" s="32">
        <f>IFERROR(Tabela3[[#This Row],[Qtd Devolvida Kg]]/$AL$1,"formula")</f>
        <v>2.6590319819917126E-5</v>
      </c>
      <c r="AE1255" s="41" t="str">
        <f>IFERROR(RIGHT(Tabela3[[#This Row],[Cliente]],10),"formula")</f>
        <v>2459 - 50)</v>
      </c>
      <c r="AF1255" s="41">
        <f>IFERROR(VLOOKUP(Tabela3[[#This Row],[Fantasia]],'BASE VENDAS'!#REF!,2,0),0)</f>
        <v>0</v>
      </c>
      <c r="AG1255" s="41">
        <f>IFERROR(VLOOKUP(Tabela3[[#This Row],[Fantasia]],'BASE VENDAS'!#REF!,3,0),0)</f>
        <v>0</v>
      </c>
      <c r="AH1255" s="42">
        <f t="shared" si="21"/>
        <v>2.8611970184302681E-2</v>
      </c>
    </row>
    <row r="1256" spans="1:34" x14ac:dyDescent="0.2">
      <c r="A1256" s="9" t="str">
        <f>IFERROR(Tabela3[[#This Row],[direita]],"formula")</f>
        <v>0008 - 04)</v>
      </c>
      <c r="C1256" t="s">
        <v>1140</v>
      </c>
      <c r="D1256" t="s">
        <v>919</v>
      </c>
      <c r="E1256" t="s">
        <v>1141</v>
      </c>
      <c r="F1256" t="s">
        <v>677</v>
      </c>
      <c r="G1256" t="s">
        <v>2362</v>
      </c>
      <c r="H1256" s="48">
        <v>45701</v>
      </c>
      <c r="I1256" t="s">
        <v>430</v>
      </c>
      <c r="J1256" t="s">
        <v>303</v>
      </c>
      <c r="K1256" t="s">
        <v>45</v>
      </c>
      <c r="L1256" t="s">
        <v>417</v>
      </c>
      <c r="M1256" t="s">
        <v>153</v>
      </c>
      <c r="N1256" t="s">
        <v>338</v>
      </c>
      <c r="O1256" t="s">
        <v>336</v>
      </c>
      <c r="P1256" t="s">
        <v>2363</v>
      </c>
      <c r="Q1256" t="s">
        <v>300</v>
      </c>
      <c r="R1256" t="s">
        <v>154</v>
      </c>
      <c r="S1256" t="s">
        <v>20</v>
      </c>
      <c r="T1256" s="49">
        <v>1</v>
      </c>
      <c r="U1256" s="49">
        <v>10</v>
      </c>
      <c r="V1256" s="49">
        <v>129</v>
      </c>
      <c r="W1256" t="s">
        <v>315</v>
      </c>
      <c r="X1256" t="s">
        <v>302</v>
      </c>
      <c r="Y1256" t="s">
        <v>21</v>
      </c>
      <c r="Z1256" t="s">
        <v>2364</v>
      </c>
      <c r="AA1256" s="2" t="str">
        <f>IFERROR(VLOOKUP(Tabela3[[#This Row],[RetornCodigo]],Tabela7[],4,0),"formula")</f>
        <v xml:space="preserve">Carvalho Cd   </v>
      </c>
      <c r="AB1256" s="9" t="str">
        <f>IFERROR(VLOOKUP(Tabela3[[#This Row],[RetornCodigo]],Tabela7[],3,0),"formula")</f>
        <v>Carvalho</v>
      </c>
      <c r="AC1256" s="40">
        <f>IFERROR(Tabela3[[#This Row],[Vlr Devolução]]/$AK$1,"formula")</f>
        <v>4.1330898505538783E-4</v>
      </c>
      <c r="AD1256" s="32">
        <f>IFERROR(Tabela3[[#This Row],[Qtd Devolvida Kg]]/$AL$1,"formula")</f>
        <v>2.9001821257476277E-4</v>
      </c>
      <c r="AE1256" s="41" t="str">
        <f>IFERROR(RIGHT(Tabela3[[#This Row],[Cliente]],10),"formula")</f>
        <v>0008 - 04)</v>
      </c>
      <c r="AF1256" s="41">
        <f>IFERROR(VLOOKUP(Tabela3[[#This Row],[Fantasia]],'BASE VENDAS'!#REF!,2,0),0)</f>
        <v>0</v>
      </c>
      <c r="AG1256" s="41">
        <f>IFERROR(VLOOKUP(Tabela3[[#This Row],[Fantasia]],'BASE VENDAS'!#REF!,3,0),0)</f>
        <v>0</v>
      </c>
      <c r="AH1256" s="42">
        <f t="shared" si="21"/>
        <v>2.8611970184302681E-2</v>
      </c>
    </row>
    <row r="1257" spans="1:34" x14ac:dyDescent="0.2">
      <c r="A1257" s="9" t="str">
        <f>IFERROR(Tabela3[[#This Row],[direita]],"formula")</f>
        <v>0132 - 02)</v>
      </c>
      <c r="C1257" t="s">
        <v>1146</v>
      </c>
      <c r="D1257" t="s">
        <v>916</v>
      </c>
      <c r="E1257" t="s">
        <v>1135</v>
      </c>
      <c r="F1257" t="s">
        <v>680</v>
      </c>
      <c r="G1257" t="s">
        <v>1248</v>
      </c>
      <c r="H1257" s="48">
        <v>45700</v>
      </c>
      <c r="I1257" t="s">
        <v>430</v>
      </c>
      <c r="J1257" t="s">
        <v>303</v>
      </c>
      <c r="K1257" t="s">
        <v>147</v>
      </c>
      <c r="L1257" t="s">
        <v>415</v>
      </c>
      <c r="M1257" t="s">
        <v>148</v>
      </c>
      <c r="N1257" t="s">
        <v>416</v>
      </c>
      <c r="O1257" t="s">
        <v>336</v>
      </c>
      <c r="P1257" t="s">
        <v>2231</v>
      </c>
      <c r="Q1257" t="s">
        <v>308</v>
      </c>
      <c r="R1257" t="s">
        <v>157</v>
      </c>
      <c r="S1257" t="s">
        <v>20</v>
      </c>
      <c r="T1257" s="49">
        <v>2.2000000000000002</v>
      </c>
      <c r="U1257" s="49">
        <v>22</v>
      </c>
      <c r="V1257" s="49">
        <v>145.19999999999999</v>
      </c>
      <c r="W1257" t="s">
        <v>301</v>
      </c>
      <c r="X1257" t="s">
        <v>370</v>
      </c>
      <c r="Y1257" t="s">
        <v>371</v>
      </c>
      <c r="Z1257" t="s">
        <v>1782</v>
      </c>
      <c r="AA1257" s="2" t="str">
        <f>IFERROR(VLOOKUP(Tabela3[[#This Row],[RetornCodigo]],Tabela7[],4,0),"formula")</f>
        <v xml:space="preserve">Gerardos Dist Alto A   </v>
      </c>
      <c r="AB1257" s="9" t="str">
        <f>IFERROR(VLOOKUP(Tabela3[[#This Row],[RetornCodigo]],Tabela7[],3,0),"formula")</f>
        <v>Centerbox</v>
      </c>
      <c r="AC1257" s="40">
        <f>IFERROR(Tabela3[[#This Row],[Vlr Devolução]]/$AK$1,"formula")</f>
        <v>4.6521290410885511E-4</v>
      </c>
      <c r="AD1257" s="32">
        <f>IFERROR(Tabela3[[#This Row],[Qtd Devolvida Kg]]/$AL$1,"formula")</f>
        <v>6.3804006766447806E-4</v>
      </c>
      <c r="AE1257" s="41" t="str">
        <f>IFERROR(RIGHT(Tabela3[[#This Row],[Cliente]],10),"formula")</f>
        <v>0132 - 02)</v>
      </c>
      <c r="AF1257" s="41">
        <f>IFERROR(VLOOKUP(Tabela3[[#This Row],[Fantasia]],'BASE VENDAS'!#REF!,2,0),0)</f>
        <v>0</v>
      </c>
      <c r="AG1257" s="41">
        <f>IFERROR(VLOOKUP(Tabela3[[#This Row],[Fantasia]],'BASE VENDAS'!#REF!,3,0),0)</f>
        <v>0</v>
      </c>
      <c r="AH1257" s="42">
        <f t="shared" si="21"/>
        <v>2.8611970184302681E-2</v>
      </c>
    </row>
    <row r="1258" spans="1:34" x14ac:dyDescent="0.2">
      <c r="A1258" s="9" t="str">
        <f>IFERROR(Tabela3[[#This Row],[direita]],"formula")</f>
        <v>2459 - 23)</v>
      </c>
      <c r="C1258" t="s">
        <v>1140</v>
      </c>
      <c r="D1258" t="s">
        <v>918</v>
      </c>
      <c r="E1258" t="s">
        <v>1284</v>
      </c>
      <c r="F1258" t="s">
        <v>678</v>
      </c>
      <c r="G1258" t="s">
        <v>1374</v>
      </c>
      <c r="H1258" s="48">
        <v>45695</v>
      </c>
      <c r="I1258" t="s">
        <v>357</v>
      </c>
      <c r="J1258" t="s">
        <v>303</v>
      </c>
      <c r="K1258" t="s">
        <v>147</v>
      </c>
      <c r="L1258" t="s">
        <v>415</v>
      </c>
      <c r="M1258" t="s">
        <v>148</v>
      </c>
      <c r="N1258" t="s">
        <v>416</v>
      </c>
      <c r="O1258" t="s">
        <v>336</v>
      </c>
      <c r="P1258" t="s">
        <v>1375</v>
      </c>
      <c r="Q1258" t="s">
        <v>319</v>
      </c>
      <c r="R1258" t="s">
        <v>157</v>
      </c>
      <c r="S1258" t="s">
        <v>20</v>
      </c>
      <c r="T1258" s="49">
        <v>0.1</v>
      </c>
      <c r="U1258" s="49">
        <v>1</v>
      </c>
      <c r="V1258" s="49">
        <v>5.9</v>
      </c>
      <c r="W1258" t="s">
        <v>315</v>
      </c>
      <c r="X1258" t="s">
        <v>302</v>
      </c>
      <c r="Y1258" t="s">
        <v>21</v>
      </c>
      <c r="Z1258" t="s">
        <v>1376</v>
      </c>
      <c r="AA1258" s="2" t="str">
        <f>IFERROR(VLOOKUP(Tabela3[[#This Row],[RetornCodigo]],Tabela7[],4,0),"formula")</f>
        <v xml:space="preserve">Mix Mateus Centro  Timon   </v>
      </c>
      <c r="AB1258" s="9" t="str">
        <f>IFERROR(VLOOKUP(Tabela3[[#This Row],[RetornCodigo]],Tabela7[],3,0),"formula")</f>
        <v>Mateus</v>
      </c>
      <c r="AC1258" s="40">
        <f>IFERROR(Tabela3[[#This Row],[Vlr Devolução]]/$AK$1,"formula")</f>
        <v>1.8903279161447971E-5</v>
      </c>
      <c r="AD1258" s="32">
        <f>IFERROR(Tabela3[[#This Row],[Qtd Devolvida Kg]]/$AL$1,"formula")</f>
        <v>2.9001821257476276E-5</v>
      </c>
      <c r="AE1258" s="41" t="str">
        <f>IFERROR(RIGHT(Tabela3[[#This Row],[Cliente]],10),"formula")</f>
        <v>2459 - 23)</v>
      </c>
      <c r="AF1258" s="41">
        <f>IFERROR(VLOOKUP(Tabela3[[#This Row],[Fantasia]],'BASE VENDAS'!#REF!,2,0),0)</f>
        <v>0</v>
      </c>
      <c r="AG1258" s="41">
        <f>IFERROR(VLOOKUP(Tabela3[[#This Row],[Fantasia]],'BASE VENDAS'!#REF!,3,0),0)</f>
        <v>0</v>
      </c>
      <c r="AH1258" s="42">
        <f t="shared" si="21"/>
        <v>2.8611970184302681E-2</v>
      </c>
    </row>
    <row r="1259" spans="1:34" x14ac:dyDescent="0.2">
      <c r="A1259" s="9" t="str">
        <f>IFERROR(Tabela3[[#This Row],[direita]],"formula")</f>
        <v>1456 - 04)</v>
      </c>
      <c r="C1259" t="s">
        <v>1140</v>
      </c>
      <c r="D1259" t="s">
        <v>918</v>
      </c>
      <c r="E1259" t="s">
        <v>1141</v>
      </c>
      <c r="F1259" t="s">
        <v>677</v>
      </c>
      <c r="G1259" t="s">
        <v>1619</v>
      </c>
      <c r="H1259" s="48">
        <v>45709</v>
      </c>
      <c r="I1259" t="s">
        <v>1982</v>
      </c>
      <c r="J1259" t="s">
        <v>303</v>
      </c>
      <c r="K1259" t="s">
        <v>150</v>
      </c>
      <c r="L1259" t="s">
        <v>1755</v>
      </c>
      <c r="M1259" t="s">
        <v>1756</v>
      </c>
      <c r="N1259" t="s">
        <v>338</v>
      </c>
      <c r="O1259" t="s">
        <v>336</v>
      </c>
      <c r="P1259" t="s">
        <v>2839</v>
      </c>
      <c r="Q1259" t="s">
        <v>309</v>
      </c>
      <c r="R1259" t="s">
        <v>1757</v>
      </c>
      <c r="S1259" t="s">
        <v>20</v>
      </c>
      <c r="T1259" s="49">
        <v>0.83330000000000004</v>
      </c>
      <c r="U1259" s="49">
        <v>4.5831499999999998</v>
      </c>
      <c r="V1259" s="49">
        <v>97.5</v>
      </c>
      <c r="W1259" t="s">
        <v>301</v>
      </c>
      <c r="X1259" t="s">
        <v>370</v>
      </c>
      <c r="Y1259" t="s">
        <v>371</v>
      </c>
      <c r="Z1259" t="s">
        <v>2840</v>
      </c>
      <c r="AA1259" s="2" t="str">
        <f>IFERROR(VLOOKUP(Tabela3[[#This Row],[RetornCodigo]],Tabela7[],4,0),"formula")</f>
        <v xml:space="preserve">Mateus Uruguai   </v>
      </c>
      <c r="AB1259" s="9" t="str">
        <f>IFERROR(VLOOKUP(Tabela3[[#This Row],[RetornCodigo]],Tabela7[],3,0),"formula")</f>
        <v>Mateus</v>
      </c>
      <c r="AC1259" s="40">
        <f>IFERROR(Tabela3[[#This Row],[Vlr Devolução]]/$AK$1,"formula")</f>
        <v>3.1238469800697917E-4</v>
      </c>
      <c r="AD1259" s="32">
        <f>IFERROR(Tabela3[[#This Row],[Qtd Devolvida Kg]]/$AL$1,"formula")</f>
        <v>1.3291969709620238E-4</v>
      </c>
      <c r="AE1259" s="41" t="str">
        <f>IFERROR(RIGHT(Tabela3[[#This Row],[Cliente]],10),"formula")</f>
        <v>1456 - 04)</v>
      </c>
      <c r="AF1259" s="41">
        <f>IFERROR(VLOOKUP(Tabela3[[#This Row],[Fantasia]],'BASE VENDAS'!#REF!,2,0),0)</f>
        <v>0</v>
      </c>
      <c r="AG1259" s="41">
        <f>IFERROR(VLOOKUP(Tabela3[[#This Row],[Fantasia]],'BASE VENDAS'!#REF!,3,0),0)</f>
        <v>0</v>
      </c>
      <c r="AH1259" s="42">
        <f t="shared" si="21"/>
        <v>2.8611970184302681E-2</v>
      </c>
    </row>
    <row r="1260" spans="1:34" x14ac:dyDescent="0.2">
      <c r="A1260" s="9" t="str">
        <f>IFERROR(Tabela3[[#This Row],[direita]],"formula")</f>
        <v>2459 - 60)</v>
      </c>
      <c r="C1260" t="s">
        <v>1140</v>
      </c>
      <c r="D1260" t="s">
        <v>918</v>
      </c>
      <c r="E1260" t="s">
        <v>1141</v>
      </c>
      <c r="F1260" t="s">
        <v>707</v>
      </c>
      <c r="G1260" t="s">
        <v>2256</v>
      </c>
      <c r="H1260" s="48">
        <v>45703</v>
      </c>
      <c r="I1260" t="s">
        <v>430</v>
      </c>
      <c r="J1260" t="s">
        <v>303</v>
      </c>
      <c r="K1260" t="s">
        <v>150</v>
      </c>
      <c r="L1260" t="s">
        <v>337</v>
      </c>
      <c r="M1260" t="s">
        <v>151</v>
      </c>
      <c r="N1260" t="s">
        <v>338</v>
      </c>
      <c r="O1260" t="s">
        <v>336</v>
      </c>
      <c r="P1260" t="s">
        <v>2257</v>
      </c>
      <c r="Q1260" t="s">
        <v>434</v>
      </c>
      <c r="R1260" t="s">
        <v>1749</v>
      </c>
      <c r="S1260" t="s">
        <v>20</v>
      </c>
      <c r="T1260" s="49">
        <v>0.23330000000000001</v>
      </c>
      <c r="U1260" s="49">
        <v>1.28315</v>
      </c>
      <c r="V1260" s="49">
        <v>34.299999999999997</v>
      </c>
      <c r="W1260" t="s">
        <v>305</v>
      </c>
      <c r="X1260" t="s">
        <v>368</v>
      </c>
      <c r="Y1260" t="s">
        <v>369</v>
      </c>
      <c r="Z1260" t="s">
        <v>2258</v>
      </c>
      <c r="AA1260" s="2" t="str">
        <f>IFERROR(VLOOKUP(Tabela3[[#This Row],[RetornCodigo]],Tabela7[],4,0),"formula")</f>
        <v xml:space="preserve">Mateus Floriano   </v>
      </c>
      <c r="AB1260" s="9" t="str">
        <f>IFERROR(VLOOKUP(Tabela3[[#This Row],[RetornCodigo]],Tabela7[],3,0),"formula")</f>
        <v>Mateus</v>
      </c>
      <c r="AC1260" s="40">
        <f>IFERROR(Tabela3[[#This Row],[Vlr Devolução]]/$AK$1,"formula")</f>
        <v>1.0989533478604497E-4</v>
      </c>
      <c r="AD1260" s="32">
        <f>IFERROR(Tabela3[[#This Row],[Qtd Devolvida Kg]]/$AL$1,"formula")</f>
        <v>3.7213686946530683E-5</v>
      </c>
      <c r="AE1260" s="41" t="str">
        <f>IFERROR(RIGHT(Tabela3[[#This Row],[Cliente]],10),"formula")</f>
        <v>2459 - 60)</v>
      </c>
      <c r="AF1260" s="41">
        <f>IFERROR(VLOOKUP(Tabela3[[#This Row],[Fantasia]],'BASE VENDAS'!#REF!,2,0),0)</f>
        <v>0</v>
      </c>
      <c r="AG1260" s="41">
        <f>IFERROR(VLOOKUP(Tabela3[[#This Row],[Fantasia]],'BASE VENDAS'!#REF!,3,0),0)</f>
        <v>0</v>
      </c>
      <c r="AH1260" s="42">
        <f t="shared" si="21"/>
        <v>2.8611970184302681E-2</v>
      </c>
    </row>
    <row r="1261" spans="1:34" x14ac:dyDescent="0.2">
      <c r="A1261" s="9" t="str">
        <f>IFERROR(Tabela3[[#This Row],[direita]],"formula")</f>
        <v>0002 - 53)</v>
      </c>
      <c r="C1261" t="s">
        <v>1140</v>
      </c>
      <c r="D1261" t="s">
        <v>918</v>
      </c>
      <c r="E1261" t="s">
        <v>1141</v>
      </c>
      <c r="F1261" t="s">
        <v>679</v>
      </c>
      <c r="G1261" t="s">
        <v>1432</v>
      </c>
      <c r="H1261" s="48">
        <v>45695</v>
      </c>
      <c r="I1261" t="s">
        <v>357</v>
      </c>
      <c r="J1261" t="s">
        <v>303</v>
      </c>
      <c r="K1261" t="s">
        <v>150</v>
      </c>
      <c r="L1261" t="s">
        <v>407</v>
      </c>
      <c r="M1261" t="s">
        <v>408</v>
      </c>
      <c r="N1261" t="s">
        <v>338</v>
      </c>
      <c r="O1261" t="s">
        <v>336</v>
      </c>
      <c r="P1261" t="s">
        <v>1433</v>
      </c>
      <c r="Q1261" t="s">
        <v>317</v>
      </c>
      <c r="R1261" t="s">
        <v>409</v>
      </c>
      <c r="S1261" t="s">
        <v>20</v>
      </c>
      <c r="T1261" s="49">
        <v>0.1333</v>
      </c>
      <c r="U1261" s="49">
        <v>0.73314999999999997</v>
      </c>
      <c r="V1261" s="49">
        <v>18</v>
      </c>
      <c r="W1261" t="s">
        <v>305</v>
      </c>
      <c r="X1261" t="s">
        <v>368</v>
      </c>
      <c r="Y1261" t="s">
        <v>369</v>
      </c>
      <c r="Z1261" t="s">
        <v>1434</v>
      </c>
      <c r="AA1261" s="2" t="str">
        <f>IFERROR(VLOOKUP(Tabela3[[#This Row],[RetornCodigo]],Tabela7[],4,0),"formula")</f>
        <v xml:space="preserve">Atac Picos   </v>
      </c>
      <c r="AB1261" s="9" t="str">
        <f>IFERROR(VLOOKUP(Tabela3[[#This Row],[RetornCodigo]],Tabela7[],3,0),"formula")</f>
        <v>Atacadao</v>
      </c>
      <c r="AC1261" s="40">
        <f>IFERROR(Tabela3[[#This Row],[Vlr Devolução]]/$AK$1,"formula")</f>
        <v>5.7671021170519233E-5</v>
      </c>
      <c r="AD1261" s="32">
        <f>IFERROR(Tabela3[[#This Row],[Qtd Devolvida Kg]]/$AL$1,"formula")</f>
        <v>2.1262685254918731E-5</v>
      </c>
      <c r="AE1261" s="41" t="str">
        <f>IFERROR(RIGHT(Tabela3[[#This Row],[Cliente]],10),"formula")</f>
        <v>0002 - 53)</v>
      </c>
      <c r="AF1261" s="41">
        <f>IFERROR(VLOOKUP(Tabela3[[#This Row],[Fantasia]],'BASE VENDAS'!#REF!,2,0),0)</f>
        <v>0</v>
      </c>
      <c r="AG1261" s="41">
        <f>IFERROR(VLOOKUP(Tabela3[[#This Row],[Fantasia]],'BASE VENDAS'!#REF!,3,0),0)</f>
        <v>0</v>
      </c>
      <c r="AH1261" s="42">
        <f t="shared" si="21"/>
        <v>2.8611970184302681E-2</v>
      </c>
    </row>
    <row r="1262" spans="1:34" x14ac:dyDescent="0.2">
      <c r="A1262" s="9" t="str">
        <f>IFERROR(Tabela3[[#This Row],[direita]],"formula")</f>
        <v>0008 - 20)</v>
      </c>
      <c r="C1262" t="s">
        <v>1140</v>
      </c>
      <c r="D1262" t="s">
        <v>923</v>
      </c>
      <c r="E1262" t="s">
        <v>1141</v>
      </c>
      <c r="F1262" t="s">
        <v>684</v>
      </c>
      <c r="G1262" t="s">
        <v>1447</v>
      </c>
      <c r="H1262" s="48">
        <v>45692</v>
      </c>
      <c r="I1262" t="s">
        <v>357</v>
      </c>
      <c r="J1262" t="s">
        <v>303</v>
      </c>
      <c r="K1262" t="s">
        <v>150</v>
      </c>
      <c r="L1262" t="s">
        <v>337</v>
      </c>
      <c r="M1262" t="s">
        <v>151</v>
      </c>
      <c r="N1262" t="s">
        <v>338</v>
      </c>
      <c r="O1262" t="s">
        <v>336</v>
      </c>
      <c r="P1262" t="s">
        <v>1448</v>
      </c>
      <c r="Q1262" t="s">
        <v>308</v>
      </c>
      <c r="R1262" t="s">
        <v>1749</v>
      </c>
      <c r="S1262" t="s">
        <v>20</v>
      </c>
      <c r="T1262" s="49">
        <v>0.1</v>
      </c>
      <c r="U1262" s="49">
        <v>0.55000000000000004</v>
      </c>
      <c r="V1262" s="49">
        <v>14.7</v>
      </c>
      <c r="W1262" t="s">
        <v>315</v>
      </c>
      <c r="X1262" t="s">
        <v>368</v>
      </c>
      <c r="Y1262" t="s">
        <v>369</v>
      </c>
      <c r="Z1262" t="s">
        <v>1449</v>
      </c>
      <c r="AA1262" s="2" t="str">
        <f>IFERROR(VLOOKUP(Tabela3[[#This Row],[RetornCodigo]],Tabela7[],4,0),"formula")</f>
        <v xml:space="preserve">Vanguarda Nossa Sra Fatima   </v>
      </c>
      <c r="AB1262" s="9" t="str">
        <f>IFERROR(VLOOKUP(Tabela3[[#This Row],[RetornCodigo]],Tabela7[],3,0),"formula")</f>
        <v>Vanguarda</v>
      </c>
      <c r="AC1262" s="40">
        <f>IFERROR(Tabela3[[#This Row],[Vlr Devolução]]/$AK$1,"formula")</f>
        <v>4.7098000622590706E-5</v>
      </c>
      <c r="AD1262" s="32">
        <f>IFERROR(Tabela3[[#This Row],[Qtd Devolvida Kg]]/$AL$1,"formula")</f>
        <v>1.5951001691611952E-5</v>
      </c>
      <c r="AE1262" s="41" t="str">
        <f>IFERROR(RIGHT(Tabela3[[#This Row],[Cliente]],10),"formula")</f>
        <v>0008 - 20)</v>
      </c>
      <c r="AF1262" s="41">
        <f>IFERROR(VLOOKUP(Tabela3[[#This Row],[Fantasia]],'BASE VENDAS'!#REF!,2,0),0)</f>
        <v>0</v>
      </c>
      <c r="AG1262" s="41">
        <f>IFERROR(VLOOKUP(Tabela3[[#This Row],[Fantasia]],'BASE VENDAS'!#REF!,3,0),0)</f>
        <v>0</v>
      </c>
      <c r="AH1262" s="42">
        <f t="shared" si="21"/>
        <v>2.8611970184302681E-2</v>
      </c>
    </row>
    <row r="1263" spans="1:34" x14ac:dyDescent="0.2">
      <c r="A1263" s="9" t="str">
        <f>IFERROR(Tabela3[[#This Row],[direita]],"formula")</f>
        <v>1456 - 05)</v>
      </c>
      <c r="C1263" t="s">
        <v>1140</v>
      </c>
      <c r="D1263" t="s">
        <v>923</v>
      </c>
      <c r="E1263" t="s">
        <v>1141</v>
      </c>
      <c r="F1263" t="s">
        <v>684</v>
      </c>
      <c r="G1263" t="s">
        <v>1450</v>
      </c>
      <c r="H1263" s="48">
        <v>45706</v>
      </c>
      <c r="I1263" t="s">
        <v>1982</v>
      </c>
      <c r="J1263" t="s">
        <v>303</v>
      </c>
      <c r="K1263" t="s">
        <v>150</v>
      </c>
      <c r="L1263" t="s">
        <v>1755</v>
      </c>
      <c r="M1263" t="s">
        <v>1756</v>
      </c>
      <c r="N1263" t="s">
        <v>338</v>
      </c>
      <c r="O1263" t="s">
        <v>336</v>
      </c>
      <c r="P1263" t="s">
        <v>2894</v>
      </c>
      <c r="Q1263" t="s">
        <v>300</v>
      </c>
      <c r="R1263" t="s">
        <v>1757</v>
      </c>
      <c r="S1263" t="s">
        <v>20</v>
      </c>
      <c r="T1263" s="49">
        <v>0.1111</v>
      </c>
      <c r="U1263" s="49">
        <v>0.61104999999999998</v>
      </c>
      <c r="V1263" s="49">
        <v>13</v>
      </c>
      <c r="W1263" t="s">
        <v>301</v>
      </c>
      <c r="X1263" t="s">
        <v>370</v>
      </c>
      <c r="Y1263" t="s">
        <v>371</v>
      </c>
      <c r="Z1263" t="s">
        <v>1452</v>
      </c>
      <c r="AA1263" s="2" t="str">
        <f>IFERROR(VLOOKUP(Tabela3[[#This Row],[RetornCodigo]],Tabela7[],4,0),"formula")</f>
        <v xml:space="preserve">Mateus Parnaiba   </v>
      </c>
      <c r="AB1263" s="9" t="str">
        <f>IFERROR(VLOOKUP(Tabela3[[#This Row],[RetornCodigo]],Tabela7[],3,0),"formula")</f>
        <v>Mateus</v>
      </c>
      <c r="AC1263" s="40">
        <f>IFERROR(Tabela3[[#This Row],[Vlr Devolução]]/$AK$1,"formula")</f>
        <v>4.1651293067597227E-5</v>
      </c>
      <c r="AD1263" s="32">
        <f>IFERROR(Tabela3[[#This Row],[Qtd Devolvida Kg]]/$AL$1,"formula")</f>
        <v>1.7721562879380877E-5</v>
      </c>
      <c r="AE1263" s="41" t="str">
        <f>IFERROR(RIGHT(Tabela3[[#This Row],[Cliente]],10),"formula")</f>
        <v>1456 - 05)</v>
      </c>
      <c r="AF1263" s="41">
        <f>IFERROR(VLOOKUP(Tabela3[[#This Row],[Fantasia]],'BASE VENDAS'!#REF!,2,0),0)</f>
        <v>0</v>
      </c>
      <c r="AG1263" s="41">
        <f>IFERROR(VLOOKUP(Tabela3[[#This Row],[Fantasia]],'BASE VENDAS'!#REF!,3,0),0)</f>
        <v>0</v>
      </c>
      <c r="AH1263" s="42">
        <f t="shared" si="21"/>
        <v>2.8611970184302681E-2</v>
      </c>
    </row>
    <row r="1264" spans="1:34" x14ac:dyDescent="0.2">
      <c r="A1264" s="9" t="str">
        <f>IFERROR(Tabela3[[#This Row],[direita]],"formula")</f>
        <v>1899 - 29)</v>
      </c>
      <c r="C1264" t="s">
        <v>1140</v>
      </c>
      <c r="D1264" t="s">
        <v>923</v>
      </c>
      <c r="E1264" t="s">
        <v>1141</v>
      </c>
      <c r="F1264" t="s">
        <v>684</v>
      </c>
      <c r="G1264" t="s">
        <v>1455</v>
      </c>
      <c r="H1264" s="48">
        <v>45692</v>
      </c>
      <c r="I1264" t="s">
        <v>357</v>
      </c>
      <c r="J1264" t="s">
        <v>303</v>
      </c>
      <c r="K1264" t="s">
        <v>150</v>
      </c>
      <c r="L1264" t="s">
        <v>337</v>
      </c>
      <c r="M1264" t="s">
        <v>151</v>
      </c>
      <c r="N1264" t="s">
        <v>338</v>
      </c>
      <c r="O1264" t="s">
        <v>336</v>
      </c>
      <c r="P1264" t="s">
        <v>1459</v>
      </c>
      <c r="Q1264" t="s">
        <v>319</v>
      </c>
      <c r="R1264" t="s">
        <v>1749</v>
      </c>
      <c r="S1264" t="s">
        <v>20</v>
      </c>
      <c r="T1264" s="49">
        <v>3.3300000000000003E-2</v>
      </c>
      <c r="U1264" s="49">
        <v>0.18315000000000001</v>
      </c>
      <c r="V1264" s="49">
        <v>4.7</v>
      </c>
      <c r="W1264" t="s">
        <v>315</v>
      </c>
      <c r="X1264" t="s">
        <v>368</v>
      </c>
      <c r="Y1264" t="s">
        <v>369</v>
      </c>
      <c r="Z1264" t="s">
        <v>1460</v>
      </c>
      <c r="AA1264" s="2" t="str">
        <f>IFERROR(VLOOKUP(Tabela3[[#This Row],[RetornCodigo]],Tabela7[],4,0),"formula")</f>
        <v xml:space="preserve">Assai Parnaiba   </v>
      </c>
      <c r="AB1264" s="9" t="str">
        <f>IFERROR(VLOOKUP(Tabela3[[#This Row],[RetornCodigo]],Tabela7[],3,0),"formula")</f>
        <v>Assai</v>
      </c>
      <c r="AC1264" s="40">
        <f>IFERROR(Tabela3[[#This Row],[Vlr Devolução]]/$AK$1,"formula")</f>
        <v>1.505854441674669E-5</v>
      </c>
      <c r="AD1264" s="32">
        <f>IFERROR(Tabela3[[#This Row],[Qtd Devolvida Kg]]/$AL$1,"formula")</f>
        <v>5.3116835633067802E-6</v>
      </c>
      <c r="AE1264" s="41" t="str">
        <f>IFERROR(RIGHT(Tabela3[[#This Row],[Cliente]],10),"formula")</f>
        <v>1899 - 29)</v>
      </c>
      <c r="AF1264" s="41">
        <f>IFERROR(VLOOKUP(Tabela3[[#This Row],[Fantasia]],'BASE VENDAS'!#REF!,2,0),0)</f>
        <v>0</v>
      </c>
      <c r="AG1264" s="41">
        <f>IFERROR(VLOOKUP(Tabela3[[#This Row],[Fantasia]],'BASE VENDAS'!#REF!,3,0),0)</f>
        <v>0</v>
      </c>
      <c r="AH1264" s="42">
        <f t="shared" si="21"/>
        <v>2.8611970184302681E-2</v>
      </c>
    </row>
    <row r="1265" spans="1:34" x14ac:dyDescent="0.2">
      <c r="A1265" s="9" t="str">
        <f>IFERROR(Tabela3[[#This Row],[direita]],"formula")</f>
        <v>1899 - 29)</v>
      </c>
      <c r="C1265" t="s">
        <v>1140</v>
      </c>
      <c r="D1265" t="s">
        <v>923</v>
      </c>
      <c r="E1265" t="s">
        <v>1141</v>
      </c>
      <c r="F1265" t="s">
        <v>684</v>
      </c>
      <c r="G1265" t="s">
        <v>1455</v>
      </c>
      <c r="H1265" s="48">
        <v>45700</v>
      </c>
      <c r="I1265" t="s">
        <v>430</v>
      </c>
      <c r="J1265" t="s">
        <v>303</v>
      </c>
      <c r="K1265" t="s">
        <v>45</v>
      </c>
      <c r="L1265" t="s">
        <v>417</v>
      </c>
      <c r="M1265" t="s">
        <v>153</v>
      </c>
      <c r="N1265" t="s">
        <v>338</v>
      </c>
      <c r="O1265" t="s">
        <v>336</v>
      </c>
      <c r="P1265" t="s">
        <v>2365</v>
      </c>
      <c r="Q1265" t="s">
        <v>300</v>
      </c>
      <c r="R1265" t="s">
        <v>154</v>
      </c>
      <c r="S1265" t="s">
        <v>20</v>
      </c>
      <c r="T1265" s="49">
        <v>0.2</v>
      </c>
      <c r="U1265" s="49">
        <v>2</v>
      </c>
      <c r="V1265" s="49">
        <v>27</v>
      </c>
      <c r="W1265" t="s">
        <v>301</v>
      </c>
      <c r="X1265" t="s">
        <v>370</v>
      </c>
      <c r="Y1265" t="s">
        <v>371</v>
      </c>
      <c r="Z1265" t="s">
        <v>1460</v>
      </c>
      <c r="AA1265" s="2" t="str">
        <f>IFERROR(VLOOKUP(Tabela3[[#This Row],[RetornCodigo]],Tabela7[],4,0),"formula")</f>
        <v xml:space="preserve">Assai Parnaiba   </v>
      </c>
      <c r="AB1265" s="9" t="str">
        <f>IFERROR(VLOOKUP(Tabela3[[#This Row],[RetornCodigo]],Tabela7[],3,0),"formula")</f>
        <v>Assai</v>
      </c>
      <c r="AC1265" s="40">
        <f>IFERROR(Tabela3[[#This Row],[Vlr Devolução]]/$AK$1,"formula")</f>
        <v>8.6506531755778856E-5</v>
      </c>
      <c r="AD1265" s="32">
        <f>IFERROR(Tabela3[[#This Row],[Qtd Devolvida Kg]]/$AL$1,"formula")</f>
        <v>5.8003642514952552E-5</v>
      </c>
      <c r="AE1265" s="41" t="str">
        <f>IFERROR(RIGHT(Tabela3[[#This Row],[Cliente]],10),"formula")</f>
        <v>1899 - 29)</v>
      </c>
      <c r="AF1265" s="41">
        <f>IFERROR(VLOOKUP(Tabela3[[#This Row],[Fantasia]],'BASE VENDAS'!#REF!,2,0),0)</f>
        <v>0</v>
      </c>
      <c r="AG1265" s="41">
        <f>IFERROR(VLOOKUP(Tabela3[[#This Row],[Fantasia]],'BASE VENDAS'!#REF!,3,0),0)</f>
        <v>0</v>
      </c>
      <c r="AH1265" s="42">
        <f t="shared" si="21"/>
        <v>2.8611970184302681E-2</v>
      </c>
    </row>
    <row r="1266" spans="1:34" x14ac:dyDescent="0.2">
      <c r="A1266" s="9" t="str">
        <f>IFERROR(Tabela3[[#This Row],[direita]],"formula")</f>
        <v>0002 - 40)</v>
      </c>
      <c r="C1266" t="s">
        <v>1140</v>
      </c>
      <c r="D1266" t="s">
        <v>918</v>
      </c>
      <c r="E1266" t="s">
        <v>1141</v>
      </c>
      <c r="F1266" t="s">
        <v>677</v>
      </c>
      <c r="G1266" t="s">
        <v>1473</v>
      </c>
      <c r="H1266" s="48">
        <v>45694</v>
      </c>
      <c r="I1266" t="s">
        <v>357</v>
      </c>
      <c r="J1266" t="s">
        <v>303</v>
      </c>
      <c r="K1266" t="s">
        <v>150</v>
      </c>
      <c r="L1266" t="s">
        <v>1750</v>
      </c>
      <c r="M1266" t="s">
        <v>155</v>
      </c>
      <c r="N1266" t="s">
        <v>338</v>
      </c>
      <c r="O1266" t="s">
        <v>336</v>
      </c>
      <c r="P1266" t="s">
        <v>1474</v>
      </c>
      <c r="Q1266" t="s">
        <v>317</v>
      </c>
      <c r="R1266" t="s">
        <v>156</v>
      </c>
      <c r="S1266" t="s">
        <v>20</v>
      </c>
      <c r="T1266" s="49">
        <v>2</v>
      </c>
      <c r="U1266" s="49">
        <v>11</v>
      </c>
      <c r="V1266" s="49">
        <v>270</v>
      </c>
      <c r="W1266" t="s">
        <v>301</v>
      </c>
      <c r="X1266" t="s">
        <v>370</v>
      </c>
      <c r="Y1266" t="s">
        <v>371</v>
      </c>
      <c r="Z1266" t="s">
        <v>1475</v>
      </c>
      <c r="AA1266" s="2" t="str">
        <f>IFERROR(VLOOKUP(Tabela3[[#This Row],[RetornCodigo]],Tabela7[],4,0),"formula")</f>
        <v xml:space="preserve">Atac Bela Vista   </v>
      </c>
      <c r="AB1266" s="9" t="str">
        <f>IFERROR(VLOOKUP(Tabela3[[#This Row],[RetornCodigo]],Tabela7[],3,0),"formula")</f>
        <v>Atacadao</v>
      </c>
      <c r="AC1266" s="40">
        <f>IFERROR(Tabela3[[#This Row],[Vlr Devolução]]/$AK$1,"formula")</f>
        <v>8.6506531755778848E-4</v>
      </c>
      <c r="AD1266" s="32">
        <f>IFERROR(Tabela3[[#This Row],[Qtd Devolvida Kg]]/$AL$1,"formula")</f>
        <v>3.1902003383223903E-4</v>
      </c>
      <c r="AE1266" s="41" t="str">
        <f>IFERROR(RIGHT(Tabela3[[#This Row],[Cliente]],10),"formula")</f>
        <v>0002 - 40)</v>
      </c>
      <c r="AF1266" s="41">
        <f>IFERROR(VLOOKUP(Tabela3[[#This Row],[Fantasia]],'BASE VENDAS'!#REF!,2,0),0)</f>
        <v>0</v>
      </c>
      <c r="AG1266" s="41">
        <f>IFERROR(VLOOKUP(Tabela3[[#This Row],[Fantasia]],'BASE VENDAS'!#REF!,3,0),0)</f>
        <v>0</v>
      </c>
      <c r="AH1266" s="42">
        <f t="shared" si="21"/>
        <v>2.8611970184302681E-2</v>
      </c>
    </row>
    <row r="1267" spans="1:34" x14ac:dyDescent="0.2">
      <c r="A1267" s="9" t="str">
        <f>IFERROR(Tabela3[[#This Row],[direita]],"formula")</f>
        <v>0008 - 38)</v>
      </c>
      <c r="C1267" t="s">
        <v>1140</v>
      </c>
      <c r="D1267" t="s">
        <v>919</v>
      </c>
      <c r="E1267" t="s">
        <v>1141</v>
      </c>
      <c r="F1267" t="s">
        <v>677</v>
      </c>
      <c r="G1267" t="s">
        <v>610</v>
      </c>
      <c r="H1267" s="48">
        <v>45689</v>
      </c>
      <c r="I1267" t="s">
        <v>266</v>
      </c>
      <c r="J1267" t="s">
        <v>303</v>
      </c>
      <c r="K1267" t="s">
        <v>147</v>
      </c>
      <c r="L1267" t="s">
        <v>415</v>
      </c>
      <c r="M1267" t="s">
        <v>148</v>
      </c>
      <c r="N1267" t="s">
        <v>416</v>
      </c>
      <c r="O1267" t="s">
        <v>336</v>
      </c>
      <c r="P1267" t="s">
        <v>1751</v>
      </c>
      <c r="Q1267" t="s">
        <v>300</v>
      </c>
      <c r="R1267" t="s">
        <v>157</v>
      </c>
      <c r="S1267" t="s">
        <v>20</v>
      </c>
      <c r="T1267" s="49">
        <v>0.2</v>
      </c>
      <c r="U1267" s="49">
        <v>2</v>
      </c>
      <c r="V1267" s="49">
        <v>13</v>
      </c>
      <c r="W1267" t="s">
        <v>315</v>
      </c>
      <c r="X1267" t="s">
        <v>302</v>
      </c>
      <c r="Y1267" t="s">
        <v>21</v>
      </c>
      <c r="Z1267" t="s">
        <v>1752</v>
      </c>
      <c r="AA1267" s="2" t="str">
        <f>IFERROR(VLOOKUP(Tabela3[[#This Row],[RetornCodigo]],Tabela7[],4,0),"formula")</f>
        <v xml:space="preserve">Distribuicao De Alimentos Vanguarda S/A   </v>
      </c>
      <c r="AB1267" s="9" t="str">
        <f>IFERROR(VLOOKUP(Tabela3[[#This Row],[RetornCodigo]],Tabela7[],3,0),"formula")</f>
        <v>Vanguarda</v>
      </c>
      <c r="AC1267" s="40">
        <f>IFERROR(Tabela3[[#This Row],[Vlr Devolução]]/$AK$1,"formula")</f>
        <v>4.1651293067597227E-5</v>
      </c>
      <c r="AD1267" s="32">
        <f>IFERROR(Tabela3[[#This Row],[Qtd Devolvida Kg]]/$AL$1,"formula")</f>
        <v>5.8003642514952552E-5</v>
      </c>
      <c r="AE1267" s="41" t="str">
        <f>IFERROR(RIGHT(Tabela3[[#This Row],[Cliente]],10),"formula")</f>
        <v>0008 - 38)</v>
      </c>
      <c r="AF1267" s="41">
        <f>IFERROR(VLOOKUP(Tabela3[[#This Row],[Fantasia]],'BASE VENDAS'!#REF!,2,0),0)</f>
        <v>0</v>
      </c>
      <c r="AG1267" s="41">
        <f>IFERROR(VLOOKUP(Tabela3[[#This Row],[Fantasia]],'BASE VENDAS'!#REF!,3,0),0)</f>
        <v>0</v>
      </c>
      <c r="AH1267" s="42">
        <f t="shared" si="21"/>
        <v>2.8611970184302681E-2</v>
      </c>
    </row>
    <row r="1268" spans="1:34" x14ac:dyDescent="0.2">
      <c r="A1268" s="9" t="str">
        <f>IFERROR(Tabela3[[#This Row],[direita]],"formula")</f>
        <v>1899 - 72)</v>
      </c>
      <c r="C1268" t="s">
        <v>1140</v>
      </c>
      <c r="D1268" t="s">
        <v>921</v>
      </c>
      <c r="E1268" t="s">
        <v>1284</v>
      </c>
      <c r="F1268" t="s">
        <v>681</v>
      </c>
      <c r="G1268" t="s">
        <v>1285</v>
      </c>
      <c r="H1268" s="48">
        <v>45693</v>
      </c>
      <c r="I1268" t="s">
        <v>357</v>
      </c>
      <c r="J1268" t="s">
        <v>303</v>
      </c>
      <c r="K1268" t="s">
        <v>147</v>
      </c>
      <c r="L1268" t="s">
        <v>415</v>
      </c>
      <c r="M1268" t="s">
        <v>148</v>
      </c>
      <c r="N1268" t="s">
        <v>416</v>
      </c>
      <c r="O1268" t="s">
        <v>336</v>
      </c>
      <c r="P1268" t="s">
        <v>1534</v>
      </c>
      <c r="Q1268" t="s">
        <v>319</v>
      </c>
      <c r="R1268" t="s">
        <v>157</v>
      </c>
      <c r="S1268" t="s">
        <v>20</v>
      </c>
      <c r="T1268" s="49">
        <v>0.37</v>
      </c>
      <c r="U1268" s="49">
        <v>3.7</v>
      </c>
      <c r="V1268" s="49">
        <v>20.350000000000001</v>
      </c>
      <c r="W1268" t="s">
        <v>301</v>
      </c>
      <c r="X1268" t="s">
        <v>370</v>
      </c>
      <c r="Y1268" t="s">
        <v>371</v>
      </c>
      <c r="Z1268" t="s">
        <v>1533</v>
      </c>
      <c r="AA1268" s="2" t="str">
        <f>IFERROR(VLOOKUP(Tabela3[[#This Row],[RetornCodigo]],Tabela7[],4,0),"formula")</f>
        <v xml:space="preserve">Assai Novo Angelim   </v>
      </c>
      <c r="AB1268" s="9" t="str">
        <f>IFERROR(VLOOKUP(Tabela3[[#This Row],[RetornCodigo]],Tabela7[],3,0),"formula")</f>
        <v>Assai</v>
      </c>
      <c r="AC1268" s="40">
        <f>IFERROR(Tabela3[[#This Row],[Vlr Devolução]]/$AK$1,"formula")</f>
        <v>6.520029337889259E-5</v>
      </c>
      <c r="AD1268" s="32">
        <f>IFERROR(Tabela3[[#This Row],[Qtd Devolvida Kg]]/$AL$1,"formula")</f>
        <v>1.0730673865266223E-4</v>
      </c>
      <c r="AE1268" s="41" t="str">
        <f>IFERROR(RIGHT(Tabela3[[#This Row],[Cliente]],10),"formula")</f>
        <v>1899 - 72)</v>
      </c>
      <c r="AF1268" s="41">
        <f>IFERROR(VLOOKUP(Tabela3[[#This Row],[Fantasia]],'BASE VENDAS'!#REF!,2,0),0)</f>
        <v>0</v>
      </c>
      <c r="AG1268" s="41">
        <f>IFERROR(VLOOKUP(Tabela3[[#This Row],[Fantasia]],'BASE VENDAS'!#REF!,3,0),0)</f>
        <v>0</v>
      </c>
      <c r="AH1268" s="42">
        <f t="shared" si="21"/>
        <v>2.8611970184302681E-2</v>
      </c>
    </row>
    <row r="1269" spans="1:34" x14ac:dyDescent="0.2">
      <c r="A1269" s="9" t="str">
        <f>IFERROR(Tabela3[[#This Row],[direita]],"formula")</f>
        <v>0002 - 57)</v>
      </c>
      <c r="C1269" t="s">
        <v>1134</v>
      </c>
      <c r="D1269" t="s">
        <v>920</v>
      </c>
      <c r="E1269" t="s">
        <v>1135</v>
      </c>
      <c r="F1269" t="s">
        <v>676</v>
      </c>
      <c r="G1269" t="s">
        <v>1224</v>
      </c>
      <c r="H1269" s="48">
        <v>45695</v>
      </c>
      <c r="I1269" t="s">
        <v>357</v>
      </c>
      <c r="J1269" t="s">
        <v>303</v>
      </c>
      <c r="K1269" t="s">
        <v>45</v>
      </c>
      <c r="L1269" t="s">
        <v>417</v>
      </c>
      <c r="M1269" t="s">
        <v>153</v>
      </c>
      <c r="N1269" t="s">
        <v>338</v>
      </c>
      <c r="O1269" t="s">
        <v>336</v>
      </c>
      <c r="P1269" t="s">
        <v>1544</v>
      </c>
      <c r="Q1269" t="s">
        <v>300</v>
      </c>
      <c r="R1269" t="s">
        <v>154</v>
      </c>
      <c r="S1269" t="s">
        <v>20</v>
      </c>
      <c r="T1269" s="49">
        <v>0.5</v>
      </c>
      <c r="U1269" s="49">
        <v>5</v>
      </c>
      <c r="V1269" s="49">
        <v>63.5</v>
      </c>
      <c r="W1269" t="s">
        <v>301</v>
      </c>
      <c r="X1269" t="s">
        <v>370</v>
      </c>
      <c r="Y1269" t="s">
        <v>371</v>
      </c>
      <c r="Z1269" t="s">
        <v>1545</v>
      </c>
      <c r="AA1269" s="2" t="str">
        <f>IFERROR(VLOOKUP(Tabela3[[#This Row],[RetornCodigo]],Tabela7[],4,0),"formula")</f>
        <v xml:space="preserve">Atac Dias Macedo   </v>
      </c>
      <c r="AB1269" s="9" t="str">
        <f>IFERROR(VLOOKUP(Tabela3[[#This Row],[RetornCodigo]],Tabela7[],3,0),"formula")</f>
        <v>Atacadao</v>
      </c>
      <c r="AC1269" s="40">
        <f>IFERROR(Tabela3[[#This Row],[Vlr Devolução]]/$AK$1,"formula")</f>
        <v>2.0345054690710951E-4</v>
      </c>
      <c r="AD1269" s="32">
        <f>IFERROR(Tabela3[[#This Row],[Qtd Devolvida Kg]]/$AL$1,"formula")</f>
        <v>1.4500910628738138E-4</v>
      </c>
      <c r="AE1269" s="41" t="str">
        <f>IFERROR(RIGHT(Tabela3[[#This Row],[Cliente]],10),"formula")</f>
        <v>0002 - 57)</v>
      </c>
      <c r="AF1269" s="41">
        <f>IFERROR(VLOOKUP(Tabela3[[#This Row],[Fantasia]],'BASE VENDAS'!#REF!,2,0),0)</f>
        <v>0</v>
      </c>
      <c r="AG1269" s="41">
        <f>IFERROR(VLOOKUP(Tabela3[[#This Row],[Fantasia]],'BASE VENDAS'!#REF!,3,0),0)</f>
        <v>0</v>
      </c>
      <c r="AH1269" s="42">
        <f t="shared" si="21"/>
        <v>2.8611970184302681E-2</v>
      </c>
    </row>
    <row r="1270" spans="1:34" x14ac:dyDescent="0.2">
      <c r="A1270" s="9" t="str">
        <f>IFERROR(Tabela3[[#This Row],[direita]],"formula")</f>
        <v>0002 - 22)</v>
      </c>
      <c r="C1270" t="s">
        <v>1134</v>
      </c>
      <c r="D1270" t="s">
        <v>920</v>
      </c>
      <c r="E1270" t="s">
        <v>1135</v>
      </c>
      <c r="F1270" t="s">
        <v>683</v>
      </c>
      <c r="G1270" t="s">
        <v>1548</v>
      </c>
      <c r="H1270" s="48">
        <v>45694</v>
      </c>
      <c r="I1270" t="s">
        <v>357</v>
      </c>
      <c r="J1270" t="s">
        <v>303</v>
      </c>
      <c r="K1270" t="s">
        <v>45</v>
      </c>
      <c r="L1270" t="s">
        <v>417</v>
      </c>
      <c r="M1270" t="s">
        <v>153</v>
      </c>
      <c r="N1270" t="s">
        <v>338</v>
      </c>
      <c r="O1270" t="s">
        <v>336</v>
      </c>
      <c r="P1270" t="s">
        <v>1549</v>
      </c>
      <c r="Q1270" t="s">
        <v>309</v>
      </c>
      <c r="R1270" t="s">
        <v>154</v>
      </c>
      <c r="S1270" t="s">
        <v>20</v>
      </c>
      <c r="T1270" s="49">
        <v>3.4</v>
      </c>
      <c r="U1270" s="49">
        <v>34</v>
      </c>
      <c r="V1270" s="49">
        <v>74.8</v>
      </c>
      <c r="W1270" t="s">
        <v>301</v>
      </c>
      <c r="X1270" t="s">
        <v>370</v>
      </c>
      <c r="Y1270" t="s">
        <v>371</v>
      </c>
      <c r="Z1270" t="s">
        <v>1550</v>
      </c>
      <c r="AA1270" s="2" t="str">
        <f>IFERROR(VLOOKUP(Tabela3[[#This Row],[RetornCodigo]],Tabela7[],4,0),"formula")</f>
        <v xml:space="preserve">Atac Itambe   </v>
      </c>
      <c r="AB1270" s="9" t="str">
        <f>IFERROR(VLOOKUP(Tabela3[[#This Row],[RetornCodigo]],Tabela7[],3,0),"formula")</f>
        <v>Atacadao</v>
      </c>
      <c r="AC1270" s="40">
        <f>IFERROR(Tabela3[[#This Row],[Vlr Devolução]]/$AK$1,"formula")</f>
        <v>2.3965513241971326E-4</v>
      </c>
      <c r="AD1270" s="32">
        <f>IFERROR(Tabela3[[#This Row],[Qtd Devolvida Kg]]/$AL$1,"formula")</f>
        <v>9.8606192275419347E-4</v>
      </c>
      <c r="AE1270" s="41" t="str">
        <f>IFERROR(RIGHT(Tabela3[[#This Row],[Cliente]],10),"formula")</f>
        <v>0002 - 22)</v>
      </c>
      <c r="AF1270" s="41">
        <f>IFERROR(VLOOKUP(Tabela3[[#This Row],[Fantasia]],'BASE VENDAS'!#REF!,2,0),0)</f>
        <v>0</v>
      </c>
      <c r="AG1270" s="41">
        <f>IFERROR(VLOOKUP(Tabela3[[#This Row],[Fantasia]],'BASE VENDAS'!#REF!,3,0),0)</f>
        <v>0</v>
      </c>
      <c r="AH1270" s="42">
        <f t="shared" si="21"/>
        <v>2.8611970184302681E-2</v>
      </c>
    </row>
    <row r="1271" spans="1:34" x14ac:dyDescent="0.2">
      <c r="A1271" s="9" t="str">
        <f>IFERROR(Tabela3[[#This Row],[direita]],"formula")</f>
        <v>1899 - 26)</v>
      </c>
      <c r="C1271" t="s">
        <v>1134</v>
      </c>
      <c r="D1271" t="s">
        <v>917</v>
      </c>
      <c r="E1271" t="s">
        <v>1135</v>
      </c>
      <c r="F1271" t="s">
        <v>676</v>
      </c>
      <c r="G1271" t="s">
        <v>1219</v>
      </c>
      <c r="H1271" s="48">
        <v>45693</v>
      </c>
      <c r="I1271" t="s">
        <v>357</v>
      </c>
      <c r="J1271" t="s">
        <v>303</v>
      </c>
      <c r="K1271" t="s">
        <v>45</v>
      </c>
      <c r="L1271" t="s">
        <v>417</v>
      </c>
      <c r="M1271" t="s">
        <v>153</v>
      </c>
      <c r="N1271" t="s">
        <v>338</v>
      </c>
      <c r="O1271" t="s">
        <v>336</v>
      </c>
      <c r="P1271" t="s">
        <v>1753</v>
      </c>
      <c r="Q1271" t="s">
        <v>300</v>
      </c>
      <c r="R1271" t="s">
        <v>154</v>
      </c>
      <c r="S1271" t="s">
        <v>20</v>
      </c>
      <c r="T1271" s="49">
        <v>2.2999999999999998</v>
      </c>
      <c r="U1271" s="49">
        <v>23</v>
      </c>
      <c r="V1271" s="49">
        <v>264.5</v>
      </c>
      <c r="W1271" t="s">
        <v>301</v>
      </c>
      <c r="X1271" t="s">
        <v>370</v>
      </c>
      <c r="Y1271" t="s">
        <v>371</v>
      </c>
      <c r="Z1271" t="s">
        <v>1754</v>
      </c>
      <c r="AA1271" s="2" t="str">
        <f>IFERROR(VLOOKUP(Tabela3[[#This Row],[RetornCodigo]],Tabela7[],4,0),"formula")</f>
        <v xml:space="preserve">Assai Messejena   </v>
      </c>
      <c r="AB1271" s="9" t="str">
        <f>IFERROR(VLOOKUP(Tabela3[[#This Row],[RetornCodigo]],Tabela7[],3,0),"formula")</f>
        <v>Assai</v>
      </c>
      <c r="AC1271" s="40">
        <f>IFERROR(Tabela3[[#This Row],[Vlr Devolução]]/$AK$1,"formula")</f>
        <v>8.4744361664457429E-4</v>
      </c>
      <c r="AD1271" s="32">
        <f>IFERROR(Tabela3[[#This Row],[Qtd Devolvida Kg]]/$AL$1,"formula")</f>
        <v>6.6704188892195433E-4</v>
      </c>
      <c r="AE1271" s="41" t="str">
        <f>IFERROR(RIGHT(Tabela3[[#This Row],[Cliente]],10),"formula")</f>
        <v>1899 - 26)</v>
      </c>
      <c r="AF1271" s="41">
        <f>IFERROR(VLOOKUP(Tabela3[[#This Row],[Fantasia]],'BASE VENDAS'!#REF!,2,0),0)</f>
        <v>0</v>
      </c>
      <c r="AG1271" s="41">
        <f>IFERROR(VLOOKUP(Tabela3[[#This Row],[Fantasia]],'BASE VENDAS'!#REF!,3,0),0)</f>
        <v>0</v>
      </c>
      <c r="AH1271" s="42">
        <f t="shared" si="21"/>
        <v>2.8611970184302681E-2</v>
      </c>
    </row>
    <row r="1272" spans="1:34" x14ac:dyDescent="0.2">
      <c r="A1272" s="9" t="str">
        <f>IFERROR(Tabela3[[#This Row],[direita]],"formula")</f>
        <v>1899 - 26)</v>
      </c>
      <c r="C1272" t="s">
        <v>1134</v>
      </c>
      <c r="D1272" t="s">
        <v>917</v>
      </c>
      <c r="E1272" t="s">
        <v>1135</v>
      </c>
      <c r="F1272" t="s">
        <v>676</v>
      </c>
      <c r="G1272" t="s">
        <v>1219</v>
      </c>
      <c r="H1272" s="48">
        <v>45701</v>
      </c>
      <c r="I1272" t="s">
        <v>430</v>
      </c>
      <c r="J1272" t="s">
        <v>303</v>
      </c>
      <c r="K1272" t="s">
        <v>45</v>
      </c>
      <c r="L1272" t="s">
        <v>417</v>
      </c>
      <c r="M1272" t="s">
        <v>153</v>
      </c>
      <c r="N1272" t="s">
        <v>338</v>
      </c>
      <c r="O1272" t="s">
        <v>336</v>
      </c>
      <c r="P1272" t="s">
        <v>2366</v>
      </c>
      <c r="Q1272" t="s">
        <v>300</v>
      </c>
      <c r="R1272" t="s">
        <v>154</v>
      </c>
      <c r="S1272" t="s">
        <v>20</v>
      </c>
      <c r="T1272" s="49">
        <v>1.6</v>
      </c>
      <c r="U1272" s="49">
        <v>16</v>
      </c>
      <c r="V1272" s="49">
        <v>184</v>
      </c>
      <c r="W1272" t="s">
        <v>301</v>
      </c>
      <c r="X1272" t="s">
        <v>370</v>
      </c>
      <c r="Y1272" t="s">
        <v>371</v>
      </c>
      <c r="Z1272" t="s">
        <v>1754</v>
      </c>
      <c r="AA1272" s="2" t="str">
        <f>IFERROR(VLOOKUP(Tabela3[[#This Row],[RetornCodigo]],Tabela7[],4,0),"formula")</f>
        <v xml:space="preserve">Assai Messejena   </v>
      </c>
      <c r="AB1272" s="9" t="str">
        <f>IFERROR(VLOOKUP(Tabela3[[#This Row],[RetornCodigo]],Tabela7[],3,0),"formula")</f>
        <v>Assai</v>
      </c>
      <c r="AC1272" s="40">
        <f>IFERROR(Tabela3[[#This Row],[Vlr Devolução]]/$AK$1,"formula")</f>
        <v>5.8952599418752997E-4</v>
      </c>
      <c r="AD1272" s="32">
        <f>IFERROR(Tabela3[[#This Row],[Qtd Devolvida Kg]]/$AL$1,"formula")</f>
        <v>4.6402914011962041E-4</v>
      </c>
      <c r="AE1272" s="41" t="str">
        <f>IFERROR(RIGHT(Tabela3[[#This Row],[Cliente]],10),"formula")</f>
        <v>1899 - 26)</v>
      </c>
      <c r="AF1272" s="41">
        <f>IFERROR(VLOOKUP(Tabela3[[#This Row],[Fantasia]],'BASE VENDAS'!#REF!,2,0),0)</f>
        <v>0</v>
      </c>
      <c r="AG1272" s="41">
        <f>IFERROR(VLOOKUP(Tabela3[[#This Row],[Fantasia]],'BASE VENDAS'!#REF!,3,0),0)</f>
        <v>0</v>
      </c>
      <c r="AH1272" s="42">
        <f t="shared" si="21"/>
        <v>2.8611970184302681E-2</v>
      </c>
    </row>
    <row r="1273" spans="1:34" x14ac:dyDescent="0.2">
      <c r="A1273" s="9" t="str">
        <f>IFERROR(Tabela3[[#This Row],[direita]],"formula")</f>
        <v>1899 - 26)</v>
      </c>
      <c r="C1273" t="s">
        <v>1134</v>
      </c>
      <c r="D1273" t="s">
        <v>917</v>
      </c>
      <c r="E1273" t="s">
        <v>1135</v>
      </c>
      <c r="F1273" t="s">
        <v>676</v>
      </c>
      <c r="G1273" t="s">
        <v>1219</v>
      </c>
      <c r="H1273" s="48">
        <v>45702</v>
      </c>
      <c r="I1273" t="s">
        <v>430</v>
      </c>
      <c r="J1273" t="s">
        <v>303</v>
      </c>
      <c r="K1273" t="s">
        <v>45</v>
      </c>
      <c r="L1273" t="s">
        <v>417</v>
      </c>
      <c r="M1273" t="s">
        <v>153</v>
      </c>
      <c r="N1273" t="s">
        <v>338</v>
      </c>
      <c r="O1273" t="s">
        <v>336</v>
      </c>
      <c r="P1273" t="s">
        <v>2367</v>
      </c>
      <c r="Q1273" t="s">
        <v>300</v>
      </c>
      <c r="R1273" t="s">
        <v>154</v>
      </c>
      <c r="S1273" t="s">
        <v>20</v>
      </c>
      <c r="T1273" s="49">
        <v>3.25</v>
      </c>
      <c r="U1273" s="49">
        <v>32.5</v>
      </c>
      <c r="V1273" s="49">
        <v>373.75</v>
      </c>
      <c r="W1273" t="s">
        <v>301</v>
      </c>
      <c r="X1273" t="s">
        <v>370</v>
      </c>
      <c r="Y1273" t="s">
        <v>371</v>
      </c>
      <c r="Z1273" t="s">
        <v>1754</v>
      </c>
      <c r="AA1273" s="2" t="str">
        <f>IFERROR(VLOOKUP(Tabela3[[#This Row],[RetornCodigo]],Tabela7[],4,0),"formula")</f>
        <v xml:space="preserve">Assai Messejena   </v>
      </c>
      <c r="AB1273" s="9" t="str">
        <f>IFERROR(VLOOKUP(Tabela3[[#This Row],[RetornCodigo]],Tabela7[],3,0),"formula")</f>
        <v>Assai</v>
      </c>
      <c r="AC1273" s="40">
        <f>IFERROR(Tabela3[[#This Row],[Vlr Devolução]]/$AK$1,"formula")</f>
        <v>1.1974746756934203E-3</v>
      </c>
      <c r="AD1273" s="32">
        <f>IFERROR(Tabela3[[#This Row],[Qtd Devolvida Kg]]/$AL$1,"formula")</f>
        <v>9.4255919086797901E-4</v>
      </c>
      <c r="AE1273" s="41" t="str">
        <f>IFERROR(RIGHT(Tabela3[[#This Row],[Cliente]],10),"formula")</f>
        <v>1899 - 26)</v>
      </c>
      <c r="AF1273" s="41">
        <f>IFERROR(VLOOKUP(Tabela3[[#This Row],[Fantasia]],'BASE VENDAS'!#REF!,2,0),0)</f>
        <v>0</v>
      </c>
      <c r="AG1273" s="41">
        <f>IFERROR(VLOOKUP(Tabela3[[#This Row],[Fantasia]],'BASE VENDAS'!#REF!,3,0),0)</f>
        <v>0</v>
      </c>
      <c r="AH1273" s="42">
        <f t="shared" si="21"/>
        <v>2.8611970184302681E-2</v>
      </c>
    </row>
    <row r="1274" spans="1:34" x14ac:dyDescent="0.2">
      <c r="A1274" s="9" t="str">
        <f>IFERROR(Tabela3[[#This Row],[direita]],"formula")</f>
        <v>1899 - 26)</v>
      </c>
      <c r="C1274" t="s">
        <v>1134</v>
      </c>
      <c r="D1274" t="s">
        <v>917</v>
      </c>
      <c r="E1274" t="s">
        <v>1135</v>
      </c>
      <c r="F1274" t="s">
        <v>676</v>
      </c>
      <c r="G1274" t="s">
        <v>1219</v>
      </c>
      <c r="H1274" s="48">
        <v>45710</v>
      </c>
      <c r="I1274" t="s">
        <v>1982</v>
      </c>
      <c r="J1274" t="s">
        <v>303</v>
      </c>
      <c r="K1274" t="s">
        <v>45</v>
      </c>
      <c r="L1274" t="s">
        <v>417</v>
      </c>
      <c r="M1274" t="s">
        <v>153</v>
      </c>
      <c r="N1274" t="s">
        <v>338</v>
      </c>
      <c r="O1274" t="s">
        <v>336</v>
      </c>
      <c r="P1274" t="s">
        <v>2895</v>
      </c>
      <c r="Q1274" t="s">
        <v>300</v>
      </c>
      <c r="R1274" t="s">
        <v>154</v>
      </c>
      <c r="S1274" t="s">
        <v>20</v>
      </c>
      <c r="T1274" s="49">
        <v>3.07</v>
      </c>
      <c r="U1274" s="49">
        <v>30.7</v>
      </c>
      <c r="V1274" s="49">
        <v>353.05</v>
      </c>
      <c r="W1274" t="s">
        <v>301</v>
      </c>
      <c r="X1274" t="s">
        <v>370</v>
      </c>
      <c r="Y1274" t="s">
        <v>371</v>
      </c>
      <c r="Z1274" t="s">
        <v>1754</v>
      </c>
      <c r="AA1274" s="2" t="str">
        <f>IFERROR(VLOOKUP(Tabela3[[#This Row],[RetornCodigo]],Tabela7[],4,0),"formula")</f>
        <v xml:space="preserve">Assai Messejena   </v>
      </c>
      <c r="AB1274" s="9" t="str">
        <f>IFERROR(VLOOKUP(Tabela3[[#This Row],[RetornCodigo]],Tabela7[],3,0),"formula")</f>
        <v>Assai</v>
      </c>
      <c r="AC1274" s="40">
        <f>IFERROR(Tabela3[[#This Row],[Vlr Devolução]]/$AK$1,"formula")</f>
        <v>1.1311530013473231E-3</v>
      </c>
      <c r="AD1274" s="32">
        <f>IFERROR(Tabela3[[#This Row],[Qtd Devolvida Kg]]/$AL$1,"formula")</f>
        <v>8.9035591260452169E-4</v>
      </c>
      <c r="AE1274" s="41" t="str">
        <f>IFERROR(RIGHT(Tabela3[[#This Row],[Cliente]],10),"formula")</f>
        <v>1899 - 26)</v>
      </c>
      <c r="AF1274" s="41">
        <f>IFERROR(VLOOKUP(Tabela3[[#This Row],[Fantasia]],'BASE VENDAS'!#REF!,2,0),0)</f>
        <v>0</v>
      </c>
      <c r="AG1274" s="41">
        <f>IFERROR(VLOOKUP(Tabela3[[#This Row],[Fantasia]],'BASE VENDAS'!#REF!,3,0),0)</f>
        <v>0</v>
      </c>
      <c r="AH1274" s="42">
        <f t="shared" si="21"/>
        <v>2.8611970184302681E-2</v>
      </c>
    </row>
    <row r="1275" spans="1:34" x14ac:dyDescent="0.2">
      <c r="A1275" s="9" t="str">
        <f>IFERROR(Tabela3[[#This Row],[direita]],"formula")</f>
        <v>0002 - 40)</v>
      </c>
      <c r="C1275" t="s">
        <v>1140</v>
      </c>
      <c r="D1275" t="s">
        <v>918</v>
      </c>
      <c r="E1275" t="s">
        <v>1141</v>
      </c>
      <c r="F1275" t="s">
        <v>677</v>
      </c>
      <c r="G1275" t="s">
        <v>1473</v>
      </c>
      <c r="H1275" s="48">
        <v>45699</v>
      </c>
      <c r="I1275" t="s">
        <v>430</v>
      </c>
      <c r="J1275" t="s">
        <v>303</v>
      </c>
      <c r="K1275" t="s">
        <v>45</v>
      </c>
      <c r="L1275" t="s">
        <v>417</v>
      </c>
      <c r="M1275" t="s">
        <v>153</v>
      </c>
      <c r="N1275" t="s">
        <v>338</v>
      </c>
      <c r="O1275" t="s">
        <v>336</v>
      </c>
      <c r="P1275" t="s">
        <v>2305</v>
      </c>
      <c r="Q1275" t="s">
        <v>327</v>
      </c>
      <c r="R1275" t="s">
        <v>154</v>
      </c>
      <c r="S1275" t="s">
        <v>20</v>
      </c>
      <c r="T1275" s="49">
        <v>0.3</v>
      </c>
      <c r="U1275" s="49">
        <v>3</v>
      </c>
      <c r="V1275" s="49">
        <v>39.299999999999997</v>
      </c>
      <c r="W1275" t="s">
        <v>301</v>
      </c>
      <c r="X1275" t="s">
        <v>370</v>
      </c>
      <c r="Y1275" t="s">
        <v>371</v>
      </c>
      <c r="Z1275" t="s">
        <v>1584</v>
      </c>
      <c r="AA1275" s="2" t="str">
        <f>IFERROR(VLOOKUP(Tabela3[[#This Row],[RetornCodigo]],Tabela7[],4,0),"formula")</f>
        <v xml:space="preserve">Atac Bela Vista   </v>
      </c>
      <c r="AB1275" s="9" t="str">
        <f>IFERROR(VLOOKUP(Tabela3[[#This Row],[RetornCodigo]],Tabela7[],3,0),"formula")</f>
        <v>Atacadao</v>
      </c>
      <c r="AC1275" s="40">
        <f>IFERROR(Tabela3[[#This Row],[Vlr Devolução]]/$AK$1,"formula")</f>
        <v>1.2591506288896697E-4</v>
      </c>
      <c r="AD1275" s="32">
        <f>IFERROR(Tabela3[[#This Row],[Qtd Devolvida Kg]]/$AL$1,"formula")</f>
        <v>8.7005463772428838E-5</v>
      </c>
      <c r="AE1275" s="41" t="str">
        <f>IFERROR(RIGHT(Tabela3[[#This Row],[Cliente]],10),"formula")</f>
        <v>0002 - 40)</v>
      </c>
      <c r="AF1275" s="41">
        <f>IFERROR(VLOOKUP(Tabela3[[#This Row],[Fantasia]],'BASE VENDAS'!#REF!,2,0),0)</f>
        <v>0</v>
      </c>
      <c r="AG1275" s="41">
        <f>IFERROR(VLOOKUP(Tabela3[[#This Row],[Fantasia]],'BASE VENDAS'!#REF!,3,0),0)</f>
        <v>0</v>
      </c>
      <c r="AH1275" s="42">
        <f t="shared" si="21"/>
        <v>2.8611970184302681E-2</v>
      </c>
    </row>
    <row r="1276" spans="1:34" x14ac:dyDescent="0.2">
      <c r="A1276" s="9" t="str">
        <f>IFERROR(Tabela3[[#This Row],[direita]],"formula")</f>
        <v>1456 - 05)</v>
      </c>
      <c r="C1276" t="s">
        <v>1140</v>
      </c>
      <c r="D1276" t="s">
        <v>923</v>
      </c>
      <c r="E1276" t="s">
        <v>1141</v>
      </c>
      <c r="F1276" t="s">
        <v>684</v>
      </c>
      <c r="G1276" t="s">
        <v>1450</v>
      </c>
      <c r="H1276" s="48">
        <v>45699</v>
      </c>
      <c r="I1276" t="s">
        <v>430</v>
      </c>
      <c r="J1276" t="s">
        <v>303</v>
      </c>
      <c r="K1276" t="s">
        <v>150</v>
      </c>
      <c r="L1276" t="s">
        <v>407</v>
      </c>
      <c r="M1276" t="s">
        <v>408</v>
      </c>
      <c r="N1276" t="s">
        <v>338</v>
      </c>
      <c r="O1276" t="s">
        <v>336</v>
      </c>
      <c r="P1276" t="s">
        <v>1587</v>
      </c>
      <c r="Q1276" t="s">
        <v>308</v>
      </c>
      <c r="R1276" t="s">
        <v>409</v>
      </c>
      <c r="S1276" t="s">
        <v>20</v>
      </c>
      <c r="T1276" s="49">
        <v>0.1</v>
      </c>
      <c r="U1276" s="49">
        <v>0.55000000000000004</v>
      </c>
      <c r="V1276" s="49">
        <v>15.6</v>
      </c>
      <c r="W1276" t="s">
        <v>301</v>
      </c>
      <c r="X1276" t="s">
        <v>370</v>
      </c>
      <c r="Y1276" t="s">
        <v>371</v>
      </c>
      <c r="Z1276" t="s">
        <v>1588</v>
      </c>
      <c r="AA1276" s="2" t="str">
        <f>IFERROR(VLOOKUP(Tabela3[[#This Row],[RetornCodigo]],Tabela7[],4,0),"formula")</f>
        <v xml:space="preserve">Mateus Parnaiba   </v>
      </c>
      <c r="AB1276" s="9" t="str">
        <f>IFERROR(VLOOKUP(Tabela3[[#This Row],[RetornCodigo]],Tabela7[],3,0),"formula")</f>
        <v>Mateus</v>
      </c>
      <c r="AC1276" s="40">
        <f>IFERROR(Tabela3[[#This Row],[Vlr Devolução]]/$AK$1,"formula")</f>
        <v>4.9981551681116671E-5</v>
      </c>
      <c r="AD1276" s="32">
        <f>IFERROR(Tabela3[[#This Row],[Qtd Devolvida Kg]]/$AL$1,"formula")</f>
        <v>1.5951001691611952E-5</v>
      </c>
      <c r="AE1276" s="41" t="str">
        <f>IFERROR(RIGHT(Tabela3[[#This Row],[Cliente]],10),"formula")</f>
        <v>1456 - 05)</v>
      </c>
      <c r="AF1276" s="41">
        <f>IFERROR(VLOOKUP(Tabela3[[#This Row],[Fantasia]],'BASE VENDAS'!#REF!,2,0),0)</f>
        <v>0</v>
      </c>
      <c r="AG1276" s="41">
        <f>IFERROR(VLOOKUP(Tabela3[[#This Row],[Fantasia]],'BASE VENDAS'!#REF!,3,0),0)</f>
        <v>0</v>
      </c>
      <c r="AH1276" s="42">
        <f t="shared" si="21"/>
        <v>2.8611970184302681E-2</v>
      </c>
    </row>
    <row r="1277" spans="1:34" x14ac:dyDescent="0.2">
      <c r="A1277" s="9" t="str">
        <f>IFERROR(Tabela3[[#This Row],[direita]],"formula")</f>
        <v>1456 - 05)</v>
      </c>
      <c r="C1277" t="s">
        <v>1140</v>
      </c>
      <c r="D1277" t="s">
        <v>923</v>
      </c>
      <c r="E1277" t="s">
        <v>1141</v>
      </c>
      <c r="F1277" t="s">
        <v>684</v>
      </c>
      <c r="G1277" t="s">
        <v>1450</v>
      </c>
      <c r="H1277" s="48">
        <v>45699</v>
      </c>
      <c r="I1277" t="s">
        <v>430</v>
      </c>
      <c r="J1277" t="s">
        <v>303</v>
      </c>
      <c r="K1277" t="s">
        <v>150</v>
      </c>
      <c r="L1277" t="s">
        <v>1750</v>
      </c>
      <c r="M1277" t="s">
        <v>155</v>
      </c>
      <c r="N1277" t="s">
        <v>338</v>
      </c>
      <c r="O1277" t="s">
        <v>336</v>
      </c>
      <c r="P1277" t="s">
        <v>1587</v>
      </c>
      <c r="Q1277" t="s">
        <v>309</v>
      </c>
      <c r="R1277" t="s">
        <v>156</v>
      </c>
      <c r="S1277" t="s">
        <v>20</v>
      </c>
      <c r="T1277" s="49">
        <v>6.6699999999999995E-2</v>
      </c>
      <c r="U1277" s="49">
        <v>0.36685000000000001</v>
      </c>
      <c r="V1277" s="49">
        <v>10.4</v>
      </c>
      <c r="W1277" t="s">
        <v>301</v>
      </c>
      <c r="X1277" t="s">
        <v>370</v>
      </c>
      <c r="Y1277" t="s">
        <v>371</v>
      </c>
      <c r="Z1277" t="s">
        <v>1588</v>
      </c>
      <c r="AA1277" s="2" t="str">
        <f>IFERROR(VLOOKUP(Tabela3[[#This Row],[RetornCodigo]],Tabela7[],4,0),"formula")</f>
        <v xml:space="preserve">Mateus Parnaiba   </v>
      </c>
      <c r="AB1277" s="9" t="str">
        <f>IFERROR(VLOOKUP(Tabela3[[#This Row],[RetornCodigo]],Tabela7[],3,0),"formula")</f>
        <v>Mateus</v>
      </c>
      <c r="AC1277" s="40">
        <f>IFERROR(Tabela3[[#This Row],[Vlr Devolução]]/$AK$1,"formula")</f>
        <v>3.3321034454077783E-5</v>
      </c>
      <c r="AD1277" s="32">
        <f>IFERROR(Tabela3[[#This Row],[Qtd Devolvida Kg]]/$AL$1,"formula")</f>
        <v>1.0639318128305172E-5</v>
      </c>
      <c r="AE1277" s="41" t="str">
        <f>IFERROR(RIGHT(Tabela3[[#This Row],[Cliente]],10),"formula")</f>
        <v>1456 - 05)</v>
      </c>
      <c r="AF1277" s="41">
        <f>IFERROR(VLOOKUP(Tabela3[[#This Row],[Fantasia]],'BASE VENDAS'!#REF!,2,0),0)</f>
        <v>0</v>
      </c>
      <c r="AG1277" s="41">
        <f>IFERROR(VLOOKUP(Tabela3[[#This Row],[Fantasia]],'BASE VENDAS'!#REF!,3,0),0)</f>
        <v>0</v>
      </c>
      <c r="AH1277" s="42">
        <f t="shared" si="21"/>
        <v>2.8611970184302681E-2</v>
      </c>
    </row>
    <row r="1278" spans="1:34" x14ac:dyDescent="0.2">
      <c r="A1278" s="9" t="str">
        <f>IFERROR(Tabela3[[#This Row],[direita]],"formula")</f>
        <v>1456 - 05)</v>
      </c>
      <c r="C1278" t="s">
        <v>1140</v>
      </c>
      <c r="D1278" t="s">
        <v>923</v>
      </c>
      <c r="E1278" t="s">
        <v>1141</v>
      </c>
      <c r="F1278" t="s">
        <v>684</v>
      </c>
      <c r="G1278" t="s">
        <v>1450</v>
      </c>
      <c r="H1278" s="48">
        <v>45699</v>
      </c>
      <c r="I1278" t="s">
        <v>430</v>
      </c>
      <c r="J1278" t="s">
        <v>303</v>
      </c>
      <c r="K1278" t="s">
        <v>150</v>
      </c>
      <c r="L1278" t="s">
        <v>337</v>
      </c>
      <c r="M1278" t="s">
        <v>151</v>
      </c>
      <c r="N1278" t="s">
        <v>338</v>
      </c>
      <c r="O1278" t="s">
        <v>336</v>
      </c>
      <c r="P1278" t="s">
        <v>1587</v>
      </c>
      <c r="Q1278" t="s">
        <v>307</v>
      </c>
      <c r="R1278" t="s">
        <v>1749</v>
      </c>
      <c r="S1278" t="s">
        <v>20</v>
      </c>
      <c r="T1278" s="49">
        <v>0.16669999999999999</v>
      </c>
      <c r="U1278" s="49">
        <v>0.91685000000000005</v>
      </c>
      <c r="V1278" s="49">
        <v>26</v>
      </c>
      <c r="W1278" t="s">
        <v>301</v>
      </c>
      <c r="X1278" t="s">
        <v>370</v>
      </c>
      <c r="Y1278" t="s">
        <v>371</v>
      </c>
      <c r="Z1278" t="s">
        <v>1588</v>
      </c>
      <c r="AA1278" s="2" t="str">
        <f>IFERROR(VLOOKUP(Tabela3[[#This Row],[RetornCodigo]],Tabela7[],4,0),"formula")</f>
        <v xml:space="preserve">Mateus Parnaiba   </v>
      </c>
      <c r="AB1278" s="9" t="str">
        <f>IFERROR(VLOOKUP(Tabela3[[#This Row],[RetornCodigo]],Tabela7[],3,0),"formula")</f>
        <v>Mateus</v>
      </c>
      <c r="AC1278" s="40">
        <f>IFERROR(Tabela3[[#This Row],[Vlr Devolução]]/$AK$1,"formula")</f>
        <v>8.3302586135194454E-5</v>
      </c>
      <c r="AD1278" s="32">
        <f>IFERROR(Tabela3[[#This Row],[Qtd Devolvida Kg]]/$AL$1,"formula")</f>
        <v>2.6590319819917126E-5</v>
      </c>
      <c r="AE1278" s="41" t="str">
        <f>IFERROR(RIGHT(Tabela3[[#This Row],[Cliente]],10),"formula")</f>
        <v>1456 - 05)</v>
      </c>
      <c r="AF1278" s="41">
        <f>IFERROR(VLOOKUP(Tabela3[[#This Row],[Fantasia]],'BASE VENDAS'!#REF!,2,0),0)</f>
        <v>0</v>
      </c>
      <c r="AG1278" s="41">
        <f>IFERROR(VLOOKUP(Tabela3[[#This Row],[Fantasia]],'BASE VENDAS'!#REF!,3,0),0)</f>
        <v>0</v>
      </c>
      <c r="AH1278" s="42">
        <f t="shared" si="21"/>
        <v>2.8611970184302681E-2</v>
      </c>
    </row>
    <row r="1279" spans="1:34" x14ac:dyDescent="0.2">
      <c r="A1279" s="9" t="str">
        <f>IFERROR(Tabela3[[#This Row],[direita]],"formula")</f>
        <v>1456 - 05)</v>
      </c>
      <c r="C1279" t="s">
        <v>1140</v>
      </c>
      <c r="D1279" t="s">
        <v>923</v>
      </c>
      <c r="E1279" t="s">
        <v>1141</v>
      </c>
      <c r="F1279" t="s">
        <v>684</v>
      </c>
      <c r="G1279" t="s">
        <v>1450</v>
      </c>
      <c r="H1279" s="48">
        <v>45699</v>
      </c>
      <c r="I1279" t="s">
        <v>430</v>
      </c>
      <c r="J1279" t="s">
        <v>303</v>
      </c>
      <c r="K1279" t="s">
        <v>150</v>
      </c>
      <c r="L1279" t="s">
        <v>1755</v>
      </c>
      <c r="M1279" t="s">
        <v>1756</v>
      </c>
      <c r="N1279" t="s">
        <v>338</v>
      </c>
      <c r="O1279" t="s">
        <v>336</v>
      </c>
      <c r="P1279" t="s">
        <v>1587</v>
      </c>
      <c r="Q1279" t="s">
        <v>319</v>
      </c>
      <c r="R1279" t="s">
        <v>1757</v>
      </c>
      <c r="S1279" t="s">
        <v>20</v>
      </c>
      <c r="T1279" s="49">
        <v>0.27779999999999999</v>
      </c>
      <c r="U1279" s="49">
        <v>1.5279</v>
      </c>
      <c r="V1279" s="49">
        <v>32.5</v>
      </c>
      <c r="W1279" t="s">
        <v>301</v>
      </c>
      <c r="X1279" t="s">
        <v>370</v>
      </c>
      <c r="Y1279" t="s">
        <v>371</v>
      </c>
      <c r="Z1279" t="s">
        <v>1588</v>
      </c>
      <c r="AA1279" s="2" t="str">
        <f>IFERROR(VLOOKUP(Tabela3[[#This Row],[RetornCodigo]],Tabela7[],4,0),"formula")</f>
        <v xml:space="preserve">Mateus Parnaiba   </v>
      </c>
      <c r="AB1279" s="9" t="str">
        <f>IFERROR(VLOOKUP(Tabela3[[#This Row],[RetornCodigo]],Tabela7[],3,0),"formula")</f>
        <v>Mateus</v>
      </c>
      <c r="AC1279" s="40">
        <f>IFERROR(Tabela3[[#This Row],[Vlr Devolução]]/$AK$1,"formula")</f>
        <v>1.0412823266899306E-4</v>
      </c>
      <c r="AD1279" s="32">
        <f>IFERROR(Tabela3[[#This Row],[Qtd Devolvida Kg]]/$AL$1,"formula")</f>
        <v>4.4311882699298003E-5</v>
      </c>
      <c r="AE1279" s="41" t="str">
        <f>IFERROR(RIGHT(Tabela3[[#This Row],[Cliente]],10),"formula")</f>
        <v>1456 - 05)</v>
      </c>
      <c r="AF1279" s="41">
        <f>IFERROR(VLOOKUP(Tabela3[[#This Row],[Fantasia]],'BASE VENDAS'!#REF!,2,0),0)</f>
        <v>0</v>
      </c>
      <c r="AG1279" s="41">
        <f>IFERROR(VLOOKUP(Tabela3[[#This Row],[Fantasia]],'BASE VENDAS'!#REF!,3,0),0)</f>
        <v>0</v>
      </c>
      <c r="AH1279" s="42">
        <f t="shared" si="21"/>
        <v>2.8611970184302681E-2</v>
      </c>
    </row>
    <row r="1280" spans="1:34" x14ac:dyDescent="0.2">
      <c r="A1280" s="9" t="str">
        <f>IFERROR(Tabela3[[#This Row],[direita]],"formula")</f>
        <v>0002 - 24)</v>
      </c>
      <c r="C1280" t="s">
        <v>1134</v>
      </c>
      <c r="D1280" t="s">
        <v>920</v>
      </c>
      <c r="E1280" t="s">
        <v>1135</v>
      </c>
      <c r="F1280" t="s">
        <v>676</v>
      </c>
      <c r="G1280" t="s">
        <v>1264</v>
      </c>
      <c r="H1280" s="48">
        <v>45698</v>
      </c>
      <c r="I1280" t="s">
        <v>430</v>
      </c>
      <c r="J1280" t="s">
        <v>303</v>
      </c>
      <c r="K1280" t="s">
        <v>45</v>
      </c>
      <c r="L1280" t="s">
        <v>417</v>
      </c>
      <c r="M1280" t="s">
        <v>153</v>
      </c>
      <c r="N1280" t="s">
        <v>338</v>
      </c>
      <c r="O1280" t="s">
        <v>336</v>
      </c>
      <c r="P1280" t="s">
        <v>1758</v>
      </c>
      <c r="Q1280" t="s">
        <v>300</v>
      </c>
      <c r="R1280" t="s">
        <v>1759</v>
      </c>
      <c r="S1280" t="s">
        <v>20</v>
      </c>
      <c r="T1280" s="49">
        <v>1.3</v>
      </c>
      <c r="U1280" s="49">
        <v>13</v>
      </c>
      <c r="V1280" s="49">
        <v>156</v>
      </c>
      <c r="W1280" t="s">
        <v>301</v>
      </c>
      <c r="X1280" t="s">
        <v>370</v>
      </c>
      <c r="Y1280" t="s">
        <v>371</v>
      </c>
      <c r="Z1280" t="s">
        <v>1760</v>
      </c>
      <c r="AA1280" s="2" t="str">
        <f>IFERROR(VLOOKUP(Tabela3[[#This Row],[RetornCodigo]],Tabela7[],4,0),"formula")</f>
        <v xml:space="preserve">Atac Serrinha   </v>
      </c>
      <c r="AB1280" s="9" t="str">
        <f>IFERROR(VLOOKUP(Tabela3[[#This Row],[RetornCodigo]],Tabela7[],3,0),"formula")</f>
        <v>Atacadao</v>
      </c>
      <c r="AC1280" s="40">
        <f>IFERROR(Tabela3[[#This Row],[Vlr Devolução]]/$AK$1,"formula")</f>
        <v>4.998155168111667E-4</v>
      </c>
      <c r="AD1280" s="32">
        <f>IFERROR(Tabela3[[#This Row],[Qtd Devolvida Kg]]/$AL$1,"formula")</f>
        <v>3.7702367634719162E-4</v>
      </c>
      <c r="AE1280" s="41" t="str">
        <f>IFERROR(RIGHT(Tabela3[[#This Row],[Cliente]],10),"formula")</f>
        <v>0002 - 24)</v>
      </c>
      <c r="AF1280" s="41">
        <f>IFERROR(VLOOKUP(Tabela3[[#This Row],[Fantasia]],'BASE VENDAS'!#REF!,2,0),0)</f>
        <v>0</v>
      </c>
      <c r="AG1280" s="41">
        <f>IFERROR(VLOOKUP(Tabela3[[#This Row],[Fantasia]],'BASE VENDAS'!#REF!,3,0),0)</f>
        <v>0</v>
      </c>
      <c r="AH1280" s="42">
        <f t="shared" si="21"/>
        <v>2.8611970184302681E-2</v>
      </c>
    </row>
    <row r="1281" spans="1:34" x14ac:dyDescent="0.2">
      <c r="A1281" s="9" t="str">
        <f>IFERROR(Tabela3[[#This Row],[direita]],"formula")</f>
        <v>0002 - 24)</v>
      </c>
      <c r="C1281" t="s">
        <v>1134</v>
      </c>
      <c r="D1281" t="s">
        <v>920</v>
      </c>
      <c r="E1281" t="s">
        <v>1135</v>
      </c>
      <c r="F1281" t="s">
        <v>676</v>
      </c>
      <c r="G1281" t="s">
        <v>1264</v>
      </c>
      <c r="H1281" s="48">
        <v>45706</v>
      </c>
      <c r="I1281" t="s">
        <v>1982</v>
      </c>
      <c r="J1281" t="s">
        <v>303</v>
      </c>
      <c r="K1281" t="s">
        <v>45</v>
      </c>
      <c r="L1281" t="s">
        <v>417</v>
      </c>
      <c r="M1281" t="s">
        <v>153</v>
      </c>
      <c r="N1281" t="s">
        <v>338</v>
      </c>
      <c r="O1281" t="s">
        <v>336</v>
      </c>
      <c r="P1281" t="s">
        <v>2896</v>
      </c>
      <c r="Q1281" t="s">
        <v>300</v>
      </c>
      <c r="R1281" t="s">
        <v>1759</v>
      </c>
      <c r="S1281" t="s">
        <v>20</v>
      </c>
      <c r="T1281" s="49">
        <v>40.597499999999997</v>
      </c>
      <c r="U1281" s="49">
        <v>405.97500000000002</v>
      </c>
      <c r="V1281" s="49">
        <v>4871.7</v>
      </c>
      <c r="W1281" t="s">
        <v>301</v>
      </c>
      <c r="X1281" t="s">
        <v>370</v>
      </c>
      <c r="Y1281" t="s">
        <v>371</v>
      </c>
      <c r="Z1281" t="s">
        <v>1760</v>
      </c>
      <c r="AA1281" s="2" t="str">
        <f>IFERROR(VLOOKUP(Tabela3[[#This Row],[RetornCodigo]],Tabela7[],4,0),"formula")</f>
        <v xml:space="preserve">Atac Serrinha   </v>
      </c>
      <c r="AB1281" s="9" t="str">
        <f>IFERROR(VLOOKUP(Tabela3[[#This Row],[RetornCodigo]],Tabela7[],3,0),"formula")</f>
        <v>Atacadao</v>
      </c>
      <c r="AC1281" s="40">
        <f>IFERROR(Tabela3[[#This Row],[Vlr Devolução]]/$AK$1,"formula")</f>
        <v>1.560866187980103E-2</v>
      </c>
      <c r="AD1281" s="32">
        <f>IFERROR(Tabela3[[#This Row],[Qtd Devolvida Kg]]/$AL$1,"formula")</f>
        <v>1.1774014385003933E-2</v>
      </c>
      <c r="AE1281" s="41" t="str">
        <f>IFERROR(RIGHT(Tabela3[[#This Row],[Cliente]],10),"formula")</f>
        <v>0002 - 24)</v>
      </c>
      <c r="AF1281" s="41">
        <f>IFERROR(VLOOKUP(Tabela3[[#This Row],[Fantasia]],'BASE VENDAS'!#REF!,2,0),0)</f>
        <v>0</v>
      </c>
      <c r="AG1281" s="41">
        <f>IFERROR(VLOOKUP(Tabela3[[#This Row],[Fantasia]],'BASE VENDAS'!#REF!,3,0),0)</f>
        <v>0</v>
      </c>
      <c r="AH1281" s="42">
        <f t="shared" si="21"/>
        <v>2.8611970184302681E-2</v>
      </c>
    </row>
    <row r="1282" spans="1:34" x14ac:dyDescent="0.2">
      <c r="A1282" s="9" t="str">
        <f>IFERROR(Tabela3[[#This Row],[direita]],"formula")</f>
        <v>0002 - 37)</v>
      </c>
      <c r="C1282" t="s">
        <v>1134</v>
      </c>
      <c r="D1282" t="s">
        <v>920</v>
      </c>
      <c r="E1282" t="s">
        <v>1135</v>
      </c>
      <c r="F1282" t="s">
        <v>687</v>
      </c>
      <c r="G1282" t="s">
        <v>1522</v>
      </c>
      <c r="H1282" s="48">
        <v>45699</v>
      </c>
      <c r="I1282" t="s">
        <v>430</v>
      </c>
      <c r="J1282" t="s">
        <v>303</v>
      </c>
      <c r="K1282" t="s">
        <v>150</v>
      </c>
      <c r="L1282" t="s">
        <v>337</v>
      </c>
      <c r="M1282" t="s">
        <v>151</v>
      </c>
      <c r="N1282" t="s">
        <v>338</v>
      </c>
      <c r="O1282" t="s">
        <v>336</v>
      </c>
      <c r="P1282" t="s">
        <v>2368</v>
      </c>
      <c r="Q1282" t="s">
        <v>308</v>
      </c>
      <c r="R1282" t="s">
        <v>1749</v>
      </c>
      <c r="S1282" t="s">
        <v>20</v>
      </c>
      <c r="T1282" s="49">
        <v>0.4667</v>
      </c>
      <c r="U1282" s="49">
        <v>2.5668500000000001</v>
      </c>
      <c r="V1282" s="49">
        <v>47.6</v>
      </c>
      <c r="W1282" t="s">
        <v>301</v>
      </c>
      <c r="X1282" t="s">
        <v>370</v>
      </c>
      <c r="Y1282" t="s">
        <v>371</v>
      </c>
      <c r="Z1282" t="s">
        <v>2320</v>
      </c>
      <c r="AA1282" s="2" t="str">
        <f>IFERROR(VLOOKUP(Tabela3[[#This Row],[RetornCodigo]],Tabela7[],4,0),"formula")</f>
        <v xml:space="preserve">Atac Eusebio   </v>
      </c>
      <c r="AB1282" s="9" t="str">
        <f>IFERROR(VLOOKUP(Tabela3[[#This Row],[RetornCodigo]],Tabela7[],3,0),"formula")</f>
        <v>Atacadao</v>
      </c>
      <c r="AC1282" s="40">
        <f>IFERROR(Tabela3[[#This Row],[Vlr Devolução]]/$AK$1,"formula")</f>
        <v>1.5250781153981755E-4</v>
      </c>
      <c r="AD1282" s="32">
        <f>IFERROR(Tabela3[[#This Row],[Qtd Devolvida Kg]]/$AL$1,"formula")</f>
        <v>7.4443324894752979E-5</v>
      </c>
      <c r="AE1282" s="41" t="str">
        <f>IFERROR(RIGHT(Tabela3[[#This Row],[Cliente]],10),"formula")</f>
        <v>0002 - 37)</v>
      </c>
      <c r="AF1282" s="41">
        <f>IFERROR(VLOOKUP(Tabela3[[#This Row],[Fantasia]],'BASE VENDAS'!#REF!,2,0),0)</f>
        <v>0</v>
      </c>
      <c r="AG1282" s="41">
        <f>IFERROR(VLOOKUP(Tabela3[[#This Row],[Fantasia]],'BASE VENDAS'!#REF!,3,0),0)</f>
        <v>0</v>
      </c>
      <c r="AH1282" s="42">
        <f t="shared" si="21"/>
        <v>2.8611970184302681E-2</v>
      </c>
    </row>
    <row r="1283" spans="1:34" x14ac:dyDescent="0.2">
      <c r="A1283" s="9" t="str">
        <f>IFERROR(Tabela3[[#This Row],[direita]],"formula")</f>
        <v>1456 - 09)</v>
      </c>
      <c r="C1283" t="s">
        <v>1140</v>
      </c>
      <c r="D1283" t="s">
        <v>921</v>
      </c>
      <c r="E1283" t="s">
        <v>1284</v>
      </c>
      <c r="F1283" t="s">
        <v>681</v>
      </c>
      <c r="G1283" t="s">
        <v>2369</v>
      </c>
      <c r="H1283" s="48">
        <v>45700</v>
      </c>
      <c r="I1283" t="s">
        <v>430</v>
      </c>
      <c r="J1283" t="s">
        <v>303</v>
      </c>
      <c r="K1283" t="s">
        <v>45</v>
      </c>
      <c r="L1283" t="s">
        <v>417</v>
      </c>
      <c r="M1283" t="s">
        <v>2370</v>
      </c>
      <c r="N1283" t="s">
        <v>1763</v>
      </c>
      <c r="O1283" t="s">
        <v>336</v>
      </c>
      <c r="P1283" t="s">
        <v>2371</v>
      </c>
      <c r="Q1283" t="s">
        <v>300</v>
      </c>
      <c r="R1283" t="s">
        <v>2372</v>
      </c>
      <c r="S1283" t="s">
        <v>20</v>
      </c>
      <c r="T1283" s="49">
        <v>0.6</v>
      </c>
      <c r="U1283" s="49">
        <v>6</v>
      </c>
      <c r="V1283" s="49">
        <v>36</v>
      </c>
      <c r="W1283" t="s">
        <v>301</v>
      </c>
      <c r="X1283" t="s">
        <v>370</v>
      </c>
      <c r="Y1283" t="s">
        <v>371</v>
      </c>
      <c r="Z1283" t="s">
        <v>2373</v>
      </c>
      <c r="AA1283" s="2" t="str">
        <f>IFERROR(VLOOKUP(Tabela3[[#This Row],[RetornCodigo]],Tabela7[],4,0),"formula")</f>
        <v xml:space="preserve">Mateus Pedrinhas   </v>
      </c>
      <c r="AB1283" s="9" t="str">
        <f>IFERROR(VLOOKUP(Tabela3[[#This Row],[RetornCodigo]],Tabela7[],3,0),"formula")</f>
        <v>Mateus</v>
      </c>
      <c r="AC1283" s="40">
        <f>IFERROR(Tabela3[[#This Row],[Vlr Devolução]]/$AK$1,"formula")</f>
        <v>1.1534204234103847E-4</v>
      </c>
      <c r="AD1283" s="32">
        <f>IFERROR(Tabela3[[#This Row],[Qtd Devolvida Kg]]/$AL$1,"formula")</f>
        <v>1.7401092754485768E-4</v>
      </c>
      <c r="AE1283" s="41" t="str">
        <f>IFERROR(RIGHT(Tabela3[[#This Row],[Cliente]],10),"formula")</f>
        <v>1456 - 09)</v>
      </c>
      <c r="AF1283" s="41">
        <f>IFERROR(VLOOKUP(Tabela3[[#This Row],[Fantasia]],'BASE VENDAS'!#REF!,2,0),0)</f>
        <v>0</v>
      </c>
      <c r="AG1283" s="41">
        <f>IFERROR(VLOOKUP(Tabela3[[#This Row],[Fantasia]],'BASE VENDAS'!#REF!,3,0),0)</f>
        <v>0</v>
      </c>
      <c r="AH1283" s="42">
        <f t="shared" si="21"/>
        <v>2.8611970184302681E-2</v>
      </c>
    </row>
    <row r="1284" spans="1:34" x14ac:dyDescent="0.2">
      <c r="A1284" s="9" t="str">
        <f>IFERROR(Tabela3[[#This Row],[direita]],"formula")</f>
        <v>1456 - 02)</v>
      </c>
      <c r="C1284" t="s">
        <v>1140</v>
      </c>
      <c r="D1284" t="s">
        <v>925</v>
      </c>
      <c r="E1284" t="s">
        <v>1284</v>
      </c>
      <c r="F1284" t="s">
        <v>706</v>
      </c>
      <c r="G1284" t="s">
        <v>2779</v>
      </c>
      <c r="H1284" s="48">
        <v>45706</v>
      </c>
      <c r="I1284" t="s">
        <v>1982</v>
      </c>
      <c r="J1284" t="s">
        <v>303</v>
      </c>
      <c r="K1284" t="s">
        <v>45</v>
      </c>
      <c r="L1284" t="s">
        <v>417</v>
      </c>
      <c r="M1284" t="s">
        <v>2370</v>
      </c>
      <c r="N1284" t="s">
        <v>1763</v>
      </c>
      <c r="O1284" t="s">
        <v>336</v>
      </c>
      <c r="P1284" t="s">
        <v>2897</v>
      </c>
      <c r="Q1284" t="s">
        <v>300</v>
      </c>
      <c r="R1284" t="s">
        <v>2372</v>
      </c>
      <c r="S1284" t="s">
        <v>20</v>
      </c>
      <c r="T1284" s="49">
        <v>1</v>
      </c>
      <c r="U1284" s="49">
        <v>10</v>
      </c>
      <c r="V1284" s="49">
        <v>75</v>
      </c>
      <c r="W1284" t="s">
        <v>301</v>
      </c>
      <c r="X1284" t="s">
        <v>370</v>
      </c>
      <c r="Y1284" t="s">
        <v>1144</v>
      </c>
      <c r="Z1284" t="s">
        <v>2898</v>
      </c>
      <c r="AA1284" s="2" t="str">
        <f>IFERROR(VLOOKUP(Tabela3[[#This Row],[RetornCodigo]],Tabela7[],4,0),"formula")</f>
        <v xml:space="preserve">Mateus Davinopolis   </v>
      </c>
      <c r="AB1284" s="9" t="str">
        <f>IFERROR(VLOOKUP(Tabela3[[#This Row],[RetornCodigo]],Tabela7[],3,0),"formula")</f>
        <v>Mateus</v>
      </c>
      <c r="AC1284" s="40">
        <f>IFERROR(Tabela3[[#This Row],[Vlr Devolução]]/$AK$1,"formula")</f>
        <v>2.4029592154383014E-4</v>
      </c>
      <c r="AD1284" s="32">
        <f>IFERROR(Tabela3[[#This Row],[Qtd Devolvida Kg]]/$AL$1,"formula")</f>
        <v>2.9001821257476277E-4</v>
      </c>
      <c r="AE1284" s="41" t="str">
        <f>IFERROR(RIGHT(Tabela3[[#This Row],[Cliente]],10),"formula")</f>
        <v>1456 - 02)</v>
      </c>
      <c r="AF1284" s="41">
        <f>IFERROR(VLOOKUP(Tabela3[[#This Row],[Fantasia]],'BASE VENDAS'!#REF!,2,0),0)</f>
        <v>0</v>
      </c>
      <c r="AG1284" s="41">
        <f>IFERROR(VLOOKUP(Tabela3[[#This Row],[Fantasia]],'BASE VENDAS'!#REF!,3,0),0)</f>
        <v>0</v>
      </c>
      <c r="AH1284" s="42">
        <f t="shared" si="21"/>
        <v>2.8611970184302681E-2</v>
      </c>
    </row>
    <row r="1285" spans="1:34" x14ac:dyDescent="0.2">
      <c r="A1285" s="9" t="str">
        <f>IFERROR(Tabela3[[#This Row],[direita]],"formula")</f>
        <v>1456 - 02)</v>
      </c>
      <c r="C1285" t="s">
        <v>1140</v>
      </c>
      <c r="D1285" t="s">
        <v>925</v>
      </c>
      <c r="E1285" t="s">
        <v>1284</v>
      </c>
      <c r="F1285" t="s">
        <v>706</v>
      </c>
      <c r="G1285" t="s">
        <v>2779</v>
      </c>
      <c r="H1285" s="48">
        <v>45706</v>
      </c>
      <c r="I1285" t="s">
        <v>1982</v>
      </c>
      <c r="J1285" t="s">
        <v>303</v>
      </c>
      <c r="K1285" t="s">
        <v>45</v>
      </c>
      <c r="L1285" t="s">
        <v>417</v>
      </c>
      <c r="M1285" t="s">
        <v>153</v>
      </c>
      <c r="N1285" t="s">
        <v>338</v>
      </c>
      <c r="O1285" t="s">
        <v>336</v>
      </c>
      <c r="P1285" t="s">
        <v>2897</v>
      </c>
      <c r="Q1285" t="s">
        <v>308</v>
      </c>
      <c r="R1285" t="s">
        <v>154</v>
      </c>
      <c r="S1285" t="s">
        <v>20</v>
      </c>
      <c r="T1285" s="49">
        <v>2</v>
      </c>
      <c r="U1285" s="49">
        <v>20</v>
      </c>
      <c r="V1285" s="49">
        <v>230</v>
      </c>
      <c r="W1285" t="s">
        <v>301</v>
      </c>
      <c r="X1285" t="s">
        <v>370</v>
      </c>
      <c r="Y1285" t="s">
        <v>1144</v>
      </c>
      <c r="Z1285" t="s">
        <v>2898</v>
      </c>
      <c r="AA1285" s="2" t="str">
        <f>IFERROR(VLOOKUP(Tabela3[[#This Row],[RetornCodigo]],Tabela7[],4,0),"formula")</f>
        <v xml:space="preserve">Mateus Davinopolis   </v>
      </c>
      <c r="AB1285" s="9" t="str">
        <f>IFERROR(VLOOKUP(Tabela3[[#This Row],[RetornCodigo]],Tabela7[],3,0),"formula")</f>
        <v>Mateus</v>
      </c>
      <c r="AC1285" s="40">
        <f>IFERROR(Tabela3[[#This Row],[Vlr Devolução]]/$AK$1,"formula")</f>
        <v>7.3690749273441249E-4</v>
      </c>
      <c r="AD1285" s="32">
        <f>IFERROR(Tabela3[[#This Row],[Qtd Devolvida Kg]]/$AL$1,"formula")</f>
        <v>5.8003642514952553E-4</v>
      </c>
      <c r="AE1285" s="41" t="str">
        <f>IFERROR(RIGHT(Tabela3[[#This Row],[Cliente]],10),"formula")</f>
        <v>1456 - 02)</v>
      </c>
      <c r="AF1285" s="41">
        <f>IFERROR(VLOOKUP(Tabela3[[#This Row],[Fantasia]],'BASE VENDAS'!#REF!,2,0),0)</f>
        <v>0</v>
      </c>
      <c r="AG1285" s="41">
        <f>IFERROR(VLOOKUP(Tabela3[[#This Row],[Fantasia]],'BASE VENDAS'!#REF!,3,0),0)</f>
        <v>0</v>
      </c>
      <c r="AH1285" s="42">
        <f t="shared" si="21"/>
        <v>2.8611970184302681E-2</v>
      </c>
    </row>
    <row r="1286" spans="1:34" x14ac:dyDescent="0.2">
      <c r="A1286" s="9" t="str">
        <f>IFERROR(Tabela3[[#This Row],[direita]],"formula")</f>
        <v>1456 - 02)</v>
      </c>
      <c r="C1286" t="s">
        <v>1140</v>
      </c>
      <c r="D1286" t="s">
        <v>925</v>
      </c>
      <c r="E1286" t="s">
        <v>1284</v>
      </c>
      <c r="F1286" t="s">
        <v>706</v>
      </c>
      <c r="G1286" t="s">
        <v>2779</v>
      </c>
      <c r="H1286" s="48">
        <v>45706</v>
      </c>
      <c r="I1286" t="s">
        <v>1982</v>
      </c>
      <c r="J1286" t="s">
        <v>303</v>
      </c>
      <c r="K1286" t="s">
        <v>45</v>
      </c>
      <c r="L1286" t="s">
        <v>417</v>
      </c>
      <c r="M1286" t="s">
        <v>153</v>
      </c>
      <c r="N1286" t="s">
        <v>338</v>
      </c>
      <c r="O1286" t="s">
        <v>336</v>
      </c>
      <c r="P1286" t="s">
        <v>2899</v>
      </c>
      <c r="Q1286" t="s">
        <v>300</v>
      </c>
      <c r="R1286" t="s">
        <v>154</v>
      </c>
      <c r="S1286" t="s">
        <v>20</v>
      </c>
      <c r="T1286" s="49">
        <v>2</v>
      </c>
      <c r="U1286" s="49">
        <v>20</v>
      </c>
      <c r="V1286" s="49">
        <v>230</v>
      </c>
      <c r="W1286" t="s">
        <v>301</v>
      </c>
      <c r="X1286" t="s">
        <v>370</v>
      </c>
      <c r="Y1286" t="s">
        <v>1144</v>
      </c>
      <c r="Z1286" t="s">
        <v>2898</v>
      </c>
      <c r="AA1286" s="2" t="str">
        <f>IFERROR(VLOOKUP(Tabela3[[#This Row],[RetornCodigo]],Tabela7[],4,0),"formula")</f>
        <v xml:space="preserve">Mateus Davinopolis   </v>
      </c>
      <c r="AB1286" s="9" t="str">
        <f>IFERROR(VLOOKUP(Tabela3[[#This Row],[RetornCodigo]],Tabela7[],3,0),"formula")</f>
        <v>Mateus</v>
      </c>
      <c r="AC1286" s="40">
        <f>IFERROR(Tabela3[[#This Row],[Vlr Devolução]]/$AK$1,"formula")</f>
        <v>7.3690749273441249E-4</v>
      </c>
      <c r="AD1286" s="32">
        <f>IFERROR(Tabela3[[#This Row],[Qtd Devolvida Kg]]/$AL$1,"formula")</f>
        <v>5.8003642514952553E-4</v>
      </c>
      <c r="AE1286" s="41" t="str">
        <f>IFERROR(RIGHT(Tabela3[[#This Row],[Cliente]],10),"formula")</f>
        <v>1456 - 02)</v>
      </c>
      <c r="AF1286" s="41">
        <f>IFERROR(VLOOKUP(Tabela3[[#This Row],[Fantasia]],'BASE VENDAS'!#REF!,2,0),0)</f>
        <v>0</v>
      </c>
      <c r="AG1286" s="41">
        <f>IFERROR(VLOOKUP(Tabela3[[#This Row],[Fantasia]],'BASE VENDAS'!#REF!,3,0),0)</f>
        <v>0</v>
      </c>
      <c r="AH1286" s="42">
        <f t="shared" si="21"/>
        <v>2.8611970184302681E-2</v>
      </c>
    </row>
    <row r="1287" spans="1:34" x14ac:dyDescent="0.2">
      <c r="A1287" s="9" t="str">
        <f>IFERROR(Tabela3[[#This Row],[direita]],"formula")</f>
        <v>1456 - 02)</v>
      </c>
      <c r="C1287" t="s">
        <v>1140</v>
      </c>
      <c r="D1287" t="s">
        <v>925</v>
      </c>
      <c r="E1287" t="s">
        <v>1284</v>
      </c>
      <c r="F1287" t="s">
        <v>706</v>
      </c>
      <c r="G1287" t="s">
        <v>2779</v>
      </c>
      <c r="H1287" s="48">
        <v>45706</v>
      </c>
      <c r="I1287" t="s">
        <v>1982</v>
      </c>
      <c r="J1287" t="s">
        <v>303</v>
      </c>
      <c r="K1287" t="s">
        <v>45</v>
      </c>
      <c r="L1287" t="s">
        <v>417</v>
      </c>
      <c r="M1287" t="s">
        <v>2370</v>
      </c>
      <c r="N1287" t="s">
        <v>1763</v>
      </c>
      <c r="O1287" t="s">
        <v>336</v>
      </c>
      <c r="P1287" t="s">
        <v>2900</v>
      </c>
      <c r="Q1287" t="s">
        <v>300</v>
      </c>
      <c r="R1287" t="s">
        <v>2372</v>
      </c>
      <c r="S1287" t="s">
        <v>20</v>
      </c>
      <c r="T1287" s="49">
        <v>1</v>
      </c>
      <c r="U1287" s="49">
        <v>10</v>
      </c>
      <c r="V1287" s="49">
        <v>75</v>
      </c>
      <c r="W1287" t="s">
        <v>301</v>
      </c>
      <c r="X1287" t="s">
        <v>370</v>
      </c>
      <c r="Y1287" t="s">
        <v>1144</v>
      </c>
      <c r="Z1287" t="s">
        <v>2898</v>
      </c>
      <c r="AA1287" s="2" t="str">
        <f>IFERROR(VLOOKUP(Tabela3[[#This Row],[RetornCodigo]],Tabela7[],4,0),"formula")</f>
        <v xml:space="preserve">Mateus Davinopolis   </v>
      </c>
      <c r="AB1287" s="9" t="str">
        <f>IFERROR(VLOOKUP(Tabela3[[#This Row],[RetornCodigo]],Tabela7[],3,0),"formula")</f>
        <v>Mateus</v>
      </c>
      <c r="AC1287" s="40">
        <f>IFERROR(Tabela3[[#This Row],[Vlr Devolução]]/$AK$1,"formula")</f>
        <v>2.4029592154383014E-4</v>
      </c>
      <c r="AD1287" s="32">
        <f>IFERROR(Tabela3[[#This Row],[Qtd Devolvida Kg]]/$AL$1,"formula")</f>
        <v>2.9001821257476277E-4</v>
      </c>
      <c r="AE1287" s="41" t="str">
        <f>IFERROR(RIGHT(Tabela3[[#This Row],[Cliente]],10),"formula")</f>
        <v>1456 - 02)</v>
      </c>
      <c r="AF1287" s="41">
        <f>IFERROR(VLOOKUP(Tabela3[[#This Row],[Fantasia]],'BASE VENDAS'!#REF!,2,0),0)</f>
        <v>0</v>
      </c>
      <c r="AG1287" s="41">
        <f>IFERROR(VLOOKUP(Tabela3[[#This Row],[Fantasia]],'BASE VENDAS'!#REF!,3,0),0)</f>
        <v>0</v>
      </c>
      <c r="AH1287" s="42">
        <f t="shared" si="21"/>
        <v>2.8611970184302681E-2</v>
      </c>
    </row>
    <row r="1288" spans="1:34" x14ac:dyDescent="0.2">
      <c r="A1288" s="9" t="str">
        <f>IFERROR(Tabela3[[#This Row],[direita]],"formula")</f>
        <v>1456 - 02)</v>
      </c>
      <c r="C1288" t="s">
        <v>1140</v>
      </c>
      <c r="D1288" t="s">
        <v>925</v>
      </c>
      <c r="E1288" t="s">
        <v>1284</v>
      </c>
      <c r="F1288" t="s">
        <v>706</v>
      </c>
      <c r="G1288" t="s">
        <v>2779</v>
      </c>
      <c r="H1288" s="48">
        <v>45706</v>
      </c>
      <c r="I1288" t="s">
        <v>1982</v>
      </c>
      <c r="J1288" t="s">
        <v>303</v>
      </c>
      <c r="K1288" t="s">
        <v>45</v>
      </c>
      <c r="L1288" t="s">
        <v>417</v>
      </c>
      <c r="M1288" t="s">
        <v>153</v>
      </c>
      <c r="N1288" t="s">
        <v>338</v>
      </c>
      <c r="O1288" t="s">
        <v>336</v>
      </c>
      <c r="P1288" t="s">
        <v>2900</v>
      </c>
      <c r="Q1288" t="s">
        <v>308</v>
      </c>
      <c r="R1288" t="s">
        <v>154</v>
      </c>
      <c r="S1288" t="s">
        <v>20</v>
      </c>
      <c r="T1288" s="49">
        <v>3</v>
      </c>
      <c r="U1288" s="49">
        <v>30</v>
      </c>
      <c r="V1288" s="49">
        <v>345</v>
      </c>
      <c r="W1288" t="s">
        <v>301</v>
      </c>
      <c r="X1288" t="s">
        <v>370</v>
      </c>
      <c r="Y1288" t="s">
        <v>1144</v>
      </c>
      <c r="Z1288" t="s">
        <v>2898</v>
      </c>
      <c r="AA1288" s="2" t="str">
        <f>IFERROR(VLOOKUP(Tabela3[[#This Row],[RetornCodigo]],Tabela7[],4,0),"formula")</f>
        <v xml:space="preserve">Mateus Davinopolis   </v>
      </c>
      <c r="AB1288" s="9" t="str">
        <f>IFERROR(VLOOKUP(Tabela3[[#This Row],[RetornCodigo]],Tabela7[],3,0),"formula")</f>
        <v>Mateus</v>
      </c>
      <c r="AC1288" s="40">
        <f>IFERROR(Tabela3[[#This Row],[Vlr Devolução]]/$AK$1,"formula")</f>
        <v>1.1053612391016187E-3</v>
      </c>
      <c r="AD1288" s="32">
        <f>IFERROR(Tabela3[[#This Row],[Qtd Devolvida Kg]]/$AL$1,"formula")</f>
        <v>8.700546377242883E-4</v>
      </c>
      <c r="AE1288" s="41" t="str">
        <f>IFERROR(RIGHT(Tabela3[[#This Row],[Cliente]],10),"formula")</f>
        <v>1456 - 02)</v>
      </c>
      <c r="AF1288" s="41">
        <f>IFERROR(VLOOKUP(Tabela3[[#This Row],[Fantasia]],'BASE VENDAS'!#REF!,2,0),0)</f>
        <v>0</v>
      </c>
      <c r="AG1288" s="41">
        <f>IFERROR(VLOOKUP(Tabela3[[#This Row],[Fantasia]],'BASE VENDAS'!#REF!,3,0),0)</f>
        <v>0</v>
      </c>
      <c r="AH1288" s="42">
        <f t="shared" si="21"/>
        <v>2.8611970184302681E-2</v>
      </c>
    </row>
    <row r="1289" spans="1:34" x14ac:dyDescent="0.2">
      <c r="A1289" s="9" t="str">
        <f>IFERROR(Tabela3[[#This Row],[direita]],"formula")</f>
        <v>1456 - 02)</v>
      </c>
      <c r="C1289" t="s">
        <v>1140</v>
      </c>
      <c r="D1289" t="s">
        <v>925</v>
      </c>
      <c r="E1289" t="s">
        <v>1284</v>
      </c>
      <c r="F1289" t="s">
        <v>706</v>
      </c>
      <c r="G1289" t="s">
        <v>2779</v>
      </c>
      <c r="H1289" s="48">
        <v>45712</v>
      </c>
      <c r="I1289" t="s">
        <v>2485</v>
      </c>
      <c r="J1289" t="s">
        <v>303</v>
      </c>
      <c r="K1289" t="s">
        <v>45</v>
      </c>
      <c r="L1289" t="s">
        <v>417</v>
      </c>
      <c r="M1289" t="s">
        <v>2370</v>
      </c>
      <c r="N1289" t="s">
        <v>1763</v>
      </c>
      <c r="O1289" t="s">
        <v>336</v>
      </c>
      <c r="P1289" t="s">
        <v>2901</v>
      </c>
      <c r="Q1289" t="s">
        <v>300</v>
      </c>
      <c r="R1289" t="s">
        <v>2372</v>
      </c>
      <c r="S1289" t="s">
        <v>20</v>
      </c>
      <c r="T1289" s="49">
        <v>3</v>
      </c>
      <c r="U1289" s="49">
        <v>30</v>
      </c>
      <c r="V1289" s="49">
        <v>225</v>
      </c>
      <c r="W1289" t="s">
        <v>301</v>
      </c>
      <c r="X1289" t="s">
        <v>370</v>
      </c>
      <c r="Y1289" t="s">
        <v>1144</v>
      </c>
      <c r="Z1289" t="s">
        <v>2898</v>
      </c>
      <c r="AA1289" s="2" t="str">
        <f>IFERROR(VLOOKUP(Tabela3[[#This Row],[RetornCodigo]],Tabela7[],4,0),"formula")</f>
        <v xml:space="preserve">Mateus Davinopolis   </v>
      </c>
      <c r="AB1289" s="9" t="str">
        <f>IFERROR(VLOOKUP(Tabela3[[#This Row],[RetornCodigo]],Tabela7[],3,0),"formula")</f>
        <v>Mateus</v>
      </c>
      <c r="AC1289" s="40">
        <f>IFERROR(Tabela3[[#This Row],[Vlr Devolução]]/$AK$1,"formula")</f>
        <v>7.2088776463149042E-4</v>
      </c>
      <c r="AD1289" s="32">
        <f>IFERROR(Tabela3[[#This Row],[Qtd Devolvida Kg]]/$AL$1,"formula")</f>
        <v>8.700546377242883E-4</v>
      </c>
      <c r="AE1289" s="41" t="str">
        <f>IFERROR(RIGHT(Tabela3[[#This Row],[Cliente]],10),"formula")</f>
        <v>1456 - 02)</v>
      </c>
      <c r="AF1289" s="41">
        <f>IFERROR(VLOOKUP(Tabela3[[#This Row],[Fantasia]],'BASE VENDAS'!#REF!,2,0),0)</f>
        <v>0</v>
      </c>
      <c r="AG1289" s="41">
        <f>IFERROR(VLOOKUP(Tabela3[[#This Row],[Fantasia]],'BASE VENDAS'!#REF!,3,0),0)</f>
        <v>0</v>
      </c>
      <c r="AH1289" s="42">
        <f t="shared" si="21"/>
        <v>2.8611970184302681E-2</v>
      </c>
    </row>
    <row r="1290" spans="1:34" x14ac:dyDescent="0.2">
      <c r="A1290" s="9" t="str">
        <f>IFERROR(Tabela3[[#This Row],[direita]],"formula")</f>
        <v>2459 - 50)</v>
      </c>
      <c r="C1290" t="s">
        <v>1140</v>
      </c>
      <c r="D1290" t="s">
        <v>918</v>
      </c>
      <c r="E1290" t="s">
        <v>1141</v>
      </c>
      <c r="F1290" t="s">
        <v>677</v>
      </c>
      <c r="G1290" t="s">
        <v>1336</v>
      </c>
      <c r="H1290" s="48">
        <v>45689</v>
      </c>
      <c r="I1290" t="s">
        <v>266</v>
      </c>
      <c r="J1290" t="s">
        <v>303</v>
      </c>
      <c r="K1290" t="s">
        <v>150</v>
      </c>
      <c r="L1290" t="s">
        <v>407</v>
      </c>
      <c r="M1290" t="s">
        <v>408</v>
      </c>
      <c r="N1290" t="s">
        <v>338</v>
      </c>
      <c r="O1290" t="s">
        <v>336</v>
      </c>
      <c r="P1290" t="s">
        <v>1632</v>
      </c>
      <c r="Q1290" t="s">
        <v>309</v>
      </c>
      <c r="R1290" t="s">
        <v>409</v>
      </c>
      <c r="S1290" t="s">
        <v>20</v>
      </c>
      <c r="T1290" s="49">
        <v>0.23330000000000001</v>
      </c>
      <c r="U1290" s="49">
        <v>1.28315</v>
      </c>
      <c r="V1290" s="49">
        <v>36.4</v>
      </c>
      <c r="W1290" t="s">
        <v>301</v>
      </c>
      <c r="X1290" t="s">
        <v>370</v>
      </c>
      <c r="Y1290" t="s">
        <v>1144</v>
      </c>
      <c r="Z1290" t="s">
        <v>1633</v>
      </c>
      <c r="AA1290" s="2" t="str">
        <f>IFERROR(VLOOKUP(Tabela3[[#This Row],[RetornCodigo]],Tabela7[],4,0),"formula")</f>
        <v xml:space="preserve">Mateus Parque Sao Joao   </v>
      </c>
      <c r="AB1290" s="9" t="str">
        <f>IFERROR(VLOOKUP(Tabela3[[#This Row],[RetornCodigo]],Tabela7[],3,0),"formula")</f>
        <v>Mateus</v>
      </c>
      <c r="AC1290" s="40">
        <f>IFERROR(Tabela3[[#This Row],[Vlr Devolução]]/$AK$1,"formula")</f>
        <v>1.1662362058927223E-4</v>
      </c>
      <c r="AD1290" s="32">
        <f>IFERROR(Tabela3[[#This Row],[Qtd Devolvida Kg]]/$AL$1,"formula")</f>
        <v>3.7213686946530683E-5</v>
      </c>
      <c r="AE1290" s="41" t="str">
        <f>IFERROR(RIGHT(Tabela3[[#This Row],[Cliente]],10),"formula")</f>
        <v>2459 - 50)</v>
      </c>
      <c r="AF1290" s="41">
        <f>IFERROR(VLOOKUP(Tabela3[[#This Row],[Fantasia]],'BASE VENDAS'!#REF!,2,0),0)</f>
        <v>0</v>
      </c>
      <c r="AG1290" s="41">
        <f>IFERROR(VLOOKUP(Tabela3[[#This Row],[Fantasia]],'BASE VENDAS'!#REF!,3,0),0)</f>
        <v>0</v>
      </c>
      <c r="AH1290" s="42">
        <f t="shared" si="21"/>
        <v>2.8611970184302681E-2</v>
      </c>
    </row>
    <row r="1291" spans="1:34" x14ac:dyDescent="0.2">
      <c r="A1291" s="9" t="str">
        <f>IFERROR(Tabela3[[#This Row],[direita]],"formula")</f>
        <v>2459 - 50)</v>
      </c>
      <c r="C1291" t="s">
        <v>1140</v>
      </c>
      <c r="D1291" t="s">
        <v>918</v>
      </c>
      <c r="E1291" t="s">
        <v>1141</v>
      </c>
      <c r="F1291" t="s">
        <v>677</v>
      </c>
      <c r="G1291" t="s">
        <v>1336</v>
      </c>
      <c r="H1291" s="48">
        <v>45689</v>
      </c>
      <c r="I1291" t="s">
        <v>266</v>
      </c>
      <c r="J1291" t="s">
        <v>303</v>
      </c>
      <c r="K1291" t="s">
        <v>150</v>
      </c>
      <c r="L1291" t="s">
        <v>1750</v>
      </c>
      <c r="M1291" t="s">
        <v>155</v>
      </c>
      <c r="N1291" t="s">
        <v>338</v>
      </c>
      <c r="O1291" t="s">
        <v>336</v>
      </c>
      <c r="P1291" t="s">
        <v>1632</v>
      </c>
      <c r="Q1291" t="s">
        <v>307</v>
      </c>
      <c r="R1291" t="s">
        <v>156</v>
      </c>
      <c r="S1291" t="s">
        <v>20</v>
      </c>
      <c r="T1291" s="49">
        <v>0.2</v>
      </c>
      <c r="U1291" s="49">
        <v>1.1000000000000001</v>
      </c>
      <c r="V1291" s="49">
        <v>31.2</v>
      </c>
      <c r="W1291" t="s">
        <v>301</v>
      </c>
      <c r="X1291" t="s">
        <v>370</v>
      </c>
      <c r="Y1291" t="s">
        <v>1144</v>
      </c>
      <c r="Z1291" t="s">
        <v>1633</v>
      </c>
      <c r="AA1291" s="2" t="str">
        <f>IFERROR(VLOOKUP(Tabela3[[#This Row],[RetornCodigo]],Tabela7[],4,0),"formula")</f>
        <v xml:space="preserve">Mateus Parque Sao Joao   </v>
      </c>
      <c r="AB1291" s="9" t="str">
        <f>IFERROR(VLOOKUP(Tabela3[[#This Row],[RetornCodigo]],Tabela7[],3,0),"formula")</f>
        <v>Mateus</v>
      </c>
      <c r="AC1291" s="40">
        <f>IFERROR(Tabela3[[#This Row],[Vlr Devolução]]/$AK$1,"formula")</f>
        <v>9.9963103362233342E-5</v>
      </c>
      <c r="AD1291" s="32">
        <f>IFERROR(Tabela3[[#This Row],[Qtd Devolvida Kg]]/$AL$1,"formula")</f>
        <v>3.1902003383223904E-5</v>
      </c>
      <c r="AE1291" s="41" t="str">
        <f>IFERROR(RIGHT(Tabela3[[#This Row],[Cliente]],10),"formula")</f>
        <v>2459 - 50)</v>
      </c>
      <c r="AF1291" s="41">
        <f>IFERROR(VLOOKUP(Tabela3[[#This Row],[Fantasia]],'BASE VENDAS'!#REF!,2,0),0)</f>
        <v>0</v>
      </c>
      <c r="AG1291" s="41">
        <f>IFERROR(VLOOKUP(Tabela3[[#This Row],[Fantasia]],'BASE VENDAS'!#REF!,3,0),0)</f>
        <v>0</v>
      </c>
      <c r="AH1291" s="42">
        <f t="shared" si="21"/>
        <v>2.8611970184302681E-2</v>
      </c>
    </row>
    <row r="1292" spans="1:34" x14ac:dyDescent="0.2">
      <c r="A1292" s="9" t="str">
        <f>IFERROR(Tabela3[[#This Row],[direita]],"formula")</f>
        <v>2459 - 50)</v>
      </c>
      <c r="C1292" t="s">
        <v>1140</v>
      </c>
      <c r="D1292" t="s">
        <v>918</v>
      </c>
      <c r="E1292" t="s">
        <v>1141</v>
      </c>
      <c r="F1292" t="s">
        <v>677</v>
      </c>
      <c r="G1292" t="s">
        <v>1336</v>
      </c>
      <c r="H1292" s="48">
        <v>45689</v>
      </c>
      <c r="I1292" t="s">
        <v>266</v>
      </c>
      <c r="J1292" t="s">
        <v>303</v>
      </c>
      <c r="K1292" t="s">
        <v>150</v>
      </c>
      <c r="L1292" t="s">
        <v>1755</v>
      </c>
      <c r="M1292" t="s">
        <v>1756</v>
      </c>
      <c r="N1292" t="s">
        <v>338</v>
      </c>
      <c r="O1292" t="s">
        <v>336</v>
      </c>
      <c r="P1292" t="s">
        <v>1632</v>
      </c>
      <c r="Q1292" t="s">
        <v>319</v>
      </c>
      <c r="R1292" t="s">
        <v>1757</v>
      </c>
      <c r="S1292" t="s">
        <v>20</v>
      </c>
      <c r="T1292" s="49">
        <v>5.5599999999999997E-2</v>
      </c>
      <c r="U1292" s="49">
        <v>0.30580000000000002</v>
      </c>
      <c r="V1292" s="49">
        <v>6.5</v>
      </c>
      <c r="W1292" t="s">
        <v>301</v>
      </c>
      <c r="X1292" t="s">
        <v>370</v>
      </c>
      <c r="Y1292" t="s">
        <v>1144</v>
      </c>
      <c r="Z1292" t="s">
        <v>1633</v>
      </c>
      <c r="AA1292" s="2" t="str">
        <f>IFERROR(VLOOKUP(Tabela3[[#This Row],[RetornCodigo]],Tabela7[],4,0),"formula")</f>
        <v xml:space="preserve">Mateus Parque Sao Joao   </v>
      </c>
      <c r="AB1292" s="9" t="str">
        <f>IFERROR(VLOOKUP(Tabela3[[#This Row],[RetornCodigo]],Tabela7[],3,0),"formula")</f>
        <v>Mateus</v>
      </c>
      <c r="AC1292" s="40">
        <f>IFERROR(Tabela3[[#This Row],[Vlr Devolução]]/$AK$1,"formula")</f>
        <v>2.0825646533798613E-5</v>
      </c>
      <c r="AD1292" s="32">
        <f>IFERROR(Tabela3[[#This Row],[Qtd Devolvida Kg]]/$AL$1,"formula")</f>
        <v>8.8687569405362453E-6</v>
      </c>
      <c r="AE1292" s="41" t="str">
        <f>IFERROR(RIGHT(Tabela3[[#This Row],[Cliente]],10),"formula")</f>
        <v>2459 - 50)</v>
      </c>
      <c r="AF1292" s="41">
        <f>IFERROR(VLOOKUP(Tabela3[[#This Row],[Fantasia]],'BASE VENDAS'!#REF!,2,0),0)</f>
        <v>0</v>
      </c>
      <c r="AG1292" s="41">
        <f>IFERROR(VLOOKUP(Tabela3[[#This Row],[Fantasia]],'BASE VENDAS'!#REF!,3,0),0)</f>
        <v>0</v>
      </c>
      <c r="AH1292" s="42">
        <f t="shared" si="21"/>
        <v>2.8611970184302681E-2</v>
      </c>
    </row>
    <row r="1293" spans="1:34" x14ac:dyDescent="0.2">
      <c r="A1293" s="9" t="str">
        <f>IFERROR(Tabela3[[#This Row],[direita]],"formula")</f>
        <v>0002 - 24)</v>
      </c>
      <c r="C1293" t="s">
        <v>1134</v>
      </c>
      <c r="D1293" t="s">
        <v>920</v>
      </c>
      <c r="E1293" t="s">
        <v>1135</v>
      </c>
      <c r="F1293" t="s">
        <v>676</v>
      </c>
      <c r="G1293" t="s">
        <v>1264</v>
      </c>
      <c r="H1293" s="48">
        <v>45695</v>
      </c>
      <c r="I1293" t="s">
        <v>357</v>
      </c>
      <c r="J1293" t="s">
        <v>303</v>
      </c>
      <c r="K1293" t="s">
        <v>150</v>
      </c>
      <c r="L1293" t="s">
        <v>407</v>
      </c>
      <c r="M1293" t="s">
        <v>408</v>
      </c>
      <c r="N1293" t="s">
        <v>338</v>
      </c>
      <c r="O1293" t="s">
        <v>336</v>
      </c>
      <c r="P1293" t="s">
        <v>1761</v>
      </c>
      <c r="Q1293" t="s">
        <v>300</v>
      </c>
      <c r="R1293" t="s">
        <v>409</v>
      </c>
      <c r="S1293" t="s">
        <v>20</v>
      </c>
      <c r="T1293" s="49">
        <v>7.4</v>
      </c>
      <c r="U1293" s="49">
        <v>40.700000000000003</v>
      </c>
      <c r="V1293" s="49">
        <v>932.4</v>
      </c>
      <c r="W1293" t="s">
        <v>301</v>
      </c>
      <c r="X1293" t="s">
        <v>370</v>
      </c>
      <c r="Y1293" t="s">
        <v>371</v>
      </c>
      <c r="Z1293" t="s">
        <v>1762</v>
      </c>
      <c r="AA1293" s="2" t="str">
        <f>IFERROR(VLOOKUP(Tabela3[[#This Row],[RetornCodigo]],Tabela7[],4,0),"formula")</f>
        <v xml:space="preserve">Atac Serrinha   </v>
      </c>
      <c r="AB1293" s="9" t="str">
        <f>IFERROR(VLOOKUP(Tabela3[[#This Row],[RetornCodigo]],Tabela7[],3,0),"formula")</f>
        <v>Atacadao</v>
      </c>
      <c r="AC1293" s="40">
        <f>IFERROR(Tabela3[[#This Row],[Vlr Devolução]]/$AK$1,"formula")</f>
        <v>2.9873588966328963E-3</v>
      </c>
      <c r="AD1293" s="32">
        <f>IFERROR(Tabela3[[#This Row],[Qtd Devolvida Kg]]/$AL$1,"formula")</f>
        <v>1.1803741251792846E-3</v>
      </c>
      <c r="AE1293" s="41" t="str">
        <f>IFERROR(RIGHT(Tabela3[[#This Row],[Cliente]],10),"formula")</f>
        <v>0002 - 24)</v>
      </c>
      <c r="AF1293" s="41">
        <f>IFERROR(VLOOKUP(Tabela3[[#This Row],[Fantasia]],'BASE VENDAS'!#REF!,2,0),0)</f>
        <v>0</v>
      </c>
      <c r="AG1293" s="41">
        <f>IFERROR(VLOOKUP(Tabela3[[#This Row],[Fantasia]],'BASE VENDAS'!#REF!,3,0),0)</f>
        <v>0</v>
      </c>
      <c r="AH1293" s="42">
        <f t="shared" si="21"/>
        <v>2.8611970184302681E-2</v>
      </c>
    </row>
    <row r="1294" spans="1:34" x14ac:dyDescent="0.2">
      <c r="A1294" s="9" t="str">
        <f>IFERROR(Tabela3[[#This Row],[direita]],"formula")</f>
        <v>0002 - 24)</v>
      </c>
      <c r="C1294" t="s">
        <v>1134</v>
      </c>
      <c r="D1294" t="s">
        <v>920</v>
      </c>
      <c r="E1294" t="s">
        <v>1135</v>
      </c>
      <c r="F1294" t="s">
        <v>676</v>
      </c>
      <c r="G1294" t="s">
        <v>1264</v>
      </c>
      <c r="H1294" s="48">
        <v>45695</v>
      </c>
      <c r="I1294" t="s">
        <v>357</v>
      </c>
      <c r="J1294" t="s">
        <v>303</v>
      </c>
      <c r="K1294" t="s">
        <v>150</v>
      </c>
      <c r="L1294" t="s">
        <v>1750</v>
      </c>
      <c r="M1294" t="s">
        <v>155</v>
      </c>
      <c r="N1294" t="s">
        <v>338</v>
      </c>
      <c r="O1294" t="s">
        <v>336</v>
      </c>
      <c r="P1294" t="s">
        <v>1761</v>
      </c>
      <c r="Q1294" t="s">
        <v>308</v>
      </c>
      <c r="R1294" t="s">
        <v>156</v>
      </c>
      <c r="S1294" t="s">
        <v>20</v>
      </c>
      <c r="T1294" s="49">
        <v>2.4666999999999999</v>
      </c>
      <c r="U1294" s="49">
        <v>13.566850000000001</v>
      </c>
      <c r="V1294" s="49">
        <v>310.8</v>
      </c>
      <c r="W1294" t="s">
        <v>301</v>
      </c>
      <c r="X1294" t="s">
        <v>370</v>
      </c>
      <c r="Y1294" t="s">
        <v>371</v>
      </c>
      <c r="Z1294" t="s">
        <v>1762</v>
      </c>
      <c r="AA1294" s="2" t="str">
        <f>IFERROR(VLOOKUP(Tabela3[[#This Row],[RetornCodigo]],Tabela7[],4,0),"formula")</f>
        <v xml:space="preserve">Atac Serrinha   </v>
      </c>
      <c r="AB1294" s="9" t="str">
        <f>IFERROR(VLOOKUP(Tabela3[[#This Row],[RetornCodigo]],Tabela7[],3,0),"formula")</f>
        <v>Atacadao</v>
      </c>
      <c r="AC1294" s="40">
        <f>IFERROR(Tabela3[[#This Row],[Vlr Devolução]]/$AK$1,"formula")</f>
        <v>9.9578629887763209E-4</v>
      </c>
      <c r="AD1294" s="32">
        <f>IFERROR(Tabela3[[#This Row],[Qtd Devolvida Kg]]/$AL$1,"formula")</f>
        <v>3.9346335872699205E-4</v>
      </c>
      <c r="AE1294" s="41" t="str">
        <f>IFERROR(RIGHT(Tabela3[[#This Row],[Cliente]],10),"formula")</f>
        <v>0002 - 24)</v>
      </c>
      <c r="AF1294" s="41">
        <f>IFERROR(VLOOKUP(Tabela3[[#This Row],[Fantasia]],'BASE VENDAS'!#REF!,2,0),0)</f>
        <v>0</v>
      </c>
      <c r="AG1294" s="41">
        <f>IFERROR(VLOOKUP(Tabela3[[#This Row],[Fantasia]],'BASE VENDAS'!#REF!,3,0),0)</f>
        <v>0</v>
      </c>
      <c r="AH1294" s="42">
        <f t="shared" si="21"/>
        <v>2.8611970184302681E-2</v>
      </c>
    </row>
    <row r="1295" spans="1:34" x14ac:dyDescent="0.2">
      <c r="A1295" s="9" t="str">
        <f>IFERROR(Tabela3[[#This Row],[direita]],"formula")</f>
        <v>0002 - 24)</v>
      </c>
      <c r="C1295" t="s">
        <v>1134</v>
      </c>
      <c r="D1295" t="s">
        <v>920</v>
      </c>
      <c r="E1295" t="s">
        <v>1135</v>
      </c>
      <c r="F1295" t="s">
        <v>676</v>
      </c>
      <c r="G1295" t="s">
        <v>1264</v>
      </c>
      <c r="H1295" s="48">
        <v>45695</v>
      </c>
      <c r="I1295" t="s">
        <v>357</v>
      </c>
      <c r="J1295" t="s">
        <v>303</v>
      </c>
      <c r="K1295" t="s">
        <v>150</v>
      </c>
      <c r="L1295" t="s">
        <v>337</v>
      </c>
      <c r="M1295" t="s">
        <v>151</v>
      </c>
      <c r="N1295" t="s">
        <v>338</v>
      </c>
      <c r="O1295" t="s">
        <v>336</v>
      </c>
      <c r="P1295" t="s">
        <v>1761</v>
      </c>
      <c r="Q1295" t="s">
        <v>309</v>
      </c>
      <c r="R1295" t="s">
        <v>1749</v>
      </c>
      <c r="S1295" t="s">
        <v>20</v>
      </c>
      <c r="T1295" s="49">
        <v>5.4333</v>
      </c>
      <c r="U1295" s="49">
        <v>29.883150000000001</v>
      </c>
      <c r="V1295" s="49">
        <v>570.5</v>
      </c>
      <c r="W1295" t="s">
        <v>301</v>
      </c>
      <c r="X1295" t="s">
        <v>370</v>
      </c>
      <c r="Y1295" t="s">
        <v>371</v>
      </c>
      <c r="Z1295" t="s">
        <v>1762</v>
      </c>
      <c r="AA1295" s="2" t="str">
        <f>IFERROR(VLOOKUP(Tabela3[[#This Row],[RetornCodigo]],Tabela7[],4,0),"formula")</f>
        <v xml:space="preserve">Atac Serrinha   </v>
      </c>
      <c r="AB1295" s="9" t="str">
        <f>IFERROR(VLOOKUP(Tabela3[[#This Row],[RetornCodigo]],Tabela7[],3,0),"formula")</f>
        <v>Atacadao</v>
      </c>
      <c r="AC1295" s="40">
        <f>IFERROR(Tabela3[[#This Row],[Vlr Devolução]]/$AK$1,"formula")</f>
        <v>1.8278509765434013E-3</v>
      </c>
      <c r="AD1295" s="32">
        <f>IFERROR(Tabela3[[#This Row],[Qtd Devolvida Kg]]/$AL$1,"formula")</f>
        <v>8.6666577491035222E-4</v>
      </c>
      <c r="AE1295" s="41" t="str">
        <f>IFERROR(RIGHT(Tabela3[[#This Row],[Cliente]],10),"formula")</f>
        <v>0002 - 24)</v>
      </c>
      <c r="AF1295" s="41">
        <f>IFERROR(VLOOKUP(Tabela3[[#This Row],[Fantasia]],'BASE VENDAS'!#REF!,2,0),0)</f>
        <v>0</v>
      </c>
      <c r="AG1295" s="41">
        <f>IFERROR(VLOOKUP(Tabela3[[#This Row],[Fantasia]],'BASE VENDAS'!#REF!,3,0),0)</f>
        <v>0</v>
      </c>
      <c r="AH1295" s="42">
        <f t="shared" si="21"/>
        <v>2.8611970184302681E-2</v>
      </c>
    </row>
    <row r="1296" spans="1:34" x14ac:dyDescent="0.2">
      <c r="A1296" s="9" t="str">
        <f>IFERROR(Tabela3[[#This Row],[direita]],"formula")</f>
        <v>0002 - 24)</v>
      </c>
      <c r="C1296" t="s">
        <v>1134</v>
      </c>
      <c r="D1296" t="s">
        <v>920</v>
      </c>
      <c r="E1296" t="s">
        <v>1135</v>
      </c>
      <c r="F1296" t="s">
        <v>676</v>
      </c>
      <c r="G1296" t="s">
        <v>1264</v>
      </c>
      <c r="H1296" s="48">
        <v>45701</v>
      </c>
      <c r="I1296" t="s">
        <v>430</v>
      </c>
      <c r="J1296" t="s">
        <v>303</v>
      </c>
      <c r="K1296" t="s">
        <v>150</v>
      </c>
      <c r="L1296" t="s">
        <v>407</v>
      </c>
      <c r="M1296" t="s">
        <v>408</v>
      </c>
      <c r="N1296" t="s">
        <v>338</v>
      </c>
      <c r="O1296" t="s">
        <v>336</v>
      </c>
      <c r="P1296" t="s">
        <v>2374</v>
      </c>
      <c r="Q1296" t="s">
        <v>300</v>
      </c>
      <c r="R1296" t="s">
        <v>409</v>
      </c>
      <c r="S1296" t="s">
        <v>20</v>
      </c>
      <c r="T1296" s="49">
        <v>3.1333000000000002</v>
      </c>
      <c r="U1296" s="49">
        <v>17.233149999999998</v>
      </c>
      <c r="V1296" s="49">
        <v>394.8</v>
      </c>
      <c r="W1296" t="s">
        <v>301</v>
      </c>
      <c r="X1296" t="s">
        <v>370</v>
      </c>
      <c r="Y1296" t="s">
        <v>371</v>
      </c>
      <c r="Z1296" t="s">
        <v>1762</v>
      </c>
      <c r="AA1296" s="2" t="str">
        <f>IFERROR(VLOOKUP(Tabela3[[#This Row],[RetornCodigo]],Tabela7[],4,0),"formula")</f>
        <v xml:space="preserve">Atac Serrinha   </v>
      </c>
      <c r="AB1296" s="9" t="str">
        <f>IFERROR(VLOOKUP(Tabela3[[#This Row],[RetornCodigo]],Tabela7[],3,0),"formula")</f>
        <v>Atacadao</v>
      </c>
      <c r="AC1296" s="40">
        <f>IFERROR(Tabela3[[#This Row],[Vlr Devolução]]/$AK$1,"formula")</f>
        <v>1.2649177310067219E-3</v>
      </c>
      <c r="AD1296" s="32">
        <f>IFERROR(Tabela3[[#This Row],[Qtd Devolvida Kg]]/$AL$1,"formula")</f>
        <v>4.997927360032773E-4</v>
      </c>
      <c r="AE1296" s="41" t="str">
        <f>IFERROR(RIGHT(Tabela3[[#This Row],[Cliente]],10),"formula")</f>
        <v>0002 - 24)</v>
      </c>
      <c r="AF1296" s="41">
        <f>IFERROR(VLOOKUP(Tabela3[[#This Row],[Fantasia]],'BASE VENDAS'!#REF!,2,0),0)</f>
        <v>0</v>
      </c>
      <c r="AG1296" s="41">
        <f>IFERROR(VLOOKUP(Tabela3[[#This Row],[Fantasia]],'BASE VENDAS'!#REF!,3,0),0)</f>
        <v>0</v>
      </c>
      <c r="AH1296" s="42">
        <f t="shared" si="21"/>
        <v>2.8611970184302681E-2</v>
      </c>
    </row>
    <row r="1297" spans="1:34" x14ac:dyDescent="0.2">
      <c r="A1297" s="9" t="str">
        <f>IFERROR(Tabela3[[#This Row],[direita]],"formula")</f>
        <v>0002 - 24)</v>
      </c>
      <c r="C1297" t="s">
        <v>1134</v>
      </c>
      <c r="D1297" t="s">
        <v>920</v>
      </c>
      <c r="E1297" t="s">
        <v>1135</v>
      </c>
      <c r="F1297" t="s">
        <v>676</v>
      </c>
      <c r="G1297" t="s">
        <v>1264</v>
      </c>
      <c r="H1297" s="48">
        <v>45701</v>
      </c>
      <c r="I1297" t="s">
        <v>430</v>
      </c>
      <c r="J1297" t="s">
        <v>303</v>
      </c>
      <c r="K1297" t="s">
        <v>150</v>
      </c>
      <c r="L1297" t="s">
        <v>1750</v>
      </c>
      <c r="M1297" t="s">
        <v>155</v>
      </c>
      <c r="N1297" t="s">
        <v>338</v>
      </c>
      <c r="O1297" t="s">
        <v>336</v>
      </c>
      <c r="P1297" t="s">
        <v>2374</v>
      </c>
      <c r="Q1297" t="s">
        <v>308</v>
      </c>
      <c r="R1297" t="s">
        <v>156</v>
      </c>
      <c r="S1297" t="s">
        <v>20</v>
      </c>
      <c r="T1297" s="49">
        <v>1.4333</v>
      </c>
      <c r="U1297" s="49">
        <v>7.8831499999999997</v>
      </c>
      <c r="V1297" s="49">
        <v>180.6</v>
      </c>
      <c r="W1297" t="s">
        <v>301</v>
      </c>
      <c r="X1297" t="s">
        <v>370</v>
      </c>
      <c r="Y1297" t="s">
        <v>371</v>
      </c>
      <c r="Z1297" t="s">
        <v>1762</v>
      </c>
      <c r="AA1297" s="2" t="str">
        <f>IFERROR(VLOOKUP(Tabela3[[#This Row],[RetornCodigo]],Tabela7[],4,0),"formula")</f>
        <v xml:space="preserve">Atac Serrinha   </v>
      </c>
      <c r="AB1297" s="9" t="str">
        <f>IFERROR(VLOOKUP(Tabela3[[#This Row],[RetornCodigo]],Tabela7[],3,0),"formula")</f>
        <v>Atacadao</v>
      </c>
      <c r="AC1297" s="40">
        <f>IFERROR(Tabela3[[#This Row],[Vlr Devolução]]/$AK$1,"formula")</f>
        <v>5.7863257907754301E-4</v>
      </c>
      <c r="AD1297" s="32">
        <f>IFERROR(Tabela3[[#This Row],[Qtd Devolvida Kg]]/$AL$1,"formula")</f>
        <v>2.286257072458741E-4</v>
      </c>
      <c r="AE1297" s="41" t="str">
        <f>IFERROR(RIGHT(Tabela3[[#This Row],[Cliente]],10),"formula")</f>
        <v>0002 - 24)</v>
      </c>
      <c r="AF1297" s="41">
        <f>IFERROR(VLOOKUP(Tabela3[[#This Row],[Fantasia]],'BASE VENDAS'!#REF!,2,0),0)</f>
        <v>0</v>
      </c>
      <c r="AG1297" s="41">
        <f>IFERROR(VLOOKUP(Tabela3[[#This Row],[Fantasia]],'BASE VENDAS'!#REF!,3,0),0)</f>
        <v>0</v>
      </c>
      <c r="AH1297" s="42">
        <f t="shared" si="21"/>
        <v>2.8611970184302681E-2</v>
      </c>
    </row>
    <row r="1298" spans="1:34" x14ac:dyDescent="0.2">
      <c r="A1298" s="9" t="str">
        <f>IFERROR(Tabela3[[#This Row],[direita]],"formula")</f>
        <v>0002 - 24)</v>
      </c>
      <c r="C1298" t="s">
        <v>1134</v>
      </c>
      <c r="D1298" t="s">
        <v>920</v>
      </c>
      <c r="E1298" t="s">
        <v>1135</v>
      </c>
      <c r="F1298" t="s">
        <v>676</v>
      </c>
      <c r="G1298" t="s">
        <v>1264</v>
      </c>
      <c r="H1298" s="48">
        <v>45701</v>
      </c>
      <c r="I1298" t="s">
        <v>430</v>
      </c>
      <c r="J1298" t="s">
        <v>303</v>
      </c>
      <c r="K1298" t="s">
        <v>150</v>
      </c>
      <c r="L1298" t="s">
        <v>337</v>
      </c>
      <c r="M1298" t="s">
        <v>151</v>
      </c>
      <c r="N1298" t="s">
        <v>338</v>
      </c>
      <c r="O1298" t="s">
        <v>336</v>
      </c>
      <c r="P1298" t="s">
        <v>2374</v>
      </c>
      <c r="Q1298" t="s">
        <v>309</v>
      </c>
      <c r="R1298" t="s">
        <v>1749</v>
      </c>
      <c r="S1298" t="s">
        <v>20</v>
      </c>
      <c r="T1298" s="49">
        <v>13.1</v>
      </c>
      <c r="U1298" s="49">
        <v>72.05</v>
      </c>
      <c r="V1298" s="49">
        <v>1375.5</v>
      </c>
      <c r="W1298" t="s">
        <v>301</v>
      </c>
      <c r="X1298" t="s">
        <v>370</v>
      </c>
      <c r="Y1298" t="s">
        <v>371</v>
      </c>
      <c r="Z1298" t="s">
        <v>1762</v>
      </c>
      <c r="AA1298" s="2" t="str">
        <f>IFERROR(VLOOKUP(Tabela3[[#This Row],[RetornCodigo]],Tabela7[],4,0),"formula")</f>
        <v xml:space="preserve">Atac Serrinha   </v>
      </c>
      <c r="AB1298" s="9" t="str">
        <f>IFERROR(VLOOKUP(Tabela3[[#This Row],[RetornCodigo]],Tabela7[],3,0),"formula")</f>
        <v>Atacadao</v>
      </c>
      <c r="AC1298" s="40">
        <f>IFERROR(Tabela3[[#This Row],[Vlr Devolução]]/$AK$1,"formula")</f>
        <v>4.4070272011138452E-3</v>
      </c>
      <c r="AD1298" s="32">
        <f>IFERROR(Tabela3[[#This Row],[Qtd Devolvida Kg]]/$AL$1,"formula")</f>
        <v>2.0895812216011659E-3</v>
      </c>
      <c r="AE1298" s="41" t="str">
        <f>IFERROR(RIGHT(Tabela3[[#This Row],[Cliente]],10),"formula")</f>
        <v>0002 - 24)</v>
      </c>
      <c r="AF1298" s="41">
        <f>IFERROR(VLOOKUP(Tabela3[[#This Row],[Fantasia]],'BASE VENDAS'!#REF!,2,0),0)</f>
        <v>0</v>
      </c>
      <c r="AG1298" s="41">
        <f>IFERROR(VLOOKUP(Tabela3[[#This Row],[Fantasia]],'BASE VENDAS'!#REF!,3,0),0)</f>
        <v>0</v>
      </c>
      <c r="AH1298" s="42">
        <f t="shared" si="21"/>
        <v>2.8611970184302681E-2</v>
      </c>
    </row>
    <row r="1299" spans="1:34" x14ac:dyDescent="0.2">
      <c r="A1299" s="9" t="str">
        <f>IFERROR(Tabela3[[#This Row],[direita]],"formula")</f>
        <v>0002 - 24)</v>
      </c>
      <c r="C1299" t="s">
        <v>1134</v>
      </c>
      <c r="D1299" t="s">
        <v>920</v>
      </c>
      <c r="E1299" t="s">
        <v>1135</v>
      </c>
      <c r="F1299" t="s">
        <v>676</v>
      </c>
      <c r="G1299" t="s">
        <v>1264</v>
      </c>
      <c r="H1299" s="48">
        <v>45712</v>
      </c>
      <c r="I1299" t="s">
        <v>2485</v>
      </c>
      <c r="J1299" t="s">
        <v>303</v>
      </c>
      <c r="K1299" t="s">
        <v>150</v>
      </c>
      <c r="L1299" t="s">
        <v>407</v>
      </c>
      <c r="M1299" t="s">
        <v>408</v>
      </c>
      <c r="N1299" t="s">
        <v>338</v>
      </c>
      <c r="O1299" t="s">
        <v>336</v>
      </c>
      <c r="P1299" t="s">
        <v>2902</v>
      </c>
      <c r="Q1299" t="s">
        <v>300</v>
      </c>
      <c r="R1299" t="s">
        <v>409</v>
      </c>
      <c r="S1299" t="s">
        <v>20</v>
      </c>
      <c r="T1299" s="49">
        <v>2.2000000000000002</v>
      </c>
      <c r="U1299" s="49">
        <v>12.1</v>
      </c>
      <c r="V1299" s="49">
        <v>277.2</v>
      </c>
      <c r="W1299" t="s">
        <v>301</v>
      </c>
      <c r="X1299" t="s">
        <v>370</v>
      </c>
      <c r="Y1299" t="s">
        <v>371</v>
      </c>
      <c r="Z1299" t="s">
        <v>1762</v>
      </c>
      <c r="AA1299" s="2" t="str">
        <f>IFERROR(VLOOKUP(Tabela3[[#This Row],[RetornCodigo]],Tabela7[],4,0),"formula")</f>
        <v xml:space="preserve">Atac Serrinha   </v>
      </c>
      <c r="AB1299" s="9" t="str">
        <f>IFERROR(VLOOKUP(Tabela3[[#This Row],[RetornCodigo]],Tabela7[],3,0),"formula")</f>
        <v>Atacadao</v>
      </c>
      <c r="AC1299" s="40">
        <f>IFERROR(Tabela3[[#This Row],[Vlr Devolução]]/$AK$1,"formula")</f>
        <v>8.881337260259962E-4</v>
      </c>
      <c r="AD1299" s="32">
        <f>IFERROR(Tabela3[[#This Row],[Qtd Devolvida Kg]]/$AL$1,"formula")</f>
        <v>3.5092203721546296E-4</v>
      </c>
      <c r="AE1299" s="41" t="str">
        <f>IFERROR(RIGHT(Tabela3[[#This Row],[Cliente]],10),"formula")</f>
        <v>0002 - 24)</v>
      </c>
      <c r="AF1299" s="41">
        <f>IFERROR(VLOOKUP(Tabela3[[#This Row],[Fantasia]],'BASE VENDAS'!#REF!,2,0),0)</f>
        <v>0</v>
      </c>
      <c r="AG1299" s="41">
        <f>IFERROR(VLOOKUP(Tabela3[[#This Row],[Fantasia]],'BASE VENDAS'!#REF!,3,0),0)</f>
        <v>0</v>
      </c>
      <c r="AH1299" s="42">
        <f t="shared" si="21"/>
        <v>2.8611970184302681E-2</v>
      </c>
    </row>
    <row r="1300" spans="1:34" x14ac:dyDescent="0.2">
      <c r="A1300" s="9" t="str">
        <f>IFERROR(Tabela3[[#This Row],[direita]],"formula")</f>
        <v>0002 - 24)</v>
      </c>
      <c r="C1300" t="s">
        <v>1134</v>
      </c>
      <c r="D1300" t="s">
        <v>920</v>
      </c>
      <c r="E1300" t="s">
        <v>1135</v>
      </c>
      <c r="F1300" t="s">
        <v>676</v>
      </c>
      <c r="G1300" t="s">
        <v>1264</v>
      </c>
      <c r="H1300" s="48">
        <v>45712</v>
      </c>
      <c r="I1300" t="s">
        <v>2485</v>
      </c>
      <c r="J1300" t="s">
        <v>303</v>
      </c>
      <c r="K1300" t="s">
        <v>150</v>
      </c>
      <c r="L1300" t="s">
        <v>337</v>
      </c>
      <c r="M1300" t="s">
        <v>151</v>
      </c>
      <c r="N1300" t="s">
        <v>338</v>
      </c>
      <c r="O1300" t="s">
        <v>336</v>
      </c>
      <c r="P1300" t="s">
        <v>2902</v>
      </c>
      <c r="Q1300" t="s">
        <v>308</v>
      </c>
      <c r="R1300" t="s">
        <v>1749</v>
      </c>
      <c r="S1300" t="s">
        <v>20</v>
      </c>
      <c r="T1300" s="49">
        <v>3.0333000000000001</v>
      </c>
      <c r="U1300" s="49">
        <v>16.683150000000001</v>
      </c>
      <c r="V1300" s="49">
        <v>318.5</v>
      </c>
      <c r="W1300" t="s">
        <v>301</v>
      </c>
      <c r="X1300" t="s">
        <v>370</v>
      </c>
      <c r="Y1300" t="s">
        <v>371</v>
      </c>
      <c r="Z1300" t="s">
        <v>1762</v>
      </c>
      <c r="AA1300" s="2" t="str">
        <f>IFERROR(VLOOKUP(Tabela3[[#This Row],[RetornCodigo]],Tabela7[],4,0),"formula")</f>
        <v xml:space="preserve">Atac Serrinha   </v>
      </c>
      <c r="AB1300" s="9" t="str">
        <f>IFERROR(VLOOKUP(Tabela3[[#This Row],[RetornCodigo]],Tabela7[],3,0),"formula")</f>
        <v>Atacadao</v>
      </c>
      <c r="AC1300" s="40">
        <f>IFERROR(Tabela3[[#This Row],[Vlr Devolução]]/$AK$1,"formula")</f>
        <v>1.020456680156132E-3</v>
      </c>
      <c r="AD1300" s="32">
        <f>IFERROR(Tabela3[[#This Row],[Qtd Devolvida Kg]]/$AL$1,"formula")</f>
        <v>4.8384173431166539E-4</v>
      </c>
      <c r="AE1300" s="41" t="str">
        <f>IFERROR(RIGHT(Tabela3[[#This Row],[Cliente]],10),"formula")</f>
        <v>0002 - 24)</v>
      </c>
      <c r="AF1300" s="41">
        <f>IFERROR(VLOOKUP(Tabela3[[#This Row],[Fantasia]],'BASE VENDAS'!#REF!,2,0),0)</f>
        <v>0</v>
      </c>
      <c r="AG1300" s="41">
        <f>IFERROR(VLOOKUP(Tabela3[[#This Row],[Fantasia]],'BASE VENDAS'!#REF!,3,0),0)</f>
        <v>0</v>
      </c>
      <c r="AH1300" s="42">
        <f t="shared" si="21"/>
        <v>2.8611970184302681E-2</v>
      </c>
    </row>
    <row r="1301" spans="1:34" x14ac:dyDescent="0.2">
      <c r="A1301" s="9" t="str">
        <f>IFERROR(Tabela3[[#This Row],[direita]],"formula")</f>
        <v>0002 - 57)</v>
      </c>
      <c r="C1301" t="s">
        <v>1134</v>
      </c>
      <c r="D1301" t="s">
        <v>920</v>
      </c>
      <c r="E1301" t="s">
        <v>1135</v>
      </c>
      <c r="F1301" t="s">
        <v>676</v>
      </c>
      <c r="G1301" t="s">
        <v>1224</v>
      </c>
      <c r="H1301" s="48">
        <v>45707</v>
      </c>
      <c r="I1301" t="s">
        <v>1982</v>
      </c>
      <c r="J1301" t="s">
        <v>303</v>
      </c>
      <c r="K1301" t="s">
        <v>45</v>
      </c>
      <c r="L1301" t="s">
        <v>1535</v>
      </c>
      <c r="M1301" t="s">
        <v>1536</v>
      </c>
      <c r="N1301" t="s">
        <v>1763</v>
      </c>
      <c r="O1301" t="s">
        <v>336</v>
      </c>
      <c r="P1301" t="s">
        <v>2903</v>
      </c>
      <c r="Q1301" t="s">
        <v>308</v>
      </c>
      <c r="R1301" t="s">
        <v>1765</v>
      </c>
      <c r="S1301" t="s">
        <v>20</v>
      </c>
      <c r="T1301" s="49">
        <v>3.75</v>
      </c>
      <c r="U1301" s="49">
        <v>30</v>
      </c>
      <c r="V1301" s="49">
        <v>156</v>
      </c>
      <c r="W1301" t="s">
        <v>301</v>
      </c>
      <c r="X1301" t="s">
        <v>370</v>
      </c>
      <c r="Y1301" t="s">
        <v>371</v>
      </c>
      <c r="Z1301" t="s">
        <v>1647</v>
      </c>
      <c r="AA1301" s="2" t="str">
        <f>IFERROR(VLOOKUP(Tabela3[[#This Row],[RetornCodigo]],Tabela7[],4,0),"formula")</f>
        <v xml:space="preserve">Atac Dias Macedo   </v>
      </c>
      <c r="AB1301" s="9" t="str">
        <f>IFERROR(VLOOKUP(Tabela3[[#This Row],[RetornCodigo]],Tabela7[],3,0),"formula")</f>
        <v>Atacadao</v>
      </c>
      <c r="AC1301" s="40">
        <f>IFERROR(Tabela3[[#This Row],[Vlr Devolução]]/$AK$1,"formula")</f>
        <v>4.998155168111667E-4</v>
      </c>
      <c r="AD1301" s="32">
        <f>IFERROR(Tabela3[[#This Row],[Qtd Devolvida Kg]]/$AL$1,"formula")</f>
        <v>8.700546377242883E-4</v>
      </c>
      <c r="AE1301" s="41" t="str">
        <f>IFERROR(RIGHT(Tabela3[[#This Row],[Cliente]],10),"formula")</f>
        <v>0002 - 57)</v>
      </c>
      <c r="AF1301" s="41">
        <f>IFERROR(VLOOKUP(Tabela3[[#This Row],[Fantasia]],'BASE VENDAS'!#REF!,2,0),0)</f>
        <v>0</v>
      </c>
      <c r="AG1301" s="41">
        <f>IFERROR(VLOOKUP(Tabela3[[#This Row],[Fantasia]],'BASE VENDAS'!#REF!,3,0),0)</f>
        <v>0</v>
      </c>
      <c r="AH1301" s="42">
        <f t="shared" si="21"/>
        <v>2.8611970184302681E-2</v>
      </c>
    </row>
    <row r="1302" spans="1:34" x14ac:dyDescent="0.2">
      <c r="A1302" s="9" t="str">
        <f>IFERROR(Tabela3[[#This Row],[direita]],"formula")</f>
        <v>0048 - 36)</v>
      </c>
      <c r="C1302" t="s">
        <v>1134</v>
      </c>
      <c r="D1302" t="s">
        <v>920</v>
      </c>
      <c r="E1302" t="s">
        <v>1135</v>
      </c>
      <c r="F1302" t="s">
        <v>676</v>
      </c>
      <c r="G1302" t="s">
        <v>1258</v>
      </c>
      <c r="H1302" s="48">
        <v>45691</v>
      </c>
      <c r="I1302" t="s">
        <v>357</v>
      </c>
      <c r="J1302" t="s">
        <v>303</v>
      </c>
      <c r="K1302" t="s">
        <v>45</v>
      </c>
      <c r="L1302" t="s">
        <v>1535</v>
      </c>
      <c r="M1302" t="s">
        <v>1536</v>
      </c>
      <c r="N1302" t="s">
        <v>1763</v>
      </c>
      <c r="O1302" t="s">
        <v>336</v>
      </c>
      <c r="P1302" t="s">
        <v>1764</v>
      </c>
      <c r="Q1302" t="s">
        <v>300</v>
      </c>
      <c r="R1302" t="s">
        <v>1765</v>
      </c>
      <c r="S1302" t="s">
        <v>20</v>
      </c>
      <c r="T1302" s="49">
        <v>0.20849999999999999</v>
      </c>
      <c r="U1302" s="49">
        <v>1.6679999999999999</v>
      </c>
      <c r="V1302" s="49">
        <v>8.67</v>
      </c>
      <c r="W1302" t="s">
        <v>301</v>
      </c>
      <c r="X1302" t="s">
        <v>370</v>
      </c>
      <c r="Y1302" t="s">
        <v>371</v>
      </c>
      <c r="Z1302" t="s">
        <v>1766</v>
      </c>
      <c r="AA1302" s="2" t="str">
        <f>IFERROR(VLOOKUP(Tabela3[[#This Row],[RetornCodigo]],Tabela7[],4,0),"formula")</f>
        <v xml:space="preserve">Atacadao Parreao   </v>
      </c>
      <c r="AB1302" s="9" t="str">
        <f>IFERROR(VLOOKUP(Tabela3[[#This Row],[RetornCodigo]],Tabela7[],3,0),"formula")</f>
        <v>Atacadao</v>
      </c>
      <c r="AC1302" s="40">
        <f>IFERROR(Tabela3[[#This Row],[Vlr Devolução]]/$AK$1,"formula")</f>
        <v>2.7778208530466763E-5</v>
      </c>
      <c r="AD1302" s="32">
        <f>IFERROR(Tabela3[[#This Row],[Qtd Devolvida Kg]]/$AL$1,"formula")</f>
        <v>4.8375037857470431E-5</v>
      </c>
      <c r="AE1302" s="41" t="str">
        <f>IFERROR(RIGHT(Tabela3[[#This Row],[Cliente]],10),"formula")</f>
        <v>0048 - 36)</v>
      </c>
      <c r="AF1302" s="41">
        <f>IFERROR(VLOOKUP(Tabela3[[#This Row],[Fantasia]],'BASE VENDAS'!#REF!,2,0),0)</f>
        <v>0</v>
      </c>
      <c r="AG1302" s="41">
        <f>IFERROR(VLOOKUP(Tabela3[[#This Row],[Fantasia]],'BASE VENDAS'!#REF!,3,0),0)</f>
        <v>0</v>
      </c>
      <c r="AH1302" s="42">
        <f t="shared" si="21"/>
        <v>2.8611970184302681E-2</v>
      </c>
    </row>
    <row r="1303" spans="1:34" x14ac:dyDescent="0.2">
      <c r="A1303" s="9" t="str">
        <f>IFERROR(Tabela3[[#This Row],[direita]],"formula")</f>
        <v>0002 - 22)</v>
      </c>
      <c r="C1303" t="s">
        <v>1134</v>
      </c>
      <c r="D1303" t="s">
        <v>920</v>
      </c>
      <c r="E1303" t="s">
        <v>1135</v>
      </c>
      <c r="F1303" t="s">
        <v>683</v>
      </c>
      <c r="G1303" t="s">
        <v>1548</v>
      </c>
      <c r="H1303" s="48">
        <v>45694</v>
      </c>
      <c r="I1303" t="s">
        <v>357</v>
      </c>
      <c r="J1303" t="s">
        <v>303</v>
      </c>
      <c r="K1303" t="s">
        <v>45</v>
      </c>
      <c r="L1303" t="s">
        <v>1535</v>
      </c>
      <c r="M1303" t="s">
        <v>1536</v>
      </c>
      <c r="N1303" t="s">
        <v>1763</v>
      </c>
      <c r="O1303" t="s">
        <v>336</v>
      </c>
      <c r="P1303" t="s">
        <v>1767</v>
      </c>
      <c r="Q1303" t="s">
        <v>300</v>
      </c>
      <c r="R1303" t="s">
        <v>1765</v>
      </c>
      <c r="S1303" t="s">
        <v>20</v>
      </c>
      <c r="T1303" s="49">
        <v>2.875</v>
      </c>
      <c r="U1303" s="49">
        <v>23</v>
      </c>
      <c r="V1303" s="49">
        <v>119.6</v>
      </c>
      <c r="W1303" t="s">
        <v>301</v>
      </c>
      <c r="X1303" t="s">
        <v>370</v>
      </c>
      <c r="Y1303" t="s">
        <v>371</v>
      </c>
      <c r="Z1303" t="s">
        <v>1649</v>
      </c>
      <c r="AA1303" s="2" t="str">
        <f>IFERROR(VLOOKUP(Tabela3[[#This Row],[RetornCodigo]],Tabela7[],4,0),"formula")</f>
        <v xml:space="preserve">Atac Itambe   </v>
      </c>
      <c r="AB1303" s="9" t="str">
        <f>IFERROR(VLOOKUP(Tabela3[[#This Row],[RetornCodigo]],Tabela7[],3,0),"formula")</f>
        <v>Atacadao</v>
      </c>
      <c r="AC1303" s="40">
        <f>IFERROR(Tabela3[[#This Row],[Vlr Devolução]]/$AK$1,"formula")</f>
        <v>3.8319189622189445E-4</v>
      </c>
      <c r="AD1303" s="32">
        <f>IFERROR(Tabela3[[#This Row],[Qtd Devolvida Kg]]/$AL$1,"formula")</f>
        <v>6.6704188892195433E-4</v>
      </c>
      <c r="AE1303" s="41" t="str">
        <f>IFERROR(RIGHT(Tabela3[[#This Row],[Cliente]],10),"formula")</f>
        <v>0002 - 22)</v>
      </c>
      <c r="AF1303" s="41">
        <f>IFERROR(VLOOKUP(Tabela3[[#This Row],[Fantasia]],'BASE VENDAS'!#REF!,2,0),0)</f>
        <v>0</v>
      </c>
      <c r="AG1303" s="41">
        <f>IFERROR(VLOOKUP(Tabela3[[#This Row],[Fantasia]],'BASE VENDAS'!#REF!,3,0),0)</f>
        <v>0</v>
      </c>
      <c r="AH1303" s="42">
        <f t="shared" si="21"/>
        <v>2.8611970184302681E-2</v>
      </c>
    </row>
    <row r="1304" spans="1:34" x14ac:dyDescent="0.2">
      <c r="A1304" s="9" t="str">
        <f>IFERROR(Tabela3[[#This Row],[direita]],"formula")</f>
        <v>2388 - 01)</v>
      </c>
      <c r="C1304" t="s">
        <v>1134</v>
      </c>
      <c r="D1304" t="s">
        <v>917</v>
      </c>
      <c r="E1304" t="s">
        <v>1135</v>
      </c>
      <c r="F1304" t="s">
        <v>690</v>
      </c>
      <c r="G1304" t="s">
        <v>1768</v>
      </c>
      <c r="H1304" s="48">
        <v>45693</v>
      </c>
      <c r="I1304" t="s">
        <v>357</v>
      </c>
      <c r="J1304" t="s">
        <v>303</v>
      </c>
      <c r="K1304" t="s">
        <v>150</v>
      </c>
      <c r="L1304" t="s">
        <v>337</v>
      </c>
      <c r="M1304" t="s">
        <v>151</v>
      </c>
      <c r="N1304" t="s">
        <v>338</v>
      </c>
      <c r="O1304" t="s">
        <v>336</v>
      </c>
      <c r="P1304" t="s">
        <v>1769</v>
      </c>
      <c r="Q1304" t="s">
        <v>308</v>
      </c>
      <c r="R1304" t="s">
        <v>1749</v>
      </c>
      <c r="S1304" t="s">
        <v>20</v>
      </c>
      <c r="T1304" s="49">
        <v>1.4</v>
      </c>
      <c r="U1304" s="49">
        <v>7.7</v>
      </c>
      <c r="V1304" s="49">
        <v>138.6</v>
      </c>
      <c r="W1304" t="s">
        <v>301</v>
      </c>
      <c r="X1304" t="s">
        <v>370</v>
      </c>
      <c r="Y1304" t="s">
        <v>371</v>
      </c>
      <c r="Z1304" t="s">
        <v>1770</v>
      </c>
      <c r="AA1304" s="2" t="str">
        <f>IFERROR(VLOOKUP(Tabela3[[#This Row],[RetornCodigo]],Tabela7[],4,0),"formula")</f>
        <v xml:space="preserve">Cd Rede Integrada   </v>
      </c>
      <c r="AB1304" s="9" t="str">
        <f>IFERROR(VLOOKUP(Tabela3[[#This Row],[RetornCodigo]],Tabela7[],3,0),"formula")</f>
        <v>Rede Integrada</v>
      </c>
      <c r="AC1304" s="40">
        <f>IFERROR(Tabela3[[#This Row],[Vlr Devolução]]/$AK$1,"formula")</f>
        <v>4.440668630129981E-4</v>
      </c>
      <c r="AD1304" s="32">
        <f>IFERROR(Tabela3[[#This Row],[Qtd Devolvida Kg]]/$AL$1,"formula")</f>
        <v>2.2331402368256734E-4</v>
      </c>
      <c r="AE1304" s="41" t="str">
        <f>IFERROR(RIGHT(Tabela3[[#This Row],[Cliente]],10),"formula")</f>
        <v>2388 - 01)</v>
      </c>
      <c r="AF1304" s="41">
        <f>IFERROR(VLOOKUP(Tabela3[[#This Row],[Fantasia]],'BASE VENDAS'!#REF!,2,0),0)</f>
        <v>0</v>
      </c>
      <c r="AG1304" s="41">
        <f>IFERROR(VLOOKUP(Tabela3[[#This Row],[Fantasia]],'BASE VENDAS'!#REF!,3,0),0)</f>
        <v>0</v>
      </c>
      <c r="AH1304" s="42">
        <f t="shared" si="21"/>
        <v>2.8611970184302681E-2</v>
      </c>
    </row>
    <row r="1305" spans="1:34" x14ac:dyDescent="0.2">
      <c r="A1305" s="9" t="str">
        <f>IFERROR(Tabela3[[#This Row],[direita]],"formula")</f>
        <v>0008 - 20)</v>
      </c>
      <c r="C1305" t="s">
        <v>1140</v>
      </c>
      <c r="D1305" t="s">
        <v>923</v>
      </c>
      <c r="E1305" t="s">
        <v>1141</v>
      </c>
      <c r="F1305" t="s">
        <v>684</v>
      </c>
      <c r="G1305" t="s">
        <v>1447</v>
      </c>
      <c r="H1305" s="48">
        <v>45691</v>
      </c>
      <c r="I1305" t="s">
        <v>357</v>
      </c>
      <c r="J1305" t="s">
        <v>303</v>
      </c>
      <c r="K1305" t="s">
        <v>150</v>
      </c>
      <c r="L1305" t="s">
        <v>407</v>
      </c>
      <c r="M1305" t="s">
        <v>408</v>
      </c>
      <c r="N1305" t="s">
        <v>338</v>
      </c>
      <c r="O1305" t="s">
        <v>336</v>
      </c>
      <c r="P1305" t="s">
        <v>1771</v>
      </c>
      <c r="Q1305" t="s">
        <v>300</v>
      </c>
      <c r="R1305" t="s">
        <v>409</v>
      </c>
      <c r="S1305" t="s">
        <v>20</v>
      </c>
      <c r="T1305" s="49">
        <v>0.16669999999999999</v>
      </c>
      <c r="U1305" s="49">
        <v>0.91685000000000005</v>
      </c>
      <c r="V1305" s="49">
        <v>23</v>
      </c>
      <c r="W1305" t="s">
        <v>301</v>
      </c>
      <c r="X1305" t="s">
        <v>370</v>
      </c>
      <c r="Y1305" t="s">
        <v>371</v>
      </c>
      <c r="Z1305" t="s">
        <v>1772</v>
      </c>
      <c r="AA1305" s="2" t="str">
        <f>IFERROR(VLOOKUP(Tabela3[[#This Row],[RetornCodigo]],Tabela7[],4,0),"formula")</f>
        <v xml:space="preserve">Vanguarda Nossa Sra Fatima   </v>
      </c>
      <c r="AB1305" s="9" t="str">
        <f>IFERROR(VLOOKUP(Tabela3[[#This Row],[RetornCodigo]],Tabela7[],3,0),"formula")</f>
        <v>Vanguarda</v>
      </c>
      <c r="AC1305" s="40">
        <f>IFERROR(Tabela3[[#This Row],[Vlr Devolução]]/$AK$1,"formula")</f>
        <v>7.3690749273441246E-5</v>
      </c>
      <c r="AD1305" s="32">
        <f>IFERROR(Tabela3[[#This Row],[Qtd Devolvida Kg]]/$AL$1,"formula")</f>
        <v>2.6590319819917126E-5</v>
      </c>
      <c r="AE1305" s="41" t="str">
        <f>IFERROR(RIGHT(Tabela3[[#This Row],[Cliente]],10),"formula")</f>
        <v>0008 - 20)</v>
      </c>
      <c r="AF1305" s="41">
        <f>IFERROR(VLOOKUP(Tabela3[[#This Row],[Fantasia]],'BASE VENDAS'!#REF!,2,0),0)</f>
        <v>0</v>
      </c>
      <c r="AG1305" s="41">
        <f>IFERROR(VLOOKUP(Tabela3[[#This Row],[Fantasia]],'BASE VENDAS'!#REF!,3,0),0)</f>
        <v>0</v>
      </c>
      <c r="AH1305" s="42">
        <f t="shared" si="21"/>
        <v>2.8611970184302681E-2</v>
      </c>
    </row>
    <row r="1306" spans="1:34" x14ac:dyDescent="0.2">
      <c r="A1306" s="9" t="str">
        <f>IFERROR(Tabela3[[#This Row],[direita]],"formula")</f>
        <v>0008 - 20)</v>
      </c>
      <c r="C1306" t="s">
        <v>1140</v>
      </c>
      <c r="D1306" t="s">
        <v>923</v>
      </c>
      <c r="E1306" t="s">
        <v>1141</v>
      </c>
      <c r="F1306" t="s">
        <v>684</v>
      </c>
      <c r="G1306" t="s">
        <v>1447</v>
      </c>
      <c r="H1306" s="48">
        <v>45691</v>
      </c>
      <c r="I1306" t="s">
        <v>357</v>
      </c>
      <c r="J1306" t="s">
        <v>303</v>
      </c>
      <c r="K1306" t="s">
        <v>150</v>
      </c>
      <c r="L1306" t="s">
        <v>1750</v>
      </c>
      <c r="M1306" t="s">
        <v>155</v>
      </c>
      <c r="N1306" t="s">
        <v>338</v>
      </c>
      <c r="O1306" t="s">
        <v>336</v>
      </c>
      <c r="P1306" t="s">
        <v>1771</v>
      </c>
      <c r="Q1306" t="s">
        <v>308</v>
      </c>
      <c r="R1306" t="s">
        <v>156</v>
      </c>
      <c r="S1306" t="s">
        <v>20</v>
      </c>
      <c r="T1306" s="49">
        <v>0.36670000000000003</v>
      </c>
      <c r="U1306" s="49">
        <v>2.0168499999999998</v>
      </c>
      <c r="V1306" s="49">
        <v>46.2</v>
      </c>
      <c r="W1306" t="s">
        <v>301</v>
      </c>
      <c r="X1306" t="s">
        <v>370</v>
      </c>
      <c r="Y1306" t="s">
        <v>371</v>
      </c>
      <c r="Z1306" t="s">
        <v>1772</v>
      </c>
      <c r="AA1306" s="2" t="str">
        <f>IFERROR(VLOOKUP(Tabela3[[#This Row],[RetornCodigo]],Tabela7[],4,0),"formula")</f>
        <v xml:space="preserve">Vanguarda Nossa Sra Fatima   </v>
      </c>
      <c r="AB1306" s="9" t="str">
        <f>IFERROR(VLOOKUP(Tabela3[[#This Row],[RetornCodigo]],Tabela7[],3,0),"formula")</f>
        <v>Vanguarda</v>
      </c>
      <c r="AC1306" s="40">
        <f>IFERROR(Tabela3[[#This Row],[Vlr Devolução]]/$AK$1,"formula")</f>
        <v>1.4802228767099937E-4</v>
      </c>
      <c r="AD1306" s="32">
        <f>IFERROR(Tabela3[[#This Row],[Qtd Devolvida Kg]]/$AL$1,"formula")</f>
        <v>5.8492323203141024E-5</v>
      </c>
      <c r="AE1306" s="41" t="str">
        <f>IFERROR(RIGHT(Tabela3[[#This Row],[Cliente]],10),"formula")</f>
        <v>0008 - 20)</v>
      </c>
      <c r="AF1306" s="41">
        <f>IFERROR(VLOOKUP(Tabela3[[#This Row],[Fantasia]],'BASE VENDAS'!#REF!,2,0),0)</f>
        <v>0</v>
      </c>
      <c r="AG1306" s="41">
        <f>IFERROR(VLOOKUP(Tabela3[[#This Row],[Fantasia]],'BASE VENDAS'!#REF!,3,0),0)</f>
        <v>0</v>
      </c>
      <c r="AH1306" s="42">
        <f t="shared" si="21"/>
        <v>2.8611970184302681E-2</v>
      </c>
    </row>
    <row r="1307" spans="1:34" x14ac:dyDescent="0.2">
      <c r="A1307" s="9" t="str">
        <f>IFERROR(Tabela3[[#This Row],[direita]],"formula")</f>
        <v>0008 - 20)</v>
      </c>
      <c r="C1307" t="s">
        <v>1140</v>
      </c>
      <c r="D1307" t="s">
        <v>923</v>
      </c>
      <c r="E1307" t="s">
        <v>1141</v>
      </c>
      <c r="F1307" t="s">
        <v>684</v>
      </c>
      <c r="G1307" t="s">
        <v>1447</v>
      </c>
      <c r="H1307" s="48">
        <v>45691</v>
      </c>
      <c r="I1307" t="s">
        <v>357</v>
      </c>
      <c r="J1307" t="s">
        <v>303</v>
      </c>
      <c r="K1307" t="s">
        <v>150</v>
      </c>
      <c r="L1307" t="s">
        <v>337</v>
      </c>
      <c r="M1307" t="s">
        <v>151</v>
      </c>
      <c r="N1307" t="s">
        <v>338</v>
      </c>
      <c r="O1307" t="s">
        <v>336</v>
      </c>
      <c r="P1307" t="s">
        <v>1771</v>
      </c>
      <c r="Q1307" t="s">
        <v>309</v>
      </c>
      <c r="R1307" t="s">
        <v>1749</v>
      </c>
      <c r="S1307" t="s">
        <v>20</v>
      </c>
      <c r="T1307" s="49">
        <v>0.23330000000000001</v>
      </c>
      <c r="U1307" s="49">
        <v>1.28315</v>
      </c>
      <c r="V1307" s="49">
        <v>32.200000000000003</v>
      </c>
      <c r="W1307" t="s">
        <v>301</v>
      </c>
      <c r="X1307" t="s">
        <v>370</v>
      </c>
      <c r="Y1307" t="s">
        <v>371</v>
      </c>
      <c r="Z1307" t="s">
        <v>1772</v>
      </c>
      <c r="AA1307" s="2" t="str">
        <f>IFERROR(VLOOKUP(Tabela3[[#This Row],[RetornCodigo]],Tabela7[],4,0),"formula")</f>
        <v xml:space="preserve">Vanguarda Nossa Sra Fatima   </v>
      </c>
      <c r="AB1307" s="9" t="str">
        <f>IFERROR(VLOOKUP(Tabela3[[#This Row],[RetornCodigo]],Tabela7[],3,0),"formula")</f>
        <v>Vanguarda</v>
      </c>
      <c r="AC1307" s="40">
        <f>IFERROR(Tabela3[[#This Row],[Vlr Devolução]]/$AK$1,"formula")</f>
        <v>1.0316704898281774E-4</v>
      </c>
      <c r="AD1307" s="32">
        <f>IFERROR(Tabela3[[#This Row],[Qtd Devolvida Kg]]/$AL$1,"formula")</f>
        <v>3.7213686946530683E-5</v>
      </c>
      <c r="AE1307" s="41" t="str">
        <f>IFERROR(RIGHT(Tabela3[[#This Row],[Cliente]],10),"formula")</f>
        <v>0008 - 20)</v>
      </c>
      <c r="AF1307" s="41">
        <f>IFERROR(VLOOKUP(Tabela3[[#This Row],[Fantasia]],'BASE VENDAS'!#REF!,2,0),0)</f>
        <v>0</v>
      </c>
      <c r="AG1307" s="41">
        <f>IFERROR(VLOOKUP(Tabela3[[#This Row],[Fantasia]],'BASE VENDAS'!#REF!,3,0),0)</f>
        <v>0</v>
      </c>
      <c r="AH1307" s="42">
        <f t="shared" si="21"/>
        <v>2.8611970184302681E-2</v>
      </c>
    </row>
    <row r="1308" spans="1:34" x14ac:dyDescent="0.2">
      <c r="A1308" s="9" t="str">
        <f>IFERROR(Tabela3[[#This Row],[direita]],"formula")</f>
        <v>1456 - 05)</v>
      </c>
      <c r="C1308" t="s">
        <v>1140</v>
      </c>
      <c r="D1308" t="s">
        <v>923</v>
      </c>
      <c r="E1308" t="s">
        <v>1141</v>
      </c>
      <c r="F1308" t="s">
        <v>684</v>
      </c>
      <c r="G1308" t="s">
        <v>1450</v>
      </c>
      <c r="H1308" s="48">
        <v>45695</v>
      </c>
      <c r="I1308" t="s">
        <v>357</v>
      </c>
      <c r="J1308" t="s">
        <v>303</v>
      </c>
      <c r="K1308" t="s">
        <v>150</v>
      </c>
      <c r="L1308" t="s">
        <v>407</v>
      </c>
      <c r="M1308" t="s">
        <v>408</v>
      </c>
      <c r="N1308" t="s">
        <v>338</v>
      </c>
      <c r="O1308" t="s">
        <v>336</v>
      </c>
      <c r="P1308" t="s">
        <v>1773</v>
      </c>
      <c r="Q1308" t="s">
        <v>300</v>
      </c>
      <c r="R1308" t="s">
        <v>409</v>
      </c>
      <c r="S1308" t="s">
        <v>20</v>
      </c>
      <c r="T1308" s="49">
        <v>0.5333</v>
      </c>
      <c r="U1308" s="49">
        <v>2.9331499999999999</v>
      </c>
      <c r="V1308" s="49">
        <v>75.2</v>
      </c>
      <c r="W1308" t="s">
        <v>301</v>
      </c>
      <c r="X1308" t="s">
        <v>370</v>
      </c>
      <c r="Y1308" t="s">
        <v>371</v>
      </c>
      <c r="Z1308" t="s">
        <v>1774</v>
      </c>
      <c r="AA1308" s="2" t="str">
        <f>IFERROR(VLOOKUP(Tabela3[[#This Row],[RetornCodigo]],Tabela7[],4,0),"formula")</f>
        <v xml:space="preserve">Mateus Parnaiba   </v>
      </c>
      <c r="AB1308" s="9" t="str">
        <f>IFERROR(VLOOKUP(Tabela3[[#This Row],[RetornCodigo]],Tabela7[],3,0),"formula")</f>
        <v>Mateus</v>
      </c>
      <c r="AC1308" s="40">
        <f>IFERROR(Tabela3[[#This Row],[Vlr Devolução]]/$AK$1,"formula")</f>
        <v>2.4093671066794704E-4</v>
      </c>
      <c r="AD1308" s="32">
        <f>IFERROR(Tabela3[[#This Row],[Qtd Devolvida Kg]]/$AL$1,"formula")</f>
        <v>8.5066692021366536E-5</v>
      </c>
      <c r="AE1308" s="41" t="str">
        <f>IFERROR(RIGHT(Tabela3[[#This Row],[Cliente]],10),"formula")</f>
        <v>1456 - 05)</v>
      </c>
      <c r="AF1308" s="41">
        <f>IFERROR(VLOOKUP(Tabela3[[#This Row],[Fantasia]],'BASE VENDAS'!#REF!,2,0),0)</f>
        <v>0</v>
      </c>
      <c r="AG1308" s="41">
        <f>IFERROR(VLOOKUP(Tabela3[[#This Row],[Fantasia]],'BASE VENDAS'!#REF!,3,0),0)</f>
        <v>0</v>
      </c>
      <c r="AH1308" s="42">
        <f t="shared" si="21"/>
        <v>2.8611970184302681E-2</v>
      </c>
    </row>
    <row r="1309" spans="1:34" x14ac:dyDescent="0.2">
      <c r="A1309" s="9" t="str">
        <f>IFERROR(Tabela3[[#This Row],[direita]],"formula")</f>
        <v>1456 - 05)</v>
      </c>
      <c r="C1309" t="s">
        <v>1140</v>
      </c>
      <c r="D1309" t="s">
        <v>923</v>
      </c>
      <c r="E1309" t="s">
        <v>1141</v>
      </c>
      <c r="F1309" t="s">
        <v>684</v>
      </c>
      <c r="G1309" t="s">
        <v>1450</v>
      </c>
      <c r="H1309" s="48">
        <v>45695</v>
      </c>
      <c r="I1309" t="s">
        <v>357</v>
      </c>
      <c r="J1309" t="s">
        <v>303</v>
      </c>
      <c r="K1309" t="s">
        <v>150</v>
      </c>
      <c r="L1309" t="s">
        <v>1750</v>
      </c>
      <c r="M1309" t="s">
        <v>155</v>
      </c>
      <c r="N1309" t="s">
        <v>338</v>
      </c>
      <c r="O1309" t="s">
        <v>336</v>
      </c>
      <c r="P1309" t="s">
        <v>1773</v>
      </c>
      <c r="Q1309" t="s">
        <v>308</v>
      </c>
      <c r="R1309" t="s">
        <v>156</v>
      </c>
      <c r="S1309" t="s">
        <v>20</v>
      </c>
      <c r="T1309" s="49">
        <v>0.36670000000000003</v>
      </c>
      <c r="U1309" s="49">
        <v>2.0168499999999998</v>
      </c>
      <c r="V1309" s="49">
        <v>51.7</v>
      </c>
      <c r="W1309" t="s">
        <v>301</v>
      </c>
      <c r="X1309" t="s">
        <v>370</v>
      </c>
      <c r="Y1309" t="s">
        <v>371</v>
      </c>
      <c r="Z1309" t="s">
        <v>1774</v>
      </c>
      <c r="AA1309" s="2" t="str">
        <f>IFERROR(VLOOKUP(Tabela3[[#This Row],[RetornCodigo]],Tabela7[],4,0),"formula")</f>
        <v xml:space="preserve">Mateus Parnaiba   </v>
      </c>
      <c r="AB1309" s="9" t="str">
        <f>IFERROR(VLOOKUP(Tabela3[[#This Row],[RetornCodigo]],Tabela7[],3,0),"formula")</f>
        <v>Mateus</v>
      </c>
      <c r="AC1309" s="40">
        <f>IFERROR(Tabela3[[#This Row],[Vlr Devolução]]/$AK$1,"formula")</f>
        <v>1.6564398858421358E-4</v>
      </c>
      <c r="AD1309" s="32">
        <f>IFERROR(Tabela3[[#This Row],[Qtd Devolvida Kg]]/$AL$1,"formula")</f>
        <v>5.8492323203141024E-5</v>
      </c>
      <c r="AE1309" s="41" t="str">
        <f>IFERROR(RIGHT(Tabela3[[#This Row],[Cliente]],10),"formula")</f>
        <v>1456 - 05)</v>
      </c>
      <c r="AF1309" s="41">
        <f>IFERROR(VLOOKUP(Tabela3[[#This Row],[Fantasia]],'BASE VENDAS'!#REF!,2,0),0)</f>
        <v>0</v>
      </c>
      <c r="AG1309" s="41">
        <f>IFERROR(VLOOKUP(Tabela3[[#This Row],[Fantasia]],'BASE VENDAS'!#REF!,3,0),0)</f>
        <v>0</v>
      </c>
      <c r="AH1309" s="42">
        <f t="shared" si="21"/>
        <v>2.8611970184302681E-2</v>
      </c>
    </row>
    <row r="1310" spans="1:34" x14ac:dyDescent="0.2">
      <c r="A1310" s="9" t="str">
        <f>IFERROR(Tabela3[[#This Row],[direita]],"formula")</f>
        <v>1456 - 05)</v>
      </c>
      <c r="C1310" t="s">
        <v>1140</v>
      </c>
      <c r="D1310" t="s">
        <v>923</v>
      </c>
      <c r="E1310" t="s">
        <v>1141</v>
      </c>
      <c r="F1310" t="s">
        <v>684</v>
      </c>
      <c r="G1310" t="s">
        <v>1450</v>
      </c>
      <c r="H1310" s="48">
        <v>45695</v>
      </c>
      <c r="I1310" t="s">
        <v>357</v>
      </c>
      <c r="J1310" t="s">
        <v>303</v>
      </c>
      <c r="K1310" t="s">
        <v>150</v>
      </c>
      <c r="L1310" t="s">
        <v>337</v>
      </c>
      <c r="M1310" t="s">
        <v>151</v>
      </c>
      <c r="N1310" t="s">
        <v>338</v>
      </c>
      <c r="O1310" t="s">
        <v>336</v>
      </c>
      <c r="P1310" t="s">
        <v>1773</v>
      </c>
      <c r="Q1310" t="s">
        <v>309</v>
      </c>
      <c r="R1310" t="s">
        <v>1749</v>
      </c>
      <c r="S1310" t="s">
        <v>20</v>
      </c>
      <c r="T1310" s="49">
        <v>0.36670000000000003</v>
      </c>
      <c r="U1310" s="49">
        <v>2.0168499999999998</v>
      </c>
      <c r="V1310" s="49">
        <v>51.7</v>
      </c>
      <c r="W1310" t="s">
        <v>301</v>
      </c>
      <c r="X1310" t="s">
        <v>370</v>
      </c>
      <c r="Y1310" t="s">
        <v>371</v>
      </c>
      <c r="Z1310" t="s">
        <v>1774</v>
      </c>
      <c r="AA1310" s="2" t="str">
        <f>IFERROR(VLOOKUP(Tabela3[[#This Row],[RetornCodigo]],Tabela7[],4,0),"formula")</f>
        <v xml:space="preserve">Mateus Parnaiba   </v>
      </c>
      <c r="AB1310" s="9" t="str">
        <f>IFERROR(VLOOKUP(Tabela3[[#This Row],[RetornCodigo]],Tabela7[],3,0),"formula")</f>
        <v>Mateus</v>
      </c>
      <c r="AC1310" s="40">
        <f>IFERROR(Tabela3[[#This Row],[Vlr Devolução]]/$AK$1,"formula")</f>
        <v>1.6564398858421358E-4</v>
      </c>
      <c r="AD1310" s="32">
        <f>IFERROR(Tabela3[[#This Row],[Qtd Devolvida Kg]]/$AL$1,"formula")</f>
        <v>5.8492323203141024E-5</v>
      </c>
      <c r="AE1310" s="41" t="str">
        <f>IFERROR(RIGHT(Tabela3[[#This Row],[Cliente]],10),"formula")</f>
        <v>1456 - 05)</v>
      </c>
      <c r="AF1310" s="41">
        <f>IFERROR(VLOOKUP(Tabela3[[#This Row],[Fantasia]],'BASE VENDAS'!#REF!,2,0),0)</f>
        <v>0</v>
      </c>
      <c r="AG1310" s="41">
        <f>IFERROR(VLOOKUP(Tabela3[[#This Row],[Fantasia]],'BASE VENDAS'!#REF!,3,0),0)</f>
        <v>0</v>
      </c>
      <c r="AH1310" s="42">
        <f t="shared" si="21"/>
        <v>2.8611970184302681E-2</v>
      </c>
    </row>
    <row r="1311" spans="1:34" x14ac:dyDescent="0.2">
      <c r="A1311" s="9" t="str">
        <f>IFERROR(Tabela3[[#This Row],[direita]],"formula")</f>
        <v>1456 - 05)</v>
      </c>
      <c r="C1311" t="s">
        <v>1140</v>
      </c>
      <c r="D1311" t="s">
        <v>923</v>
      </c>
      <c r="E1311" t="s">
        <v>1141</v>
      </c>
      <c r="F1311" t="s">
        <v>684</v>
      </c>
      <c r="G1311" t="s">
        <v>1450</v>
      </c>
      <c r="H1311" s="48">
        <v>45695</v>
      </c>
      <c r="I1311" t="s">
        <v>357</v>
      </c>
      <c r="J1311" t="s">
        <v>303</v>
      </c>
      <c r="K1311" t="s">
        <v>150</v>
      </c>
      <c r="L1311" t="s">
        <v>1755</v>
      </c>
      <c r="M1311" t="s">
        <v>1756</v>
      </c>
      <c r="N1311" t="s">
        <v>338</v>
      </c>
      <c r="O1311" t="s">
        <v>336</v>
      </c>
      <c r="P1311" t="s">
        <v>1773</v>
      </c>
      <c r="Q1311" t="s">
        <v>307</v>
      </c>
      <c r="R1311" t="s">
        <v>1757</v>
      </c>
      <c r="S1311" t="s">
        <v>20</v>
      </c>
      <c r="T1311" s="49">
        <v>0.33329999999999999</v>
      </c>
      <c r="U1311" s="49">
        <v>1.8331500000000001</v>
      </c>
      <c r="V1311" s="49">
        <v>30</v>
      </c>
      <c r="W1311" t="s">
        <v>301</v>
      </c>
      <c r="X1311" t="s">
        <v>370</v>
      </c>
      <c r="Y1311" t="s">
        <v>371</v>
      </c>
      <c r="Z1311" t="s">
        <v>1774</v>
      </c>
      <c r="AA1311" s="2" t="str">
        <f>IFERROR(VLOOKUP(Tabela3[[#This Row],[RetornCodigo]],Tabela7[],4,0),"formula")</f>
        <v xml:space="preserve">Mateus Parnaiba   </v>
      </c>
      <c r="AB1311" s="9" t="str">
        <f>IFERROR(VLOOKUP(Tabela3[[#This Row],[RetornCodigo]],Tabela7[],3,0),"formula")</f>
        <v>Mateus</v>
      </c>
      <c r="AC1311" s="40">
        <f>IFERROR(Tabela3[[#This Row],[Vlr Devolução]]/$AK$1,"formula")</f>
        <v>9.6118368617532064E-5</v>
      </c>
      <c r="AD1311" s="32">
        <f>IFERROR(Tabela3[[#This Row],[Qtd Devolvida Kg]]/$AL$1,"formula")</f>
        <v>5.3164688638142639E-5</v>
      </c>
      <c r="AE1311" s="41" t="str">
        <f>IFERROR(RIGHT(Tabela3[[#This Row],[Cliente]],10),"formula")</f>
        <v>1456 - 05)</v>
      </c>
      <c r="AF1311" s="41">
        <f>IFERROR(VLOOKUP(Tabela3[[#This Row],[Fantasia]],'BASE VENDAS'!#REF!,2,0),0)</f>
        <v>0</v>
      </c>
      <c r="AG1311" s="41">
        <f>IFERROR(VLOOKUP(Tabela3[[#This Row],[Fantasia]],'BASE VENDAS'!#REF!,3,0),0)</f>
        <v>0</v>
      </c>
      <c r="AH1311" s="42">
        <f t="shared" si="21"/>
        <v>2.8611970184302681E-2</v>
      </c>
    </row>
    <row r="1312" spans="1:34" x14ac:dyDescent="0.2">
      <c r="A1312" s="9" t="str">
        <f>IFERROR(Tabela3[[#This Row],[direita]],"formula")</f>
        <v>1899 - 72)</v>
      </c>
      <c r="C1312" t="s">
        <v>1140</v>
      </c>
      <c r="D1312" t="s">
        <v>921</v>
      </c>
      <c r="E1312" t="s">
        <v>1284</v>
      </c>
      <c r="F1312" t="s">
        <v>681</v>
      </c>
      <c r="G1312" t="s">
        <v>1285</v>
      </c>
      <c r="H1312" s="48">
        <v>45694</v>
      </c>
      <c r="I1312" t="s">
        <v>357</v>
      </c>
      <c r="J1312" t="s">
        <v>303</v>
      </c>
      <c r="K1312" t="s">
        <v>150</v>
      </c>
      <c r="L1312" t="s">
        <v>337</v>
      </c>
      <c r="M1312" t="s">
        <v>151</v>
      </c>
      <c r="N1312" t="s">
        <v>338</v>
      </c>
      <c r="O1312" t="s">
        <v>336</v>
      </c>
      <c r="P1312" t="s">
        <v>1671</v>
      </c>
      <c r="Q1312" t="s">
        <v>300</v>
      </c>
      <c r="R1312" t="s">
        <v>1749</v>
      </c>
      <c r="S1312" t="s">
        <v>20</v>
      </c>
      <c r="T1312" s="49">
        <v>0.16669999999999999</v>
      </c>
      <c r="U1312" s="49">
        <v>0.91685000000000005</v>
      </c>
      <c r="V1312" s="49">
        <v>19</v>
      </c>
      <c r="W1312" t="s">
        <v>301</v>
      </c>
      <c r="X1312" t="s">
        <v>370</v>
      </c>
      <c r="Y1312" t="s">
        <v>371</v>
      </c>
      <c r="Z1312" t="s">
        <v>1672</v>
      </c>
      <c r="AA1312" s="2" t="str">
        <f>IFERROR(VLOOKUP(Tabela3[[#This Row],[RetornCodigo]],Tabela7[],4,0),"formula")</f>
        <v xml:space="preserve">Assai Novo Angelim   </v>
      </c>
      <c r="AB1312" s="9" t="str">
        <f>IFERROR(VLOOKUP(Tabela3[[#This Row],[RetornCodigo]],Tabela7[],3,0),"formula")</f>
        <v>Assai</v>
      </c>
      <c r="AC1312" s="40">
        <f>IFERROR(Tabela3[[#This Row],[Vlr Devolução]]/$AK$1,"formula")</f>
        <v>6.0874966791103636E-5</v>
      </c>
      <c r="AD1312" s="32">
        <f>IFERROR(Tabela3[[#This Row],[Qtd Devolvida Kg]]/$AL$1,"formula")</f>
        <v>2.6590319819917126E-5</v>
      </c>
      <c r="AE1312" s="41" t="str">
        <f>IFERROR(RIGHT(Tabela3[[#This Row],[Cliente]],10),"formula")</f>
        <v>1899 - 72)</v>
      </c>
      <c r="AF1312" s="41">
        <f>IFERROR(VLOOKUP(Tabela3[[#This Row],[Fantasia]],'BASE VENDAS'!#REF!,2,0),0)</f>
        <v>0</v>
      </c>
      <c r="AG1312" s="41">
        <f>IFERROR(VLOOKUP(Tabela3[[#This Row],[Fantasia]],'BASE VENDAS'!#REF!,3,0),0)</f>
        <v>0</v>
      </c>
      <c r="AH1312" s="42">
        <f t="shared" si="21"/>
        <v>2.8611970184302681E-2</v>
      </c>
    </row>
    <row r="1313" spans="1:34" x14ac:dyDescent="0.2">
      <c r="A1313" s="9" t="str">
        <f>IFERROR(Tabela3[[#This Row],[direita]],"formula")</f>
        <v>1899 - 72)</v>
      </c>
      <c r="C1313" t="s">
        <v>1140</v>
      </c>
      <c r="D1313" t="s">
        <v>921</v>
      </c>
      <c r="E1313" t="s">
        <v>1284</v>
      </c>
      <c r="F1313" t="s">
        <v>681</v>
      </c>
      <c r="G1313" t="s">
        <v>1285</v>
      </c>
      <c r="H1313" s="48">
        <v>45709</v>
      </c>
      <c r="I1313" t="s">
        <v>1982</v>
      </c>
      <c r="J1313" t="s">
        <v>303</v>
      </c>
      <c r="K1313" t="s">
        <v>150</v>
      </c>
      <c r="L1313" t="s">
        <v>407</v>
      </c>
      <c r="M1313" t="s">
        <v>408</v>
      </c>
      <c r="N1313" t="s">
        <v>338</v>
      </c>
      <c r="O1313" t="s">
        <v>336</v>
      </c>
      <c r="P1313" t="s">
        <v>2866</v>
      </c>
      <c r="Q1313" t="s">
        <v>300</v>
      </c>
      <c r="R1313" t="s">
        <v>409</v>
      </c>
      <c r="S1313" t="s">
        <v>20</v>
      </c>
      <c r="T1313" s="49">
        <v>0.2</v>
      </c>
      <c r="U1313" s="49">
        <v>1.1000000000000001</v>
      </c>
      <c r="V1313" s="49">
        <v>22.8</v>
      </c>
      <c r="W1313" t="s">
        <v>301</v>
      </c>
      <c r="X1313" t="s">
        <v>370</v>
      </c>
      <c r="Y1313" t="s">
        <v>371</v>
      </c>
      <c r="Z1313" t="s">
        <v>1672</v>
      </c>
      <c r="AA1313" s="2" t="str">
        <f>IFERROR(VLOOKUP(Tabela3[[#This Row],[RetornCodigo]],Tabela7[],4,0),"formula")</f>
        <v xml:space="preserve">Assai Novo Angelim   </v>
      </c>
      <c r="AB1313" s="9" t="str">
        <f>IFERROR(VLOOKUP(Tabela3[[#This Row],[RetornCodigo]],Tabela7[],3,0),"formula")</f>
        <v>Assai</v>
      </c>
      <c r="AC1313" s="40">
        <f>IFERROR(Tabela3[[#This Row],[Vlr Devolução]]/$AK$1,"formula")</f>
        <v>7.3049960149324371E-5</v>
      </c>
      <c r="AD1313" s="32">
        <f>IFERROR(Tabela3[[#This Row],[Qtd Devolvida Kg]]/$AL$1,"formula")</f>
        <v>3.1902003383223904E-5</v>
      </c>
      <c r="AE1313" s="41" t="str">
        <f>IFERROR(RIGHT(Tabela3[[#This Row],[Cliente]],10),"formula")</f>
        <v>1899 - 72)</v>
      </c>
      <c r="AF1313" s="41">
        <f>IFERROR(VLOOKUP(Tabela3[[#This Row],[Fantasia]],'BASE VENDAS'!#REF!,2,0),0)</f>
        <v>0</v>
      </c>
      <c r="AG1313" s="41">
        <f>IFERROR(VLOOKUP(Tabela3[[#This Row],[Fantasia]],'BASE VENDAS'!#REF!,3,0),0)</f>
        <v>0</v>
      </c>
      <c r="AH1313" s="42">
        <f t="shared" si="21"/>
        <v>2.8611970184302681E-2</v>
      </c>
    </row>
    <row r="1314" spans="1:34" x14ac:dyDescent="0.2">
      <c r="A1314" s="9" t="str">
        <f>IFERROR(Tabela3[[#This Row],[direita]],"formula")</f>
        <v>1899 - 71)</v>
      </c>
      <c r="C1314" t="s">
        <v>1140</v>
      </c>
      <c r="D1314" t="s">
        <v>921</v>
      </c>
      <c r="E1314" t="s">
        <v>1284</v>
      </c>
      <c r="F1314" t="s">
        <v>681</v>
      </c>
      <c r="G1314" t="s">
        <v>1288</v>
      </c>
      <c r="H1314" s="48">
        <v>45695</v>
      </c>
      <c r="I1314" t="s">
        <v>357</v>
      </c>
      <c r="J1314" t="s">
        <v>303</v>
      </c>
      <c r="K1314" t="s">
        <v>150</v>
      </c>
      <c r="L1314" t="s">
        <v>337</v>
      </c>
      <c r="M1314" t="s">
        <v>151</v>
      </c>
      <c r="N1314" t="s">
        <v>338</v>
      </c>
      <c r="O1314" t="s">
        <v>336</v>
      </c>
      <c r="P1314" t="s">
        <v>1673</v>
      </c>
      <c r="Q1314" t="s">
        <v>300</v>
      </c>
      <c r="R1314" t="s">
        <v>1749</v>
      </c>
      <c r="S1314" t="s">
        <v>20</v>
      </c>
      <c r="T1314" s="49">
        <v>3.3300000000000003E-2</v>
      </c>
      <c r="U1314" s="49">
        <v>0.18315000000000001</v>
      </c>
      <c r="V1314" s="49">
        <v>3.8</v>
      </c>
      <c r="W1314" t="s">
        <v>301</v>
      </c>
      <c r="X1314" t="s">
        <v>370</v>
      </c>
      <c r="Y1314" t="s">
        <v>371</v>
      </c>
      <c r="Z1314" t="s">
        <v>1674</v>
      </c>
      <c r="AA1314" s="2" t="str">
        <f>IFERROR(VLOOKUP(Tabela3[[#This Row],[RetornCodigo]],Tabela7[],4,0),"formula")</f>
        <v xml:space="preserve">Assai Turu   </v>
      </c>
      <c r="AB1314" s="9" t="str">
        <f>IFERROR(VLOOKUP(Tabela3[[#This Row],[RetornCodigo]],Tabela7[],3,0),"formula")</f>
        <v>Assai</v>
      </c>
      <c r="AC1314" s="40">
        <f>IFERROR(Tabela3[[#This Row],[Vlr Devolução]]/$AK$1,"formula")</f>
        <v>1.2174993358220727E-5</v>
      </c>
      <c r="AD1314" s="32">
        <f>IFERROR(Tabela3[[#This Row],[Qtd Devolvida Kg]]/$AL$1,"formula")</f>
        <v>5.3116835633067802E-6</v>
      </c>
      <c r="AE1314" s="41" t="str">
        <f>IFERROR(RIGHT(Tabela3[[#This Row],[Cliente]],10),"formula")</f>
        <v>1899 - 71)</v>
      </c>
      <c r="AF1314" s="41">
        <f>IFERROR(VLOOKUP(Tabela3[[#This Row],[Fantasia]],'BASE VENDAS'!#REF!,2,0),0)</f>
        <v>0</v>
      </c>
      <c r="AG1314" s="41">
        <f>IFERROR(VLOOKUP(Tabela3[[#This Row],[Fantasia]],'BASE VENDAS'!#REF!,3,0),0)</f>
        <v>0</v>
      </c>
      <c r="AH1314" s="42">
        <f t="shared" si="21"/>
        <v>2.8611970184302681E-2</v>
      </c>
    </row>
    <row r="1315" spans="1:34" x14ac:dyDescent="0.2">
      <c r="A1315" s="9" t="str">
        <f>IFERROR(Tabela3[[#This Row],[direita]],"formula")</f>
        <v>0047 - 04)</v>
      </c>
      <c r="C1315" t="s">
        <v>1146</v>
      </c>
      <c r="D1315" t="s">
        <v>916</v>
      </c>
      <c r="E1315" t="s">
        <v>1135</v>
      </c>
      <c r="F1315" t="s">
        <v>676</v>
      </c>
      <c r="G1315" t="s">
        <v>2375</v>
      </c>
      <c r="H1315" s="48">
        <v>45699</v>
      </c>
      <c r="I1315" t="s">
        <v>430</v>
      </c>
      <c r="J1315" t="s">
        <v>303</v>
      </c>
      <c r="K1315" t="s">
        <v>45</v>
      </c>
      <c r="L1315" t="s">
        <v>417</v>
      </c>
      <c r="M1315" t="s">
        <v>153</v>
      </c>
      <c r="N1315" t="s">
        <v>338</v>
      </c>
      <c r="O1315" t="s">
        <v>336</v>
      </c>
      <c r="P1315" t="s">
        <v>2376</v>
      </c>
      <c r="Q1315" t="s">
        <v>300</v>
      </c>
      <c r="R1315" t="s">
        <v>154</v>
      </c>
      <c r="S1315" t="s">
        <v>20</v>
      </c>
      <c r="T1315" s="49">
        <v>18.7</v>
      </c>
      <c r="U1315" s="49">
        <v>187</v>
      </c>
      <c r="V1315" s="49">
        <v>2580.6</v>
      </c>
      <c r="W1315" t="s">
        <v>301</v>
      </c>
      <c r="X1315" t="s">
        <v>370</v>
      </c>
      <c r="Y1315" t="s">
        <v>371</v>
      </c>
      <c r="Z1315" t="s">
        <v>2377</v>
      </c>
      <c r="AA1315" s="2" t="str">
        <f>IFERROR(VLOOKUP(Tabela3[[#This Row],[RetornCodigo]],Tabela7[],4,0),"formula")</f>
        <v xml:space="preserve">Sams Papicu   </v>
      </c>
      <c r="AB1315" s="9" t="str">
        <f>IFERROR(VLOOKUP(Tabela3[[#This Row],[RetornCodigo]],Tabela7[],3,0),"formula")</f>
        <v>Sams</v>
      </c>
      <c r="AC1315" s="40">
        <f>IFERROR(Tabela3[[#This Row],[Vlr Devolução]]/$AK$1,"formula")</f>
        <v>8.2681020684801081E-3</v>
      </c>
      <c r="AD1315" s="32">
        <f>IFERROR(Tabela3[[#This Row],[Qtd Devolvida Kg]]/$AL$1,"formula")</f>
        <v>5.4233405751480642E-3</v>
      </c>
      <c r="AE1315" s="41" t="str">
        <f>IFERROR(RIGHT(Tabela3[[#This Row],[Cliente]],10),"formula")</f>
        <v>0047 - 04)</v>
      </c>
      <c r="AF1315" s="41">
        <f>IFERROR(VLOOKUP(Tabela3[[#This Row],[Fantasia]],'BASE VENDAS'!#REF!,2,0),0)</f>
        <v>0</v>
      </c>
      <c r="AG1315" s="41">
        <f>IFERROR(VLOOKUP(Tabela3[[#This Row],[Fantasia]],'BASE VENDAS'!#REF!,3,0),0)</f>
        <v>0</v>
      </c>
      <c r="AH1315" s="42">
        <f t="shared" si="21"/>
        <v>2.8611970184302681E-2</v>
      </c>
    </row>
    <row r="1316" spans="1:34" x14ac:dyDescent="0.2">
      <c r="A1316" s="9" t="str">
        <f>IFERROR(Tabela3[[#This Row],[direita]],"formula")</f>
        <v>1899 - 71)</v>
      </c>
      <c r="C1316" t="s">
        <v>1140</v>
      </c>
      <c r="D1316" t="s">
        <v>921</v>
      </c>
      <c r="E1316" t="s">
        <v>1284</v>
      </c>
      <c r="F1316" t="s">
        <v>681</v>
      </c>
      <c r="G1316" t="s">
        <v>1288</v>
      </c>
      <c r="H1316" s="48">
        <v>45695</v>
      </c>
      <c r="I1316" t="s">
        <v>357</v>
      </c>
      <c r="J1316" t="s">
        <v>303</v>
      </c>
      <c r="K1316" t="s">
        <v>150</v>
      </c>
      <c r="L1316" t="s">
        <v>1755</v>
      </c>
      <c r="M1316" t="s">
        <v>1756</v>
      </c>
      <c r="N1316" t="s">
        <v>338</v>
      </c>
      <c r="O1316" t="s">
        <v>336</v>
      </c>
      <c r="P1316" t="s">
        <v>1701</v>
      </c>
      <c r="Q1316" t="s">
        <v>309</v>
      </c>
      <c r="R1316" t="s">
        <v>1757</v>
      </c>
      <c r="S1316" t="s">
        <v>20</v>
      </c>
      <c r="T1316" s="49">
        <v>5.5599999999999997E-2</v>
      </c>
      <c r="U1316" s="49">
        <v>0.30580000000000002</v>
      </c>
      <c r="V1316" s="49">
        <v>7</v>
      </c>
      <c r="W1316" t="s">
        <v>301</v>
      </c>
      <c r="X1316" t="s">
        <v>370</v>
      </c>
      <c r="Y1316" t="s">
        <v>371</v>
      </c>
      <c r="Z1316" t="s">
        <v>1700</v>
      </c>
      <c r="AA1316" s="2" t="str">
        <f>IFERROR(VLOOKUP(Tabela3[[#This Row],[RetornCodigo]],Tabela7[],4,0),"formula")</f>
        <v xml:space="preserve">Assai Turu   </v>
      </c>
      <c r="AB1316" s="9" t="str">
        <f>IFERROR(VLOOKUP(Tabela3[[#This Row],[RetornCodigo]],Tabela7[],3,0),"formula")</f>
        <v>Assai</v>
      </c>
      <c r="AC1316" s="40">
        <f>IFERROR(Tabela3[[#This Row],[Vlr Devolução]]/$AK$1,"formula")</f>
        <v>2.2427619344090815E-5</v>
      </c>
      <c r="AD1316" s="32">
        <f>IFERROR(Tabela3[[#This Row],[Qtd Devolvida Kg]]/$AL$1,"formula")</f>
        <v>8.8687569405362453E-6</v>
      </c>
      <c r="AE1316" s="41" t="str">
        <f>IFERROR(RIGHT(Tabela3[[#This Row],[Cliente]],10),"formula")</f>
        <v>1899 - 71)</v>
      </c>
      <c r="AF1316" s="41">
        <f>IFERROR(VLOOKUP(Tabela3[[#This Row],[Fantasia]],'BASE VENDAS'!#REF!,2,0),0)</f>
        <v>0</v>
      </c>
      <c r="AG1316" s="41">
        <f>IFERROR(VLOOKUP(Tabela3[[#This Row],[Fantasia]],'BASE VENDAS'!#REF!,3,0),0)</f>
        <v>0</v>
      </c>
      <c r="AH1316" s="42">
        <f t="shared" ref="AH1316:AH1379" si="22">$AJ$1</f>
        <v>2.8611970184302681E-2</v>
      </c>
    </row>
    <row r="1317" spans="1:34" x14ac:dyDescent="0.2">
      <c r="A1317" s="9" t="str">
        <f>IFERROR(Tabela3[[#This Row],[direita]],"formula")</f>
        <v>2459 - 54)</v>
      </c>
      <c r="C1317" t="s">
        <v>1134</v>
      </c>
      <c r="D1317" t="s">
        <v>917</v>
      </c>
      <c r="E1317" t="s">
        <v>1135</v>
      </c>
      <c r="F1317" t="s">
        <v>680</v>
      </c>
      <c r="G1317" t="s">
        <v>1158</v>
      </c>
      <c r="H1317" s="48">
        <v>45706</v>
      </c>
      <c r="I1317" t="s">
        <v>1982</v>
      </c>
      <c r="J1317" t="s">
        <v>303</v>
      </c>
      <c r="K1317" t="s">
        <v>150</v>
      </c>
      <c r="L1317" t="s">
        <v>337</v>
      </c>
      <c r="M1317" t="s">
        <v>151</v>
      </c>
      <c r="N1317" t="s">
        <v>338</v>
      </c>
      <c r="O1317" t="s">
        <v>336</v>
      </c>
      <c r="P1317" t="s">
        <v>2904</v>
      </c>
      <c r="Q1317" t="s">
        <v>308</v>
      </c>
      <c r="R1317" t="s">
        <v>1749</v>
      </c>
      <c r="S1317" t="s">
        <v>20</v>
      </c>
      <c r="T1317" s="49">
        <v>1.3</v>
      </c>
      <c r="U1317" s="49">
        <v>7.15</v>
      </c>
      <c r="V1317" s="49">
        <v>113.1</v>
      </c>
      <c r="W1317" t="s">
        <v>301</v>
      </c>
      <c r="X1317" t="s">
        <v>370</v>
      </c>
      <c r="Y1317" t="s">
        <v>371</v>
      </c>
      <c r="Z1317" t="s">
        <v>2905</v>
      </c>
      <c r="AA1317" s="2" t="str">
        <f>IFERROR(VLOOKUP(Tabela3[[#This Row],[RetornCodigo]],Tabela7[],4,0),"formula")</f>
        <v xml:space="preserve">Mateus Maracanau   </v>
      </c>
      <c r="AB1317" s="9" t="str">
        <f>IFERROR(VLOOKUP(Tabela3[[#This Row],[RetornCodigo]],Tabela7[],3,0),"formula")</f>
        <v>Mateus</v>
      </c>
      <c r="AC1317" s="40">
        <f>IFERROR(Tabela3[[#This Row],[Vlr Devolução]]/$AK$1,"formula")</f>
        <v>3.6236624968809586E-4</v>
      </c>
      <c r="AD1317" s="32">
        <f>IFERROR(Tabela3[[#This Row],[Qtd Devolvida Kg]]/$AL$1,"formula")</f>
        <v>2.073630219909554E-4</v>
      </c>
      <c r="AE1317" s="41" t="str">
        <f>IFERROR(RIGHT(Tabela3[[#This Row],[Cliente]],10),"formula")</f>
        <v>2459 - 54)</v>
      </c>
      <c r="AF1317" s="41">
        <f>IFERROR(VLOOKUP(Tabela3[[#This Row],[Fantasia]],'BASE VENDAS'!#REF!,2,0),0)</f>
        <v>0</v>
      </c>
      <c r="AG1317" s="41">
        <f>IFERROR(VLOOKUP(Tabela3[[#This Row],[Fantasia]],'BASE VENDAS'!#REF!,3,0),0)</f>
        <v>0</v>
      </c>
      <c r="AH1317" s="42">
        <f t="shared" si="22"/>
        <v>2.8611970184302681E-2</v>
      </c>
    </row>
    <row r="1318" spans="1:34" x14ac:dyDescent="0.2">
      <c r="A1318" s="9" t="str">
        <f>IFERROR(Tabela3[[#This Row],[direita]],"formula")</f>
        <v>0132 - 02)</v>
      </c>
      <c r="C1318" t="s">
        <v>1146</v>
      </c>
      <c r="D1318" t="s">
        <v>916</v>
      </c>
      <c r="E1318" t="s">
        <v>1135</v>
      </c>
      <c r="F1318" t="s">
        <v>680</v>
      </c>
      <c r="G1318" t="s">
        <v>1248</v>
      </c>
      <c r="H1318" s="48">
        <v>45710</v>
      </c>
      <c r="I1318" t="s">
        <v>1982</v>
      </c>
      <c r="J1318" t="s">
        <v>303</v>
      </c>
      <c r="K1318" t="s">
        <v>27</v>
      </c>
      <c r="L1318" t="s">
        <v>1775</v>
      </c>
      <c r="M1318" t="s">
        <v>1776</v>
      </c>
      <c r="N1318" t="s">
        <v>416</v>
      </c>
      <c r="O1318" t="s">
        <v>1777</v>
      </c>
      <c r="P1318" t="s">
        <v>2494</v>
      </c>
      <c r="Q1318" t="s">
        <v>300</v>
      </c>
      <c r="R1318" t="s">
        <v>1778</v>
      </c>
      <c r="S1318" t="s">
        <v>20</v>
      </c>
      <c r="T1318" s="49">
        <v>5.5599999999999997E-2</v>
      </c>
      <c r="U1318" s="49">
        <v>1.0842000000000001</v>
      </c>
      <c r="V1318" s="49">
        <v>12.8</v>
      </c>
      <c r="W1318" t="s">
        <v>315</v>
      </c>
      <c r="X1318" t="s">
        <v>368</v>
      </c>
      <c r="Y1318" t="s">
        <v>369</v>
      </c>
      <c r="Z1318" t="s">
        <v>2495</v>
      </c>
      <c r="AA1318" s="2" t="str">
        <f>IFERROR(VLOOKUP(Tabela3[[#This Row],[RetornCodigo]],Tabela7[],4,0),"formula")</f>
        <v xml:space="preserve">Gerardos Dist Alto A   </v>
      </c>
      <c r="AB1318" s="9" t="str">
        <f>IFERROR(VLOOKUP(Tabela3[[#This Row],[RetornCodigo]],Tabela7[],3,0),"formula")</f>
        <v>Centerbox</v>
      </c>
      <c r="AC1318" s="40">
        <f>IFERROR(Tabela3[[#This Row],[Vlr Devolução]]/$AK$1,"formula")</f>
        <v>4.1010503943480345E-5</v>
      </c>
      <c r="AD1318" s="32">
        <f>IFERROR(Tabela3[[#This Row],[Qtd Devolvida Kg]]/$AL$1,"formula")</f>
        <v>3.144377460735578E-5</v>
      </c>
      <c r="AE1318" s="41" t="str">
        <f>IFERROR(RIGHT(Tabela3[[#This Row],[Cliente]],10),"formula")</f>
        <v>0132 - 02)</v>
      </c>
      <c r="AF1318" s="41">
        <f>IFERROR(VLOOKUP(Tabela3[[#This Row],[Fantasia]],'BASE VENDAS'!#REF!,2,0),0)</f>
        <v>0</v>
      </c>
      <c r="AG1318" s="41">
        <f>IFERROR(VLOOKUP(Tabela3[[#This Row],[Fantasia]],'BASE VENDAS'!#REF!,3,0),0)</f>
        <v>0</v>
      </c>
      <c r="AH1318" s="42">
        <f t="shared" si="22"/>
        <v>2.8611970184302681E-2</v>
      </c>
    </row>
    <row r="1319" spans="1:34" x14ac:dyDescent="0.2">
      <c r="A1319" s="9" t="str">
        <f>IFERROR(Tabela3[[#This Row],[direita]],"formula")</f>
        <v>0129 - 01)</v>
      </c>
      <c r="C1319" t="s">
        <v>1134</v>
      </c>
      <c r="D1319" t="s">
        <v>917</v>
      </c>
      <c r="E1319" t="s">
        <v>1135</v>
      </c>
      <c r="F1319" t="s">
        <v>676</v>
      </c>
      <c r="G1319" t="s">
        <v>1200</v>
      </c>
      <c r="H1319" s="48">
        <v>45709</v>
      </c>
      <c r="I1319" t="s">
        <v>1982</v>
      </c>
      <c r="J1319" t="s">
        <v>303</v>
      </c>
      <c r="K1319" t="s">
        <v>27</v>
      </c>
      <c r="L1319" t="s">
        <v>1775</v>
      </c>
      <c r="M1319" t="s">
        <v>1776</v>
      </c>
      <c r="N1319" t="s">
        <v>416</v>
      </c>
      <c r="O1319" t="s">
        <v>1777</v>
      </c>
      <c r="P1319" t="s">
        <v>2516</v>
      </c>
      <c r="Q1319" t="s">
        <v>300</v>
      </c>
      <c r="R1319" t="s">
        <v>1778</v>
      </c>
      <c r="S1319" t="s">
        <v>20</v>
      </c>
      <c r="T1319" s="49">
        <v>0.22220000000000001</v>
      </c>
      <c r="U1319" s="49">
        <v>4.3329000000000004</v>
      </c>
      <c r="V1319" s="49">
        <v>52</v>
      </c>
      <c r="W1319" t="s">
        <v>315</v>
      </c>
      <c r="X1319" t="s">
        <v>368</v>
      </c>
      <c r="Y1319" t="s">
        <v>369</v>
      </c>
      <c r="Z1319" t="s">
        <v>2517</v>
      </c>
      <c r="AA1319" s="2" t="str">
        <f>IFERROR(VLOOKUP(Tabela3[[#This Row],[RetornCodigo]],Tabela7[],4,0),"formula")</f>
        <v xml:space="preserve">Sup Sao Luiz Paupina   </v>
      </c>
      <c r="AB1319" s="9" t="str">
        <f>IFERROR(VLOOKUP(Tabela3[[#This Row],[RetornCodigo]],Tabela7[],3,0),"formula")</f>
        <v>Sao Luiz</v>
      </c>
      <c r="AC1319" s="40">
        <f>IFERROR(Tabela3[[#This Row],[Vlr Devolução]]/$AK$1,"formula")</f>
        <v>1.6660517227038891E-4</v>
      </c>
      <c r="AD1319" s="32">
        <f>IFERROR(Tabela3[[#This Row],[Qtd Devolvida Kg]]/$AL$1,"formula")</f>
        <v>1.2566199132651898E-4</v>
      </c>
      <c r="AE1319" s="41" t="str">
        <f>IFERROR(RIGHT(Tabela3[[#This Row],[Cliente]],10),"formula")</f>
        <v>0129 - 01)</v>
      </c>
      <c r="AF1319" s="41">
        <f>IFERROR(VLOOKUP(Tabela3[[#This Row],[Fantasia]],'BASE VENDAS'!#REF!,2,0),0)</f>
        <v>0</v>
      </c>
      <c r="AG1319" s="41">
        <f>IFERROR(VLOOKUP(Tabela3[[#This Row],[Fantasia]],'BASE VENDAS'!#REF!,3,0),0)</f>
        <v>0</v>
      </c>
      <c r="AH1319" s="42">
        <f t="shared" si="22"/>
        <v>2.8611970184302681E-2</v>
      </c>
    </row>
    <row r="1320" spans="1:34" x14ac:dyDescent="0.2">
      <c r="A1320" s="9" t="str">
        <f>IFERROR(Tabela3[[#This Row],[direita]],"formula")</f>
        <v>2131 - 07)</v>
      </c>
      <c r="C1320" t="s">
        <v>1134</v>
      </c>
      <c r="D1320" t="s">
        <v>924</v>
      </c>
      <c r="E1320" t="s">
        <v>1135</v>
      </c>
      <c r="F1320" t="s">
        <v>676</v>
      </c>
      <c r="G1320" t="s">
        <v>2590</v>
      </c>
      <c r="H1320" s="48">
        <v>45707</v>
      </c>
      <c r="I1320" t="s">
        <v>1982</v>
      </c>
      <c r="J1320" t="s">
        <v>303</v>
      </c>
      <c r="K1320" t="s">
        <v>27</v>
      </c>
      <c r="L1320" t="s">
        <v>1775</v>
      </c>
      <c r="M1320" t="s">
        <v>1776</v>
      </c>
      <c r="N1320" t="s">
        <v>416</v>
      </c>
      <c r="O1320" t="s">
        <v>1777</v>
      </c>
      <c r="P1320" t="s">
        <v>2591</v>
      </c>
      <c r="Q1320" t="s">
        <v>300</v>
      </c>
      <c r="R1320" t="s">
        <v>1778</v>
      </c>
      <c r="S1320" t="s">
        <v>20</v>
      </c>
      <c r="T1320" s="49">
        <v>0.1111</v>
      </c>
      <c r="U1320" s="49">
        <v>2.1664500000000002</v>
      </c>
      <c r="V1320" s="49">
        <v>31.6</v>
      </c>
      <c r="W1320" t="s">
        <v>315</v>
      </c>
      <c r="X1320" t="s">
        <v>368</v>
      </c>
      <c r="Y1320" t="s">
        <v>369</v>
      </c>
      <c r="Z1320" t="s">
        <v>2592</v>
      </c>
      <c r="AA1320" s="2" t="str">
        <f>IFERROR(VLOOKUP(Tabela3[[#This Row],[RetornCodigo]],Tabela7[],4,0),"formula")</f>
        <v xml:space="preserve">Diniz Bom Jardim   </v>
      </c>
      <c r="AB1320" s="9" t="str">
        <f>IFERROR(VLOOKUP(Tabela3[[#This Row],[RetornCodigo]],Tabela7[],3,0),"formula")</f>
        <v>Diniz</v>
      </c>
      <c r="AC1320" s="40">
        <f>IFERROR(Tabela3[[#This Row],[Vlr Devolução]]/$AK$1,"formula")</f>
        <v>1.0124468161046711E-4</v>
      </c>
      <c r="AD1320" s="32">
        <f>IFERROR(Tabela3[[#This Row],[Qtd Devolvida Kg]]/$AL$1,"formula")</f>
        <v>6.2830995663259488E-5</v>
      </c>
      <c r="AE1320" s="41" t="str">
        <f>IFERROR(RIGHT(Tabela3[[#This Row],[Cliente]],10),"formula")</f>
        <v>2131 - 07)</v>
      </c>
      <c r="AF1320" s="41">
        <f>IFERROR(VLOOKUP(Tabela3[[#This Row],[Fantasia]],'BASE VENDAS'!#REF!,2,0),0)</f>
        <v>0</v>
      </c>
      <c r="AG1320" s="41">
        <f>IFERROR(VLOOKUP(Tabela3[[#This Row],[Fantasia]],'BASE VENDAS'!#REF!,3,0),0)</f>
        <v>0</v>
      </c>
      <c r="AH1320" s="42">
        <f t="shared" si="22"/>
        <v>2.8611970184302681E-2</v>
      </c>
    </row>
    <row r="1321" spans="1:34" x14ac:dyDescent="0.2">
      <c r="A1321" s="9" t="str">
        <f>IFERROR(Tabela3[[#This Row],[direita]],"formula")</f>
        <v>0132 - 02)</v>
      </c>
      <c r="C1321" t="s">
        <v>1146</v>
      </c>
      <c r="D1321" t="s">
        <v>916</v>
      </c>
      <c r="E1321" t="s">
        <v>1135</v>
      </c>
      <c r="F1321" t="s">
        <v>680</v>
      </c>
      <c r="G1321" t="s">
        <v>1248</v>
      </c>
      <c r="H1321" s="48">
        <v>45707</v>
      </c>
      <c r="I1321" t="s">
        <v>1982</v>
      </c>
      <c r="J1321" t="s">
        <v>303</v>
      </c>
      <c r="K1321" t="s">
        <v>27</v>
      </c>
      <c r="L1321" t="s">
        <v>1775</v>
      </c>
      <c r="M1321" t="s">
        <v>1776</v>
      </c>
      <c r="N1321" t="s">
        <v>416</v>
      </c>
      <c r="O1321" t="s">
        <v>1777</v>
      </c>
      <c r="P1321" t="s">
        <v>2599</v>
      </c>
      <c r="Q1321" t="s">
        <v>308</v>
      </c>
      <c r="R1321" t="s">
        <v>1778</v>
      </c>
      <c r="S1321" t="s">
        <v>20</v>
      </c>
      <c r="T1321" s="49">
        <v>0.22220000000000001</v>
      </c>
      <c r="U1321" s="49">
        <v>4.3329000000000004</v>
      </c>
      <c r="V1321" s="49">
        <v>63.2</v>
      </c>
      <c r="W1321" t="s">
        <v>315</v>
      </c>
      <c r="X1321" t="s">
        <v>368</v>
      </c>
      <c r="Y1321" t="s">
        <v>369</v>
      </c>
      <c r="Z1321" t="s">
        <v>2600</v>
      </c>
      <c r="AA1321" s="2" t="str">
        <f>IFERROR(VLOOKUP(Tabela3[[#This Row],[RetornCodigo]],Tabela7[],4,0),"formula")</f>
        <v xml:space="preserve">Gerardos Dist Alto A   </v>
      </c>
      <c r="AB1321" s="9" t="str">
        <f>IFERROR(VLOOKUP(Tabela3[[#This Row],[RetornCodigo]],Tabela7[],3,0),"formula")</f>
        <v>Centerbox</v>
      </c>
      <c r="AC1321" s="40">
        <f>IFERROR(Tabela3[[#This Row],[Vlr Devolução]]/$AK$1,"formula")</f>
        <v>2.0248936322093421E-4</v>
      </c>
      <c r="AD1321" s="32">
        <f>IFERROR(Tabela3[[#This Row],[Qtd Devolvida Kg]]/$AL$1,"formula")</f>
        <v>1.2566199132651898E-4</v>
      </c>
      <c r="AE1321" s="41" t="str">
        <f>IFERROR(RIGHT(Tabela3[[#This Row],[Cliente]],10),"formula")</f>
        <v>0132 - 02)</v>
      </c>
      <c r="AF1321" s="41">
        <f>IFERROR(VLOOKUP(Tabela3[[#This Row],[Fantasia]],'BASE VENDAS'!#REF!,2,0),0)</f>
        <v>0</v>
      </c>
      <c r="AG1321" s="41">
        <f>IFERROR(VLOOKUP(Tabela3[[#This Row],[Fantasia]],'BASE VENDAS'!#REF!,3,0),0)</f>
        <v>0</v>
      </c>
      <c r="AH1321" s="42">
        <f t="shared" si="22"/>
        <v>2.8611970184302681E-2</v>
      </c>
    </row>
    <row r="1322" spans="1:34" x14ac:dyDescent="0.2">
      <c r="A1322" s="9" t="str">
        <f>IFERROR(Tabela3[[#This Row],[direita]],"formula")</f>
        <v>2131 - 02)</v>
      </c>
      <c r="C1322" t="s">
        <v>1134</v>
      </c>
      <c r="D1322" t="s">
        <v>924</v>
      </c>
      <c r="E1322" t="s">
        <v>1135</v>
      </c>
      <c r="F1322" t="s">
        <v>689</v>
      </c>
      <c r="G1322" t="s">
        <v>2607</v>
      </c>
      <c r="H1322" s="48">
        <v>45710</v>
      </c>
      <c r="I1322" t="s">
        <v>1982</v>
      </c>
      <c r="J1322" t="s">
        <v>303</v>
      </c>
      <c r="K1322" t="s">
        <v>27</v>
      </c>
      <c r="L1322" t="s">
        <v>1775</v>
      </c>
      <c r="M1322" t="s">
        <v>1776</v>
      </c>
      <c r="N1322" t="s">
        <v>416</v>
      </c>
      <c r="O1322" t="s">
        <v>1777</v>
      </c>
      <c r="P1322" t="s">
        <v>2608</v>
      </c>
      <c r="Q1322" t="s">
        <v>309</v>
      </c>
      <c r="R1322" t="s">
        <v>1778</v>
      </c>
      <c r="S1322" t="s">
        <v>20</v>
      </c>
      <c r="T1322" s="49">
        <v>0.16669999999999999</v>
      </c>
      <c r="U1322" s="49">
        <v>3.2506499999999998</v>
      </c>
      <c r="V1322" s="49">
        <v>47.4</v>
      </c>
      <c r="W1322" t="s">
        <v>315</v>
      </c>
      <c r="X1322" t="s">
        <v>368</v>
      </c>
      <c r="Y1322" t="s">
        <v>369</v>
      </c>
      <c r="Z1322" t="s">
        <v>2609</v>
      </c>
      <c r="AA1322" s="2" t="str">
        <f>IFERROR(VLOOKUP(Tabela3[[#This Row],[RetornCodigo]],Tabela7[],4,0),"formula")</f>
        <v xml:space="preserve">Diniz Pedrinhas   </v>
      </c>
      <c r="AB1322" s="9" t="str">
        <f>IFERROR(VLOOKUP(Tabela3[[#This Row],[RetornCodigo]],Tabela7[],3,0),"formula")</f>
        <v>Super Economico</v>
      </c>
      <c r="AC1322" s="40">
        <f>IFERROR(Tabela3[[#This Row],[Vlr Devolução]]/$AK$1,"formula")</f>
        <v>1.5186702241570064E-4</v>
      </c>
      <c r="AD1322" s="32">
        <f>IFERROR(Tabela3[[#This Row],[Qtd Devolvida Kg]]/$AL$1,"formula")</f>
        <v>9.4274770270615248E-5</v>
      </c>
      <c r="AE1322" s="41" t="str">
        <f>IFERROR(RIGHT(Tabela3[[#This Row],[Cliente]],10),"formula")</f>
        <v>2131 - 02)</v>
      </c>
      <c r="AF1322" s="41">
        <f>IFERROR(VLOOKUP(Tabela3[[#This Row],[Fantasia]],'BASE VENDAS'!#REF!,2,0),0)</f>
        <v>0</v>
      </c>
      <c r="AG1322" s="41">
        <f>IFERROR(VLOOKUP(Tabela3[[#This Row],[Fantasia]],'BASE VENDAS'!#REF!,3,0),0)</f>
        <v>0</v>
      </c>
      <c r="AH1322" s="42">
        <f t="shared" si="22"/>
        <v>2.8611970184302681E-2</v>
      </c>
    </row>
    <row r="1323" spans="1:34" x14ac:dyDescent="0.2">
      <c r="A1323" s="9" t="str">
        <f>IFERROR(Tabela3[[#This Row],[direita]],"formula")</f>
        <v>2131 - 08)</v>
      </c>
      <c r="C1323" t="s">
        <v>1134</v>
      </c>
      <c r="D1323" t="s">
        <v>924</v>
      </c>
      <c r="E1323" t="s">
        <v>1135</v>
      </c>
      <c r="F1323" t="s">
        <v>689</v>
      </c>
      <c r="G1323" t="s">
        <v>2610</v>
      </c>
      <c r="H1323" s="48">
        <v>45712</v>
      </c>
      <c r="I1323" t="s">
        <v>2485</v>
      </c>
      <c r="J1323" t="s">
        <v>303</v>
      </c>
      <c r="K1323" t="s">
        <v>27</v>
      </c>
      <c r="L1323" t="s">
        <v>1775</v>
      </c>
      <c r="M1323" t="s">
        <v>1776</v>
      </c>
      <c r="N1323" t="s">
        <v>416</v>
      </c>
      <c r="O1323" t="s">
        <v>1777</v>
      </c>
      <c r="P1323" t="s">
        <v>2611</v>
      </c>
      <c r="Q1323" t="s">
        <v>308</v>
      </c>
      <c r="R1323" t="s">
        <v>1778</v>
      </c>
      <c r="S1323" t="s">
        <v>20</v>
      </c>
      <c r="T1323" s="49">
        <v>5.5599999999999997E-2</v>
      </c>
      <c r="U1323" s="49">
        <v>1.0842000000000001</v>
      </c>
      <c r="V1323" s="49">
        <v>15.8</v>
      </c>
      <c r="W1323" t="s">
        <v>315</v>
      </c>
      <c r="X1323" t="s">
        <v>302</v>
      </c>
      <c r="Y1323" t="s">
        <v>335</v>
      </c>
      <c r="Z1323" t="s">
        <v>2612</v>
      </c>
      <c r="AA1323" s="2" t="str">
        <f>IFERROR(VLOOKUP(Tabela3[[#This Row],[RetornCodigo]],Tabela7[],4,0),"formula")</f>
        <v xml:space="preserve">Diniz Supermercados  Salesianos   </v>
      </c>
      <c r="AB1323" s="9" t="str">
        <f>IFERROR(VLOOKUP(Tabela3[[#This Row],[RetornCodigo]],Tabela7[],3,0),"formula")</f>
        <v>Diniz</v>
      </c>
      <c r="AC1323" s="40">
        <f>IFERROR(Tabela3[[#This Row],[Vlr Devolução]]/$AK$1,"formula")</f>
        <v>5.0622340805233553E-5</v>
      </c>
      <c r="AD1323" s="32">
        <f>IFERROR(Tabela3[[#This Row],[Qtd Devolvida Kg]]/$AL$1,"formula")</f>
        <v>3.144377460735578E-5</v>
      </c>
      <c r="AE1323" s="41" t="str">
        <f>IFERROR(RIGHT(Tabela3[[#This Row],[Cliente]],10),"formula")</f>
        <v>2131 - 08)</v>
      </c>
      <c r="AF1323" s="41">
        <f>IFERROR(VLOOKUP(Tabela3[[#This Row],[Fantasia]],'BASE VENDAS'!#REF!,2,0),0)</f>
        <v>0</v>
      </c>
      <c r="AG1323" s="41">
        <f>IFERROR(VLOOKUP(Tabela3[[#This Row],[Fantasia]],'BASE VENDAS'!#REF!,3,0),0)</f>
        <v>0</v>
      </c>
      <c r="AH1323" s="42">
        <f t="shared" si="22"/>
        <v>2.8611970184302681E-2</v>
      </c>
    </row>
    <row r="1324" spans="1:34" x14ac:dyDescent="0.2">
      <c r="A1324" s="9" t="str">
        <f>IFERROR(Tabela3[[#This Row],[direita]],"formula")</f>
        <v>3016 - 01)</v>
      </c>
      <c r="C1324" t="s">
        <v>1134</v>
      </c>
      <c r="D1324" t="s">
        <v>924</v>
      </c>
      <c r="E1324" t="s">
        <v>1135</v>
      </c>
      <c r="F1324" t="s">
        <v>693</v>
      </c>
      <c r="G1324" t="s">
        <v>2613</v>
      </c>
      <c r="H1324" s="48">
        <v>45712</v>
      </c>
      <c r="I1324" t="s">
        <v>2485</v>
      </c>
      <c r="J1324" t="s">
        <v>303</v>
      </c>
      <c r="K1324" t="s">
        <v>27</v>
      </c>
      <c r="L1324" t="s">
        <v>1775</v>
      </c>
      <c r="M1324" t="s">
        <v>1776</v>
      </c>
      <c r="N1324" t="s">
        <v>416</v>
      </c>
      <c r="O1324" t="s">
        <v>1777</v>
      </c>
      <c r="P1324" t="s">
        <v>2614</v>
      </c>
      <c r="Q1324" t="s">
        <v>307</v>
      </c>
      <c r="R1324" t="s">
        <v>1778</v>
      </c>
      <c r="S1324" t="s">
        <v>20</v>
      </c>
      <c r="T1324" s="49">
        <v>0.33329999999999999</v>
      </c>
      <c r="U1324" s="49">
        <v>6.4993499999999997</v>
      </c>
      <c r="V1324" s="49">
        <v>94.8</v>
      </c>
      <c r="W1324" t="s">
        <v>315</v>
      </c>
      <c r="X1324" t="s">
        <v>368</v>
      </c>
      <c r="Y1324" t="s">
        <v>369</v>
      </c>
      <c r="Z1324" t="s">
        <v>2615</v>
      </c>
      <c r="AA1324" s="2" t="str">
        <f>IFERROR(VLOOKUP(Tabela3[[#This Row],[RetornCodigo]],Tabela7[],4,0),"formula")</f>
        <v xml:space="preserve">Diniz Supermercados   </v>
      </c>
      <c r="AB1324" s="9" t="str">
        <f>IFERROR(VLOOKUP(Tabela3[[#This Row],[RetornCodigo]],Tabela7[],3,0),"formula")</f>
        <v>Diniz</v>
      </c>
      <c r="AC1324" s="40">
        <f>IFERROR(Tabela3[[#This Row],[Vlr Devolução]]/$AK$1,"formula")</f>
        <v>3.0373404483140129E-4</v>
      </c>
      <c r="AD1324" s="32">
        <f>IFERROR(Tabela3[[#This Row],[Qtd Devolvida Kg]]/$AL$1,"formula")</f>
        <v>1.8849298698977844E-4</v>
      </c>
      <c r="AE1324" s="41" t="str">
        <f>IFERROR(RIGHT(Tabela3[[#This Row],[Cliente]],10),"formula")</f>
        <v>3016 - 01)</v>
      </c>
      <c r="AF1324" s="41">
        <f>IFERROR(VLOOKUP(Tabela3[[#This Row],[Fantasia]],'BASE VENDAS'!#REF!,2,0),0)</f>
        <v>0</v>
      </c>
      <c r="AG1324" s="41">
        <f>IFERROR(VLOOKUP(Tabela3[[#This Row],[Fantasia]],'BASE VENDAS'!#REF!,3,0),0)</f>
        <v>0</v>
      </c>
      <c r="AH1324" s="42">
        <f t="shared" si="22"/>
        <v>2.8611970184302681E-2</v>
      </c>
    </row>
    <row r="1325" spans="1:34" x14ac:dyDescent="0.2">
      <c r="A1325" s="9" t="str">
        <f>IFERROR(Tabela3[[#This Row],[direita]],"formula")</f>
        <v>2131 - 01)</v>
      </c>
      <c r="C1325" t="s">
        <v>1134</v>
      </c>
      <c r="D1325" t="s">
        <v>924</v>
      </c>
      <c r="E1325" t="s">
        <v>1135</v>
      </c>
      <c r="F1325" t="s">
        <v>689</v>
      </c>
      <c r="G1325" t="s">
        <v>2622</v>
      </c>
      <c r="H1325" s="48">
        <v>45712</v>
      </c>
      <c r="I1325" t="s">
        <v>2485</v>
      </c>
      <c r="J1325" t="s">
        <v>303</v>
      </c>
      <c r="K1325" t="s">
        <v>27</v>
      </c>
      <c r="L1325" t="s">
        <v>1775</v>
      </c>
      <c r="M1325" t="s">
        <v>1776</v>
      </c>
      <c r="N1325" t="s">
        <v>416</v>
      </c>
      <c r="O1325" t="s">
        <v>1777</v>
      </c>
      <c r="P1325" t="s">
        <v>2623</v>
      </c>
      <c r="Q1325" t="s">
        <v>308</v>
      </c>
      <c r="R1325" t="s">
        <v>1778</v>
      </c>
      <c r="S1325" t="s">
        <v>20</v>
      </c>
      <c r="T1325" s="49">
        <v>0.1111</v>
      </c>
      <c r="U1325" s="49">
        <v>2.1664500000000002</v>
      </c>
      <c r="V1325" s="49">
        <v>31.6</v>
      </c>
      <c r="W1325" t="s">
        <v>315</v>
      </c>
      <c r="X1325" t="s">
        <v>302</v>
      </c>
      <c r="Y1325" t="s">
        <v>335</v>
      </c>
      <c r="Z1325" t="s">
        <v>2624</v>
      </c>
      <c r="AA1325" s="2" t="str">
        <f>IFERROR(VLOOKUP(Tabela3[[#This Row],[RetornCodigo]],Tabela7[],4,0),"formula")</f>
        <v xml:space="preserve">Diniz Santa Tereza   </v>
      </c>
      <c r="AB1325" s="9" t="str">
        <f>IFERROR(VLOOKUP(Tabela3[[#This Row],[RetornCodigo]],Tabela7[],3,0),"formula")</f>
        <v>Super Economico</v>
      </c>
      <c r="AC1325" s="40">
        <f>IFERROR(Tabela3[[#This Row],[Vlr Devolução]]/$AK$1,"formula")</f>
        <v>1.0124468161046711E-4</v>
      </c>
      <c r="AD1325" s="32">
        <f>IFERROR(Tabela3[[#This Row],[Qtd Devolvida Kg]]/$AL$1,"formula")</f>
        <v>6.2830995663259488E-5</v>
      </c>
      <c r="AE1325" s="41" t="str">
        <f>IFERROR(RIGHT(Tabela3[[#This Row],[Cliente]],10),"formula")</f>
        <v>2131 - 01)</v>
      </c>
      <c r="AF1325" s="41">
        <f>IFERROR(VLOOKUP(Tabela3[[#This Row],[Fantasia]],'BASE VENDAS'!#REF!,2,0),0)</f>
        <v>0</v>
      </c>
      <c r="AG1325" s="41">
        <f>IFERROR(VLOOKUP(Tabela3[[#This Row],[Fantasia]],'BASE VENDAS'!#REF!,3,0),0)</f>
        <v>0</v>
      </c>
      <c r="AH1325" s="42">
        <f t="shared" si="22"/>
        <v>2.8611970184302681E-2</v>
      </c>
    </row>
    <row r="1326" spans="1:34" x14ac:dyDescent="0.2">
      <c r="A1326" s="9" t="str">
        <f>IFERROR(Tabela3[[#This Row],[direita]],"formula")</f>
        <v>0002 - 53)</v>
      </c>
      <c r="C1326" t="s">
        <v>1140</v>
      </c>
      <c r="D1326" t="s">
        <v>918</v>
      </c>
      <c r="E1326" t="s">
        <v>1141</v>
      </c>
      <c r="F1326" t="s">
        <v>679</v>
      </c>
      <c r="G1326" t="s">
        <v>1432</v>
      </c>
      <c r="H1326" s="48">
        <v>45709</v>
      </c>
      <c r="I1326" t="s">
        <v>1982</v>
      </c>
      <c r="J1326" t="s">
        <v>303</v>
      </c>
      <c r="K1326" t="s">
        <v>27</v>
      </c>
      <c r="L1326" t="s">
        <v>1775</v>
      </c>
      <c r="M1326" t="s">
        <v>1776</v>
      </c>
      <c r="N1326" t="s">
        <v>416</v>
      </c>
      <c r="O1326" t="s">
        <v>1777</v>
      </c>
      <c r="P1326" t="s">
        <v>2656</v>
      </c>
      <c r="Q1326" t="s">
        <v>319</v>
      </c>
      <c r="R1326" t="s">
        <v>1778</v>
      </c>
      <c r="S1326" t="s">
        <v>20</v>
      </c>
      <c r="T1326" s="49">
        <v>0.16669999999999999</v>
      </c>
      <c r="U1326" s="49">
        <v>3.2506499999999998</v>
      </c>
      <c r="V1326" s="49">
        <v>47.66</v>
      </c>
      <c r="W1326" t="s">
        <v>305</v>
      </c>
      <c r="X1326" t="s">
        <v>368</v>
      </c>
      <c r="Y1326" t="s">
        <v>369</v>
      </c>
      <c r="Z1326" t="s">
        <v>2657</v>
      </c>
      <c r="AA1326" s="2" t="str">
        <f>IFERROR(VLOOKUP(Tabela3[[#This Row],[RetornCodigo]],Tabela7[],4,0),"formula")</f>
        <v xml:space="preserve">Atac Picos   </v>
      </c>
      <c r="AB1326" s="9" t="str">
        <f>IFERROR(VLOOKUP(Tabela3[[#This Row],[RetornCodigo]],Tabela7[],3,0),"formula")</f>
        <v>Atacadao</v>
      </c>
      <c r="AC1326" s="40">
        <f>IFERROR(Tabela3[[#This Row],[Vlr Devolução]]/$AK$1,"formula")</f>
        <v>1.5270004827705257E-4</v>
      </c>
      <c r="AD1326" s="32">
        <f>IFERROR(Tabela3[[#This Row],[Qtd Devolvida Kg]]/$AL$1,"formula")</f>
        <v>9.4274770270615248E-5</v>
      </c>
      <c r="AE1326" s="41" t="str">
        <f>IFERROR(RIGHT(Tabela3[[#This Row],[Cliente]],10),"formula")</f>
        <v>0002 - 53)</v>
      </c>
      <c r="AF1326" s="41">
        <f>IFERROR(VLOOKUP(Tabela3[[#This Row],[Fantasia]],'BASE VENDAS'!#REF!,2,0),0)</f>
        <v>0</v>
      </c>
      <c r="AG1326" s="41">
        <f>IFERROR(VLOOKUP(Tabela3[[#This Row],[Fantasia]],'BASE VENDAS'!#REF!,3,0),0)</f>
        <v>0</v>
      </c>
      <c r="AH1326" s="42">
        <f t="shared" si="22"/>
        <v>2.8611970184302681E-2</v>
      </c>
    </row>
    <row r="1327" spans="1:34" x14ac:dyDescent="0.2">
      <c r="A1327" s="9" t="str">
        <f>IFERROR(Tabela3[[#This Row],[direita]],"formula")</f>
        <v>0129 - 01)</v>
      </c>
      <c r="C1327" t="s">
        <v>1134</v>
      </c>
      <c r="D1327" t="s">
        <v>917</v>
      </c>
      <c r="E1327" t="s">
        <v>1135</v>
      </c>
      <c r="F1327" t="s">
        <v>676</v>
      </c>
      <c r="G1327" t="s">
        <v>1200</v>
      </c>
      <c r="H1327" s="48">
        <v>45705</v>
      </c>
      <c r="I1327" t="s">
        <v>1982</v>
      </c>
      <c r="J1327" t="s">
        <v>303</v>
      </c>
      <c r="K1327" t="s">
        <v>27</v>
      </c>
      <c r="L1327" t="s">
        <v>1775</v>
      </c>
      <c r="M1327" t="s">
        <v>1776</v>
      </c>
      <c r="N1327" t="s">
        <v>416</v>
      </c>
      <c r="O1327" t="s">
        <v>1777</v>
      </c>
      <c r="P1327" t="s">
        <v>2378</v>
      </c>
      <c r="Q1327" t="s">
        <v>308</v>
      </c>
      <c r="R1327" t="s">
        <v>1778</v>
      </c>
      <c r="S1327" t="s">
        <v>20</v>
      </c>
      <c r="T1327" s="49">
        <v>0.16669999999999999</v>
      </c>
      <c r="U1327" s="49">
        <v>3.2506499999999998</v>
      </c>
      <c r="V1327" s="49">
        <v>39</v>
      </c>
      <c r="W1327" t="s">
        <v>315</v>
      </c>
      <c r="X1327" t="s">
        <v>368</v>
      </c>
      <c r="Y1327" t="s">
        <v>369</v>
      </c>
      <c r="Z1327" t="s">
        <v>2379</v>
      </c>
      <c r="AA1327" s="2" t="str">
        <f>IFERROR(VLOOKUP(Tabela3[[#This Row],[RetornCodigo]],Tabela7[],4,0),"formula")</f>
        <v xml:space="preserve">Sup Sao Luiz Paupina   </v>
      </c>
      <c r="AB1327" s="9" t="str">
        <f>IFERROR(VLOOKUP(Tabela3[[#This Row],[RetornCodigo]],Tabela7[],3,0),"formula")</f>
        <v>Sao Luiz</v>
      </c>
      <c r="AC1327" s="40">
        <f>IFERROR(Tabela3[[#This Row],[Vlr Devolução]]/$AK$1,"formula")</f>
        <v>1.2495387920279167E-4</v>
      </c>
      <c r="AD1327" s="32">
        <f>IFERROR(Tabela3[[#This Row],[Qtd Devolvida Kg]]/$AL$1,"formula")</f>
        <v>9.4274770270615248E-5</v>
      </c>
      <c r="AE1327" s="41" t="str">
        <f>IFERROR(RIGHT(Tabela3[[#This Row],[Cliente]],10),"formula")</f>
        <v>0129 - 01)</v>
      </c>
      <c r="AF1327" s="41">
        <f>IFERROR(VLOOKUP(Tabela3[[#This Row],[Fantasia]],'BASE VENDAS'!#REF!,2,0),0)</f>
        <v>0</v>
      </c>
      <c r="AG1327" s="41">
        <f>IFERROR(VLOOKUP(Tabela3[[#This Row],[Fantasia]],'BASE VENDAS'!#REF!,3,0),0)</f>
        <v>0</v>
      </c>
      <c r="AH1327" s="42">
        <f t="shared" si="22"/>
        <v>2.8611970184302681E-2</v>
      </c>
    </row>
    <row r="1328" spans="1:34" x14ac:dyDescent="0.2">
      <c r="A1328" s="9" t="str">
        <f>IFERROR(Tabela3[[#This Row],[direita]],"formula")</f>
        <v>0048 - 12)</v>
      </c>
      <c r="C1328" t="s">
        <v>1134</v>
      </c>
      <c r="D1328" t="s">
        <v>924</v>
      </c>
      <c r="E1328" t="s">
        <v>1135</v>
      </c>
      <c r="F1328" t="s">
        <v>689</v>
      </c>
      <c r="G1328" t="s">
        <v>1555</v>
      </c>
      <c r="H1328" s="48">
        <v>45706</v>
      </c>
      <c r="I1328" t="s">
        <v>1982</v>
      </c>
      <c r="J1328" t="s">
        <v>303</v>
      </c>
      <c r="K1328" t="s">
        <v>27</v>
      </c>
      <c r="L1328" t="s">
        <v>1775</v>
      </c>
      <c r="M1328" t="s">
        <v>1776</v>
      </c>
      <c r="N1328" t="s">
        <v>416</v>
      </c>
      <c r="O1328" t="s">
        <v>1777</v>
      </c>
      <c r="P1328" t="s">
        <v>2076</v>
      </c>
      <c r="Q1328" t="s">
        <v>317</v>
      </c>
      <c r="R1328" t="s">
        <v>1778</v>
      </c>
      <c r="S1328" t="s">
        <v>20</v>
      </c>
      <c r="T1328" s="49">
        <v>5.5599999999999997E-2</v>
      </c>
      <c r="U1328" s="49">
        <v>1.0842000000000001</v>
      </c>
      <c r="V1328" s="49">
        <v>16.899999999999999</v>
      </c>
      <c r="W1328" t="s">
        <v>315</v>
      </c>
      <c r="X1328" t="s">
        <v>368</v>
      </c>
      <c r="Y1328" t="s">
        <v>369</v>
      </c>
      <c r="Z1328" t="s">
        <v>2077</v>
      </c>
      <c r="AA1328" s="2" t="str">
        <f>IFERROR(VLOOKUP(Tabela3[[#This Row],[RetornCodigo]],Tabela7[],4,0),"formula")</f>
        <v xml:space="preserve">Atac Triangulo   </v>
      </c>
      <c r="AB1328" s="9" t="str">
        <f>IFERROR(VLOOKUP(Tabela3[[#This Row],[RetornCodigo]],Tabela7[],3,0),"formula")</f>
        <v>Atacadao</v>
      </c>
      <c r="AC1328" s="40">
        <f>IFERROR(Tabela3[[#This Row],[Vlr Devolução]]/$AK$1,"formula")</f>
        <v>5.4146680987876386E-5</v>
      </c>
      <c r="AD1328" s="32">
        <f>IFERROR(Tabela3[[#This Row],[Qtd Devolvida Kg]]/$AL$1,"formula")</f>
        <v>3.144377460735578E-5</v>
      </c>
      <c r="AE1328" s="41" t="str">
        <f>IFERROR(RIGHT(Tabela3[[#This Row],[Cliente]],10),"formula")</f>
        <v>0048 - 12)</v>
      </c>
      <c r="AF1328" s="41">
        <f>IFERROR(VLOOKUP(Tabela3[[#This Row],[Fantasia]],'BASE VENDAS'!#REF!,2,0),0)</f>
        <v>0</v>
      </c>
      <c r="AG1328" s="41">
        <f>IFERROR(VLOOKUP(Tabela3[[#This Row],[Fantasia]],'BASE VENDAS'!#REF!,3,0),0)</f>
        <v>0</v>
      </c>
      <c r="AH1328" s="42">
        <f t="shared" si="22"/>
        <v>2.8611970184302681E-2</v>
      </c>
    </row>
    <row r="1329" spans="1:34" x14ac:dyDescent="0.2">
      <c r="A1329" s="9" t="str">
        <f>IFERROR(Tabela3[[#This Row],[direita]],"formula")</f>
        <v>0129 - 01)</v>
      </c>
      <c r="C1329" t="s">
        <v>1134</v>
      </c>
      <c r="D1329" t="s">
        <v>917</v>
      </c>
      <c r="E1329" t="s">
        <v>1135</v>
      </c>
      <c r="F1329" t="s">
        <v>676</v>
      </c>
      <c r="G1329" t="s">
        <v>1200</v>
      </c>
      <c r="H1329" s="48">
        <v>45698</v>
      </c>
      <c r="I1329" t="s">
        <v>430</v>
      </c>
      <c r="J1329" t="s">
        <v>303</v>
      </c>
      <c r="K1329" t="s">
        <v>27</v>
      </c>
      <c r="L1329" t="s">
        <v>1775</v>
      </c>
      <c r="M1329" t="s">
        <v>1776</v>
      </c>
      <c r="N1329" t="s">
        <v>416</v>
      </c>
      <c r="O1329" t="s">
        <v>1777</v>
      </c>
      <c r="P1329" t="s">
        <v>1240</v>
      </c>
      <c r="Q1329" t="s">
        <v>300</v>
      </c>
      <c r="R1329" t="s">
        <v>1778</v>
      </c>
      <c r="S1329" t="s">
        <v>20</v>
      </c>
      <c r="T1329" s="49">
        <v>0.16669999999999999</v>
      </c>
      <c r="U1329" s="49">
        <v>3.2506499999999998</v>
      </c>
      <c r="V1329" s="49">
        <v>42</v>
      </c>
      <c r="W1329" t="s">
        <v>315</v>
      </c>
      <c r="X1329" t="s">
        <v>370</v>
      </c>
      <c r="Y1329" t="s">
        <v>379</v>
      </c>
      <c r="Z1329" t="s">
        <v>1241</v>
      </c>
      <c r="AA1329" s="2" t="str">
        <f>IFERROR(VLOOKUP(Tabela3[[#This Row],[RetornCodigo]],Tabela7[],4,0),"formula")</f>
        <v xml:space="preserve">Sup Sao Luiz Paupina   </v>
      </c>
      <c r="AB1329" s="9" t="str">
        <f>IFERROR(VLOOKUP(Tabela3[[#This Row],[RetornCodigo]],Tabela7[],3,0),"formula")</f>
        <v>Sao Luiz</v>
      </c>
      <c r="AC1329" s="40">
        <f>IFERROR(Tabela3[[#This Row],[Vlr Devolução]]/$AK$1,"formula")</f>
        <v>1.3456571606454488E-4</v>
      </c>
      <c r="AD1329" s="32">
        <f>IFERROR(Tabela3[[#This Row],[Qtd Devolvida Kg]]/$AL$1,"formula")</f>
        <v>9.4274770270615248E-5</v>
      </c>
      <c r="AE1329" s="41" t="str">
        <f>IFERROR(RIGHT(Tabela3[[#This Row],[Cliente]],10),"formula")</f>
        <v>0129 - 01)</v>
      </c>
      <c r="AF1329" s="41">
        <f>IFERROR(VLOOKUP(Tabela3[[#This Row],[Fantasia]],'BASE VENDAS'!#REF!,2,0),0)</f>
        <v>0</v>
      </c>
      <c r="AG1329" s="41">
        <f>IFERROR(VLOOKUP(Tabela3[[#This Row],[Fantasia]],'BASE VENDAS'!#REF!,3,0),0)</f>
        <v>0</v>
      </c>
      <c r="AH1329" s="42">
        <f t="shared" si="22"/>
        <v>2.8611970184302681E-2</v>
      </c>
    </row>
    <row r="1330" spans="1:34" x14ac:dyDescent="0.2">
      <c r="A1330" s="9" t="str">
        <f>IFERROR(Tabela3[[#This Row],[direita]],"formula")</f>
        <v>0132 - 02)</v>
      </c>
      <c r="C1330" t="s">
        <v>1146</v>
      </c>
      <c r="D1330" t="s">
        <v>916</v>
      </c>
      <c r="E1330" t="s">
        <v>1135</v>
      </c>
      <c r="F1330" t="s">
        <v>680</v>
      </c>
      <c r="G1330" t="s">
        <v>1248</v>
      </c>
      <c r="H1330" s="48">
        <v>45694</v>
      </c>
      <c r="I1330" t="s">
        <v>357</v>
      </c>
      <c r="J1330" t="s">
        <v>303</v>
      </c>
      <c r="K1330" t="s">
        <v>27</v>
      </c>
      <c r="L1330" t="s">
        <v>1775</v>
      </c>
      <c r="M1330" t="s">
        <v>1776</v>
      </c>
      <c r="N1330" t="s">
        <v>416</v>
      </c>
      <c r="O1330" t="s">
        <v>1777</v>
      </c>
      <c r="P1330" t="s">
        <v>1304</v>
      </c>
      <c r="Q1330" t="s">
        <v>300</v>
      </c>
      <c r="R1330" t="s">
        <v>1778</v>
      </c>
      <c r="S1330" t="s">
        <v>20</v>
      </c>
      <c r="T1330" s="49">
        <v>0.1111</v>
      </c>
      <c r="U1330" s="49">
        <v>2.1664500000000002</v>
      </c>
      <c r="V1330" s="49">
        <v>31.6</v>
      </c>
      <c r="W1330" t="s">
        <v>315</v>
      </c>
      <c r="X1330" t="s">
        <v>368</v>
      </c>
      <c r="Y1330" t="s">
        <v>406</v>
      </c>
      <c r="Z1330" t="s">
        <v>1305</v>
      </c>
      <c r="AA1330" s="2" t="str">
        <f>IFERROR(VLOOKUP(Tabela3[[#This Row],[RetornCodigo]],Tabela7[],4,0),"formula")</f>
        <v xml:space="preserve">Gerardos Dist Alto A   </v>
      </c>
      <c r="AB1330" s="9" t="str">
        <f>IFERROR(VLOOKUP(Tabela3[[#This Row],[RetornCodigo]],Tabela7[],3,0),"formula")</f>
        <v>Centerbox</v>
      </c>
      <c r="AC1330" s="40">
        <f>IFERROR(Tabela3[[#This Row],[Vlr Devolução]]/$AK$1,"formula")</f>
        <v>1.0124468161046711E-4</v>
      </c>
      <c r="AD1330" s="32">
        <f>IFERROR(Tabela3[[#This Row],[Qtd Devolvida Kg]]/$AL$1,"formula")</f>
        <v>6.2830995663259488E-5</v>
      </c>
      <c r="AE1330" s="41" t="str">
        <f>IFERROR(RIGHT(Tabela3[[#This Row],[Cliente]],10),"formula")</f>
        <v>0132 - 02)</v>
      </c>
      <c r="AF1330" s="41">
        <f>IFERROR(VLOOKUP(Tabela3[[#This Row],[Fantasia]],'BASE VENDAS'!#REF!,2,0),0)</f>
        <v>0</v>
      </c>
      <c r="AG1330" s="41">
        <f>IFERROR(VLOOKUP(Tabela3[[#This Row],[Fantasia]],'BASE VENDAS'!#REF!,3,0),0)</f>
        <v>0</v>
      </c>
      <c r="AH1330" s="42">
        <f t="shared" si="22"/>
        <v>2.8611970184302681E-2</v>
      </c>
    </row>
    <row r="1331" spans="1:34" x14ac:dyDescent="0.2">
      <c r="A1331" s="9" t="str">
        <f>IFERROR(Tabela3[[#This Row],[direita]],"formula")</f>
        <v>0129 - 01)</v>
      </c>
      <c r="C1331" t="s">
        <v>1134</v>
      </c>
      <c r="D1331" t="s">
        <v>917</v>
      </c>
      <c r="E1331" t="s">
        <v>1135</v>
      </c>
      <c r="F1331" t="s">
        <v>676</v>
      </c>
      <c r="G1331" t="s">
        <v>1200</v>
      </c>
      <c r="H1331" s="48">
        <v>45695</v>
      </c>
      <c r="I1331" t="s">
        <v>357</v>
      </c>
      <c r="J1331" t="s">
        <v>303</v>
      </c>
      <c r="K1331" t="s">
        <v>27</v>
      </c>
      <c r="L1331" t="s">
        <v>1775</v>
      </c>
      <c r="M1331" t="s">
        <v>1776</v>
      </c>
      <c r="N1331" t="s">
        <v>416</v>
      </c>
      <c r="O1331" t="s">
        <v>1777</v>
      </c>
      <c r="P1331" t="s">
        <v>1779</v>
      </c>
      <c r="Q1331" t="s">
        <v>300</v>
      </c>
      <c r="R1331" t="s">
        <v>1778</v>
      </c>
      <c r="S1331" t="s">
        <v>20</v>
      </c>
      <c r="T1331" s="49">
        <v>0.1111</v>
      </c>
      <c r="U1331" s="49">
        <v>2.1664500000000002</v>
      </c>
      <c r="V1331" s="49">
        <v>28</v>
      </c>
      <c r="W1331" t="s">
        <v>315</v>
      </c>
      <c r="X1331" t="s">
        <v>368</v>
      </c>
      <c r="Y1331" t="s">
        <v>369</v>
      </c>
      <c r="Z1331" t="s">
        <v>1780</v>
      </c>
      <c r="AA1331" s="2" t="str">
        <f>IFERROR(VLOOKUP(Tabela3[[#This Row],[RetornCodigo]],Tabela7[],4,0),"formula")</f>
        <v xml:space="preserve">Sup Sao Luiz Paupina   </v>
      </c>
      <c r="AB1331" s="9" t="str">
        <f>IFERROR(VLOOKUP(Tabela3[[#This Row],[RetornCodigo]],Tabela7[],3,0),"formula")</f>
        <v>Sao Luiz</v>
      </c>
      <c r="AC1331" s="40">
        <f>IFERROR(Tabela3[[#This Row],[Vlr Devolução]]/$AK$1,"formula")</f>
        <v>8.9710477376363259E-5</v>
      </c>
      <c r="AD1331" s="32">
        <f>IFERROR(Tabela3[[#This Row],[Qtd Devolvida Kg]]/$AL$1,"formula")</f>
        <v>6.2830995663259488E-5</v>
      </c>
      <c r="AE1331" s="41" t="str">
        <f>IFERROR(RIGHT(Tabela3[[#This Row],[Cliente]],10),"formula")</f>
        <v>0129 - 01)</v>
      </c>
      <c r="AF1331" s="41">
        <f>IFERROR(VLOOKUP(Tabela3[[#This Row],[Fantasia]],'BASE VENDAS'!#REF!,2,0),0)</f>
        <v>0</v>
      </c>
      <c r="AG1331" s="41">
        <f>IFERROR(VLOOKUP(Tabela3[[#This Row],[Fantasia]],'BASE VENDAS'!#REF!,3,0),0)</f>
        <v>0</v>
      </c>
      <c r="AH1331" s="42">
        <f t="shared" si="22"/>
        <v>2.8611970184302681E-2</v>
      </c>
    </row>
    <row r="1332" spans="1:34" x14ac:dyDescent="0.2">
      <c r="A1332" s="9" t="str">
        <f>IFERROR(Tabela3[[#This Row],[direita]],"formula")</f>
        <v>0132 - 02)</v>
      </c>
      <c r="C1332" t="s">
        <v>1146</v>
      </c>
      <c r="D1332" t="s">
        <v>916</v>
      </c>
      <c r="E1332" t="s">
        <v>1135</v>
      </c>
      <c r="F1332" t="s">
        <v>680</v>
      </c>
      <c r="G1332" t="s">
        <v>1248</v>
      </c>
      <c r="H1332" s="48">
        <v>45692</v>
      </c>
      <c r="I1332" t="s">
        <v>357</v>
      </c>
      <c r="J1332" t="s">
        <v>303</v>
      </c>
      <c r="K1332" t="s">
        <v>27</v>
      </c>
      <c r="L1332" t="s">
        <v>1775</v>
      </c>
      <c r="M1332" t="s">
        <v>1776</v>
      </c>
      <c r="N1332" t="s">
        <v>416</v>
      </c>
      <c r="O1332" t="s">
        <v>1777</v>
      </c>
      <c r="P1332" t="s">
        <v>1781</v>
      </c>
      <c r="Q1332" t="s">
        <v>308</v>
      </c>
      <c r="R1332" t="s">
        <v>1778</v>
      </c>
      <c r="S1332" t="s">
        <v>20</v>
      </c>
      <c r="T1332" s="49">
        <v>5.5599999999999997E-2</v>
      </c>
      <c r="U1332" s="49">
        <v>1.0842000000000001</v>
      </c>
      <c r="V1332" s="49">
        <v>15.8</v>
      </c>
      <c r="W1332" t="s">
        <v>315</v>
      </c>
      <c r="X1332" t="s">
        <v>370</v>
      </c>
      <c r="Y1332" t="s">
        <v>379</v>
      </c>
      <c r="Z1332" t="s">
        <v>1782</v>
      </c>
      <c r="AA1332" s="2" t="str">
        <f>IFERROR(VLOOKUP(Tabela3[[#This Row],[RetornCodigo]],Tabela7[],4,0),"formula")</f>
        <v xml:space="preserve">Gerardos Dist Alto A   </v>
      </c>
      <c r="AB1332" s="9" t="str">
        <f>IFERROR(VLOOKUP(Tabela3[[#This Row],[RetornCodigo]],Tabela7[],3,0),"formula")</f>
        <v>Centerbox</v>
      </c>
      <c r="AC1332" s="40">
        <f>IFERROR(Tabela3[[#This Row],[Vlr Devolução]]/$AK$1,"formula")</f>
        <v>5.0622340805233553E-5</v>
      </c>
      <c r="AD1332" s="32">
        <f>IFERROR(Tabela3[[#This Row],[Qtd Devolvida Kg]]/$AL$1,"formula")</f>
        <v>3.144377460735578E-5</v>
      </c>
      <c r="AE1332" s="41" t="str">
        <f>IFERROR(RIGHT(Tabela3[[#This Row],[Cliente]],10),"formula")</f>
        <v>0132 - 02)</v>
      </c>
      <c r="AF1332" s="41">
        <f>IFERROR(VLOOKUP(Tabela3[[#This Row],[Fantasia]],'BASE VENDAS'!#REF!,2,0),0)</f>
        <v>0</v>
      </c>
      <c r="AG1332" s="41">
        <f>IFERROR(VLOOKUP(Tabela3[[#This Row],[Fantasia]],'BASE VENDAS'!#REF!,3,0),0)</f>
        <v>0</v>
      </c>
      <c r="AH1332" s="42">
        <f t="shared" si="22"/>
        <v>2.8611970184302681E-2</v>
      </c>
    </row>
    <row r="1333" spans="1:34" x14ac:dyDescent="0.2">
      <c r="A1333" s="9" t="str">
        <f>IFERROR(Tabela3[[#This Row],[direita]],"formula")</f>
        <v>2459 - 61)</v>
      </c>
      <c r="C1333" t="s">
        <v>1140</v>
      </c>
      <c r="D1333" t="s">
        <v>918</v>
      </c>
      <c r="E1333" t="s">
        <v>1284</v>
      </c>
      <c r="F1333" t="s">
        <v>696</v>
      </c>
      <c r="G1333" t="s">
        <v>2252</v>
      </c>
      <c r="H1333" s="48">
        <v>45699</v>
      </c>
      <c r="I1333" t="s">
        <v>430</v>
      </c>
      <c r="J1333" t="s">
        <v>303</v>
      </c>
      <c r="K1333" t="s">
        <v>27</v>
      </c>
      <c r="L1333" t="s">
        <v>1775</v>
      </c>
      <c r="M1333" t="s">
        <v>1776</v>
      </c>
      <c r="N1333" t="s">
        <v>416</v>
      </c>
      <c r="O1333" t="s">
        <v>1777</v>
      </c>
      <c r="P1333" t="s">
        <v>2253</v>
      </c>
      <c r="Q1333" t="s">
        <v>309</v>
      </c>
      <c r="R1333" t="s">
        <v>1778</v>
      </c>
      <c r="S1333" t="s">
        <v>20</v>
      </c>
      <c r="T1333" s="49">
        <v>5.5599999999999997E-2</v>
      </c>
      <c r="U1333" s="49">
        <v>1.0842000000000001</v>
      </c>
      <c r="V1333" s="49">
        <v>16.5</v>
      </c>
      <c r="W1333" t="s">
        <v>305</v>
      </c>
      <c r="X1333" t="s">
        <v>368</v>
      </c>
      <c r="Y1333" t="s">
        <v>369</v>
      </c>
      <c r="Z1333" t="s">
        <v>2254</v>
      </c>
      <c r="AA1333" s="2" t="str">
        <f>IFERROR(VLOOKUP(Tabela3[[#This Row],[RetornCodigo]],Tabela7[],4,0),"formula")</f>
        <v xml:space="preserve">Mateus Caxias   </v>
      </c>
      <c r="AB1333" s="9" t="str">
        <f>IFERROR(VLOOKUP(Tabela3[[#This Row],[RetornCodigo]],Tabela7[],3,0),"formula")</f>
        <v>Mateus</v>
      </c>
      <c r="AC1333" s="40">
        <f>IFERROR(Tabela3[[#This Row],[Vlr Devolução]]/$AK$1,"formula")</f>
        <v>5.2865102739642629E-5</v>
      </c>
      <c r="AD1333" s="32">
        <f>IFERROR(Tabela3[[#This Row],[Qtd Devolvida Kg]]/$AL$1,"formula")</f>
        <v>3.144377460735578E-5</v>
      </c>
      <c r="AE1333" s="41" t="str">
        <f>IFERROR(RIGHT(Tabela3[[#This Row],[Cliente]],10),"formula")</f>
        <v>2459 - 61)</v>
      </c>
      <c r="AF1333" s="41">
        <f>IFERROR(VLOOKUP(Tabela3[[#This Row],[Fantasia]],'BASE VENDAS'!#REF!,2,0),0)</f>
        <v>0</v>
      </c>
      <c r="AG1333" s="41">
        <f>IFERROR(VLOOKUP(Tabela3[[#This Row],[Fantasia]],'BASE VENDAS'!#REF!,3,0),0)</f>
        <v>0</v>
      </c>
      <c r="AH1333" s="42">
        <f t="shared" si="22"/>
        <v>2.8611970184302681E-2</v>
      </c>
    </row>
    <row r="1334" spans="1:34" x14ac:dyDescent="0.2">
      <c r="A1334" s="9" t="str">
        <f>IFERROR(Tabela3[[#This Row],[direita]],"formula")</f>
        <v>2459 - 48)</v>
      </c>
      <c r="C1334" t="s">
        <v>1134</v>
      </c>
      <c r="D1334" t="s">
        <v>917</v>
      </c>
      <c r="E1334" t="s">
        <v>1135</v>
      </c>
      <c r="F1334" t="s">
        <v>686</v>
      </c>
      <c r="G1334" t="s">
        <v>1410</v>
      </c>
      <c r="H1334" s="48">
        <v>45693</v>
      </c>
      <c r="I1334" t="s">
        <v>357</v>
      </c>
      <c r="J1334" t="s">
        <v>303</v>
      </c>
      <c r="K1334" t="s">
        <v>27</v>
      </c>
      <c r="L1334" t="s">
        <v>1775</v>
      </c>
      <c r="M1334" t="s">
        <v>1776</v>
      </c>
      <c r="N1334" t="s">
        <v>416</v>
      </c>
      <c r="O1334" t="s">
        <v>1777</v>
      </c>
      <c r="P1334" t="s">
        <v>1411</v>
      </c>
      <c r="Q1334" t="s">
        <v>309</v>
      </c>
      <c r="R1334" t="s">
        <v>1778</v>
      </c>
      <c r="S1334" t="s">
        <v>20</v>
      </c>
      <c r="T1334" s="49">
        <v>5.5599999999999997E-2</v>
      </c>
      <c r="U1334" s="49">
        <v>1.0842000000000001</v>
      </c>
      <c r="V1334" s="49">
        <v>16.899999999999999</v>
      </c>
      <c r="W1334" t="s">
        <v>315</v>
      </c>
      <c r="X1334" t="s">
        <v>368</v>
      </c>
      <c r="Y1334" t="s">
        <v>406</v>
      </c>
      <c r="Z1334" t="s">
        <v>1412</v>
      </c>
      <c r="AA1334" s="2" t="str">
        <f>IFERROR(VLOOKUP(Tabela3[[#This Row],[RetornCodigo]],Tabela7[],4,0),"formula")</f>
        <v xml:space="preserve">Mateus Quixeramobim   </v>
      </c>
      <c r="AB1334" s="9" t="str">
        <f>IFERROR(VLOOKUP(Tabela3[[#This Row],[RetornCodigo]],Tabela7[],3,0),"formula")</f>
        <v>Mateus</v>
      </c>
      <c r="AC1334" s="40">
        <f>IFERROR(Tabela3[[#This Row],[Vlr Devolução]]/$AK$1,"formula")</f>
        <v>5.4146680987876386E-5</v>
      </c>
      <c r="AD1334" s="32">
        <f>IFERROR(Tabela3[[#This Row],[Qtd Devolvida Kg]]/$AL$1,"formula")</f>
        <v>3.144377460735578E-5</v>
      </c>
      <c r="AE1334" s="41" t="str">
        <f>IFERROR(RIGHT(Tabela3[[#This Row],[Cliente]],10),"formula")</f>
        <v>2459 - 48)</v>
      </c>
      <c r="AF1334" s="41">
        <f>IFERROR(VLOOKUP(Tabela3[[#This Row],[Fantasia]],'BASE VENDAS'!#REF!,2,0),0)</f>
        <v>0</v>
      </c>
      <c r="AG1334" s="41">
        <f>IFERROR(VLOOKUP(Tabela3[[#This Row],[Fantasia]],'BASE VENDAS'!#REF!,3,0),0)</f>
        <v>0</v>
      </c>
      <c r="AH1334" s="42">
        <f t="shared" si="22"/>
        <v>2.8611970184302681E-2</v>
      </c>
    </row>
    <row r="1335" spans="1:34" x14ac:dyDescent="0.2">
      <c r="A1335" s="9" t="str">
        <f>IFERROR(Tabela3[[#This Row],[direita]],"formula")</f>
        <v>0002 - 23)</v>
      </c>
      <c r="C1335" t="s">
        <v>1134</v>
      </c>
      <c r="D1335" t="s">
        <v>924</v>
      </c>
      <c r="E1335" t="s">
        <v>1135</v>
      </c>
      <c r="F1335" t="s">
        <v>689</v>
      </c>
      <c r="G1335" t="s">
        <v>1330</v>
      </c>
      <c r="H1335" s="48">
        <v>45694</v>
      </c>
      <c r="I1335" t="s">
        <v>357</v>
      </c>
      <c r="J1335" t="s">
        <v>303</v>
      </c>
      <c r="K1335" t="s">
        <v>27</v>
      </c>
      <c r="L1335" t="s">
        <v>1775</v>
      </c>
      <c r="M1335" t="s">
        <v>1776</v>
      </c>
      <c r="N1335" t="s">
        <v>416</v>
      </c>
      <c r="O1335" t="s">
        <v>1777</v>
      </c>
      <c r="P1335" t="s">
        <v>1783</v>
      </c>
      <c r="Q1335" t="s">
        <v>308</v>
      </c>
      <c r="R1335" t="s">
        <v>1778</v>
      </c>
      <c r="S1335" t="s">
        <v>20</v>
      </c>
      <c r="T1335" s="49">
        <v>0.16669999999999999</v>
      </c>
      <c r="U1335" s="49">
        <v>3.2506499999999998</v>
      </c>
      <c r="V1335" s="49">
        <v>50.7</v>
      </c>
      <c r="W1335" t="s">
        <v>301</v>
      </c>
      <c r="X1335" t="s">
        <v>370</v>
      </c>
      <c r="Y1335" t="s">
        <v>371</v>
      </c>
      <c r="Z1335" t="s">
        <v>1784</v>
      </c>
      <c r="AA1335" s="2" t="str">
        <f>IFERROR(VLOOKUP(Tabela3[[#This Row],[RetornCodigo]],Tabela7[],4,0),"formula")</f>
        <v xml:space="preserve">Atac Juazeiro Norte   </v>
      </c>
      <c r="AB1335" s="9" t="str">
        <f>IFERROR(VLOOKUP(Tabela3[[#This Row],[RetornCodigo]],Tabela7[],3,0),"formula")</f>
        <v>Atacadao</v>
      </c>
      <c r="AC1335" s="40">
        <f>IFERROR(Tabela3[[#This Row],[Vlr Devolução]]/$AK$1,"formula")</f>
        <v>1.6244004296362918E-4</v>
      </c>
      <c r="AD1335" s="32">
        <f>IFERROR(Tabela3[[#This Row],[Qtd Devolvida Kg]]/$AL$1,"formula")</f>
        <v>9.4274770270615248E-5</v>
      </c>
      <c r="AE1335" s="41" t="str">
        <f>IFERROR(RIGHT(Tabela3[[#This Row],[Cliente]],10),"formula")</f>
        <v>0002 - 23)</v>
      </c>
      <c r="AF1335" s="41">
        <f>IFERROR(VLOOKUP(Tabela3[[#This Row],[Fantasia]],'BASE VENDAS'!#REF!,2,0),0)</f>
        <v>0</v>
      </c>
      <c r="AG1335" s="41">
        <f>IFERROR(VLOOKUP(Tabela3[[#This Row],[Fantasia]],'BASE VENDAS'!#REF!,3,0),0)</f>
        <v>0</v>
      </c>
      <c r="AH1335" s="42">
        <f t="shared" si="22"/>
        <v>2.8611970184302681E-2</v>
      </c>
    </row>
    <row r="1336" spans="1:34" x14ac:dyDescent="0.2">
      <c r="A1336" s="9" t="str">
        <f>IFERROR(Tabela3[[#This Row],[direita]],"formula")</f>
        <v>2042 - 02)</v>
      </c>
      <c r="C1336" t="s">
        <v>1140</v>
      </c>
      <c r="D1336" t="s">
        <v>923</v>
      </c>
      <c r="E1336" t="s">
        <v>1141</v>
      </c>
      <c r="F1336" t="s">
        <v>684</v>
      </c>
      <c r="G1336" t="s">
        <v>1785</v>
      </c>
      <c r="H1336" s="48">
        <v>45692</v>
      </c>
      <c r="I1336" t="s">
        <v>357</v>
      </c>
      <c r="J1336" t="s">
        <v>303</v>
      </c>
      <c r="K1336" t="s">
        <v>27</v>
      </c>
      <c r="L1336" t="s">
        <v>1775</v>
      </c>
      <c r="M1336" t="s">
        <v>1776</v>
      </c>
      <c r="N1336" t="s">
        <v>416</v>
      </c>
      <c r="O1336" t="s">
        <v>1777</v>
      </c>
      <c r="P1336" t="s">
        <v>1786</v>
      </c>
      <c r="Q1336" t="s">
        <v>300</v>
      </c>
      <c r="R1336" t="s">
        <v>1778</v>
      </c>
      <c r="S1336" t="s">
        <v>20</v>
      </c>
      <c r="T1336" s="49">
        <v>5.5599999999999997E-2</v>
      </c>
      <c r="U1336" s="49">
        <v>1.0842000000000001</v>
      </c>
      <c r="V1336" s="49">
        <v>15.9</v>
      </c>
      <c r="W1336" t="s">
        <v>315</v>
      </c>
      <c r="X1336" t="s">
        <v>368</v>
      </c>
      <c r="Y1336" t="s">
        <v>369</v>
      </c>
      <c r="Z1336" t="s">
        <v>1787</v>
      </c>
      <c r="AA1336" s="2" t="str">
        <f>IFERROR(VLOOKUP(Tabela3[[#This Row],[RetornCodigo]],Tabela7[],4,0),"formula")</f>
        <v xml:space="preserve">Supermercados Elizeu Martins   </v>
      </c>
      <c r="AB1336" s="9" t="str">
        <f>IFERROR(VLOOKUP(Tabela3[[#This Row],[RetornCodigo]],Tabela7[],3,0),"formula")</f>
        <v>Eliseu Martins</v>
      </c>
      <c r="AC1336" s="40">
        <f>IFERROR(Tabela3[[#This Row],[Vlr Devolução]]/$AK$1,"formula")</f>
        <v>5.094273536729199E-5</v>
      </c>
      <c r="AD1336" s="32">
        <f>IFERROR(Tabela3[[#This Row],[Qtd Devolvida Kg]]/$AL$1,"formula")</f>
        <v>3.144377460735578E-5</v>
      </c>
      <c r="AE1336" s="41" t="str">
        <f>IFERROR(RIGHT(Tabela3[[#This Row],[Cliente]],10),"formula")</f>
        <v>2042 - 02)</v>
      </c>
      <c r="AF1336" s="41">
        <f>IFERROR(VLOOKUP(Tabela3[[#This Row],[Fantasia]],'BASE VENDAS'!#REF!,2,0),0)</f>
        <v>0</v>
      </c>
      <c r="AG1336" s="41">
        <f>IFERROR(VLOOKUP(Tabela3[[#This Row],[Fantasia]],'BASE VENDAS'!#REF!,3,0),0)</f>
        <v>0</v>
      </c>
      <c r="AH1336" s="42">
        <f t="shared" si="22"/>
        <v>2.8611970184302681E-2</v>
      </c>
    </row>
    <row r="1337" spans="1:34" x14ac:dyDescent="0.2">
      <c r="A1337" s="9" t="str">
        <f>IFERROR(Tabela3[[#This Row],[direita]],"formula")</f>
        <v>0132 - 02)</v>
      </c>
      <c r="C1337" t="s">
        <v>1146</v>
      </c>
      <c r="D1337" t="s">
        <v>916</v>
      </c>
      <c r="E1337" t="s">
        <v>1135</v>
      </c>
      <c r="F1337" t="s">
        <v>680</v>
      </c>
      <c r="G1337" t="s">
        <v>1248</v>
      </c>
      <c r="H1337" s="48">
        <v>45691</v>
      </c>
      <c r="I1337" t="s">
        <v>357</v>
      </c>
      <c r="J1337" t="s">
        <v>303</v>
      </c>
      <c r="K1337" t="s">
        <v>27</v>
      </c>
      <c r="L1337" t="s">
        <v>1775</v>
      </c>
      <c r="M1337" t="s">
        <v>1776</v>
      </c>
      <c r="N1337" t="s">
        <v>416</v>
      </c>
      <c r="O1337" t="s">
        <v>1777</v>
      </c>
      <c r="P1337" t="s">
        <v>1496</v>
      </c>
      <c r="Q1337" t="s">
        <v>300</v>
      </c>
      <c r="R1337" t="s">
        <v>1778</v>
      </c>
      <c r="S1337" t="s">
        <v>20</v>
      </c>
      <c r="T1337" s="49">
        <v>5.5599999999999997E-2</v>
      </c>
      <c r="U1337" s="49">
        <v>1.0842000000000001</v>
      </c>
      <c r="V1337" s="49">
        <v>15.8</v>
      </c>
      <c r="W1337" t="s">
        <v>315</v>
      </c>
      <c r="X1337" t="s">
        <v>368</v>
      </c>
      <c r="Y1337" t="s">
        <v>406</v>
      </c>
      <c r="Z1337" t="s">
        <v>1497</v>
      </c>
      <c r="AA1337" s="2" t="str">
        <f>IFERROR(VLOOKUP(Tabela3[[#This Row],[RetornCodigo]],Tabela7[],4,0),"formula")</f>
        <v xml:space="preserve">Gerardos Dist Alto A   </v>
      </c>
      <c r="AB1337" s="9" t="str">
        <f>IFERROR(VLOOKUP(Tabela3[[#This Row],[RetornCodigo]],Tabela7[],3,0),"formula")</f>
        <v>Centerbox</v>
      </c>
      <c r="AC1337" s="40">
        <f>IFERROR(Tabela3[[#This Row],[Vlr Devolução]]/$AK$1,"formula")</f>
        <v>5.0622340805233553E-5</v>
      </c>
      <c r="AD1337" s="32">
        <f>IFERROR(Tabela3[[#This Row],[Qtd Devolvida Kg]]/$AL$1,"formula")</f>
        <v>3.144377460735578E-5</v>
      </c>
      <c r="AE1337" s="41" t="str">
        <f>IFERROR(RIGHT(Tabela3[[#This Row],[Cliente]],10),"formula")</f>
        <v>0132 - 02)</v>
      </c>
      <c r="AF1337" s="41">
        <f>IFERROR(VLOOKUP(Tabela3[[#This Row],[Fantasia]],'BASE VENDAS'!#REF!,2,0),0)</f>
        <v>0</v>
      </c>
      <c r="AG1337" s="41">
        <f>IFERROR(VLOOKUP(Tabela3[[#This Row],[Fantasia]],'BASE VENDAS'!#REF!,3,0),0)</f>
        <v>0</v>
      </c>
      <c r="AH1337" s="42">
        <f t="shared" si="22"/>
        <v>2.8611970184302681E-2</v>
      </c>
    </row>
    <row r="1338" spans="1:34" x14ac:dyDescent="0.2">
      <c r="A1338" s="9" t="str">
        <f>IFERROR(Tabela3[[#This Row],[direita]],"formula")</f>
        <v>1899 - 26)</v>
      </c>
      <c r="C1338" t="s">
        <v>1134</v>
      </c>
      <c r="D1338" t="s">
        <v>917</v>
      </c>
      <c r="E1338" t="s">
        <v>1135</v>
      </c>
      <c r="F1338" t="s">
        <v>676</v>
      </c>
      <c r="G1338" t="s">
        <v>1219</v>
      </c>
      <c r="H1338" s="48">
        <v>45691</v>
      </c>
      <c r="I1338" t="s">
        <v>357</v>
      </c>
      <c r="J1338" t="s">
        <v>303</v>
      </c>
      <c r="K1338" t="s">
        <v>27</v>
      </c>
      <c r="L1338" t="s">
        <v>1775</v>
      </c>
      <c r="M1338" t="s">
        <v>1776</v>
      </c>
      <c r="N1338" t="s">
        <v>416</v>
      </c>
      <c r="O1338" t="s">
        <v>1777</v>
      </c>
      <c r="P1338" t="s">
        <v>1788</v>
      </c>
      <c r="Q1338" t="s">
        <v>300</v>
      </c>
      <c r="R1338" t="s">
        <v>1778</v>
      </c>
      <c r="S1338" t="s">
        <v>20</v>
      </c>
      <c r="T1338" s="49">
        <v>1.3332999999999999</v>
      </c>
      <c r="U1338" s="49">
        <v>25.99935</v>
      </c>
      <c r="V1338" s="49">
        <v>357.6</v>
      </c>
      <c r="W1338" t="s">
        <v>301</v>
      </c>
      <c r="X1338" t="s">
        <v>370</v>
      </c>
      <c r="Y1338" t="s">
        <v>371</v>
      </c>
      <c r="Z1338" t="s">
        <v>1789</v>
      </c>
      <c r="AA1338" s="2" t="str">
        <f>IFERROR(VLOOKUP(Tabela3[[#This Row],[RetornCodigo]],Tabela7[],4,0),"formula")</f>
        <v xml:space="preserve">Assai Messejena   </v>
      </c>
      <c r="AB1338" s="9" t="str">
        <f>IFERROR(VLOOKUP(Tabela3[[#This Row],[RetornCodigo]],Tabela7[],3,0),"formula")</f>
        <v>Assai</v>
      </c>
      <c r="AC1338" s="40">
        <f>IFERROR(Tabela3[[#This Row],[Vlr Devolução]]/$AK$1,"formula")</f>
        <v>1.1457309539209821E-3</v>
      </c>
      <c r="AD1338" s="32">
        <f>IFERROR(Tabela3[[#This Row],[Qtd Devolvida Kg]]/$AL$1,"formula")</f>
        <v>7.5402850151056583E-4</v>
      </c>
      <c r="AE1338" s="41" t="str">
        <f>IFERROR(RIGHT(Tabela3[[#This Row],[Cliente]],10),"formula")</f>
        <v>1899 - 26)</v>
      </c>
      <c r="AF1338" s="41">
        <f>IFERROR(VLOOKUP(Tabela3[[#This Row],[Fantasia]],'BASE VENDAS'!#REF!,2,0),0)</f>
        <v>0</v>
      </c>
      <c r="AG1338" s="41">
        <f>IFERROR(VLOOKUP(Tabela3[[#This Row],[Fantasia]],'BASE VENDAS'!#REF!,3,0),0)</f>
        <v>0</v>
      </c>
      <c r="AH1338" s="42">
        <f t="shared" si="22"/>
        <v>2.8611970184302681E-2</v>
      </c>
    </row>
    <row r="1339" spans="1:34" x14ac:dyDescent="0.2">
      <c r="A1339" s="9" t="str">
        <f>IFERROR(Tabela3[[#This Row],[direita]],"formula")</f>
        <v>1899 - 26)</v>
      </c>
      <c r="C1339" t="s">
        <v>1134</v>
      </c>
      <c r="D1339" t="s">
        <v>917</v>
      </c>
      <c r="E1339" t="s">
        <v>1135</v>
      </c>
      <c r="F1339" t="s">
        <v>676</v>
      </c>
      <c r="G1339" t="s">
        <v>1219</v>
      </c>
      <c r="H1339" s="48">
        <v>45693</v>
      </c>
      <c r="I1339" t="s">
        <v>357</v>
      </c>
      <c r="J1339" t="s">
        <v>303</v>
      </c>
      <c r="K1339" t="s">
        <v>27</v>
      </c>
      <c r="L1339" t="s">
        <v>1775</v>
      </c>
      <c r="M1339" t="s">
        <v>1776</v>
      </c>
      <c r="N1339" t="s">
        <v>416</v>
      </c>
      <c r="O1339" t="s">
        <v>1777</v>
      </c>
      <c r="P1339" t="s">
        <v>1790</v>
      </c>
      <c r="Q1339" t="s">
        <v>300</v>
      </c>
      <c r="R1339" t="s">
        <v>1778</v>
      </c>
      <c r="S1339" t="s">
        <v>20</v>
      </c>
      <c r="T1339" s="49">
        <v>2.5</v>
      </c>
      <c r="U1339" s="49">
        <v>48.75</v>
      </c>
      <c r="V1339" s="49">
        <v>670.5</v>
      </c>
      <c r="W1339" t="s">
        <v>301</v>
      </c>
      <c r="X1339" t="s">
        <v>370</v>
      </c>
      <c r="Y1339" t="s">
        <v>371</v>
      </c>
      <c r="Z1339" t="s">
        <v>1789</v>
      </c>
      <c r="AA1339" s="2" t="str">
        <f>IFERROR(VLOOKUP(Tabela3[[#This Row],[RetornCodigo]],Tabela7[],4,0),"formula")</f>
        <v xml:space="preserve">Assai Messejena   </v>
      </c>
      <c r="AB1339" s="9" t="str">
        <f>IFERROR(VLOOKUP(Tabela3[[#This Row],[RetornCodigo]],Tabela7[],3,0),"formula")</f>
        <v>Assai</v>
      </c>
      <c r="AC1339" s="40">
        <f>IFERROR(Tabela3[[#This Row],[Vlr Devolução]]/$AK$1,"formula")</f>
        <v>2.1482455386018415E-3</v>
      </c>
      <c r="AD1339" s="32">
        <f>IFERROR(Tabela3[[#This Row],[Qtd Devolvida Kg]]/$AL$1,"formula")</f>
        <v>1.4138387863019686E-3</v>
      </c>
      <c r="AE1339" s="41" t="str">
        <f>IFERROR(RIGHT(Tabela3[[#This Row],[Cliente]],10),"formula")</f>
        <v>1899 - 26)</v>
      </c>
      <c r="AF1339" s="41">
        <f>IFERROR(VLOOKUP(Tabela3[[#This Row],[Fantasia]],'BASE VENDAS'!#REF!,2,0),0)</f>
        <v>0</v>
      </c>
      <c r="AG1339" s="41">
        <f>IFERROR(VLOOKUP(Tabela3[[#This Row],[Fantasia]],'BASE VENDAS'!#REF!,3,0),0)</f>
        <v>0</v>
      </c>
      <c r="AH1339" s="42">
        <f t="shared" si="22"/>
        <v>2.8611970184302681E-2</v>
      </c>
    </row>
    <row r="1340" spans="1:34" x14ac:dyDescent="0.2">
      <c r="A1340" s="9" t="str">
        <f>IFERROR(Tabela3[[#This Row],[direita]],"formula")</f>
        <v>2388 - 01)</v>
      </c>
      <c r="C1340" t="s">
        <v>1134</v>
      </c>
      <c r="D1340" t="s">
        <v>917</v>
      </c>
      <c r="E1340" t="s">
        <v>1135</v>
      </c>
      <c r="F1340" t="s">
        <v>690</v>
      </c>
      <c r="G1340" t="s">
        <v>1768</v>
      </c>
      <c r="H1340" s="48">
        <v>45693</v>
      </c>
      <c r="I1340" t="s">
        <v>357</v>
      </c>
      <c r="J1340" t="s">
        <v>303</v>
      </c>
      <c r="K1340" t="s">
        <v>27</v>
      </c>
      <c r="L1340" t="s">
        <v>1775</v>
      </c>
      <c r="M1340" t="s">
        <v>1776</v>
      </c>
      <c r="N1340" t="s">
        <v>416</v>
      </c>
      <c r="O1340" t="s">
        <v>1777</v>
      </c>
      <c r="P1340" t="s">
        <v>1769</v>
      </c>
      <c r="Q1340" t="s">
        <v>300</v>
      </c>
      <c r="R1340" t="s">
        <v>1778</v>
      </c>
      <c r="S1340" t="s">
        <v>20</v>
      </c>
      <c r="T1340" s="49">
        <v>4</v>
      </c>
      <c r="U1340" s="49">
        <v>78</v>
      </c>
      <c r="V1340" s="49">
        <v>1008</v>
      </c>
      <c r="W1340" t="s">
        <v>301</v>
      </c>
      <c r="X1340" t="s">
        <v>370</v>
      </c>
      <c r="Y1340" t="s">
        <v>371</v>
      </c>
      <c r="Z1340" t="s">
        <v>1791</v>
      </c>
      <c r="AA1340" s="2" t="str">
        <f>IFERROR(VLOOKUP(Tabela3[[#This Row],[RetornCodigo]],Tabela7[],4,0),"formula")</f>
        <v xml:space="preserve">Cd Rede Integrada   </v>
      </c>
      <c r="AB1340" s="9" t="str">
        <f>IFERROR(VLOOKUP(Tabela3[[#This Row],[RetornCodigo]],Tabela7[],3,0),"formula")</f>
        <v>Rede Integrada</v>
      </c>
      <c r="AC1340" s="40">
        <f>IFERROR(Tabela3[[#This Row],[Vlr Devolução]]/$AK$1,"formula")</f>
        <v>3.2295771855490769E-3</v>
      </c>
      <c r="AD1340" s="32">
        <f>IFERROR(Tabela3[[#This Row],[Qtd Devolvida Kg]]/$AL$1,"formula")</f>
        <v>2.2621420580831498E-3</v>
      </c>
      <c r="AE1340" s="41" t="str">
        <f>IFERROR(RIGHT(Tabela3[[#This Row],[Cliente]],10),"formula")</f>
        <v>2388 - 01)</v>
      </c>
      <c r="AF1340" s="41">
        <f>IFERROR(VLOOKUP(Tabela3[[#This Row],[Fantasia]],'BASE VENDAS'!#REF!,2,0),0)</f>
        <v>0</v>
      </c>
      <c r="AG1340" s="41">
        <f>IFERROR(VLOOKUP(Tabela3[[#This Row],[Fantasia]],'BASE VENDAS'!#REF!,3,0),0)</f>
        <v>0</v>
      </c>
      <c r="AH1340" s="42">
        <f t="shared" si="22"/>
        <v>2.8611970184302681E-2</v>
      </c>
    </row>
    <row r="1341" spans="1:34" x14ac:dyDescent="0.2">
      <c r="A1341" s="9" t="str">
        <f>IFERROR(Tabela3[[#This Row],[direita]],"formula")</f>
        <v>2459 - 58)</v>
      </c>
      <c r="C1341" t="s">
        <v>1134</v>
      </c>
      <c r="D1341" t="s">
        <v>917</v>
      </c>
      <c r="E1341" t="s">
        <v>1135</v>
      </c>
      <c r="F1341" t="s">
        <v>698</v>
      </c>
      <c r="G1341" t="s">
        <v>1345</v>
      </c>
      <c r="H1341" s="48">
        <v>45693</v>
      </c>
      <c r="I1341" t="s">
        <v>357</v>
      </c>
      <c r="J1341" t="s">
        <v>303</v>
      </c>
      <c r="K1341" t="s">
        <v>27</v>
      </c>
      <c r="L1341" t="s">
        <v>1775</v>
      </c>
      <c r="M1341" t="s">
        <v>1776</v>
      </c>
      <c r="N1341" t="s">
        <v>416</v>
      </c>
      <c r="O1341" t="s">
        <v>1777</v>
      </c>
      <c r="P1341" t="s">
        <v>1656</v>
      </c>
      <c r="Q1341" t="s">
        <v>319</v>
      </c>
      <c r="R1341" t="s">
        <v>1778</v>
      </c>
      <c r="S1341" t="s">
        <v>20</v>
      </c>
      <c r="T1341" s="49">
        <v>0.44440000000000002</v>
      </c>
      <c r="U1341" s="49">
        <v>8.6658000000000008</v>
      </c>
      <c r="V1341" s="49">
        <v>135.19999999999999</v>
      </c>
      <c r="W1341" t="s">
        <v>301</v>
      </c>
      <c r="X1341" t="s">
        <v>370</v>
      </c>
      <c r="Y1341" t="s">
        <v>371</v>
      </c>
      <c r="Z1341" t="s">
        <v>1657</v>
      </c>
      <c r="AA1341" s="2" t="str">
        <f>IFERROR(VLOOKUP(Tabela3[[#This Row],[RetornCodigo]],Tabela7[],4,0),"formula")</f>
        <v xml:space="preserve">Mateus Maranguape   </v>
      </c>
      <c r="AB1341" s="9" t="str">
        <f>IFERROR(VLOOKUP(Tabela3[[#This Row],[RetornCodigo]],Tabela7[],3,0),"formula")</f>
        <v>Mateus</v>
      </c>
      <c r="AC1341" s="40">
        <f>IFERROR(Tabela3[[#This Row],[Vlr Devolução]]/$AK$1,"formula")</f>
        <v>4.3317344790301109E-4</v>
      </c>
      <c r="AD1341" s="32">
        <f>IFERROR(Tabela3[[#This Row],[Qtd Devolvida Kg]]/$AL$1,"formula")</f>
        <v>2.5132398265303795E-4</v>
      </c>
      <c r="AE1341" s="41" t="str">
        <f>IFERROR(RIGHT(Tabela3[[#This Row],[Cliente]],10),"formula")</f>
        <v>2459 - 58)</v>
      </c>
      <c r="AF1341" s="41">
        <f>IFERROR(VLOOKUP(Tabela3[[#This Row],[Fantasia]],'BASE VENDAS'!#REF!,2,0),0)</f>
        <v>0</v>
      </c>
      <c r="AG1341" s="41">
        <f>IFERROR(VLOOKUP(Tabela3[[#This Row],[Fantasia]],'BASE VENDAS'!#REF!,3,0),0)</f>
        <v>0</v>
      </c>
      <c r="AH1341" s="42">
        <f t="shared" si="22"/>
        <v>2.8611970184302681E-2</v>
      </c>
    </row>
    <row r="1342" spans="1:34" x14ac:dyDescent="0.2">
      <c r="A1342" s="9" t="str">
        <f>IFERROR(Tabela3[[#This Row],[direita]],"formula")</f>
        <v>1899 - 61)</v>
      </c>
      <c r="C1342" t="s">
        <v>1134</v>
      </c>
      <c r="D1342" t="s">
        <v>917</v>
      </c>
      <c r="E1342" t="s">
        <v>1135</v>
      </c>
      <c r="F1342" t="s">
        <v>676</v>
      </c>
      <c r="G1342" t="s">
        <v>1173</v>
      </c>
      <c r="H1342" s="48">
        <v>45712</v>
      </c>
      <c r="I1342" t="s">
        <v>2485</v>
      </c>
      <c r="J1342" t="s">
        <v>303</v>
      </c>
      <c r="K1342" t="s">
        <v>159</v>
      </c>
      <c r="L1342" t="s">
        <v>339</v>
      </c>
      <c r="M1342" t="s">
        <v>356</v>
      </c>
      <c r="N1342" t="s">
        <v>311</v>
      </c>
      <c r="O1342" t="s">
        <v>311</v>
      </c>
      <c r="P1342" t="s">
        <v>2906</v>
      </c>
      <c r="Q1342" t="s">
        <v>300</v>
      </c>
      <c r="R1342" t="s">
        <v>374</v>
      </c>
      <c r="S1342" t="s">
        <v>20</v>
      </c>
      <c r="T1342" s="49">
        <v>8.3299999999999999E-2</v>
      </c>
      <c r="U1342" s="49">
        <v>0.99960000000000004</v>
      </c>
      <c r="V1342" s="49">
        <v>3.2</v>
      </c>
      <c r="W1342" t="s">
        <v>315</v>
      </c>
      <c r="X1342" t="s">
        <v>370</v>
      </c>
      <c r="Y1342" t="s">
        <v>379</v>
      </c>
      <c r="Z1342" t="s">
        <v>2907</v>
      </c>
      <c r="AA1342" s="2" t="str">
        <f>IFERROR(VLOOKUP(Tabela3[[#This Row],[RetornCodigo]],Tabela7[],4,0),"formula")</f>
        <v xml:space="preserve">Assai Joquei Clube   </v>
      </c>
      <c r="AB1342" s="9" t="str">
        <f>IFERROR(VLOOKUP(Tabela3[[#This Row],[RetornCodigo]],Tabela7[],3,0),"formula")</f>
        <v>Assai</v>
      </c>
      <c r="AC1342" s="40">
        <f>IFERROR(Tabela3[[#This Row],[Vlr Devolução]]/$AK$1,"formula")</f>
        <v>1.0252625985870086E-5</v>
      </c>
      <c r="AD1342" s="32">
        <f>IFERROR(Tabela3[[#This Row],[Qtd Devolvida Kg]]/$AL$1,"formula")</f>
        <v>2.8990220528973289E-5</v>
      </c>
      <c r="AE1342" s="41" t="str">
        <f>IFERROR(RIGHT(Tabela3[[#This Row],[Cliente]],10),"formula")</f>
        <v>1899 - 61)</v>
      </c>
      <c r="AF1342" s="41">
        <f>IFERROR(VLOOKUP(Tabela3[[#This Row],[Fantasia]],'BASE VENDAS'!#REF!,2,0),0)</f>
        <v>0</v>
      </c>
      <c r="AG1342" s="41">
        <f>IFERROR(VLOOKUP(Tabela3[[#This Row],[Fantasia]],'BASE VENDAS'!#REF!,3,0),0)</f>
        <v>0</v>
      </c>
      <c r="AH1342" s="42">
        <f t="shared" si="22"/>
        <v>2.8611970184302681E-2</v>
      </c>
    </row>
    <row r="1343" spans="1:34" x14ac:dyDescent="0.2">
      <c r="A1343" s="9" t="str">
        <f>IFERROR(Tabela3[[#This Row],[direita]],"formula")</f>
        <v>0176 - 01)</v>
      </c>
      <c r="C1343" t="s">
        <v>1146</v>
      </c>
      <c r="D1343" t="s">
        <v>922</v>
      </c>
      <c r="E1343" t="s">
        <v>1135</v>
      </c>
      <c r="F1343" t="s">
        <v>676</v>
      </c>
      <c r="G1343" t="s">
        <v>1204</v>
      </c>
      <c r="H1343" s="48">
        <v>45710</v>
      </c>
      <c r="I1343" t="s">
        <v>1982</v>
      </c>
      <c r="J1343" t="s">
        <v>303</v>
      </c>
      <c r="K1343" t="s">
        <v>98</v>
      </c>
      <c r="L1343" t="s">
        <v>418</v>
      </c>
      <c r="M1343" t="s">
        <v>165</v>
      </c>
      <c r="N1343" t="s">
        <v>311</v>
      </c>
      <c r="O1343" t="s">
        <v>311</v>
      </c>
      <c r="P1343" t="s">
        <v>2908</v>
      </c>
      <c r="Q1343" t="s">
        <v>300</v>
      </c>
      <c r="R1343" t="s">
        <v>1912</v>
      </c>
      <c r="S1343" t="s">
        <v>20</v>
      </c>
      <c r="T1343" s="49">
        <v>3</v>
      </c>
      <c r="U1343" s="49">
        <v>32.25</v>
      </c>
      <c r="V1343" s="49">
        <v>307.2</v>
      </c>
      <c r="W1343" t="s">
        <v>315</v>
      </c>
      <c r="X1343" t="s">
        <v>368</v>
      </c>
      <c r="Y1343" t="s">
        <v>369</v>
      </c>
      <c r="Z1343" t="s">
        <v>2909</v>
      </c>
      <c r="AA1343" s="2" t="str">
        <f>IFERROR(VLOOKUP(Tabela3[[#This Row],[RetornCodigo]],Tabela7[],4,0),"formula")</f>
        <v xml:space="preserve">Lagoa Cd   </v>
      </c>
      <c r="AB1343" s="9" t="str">
        <f>IFERROR(VLOOKUP(Tabela3[[#This Row],[RetornCodigo]],Tabela7[],3,0),"formula")</f>
        <v>Lagoa</v>
      </c>
      <c r="AC1343" s="40">
        <f>IFERROR(Tabela3[[#This Row],[Vlr Devolução]]/$AK$1,"formula")</f>
        <v>9.8425209464352817E-4</v>
      </c>
      <c r="AD1343" s="32">
        <f>IFERROR(Tabela3[[#This Row],[Qtd Devolvida Kg]]/$AL$1,"formula")</f>
        <v>9.3530873555360992E-4</v>
      </c>
      <c r="AE1343" s="41" t="str">
        <f>IFERROR(RIGHT(Tabela3[[#This Row],[Cliente]],10),"formula")</f>
        <v>0176 - 01)</v>
      </c>
      <c r="AF1343" s="41">
        <f>IFERROR(VLOOKUP(Tabela3[[#This Row],[Fantasia]],'BASE VENDAS'!#REF!,2,0),0)</f>
        <v>0</v>
      </c>
      <c r="AG1343" s="41">
        <f>IFERROR(VLOOKUP(Tabela3[[#This Row],[Fantasia]],'BASE VENDAS'!#REF!,3,0),0)</f>
        <v>0</v>
      </c>
      <c r="AH1343" s="42">
        <f t="shared" si="22"/>
        <v>2.8611970184302681E-2</v>
      </c>
    </row>
    <row r="1344" spans="1:34" x14ac:dyDescent="0.2">
      <c r="A1344" s="9" t="str">
        <f>IFERROR(Tabela3[[#This Row],[direita]],"formula")</f>
        <v>1899 - 11)</v>
      </c>
      <c r="C1344" t="s">
        <v>1134</v>
      </c>
      <c r="D1344" t="s">
        <v>917</v>
      </c>
      <c r="E1344" t="s">
        <v>1135</v>
      </c>
      <c r="F1344" t="s">
        <v>676</v>
      </c>
      <c r="G1344" t="s">
        <v>1207</v>
      </c>
      <c r="H1344" s="48">
        <v>45710</v>
      </c>
      <c r="I1344" t="s">
        <v>1982</v>
      </c>
      <c r="J1344" t="s">
        <v>303</v>
      </c>
      <c r="K1344" t="s">
        <v>98</v>
      </c>
      <c r="L1344" t="s">
        <v>418</v>
      </c>
      <c r="M1344" t="s">
        <v>99</v>
      </c>
      <c r="N1344" t="s">
        <v>311</v>
      </c>
      <c r="O1344" t="s">
        <v>311</v>
      </c>
      <c r="P1344" t="s">
        <v>2506</v>
      </c>
      <c r="Q1344" t="s">
        <v>300</v>
      </c>
      <c r="R1344" t="s">
        <v>1795</v>
      </c>
      <c r="S1344" t="s">
        <v>96</v>
      </c>
      <c r="T1344" s="49">
        <v>2</v>
      </c>
      <c r="U1344" s="49">
        <v>2</v>
      </c>
      <c r="V1344" s="49">
        <v>12</v>
      </c>
      <c r="W1344" t="s">
        <v>315</v>
      </c>
      <c r="X1344" t="s">
        <v>302</v>
      </c>
      <c r="Y1344" t="s">
        <v>335</v>
      </c>
      <c r="Z1344" t="s">
        <v>2507</v>
      </c>
      <c r="AA1344" s="2" t="str">
        <f>IFERROR(VLOOKUP(Tabela3[[#This Row],[RetornCodigo]],Tabela7[],4,0),"formula")</f>
        <v xml:space="preserve">Assai Edson Queiroz   </v>
      </c>
      <c r="AB1344" s="9" t="str">
        <f>IFERROR(VLOOKUP(Tabela3[[#This Row],[RetornCodigo]],Tabela7[],3,0),"formula")</f>
        <v>Assai</v>
      </c>
      <c r="AC1344" s="40">
        <f>IFERROR(Tabela3[[#This Row],[Vlr Devolução]]/$AK$1,"formula")</f>
        <v>3.8447347447012824E-5</v>
      </c>
      <c r="AD1344" s="32">
        <f>IFERROR(Tabela3[[#This Row],[Qtd Devolvida Kg]]/$AL$1,"formula")</f>
        <v>5.8003642514952552E-5</v>
      </c>
      <c r="AE1344" s="41" t="str">
        <f>IFERROR(RIGHT(Tabela3[[#This Row],[Cliente]],10),"formula")</f>
        <v>1899 - 11)</v>
      </c>
      <c r="AF1344" s="41">
        <f>IFERROR(VLOOKUP(Tabela3[[#This Row],[Fantasia]],'BASE VENDAS'!#REF!,2,0),0)</f>
        <v>0</v>
      </c>
      <c r="AG1344" s="41">
        <f>IFERROR(VLOOKUP(Tabela3[[#This Row],[Fantasia]],'BASE VENDAS'!#REF!,3,0),0)</f>
        <v>0</v>
      </c>
      <c r="AH1344" s="42">
        <f t="shared" si="22"/>
        <v>2.8611970184302681E-2</v>
      </c>
    </row>
    <row r="1345" spans="1:34" x14ac:dyDescent="0.2">
      <c r="A1345" s="9" t="str">
        <f>IFERROR(Tabela3[[#This Row],[direita]],"formula")</f>
        <v>1899 - 26)</v>
      </c>
      <c r="C1345" t="s">
        <v>1134</v>
      </c>
      <c r="D1345" t="s">
        <v>917</v>
      </c>
      <c r="E1345" t="s">
        <v>1135</v>
      </c>
      <c r="F1345" t="s">
        <v>676</v>
      </c>
      <c r="G1345" t="s">
        <v>1219</v>
      </c>
      <c r="H1345" s="48">
        <v>45710</v>
      </c>
      <c r="I1345" t="s">
        <v>1982</v>
      </c>
      <c r="J1345" t="s">
        <v>303</v>
      </c>
      <c r="K1345" t="s">
        <v>159</v>
      </c>
      <c r="L1345" t="s">
        <v>340</v>
      </c>
      <c r="M1345" t="s">
        <v>162</v>
      </c>
      <c r="N1345" t="s">
        <v>325</v>
      </c>
      <c r="O1345" t="s">
        <v>311</v>
      </c>
      <c r="P1345" t="s">
        <v>2910</v>
      </c>
      <c r="Q1345" t="s">
        <v>300</v>
      </c>
      <c r="R1345" t="s">
        <v>1814</v>
      </c>
      <c r="S1345" t="s">
        <v>20</v>
      </c>
      <c r="T1345" s="49">
        <v>2.5</v>
      </c>
      <c r="U1345" s="49">
        <v>30</v>
      </c>
      <c r="V1345" s="49">
        <v>102</v>
      </c>
      <c r="W1345" t="s">
        <v>301</v>
      </c>
      <c r="X1345" t="s">
        <v>370</v>
      </c>
      <c r="Y1345" t="s">
        <v>371</v>
      </c>
      <c r="Z1345" t="s">
        <v>2911</v>
      </c>
      <c r="AA1345" s="2" t="str">
        <f>IFERROR(VLOOKUP(Tabela3[[#This Row],[RetornCodigo]],Tabela7[],4,0),"formula")</f>
        <v xml:space="preserve">Assai Messejena   </v>
      </c>
      <c r="AB1345" s="9" t="str">
        <f>IFERROR(VLOOKUP(Tabela3[[#This Row],[RetornCodigo]],Tabela7[],3,0),"formula")</f>
        <v>Assai</v>
      </c>
      <c r="AC1345" s="40">
        <f>IFERROR(Tabela3[[#This Row],[Vlr Devolução]]/$AK$1,"formula")</f>
        <v>3.2680245329960901E-4</v>
      </c>
      <c r="AD1345" s="32">
        <f>IFERROR(Tabela3[[#This Row],[Qtd Devolvida Kg]]/$AL$1,"formula")</f>
        <v>8.700546377242883E-4</v>
      </c>
      <c r="AE1345" s="41" t="str">
        <f>IFERROR(RIGHT(Tabela3[[#This Row],[Cliente]],10),"formula")</f>
        <v>1899 - 26)</v>
      </c>
      <c r="AF1345" s="41">
        <f>IFERROR(VLOOKUP(Tabela3[[#This Row],[Fantasia]],'BASE VENDAS'!#REF!,2,0),0)</f>
        <v>0</v>
      </c>
      <c r="AG1345" s="41">
        <f>IFERROR(VLOOKUP(Tabela3[[#This Row],[Fantasia]],'BASE VENDAS'!#REF!,3,0),0)</f>
        <v>0</v>
      </c>
      <c r="AH1345" s="42">
        <f t="shared" si="22"/>
        <v>2.8611970184302681E-2</v>
      </c>
    </row>
    <row r="1346" spans="1:34" x14ac:dyDescent="0.2">
      <c r="A1346" s="9" t="str">
        <f>IFERROR(Tabela3[[#This Row],[direita]],"formula")</f>
        <v>1899 - 27)</v>
      </c>
      <c r="C1346" t="s">
        <v>1134</v>
      </c>
      <c r="D1346" t="s">
        <v>917</v>
      </c>
      <c r="E1346" t="s">
        <v>1135</v>
      </c>
      <c r="F1346" t="s">
        <v>676</v>
      </c>
      <c r="G1346" t="s">
        <v>1793</v>
      </c>
      <c r="H1346" s="48">
        <v>45712</v>
      </c>
      <c r="I1346" t="s">
        <v>2485</v>
      </c>
      <c r="J1346" t="s">
        <v>303</v>
      </c>
      <c r="K1346" t="s">
        <v>98</v>
      </c>
      <c r="L1346" t="s">
        <v>418</v>
      </c>
      <c r="M1346" t="s">
        <v>99</v>
      </c>
      <c r="N1346" t="s">
        <v>311</v>
      </c>
      <c r="O1346" t="s">
        <v>311</v>
      </c>
      <c r="P1346" t="s">
        <v>2508</v>
      </c>
      <c r="Q1346" t="s">
        <v>300</v>
      </c>
      <c r="R1346" t="s">
        <v>1795</v>
      </c>
      <c r="S1346" t="s">
        <v>96</v>
      </c>
      <c r="T1346" s="49">
        <v>20</v>
      </c>
      <c r="U1346" s="49">
        <v>20</v>
      </c>
      <c r="V1346" s="49">
        <v>120</v>
      </c>
      <c r="W1346" t="s">
        <v>315</v>
      </c>
      <c r="X1346" t="s">
        <v>370</v>
      </c>
      <c r="Y1346" t="s">
        <v>379</v>
      </c>
      <c r="Z1346" t="s">
        <v>2509</v>
      </c>
      <c r="AA1346" s="2" t="str">
        <f>IFERROR(VLOOKUP(Tabela3[[#This Row],[RetornCodigo]],Tabela7[],4,0),"formula")</f>
        <v xml:space="preserve">Assai Parangaba   </v>
      </c>
      <c r="AB1346" s="9" t="str">
        <f>IFERROR(VLOOKUP(Tabela3[[#This Row],[RetornCodigo]],Tabela7[],3,0),"formula")</f>
        <v>Assai</v>
      </c>
      <c r="AC1346" s="40">
        <f>IFERROR(Tabela3[[#This Row],[Vlr Devolução]]/$AK$1,"formula")</f>
        <v>3.8447347447012826E-4</v>
      </c>
      <c r="AD1346" s="32">
        <f>IFERROR(Tabela3[[#This Row],[Qtd Devolvida Kg]]/$AL$1,"formula")</f>
        <v>5.8003642514952553E-4</v>
      </c>
      <c r="AE1346" s="41" t="str">
        <f>IFERROR(RIGHT(Tabela3[[#This Row],[Cliente]],10),"formula")</f>
        <v>1899 - 27)</v>
      </c>
      <c r="AF1346" s="41">
        <f>IFERROR(VLOOKUP(Tabela3[[#This Row],[Fantasia]],'BASE VENDAS'!#REF!,2,0),0)</f>
        <v>0</v>
      </c>
      <c r="AG1346" s="41">
        <f>IFERROR(VLOOKUP(Tabela3[[#This Row],[Fantasia]],'BASE VENDAS'!#REF!,3,0),0)</f>
        <v>0</v>
      </c>
      <c r="AH1346" s="42">
        <f t="shared" si="22"/>
        <v>2.8611970184302681E-2</v>
      </c>
    </row>
    <row r="1347" spans="1:34" x14ac:dyDescent="0.2">
      <c r="A1347" s="9" t="str">
        <f>IFERROR(Tabela3[[#This Row],[direita]],"formula")</f>
        <v>1899 - 64)</v>
      </c>
      <c r="C1347" t="s">
        <v>1134</v>
      </c>
      <c r="D1347" t="s">
        <v>917</v>
      </c>
      <c r="E1347" t="s">
        <v>1135</v>
      </c>
      <c r="F1347" t="s">
        <v>676</v>
      </c>
      <c r="G1347" t="s">
        <v>1155</v>
      </c>
      <c r="H1347" s="48">
        <v>45710</v>
      </c>
      <c r="I1347" t="s">
        <v>1982</v>
      </c>
      <c r="J1347" t="s">
        <v>303</v>
      </c>
      <c r="K1347" t="s">
        <v>159</v>
      </c>
      <c r="L1347" t="s">
        <v>339</v>
      </c>
      <c r="M1347" t="s">
        <v>1652</v>
      </c>
      <c r="N1347" t="s">
        <v>311</v>
      </c>
      <c r="O1347" t="s">
        <v>311</v>
      </c>
      <c r="P1347" t="s">
        <v>2912</v>
      </c>
      <c r="Q1347" t="s">
        <v>300</v>
      </c>
      <c r="R1347" t="s">
        <v>1800</v>
      </c>
      <c r="S1347" t="s">
        <v>20</v>
      </c>
      <c r="T1347" s="49">
        <v>1.1000000000000001</v>
      </c>
      <c r="U1347" s="49">
        <v>13.2</v>
      </c>
      <c r="V1347" s="49">
        <v>42.24</v>
      </c>
      <c r="W1347" t="s">
        <v>315</v>
      </c>
      <c r="X1347" t="s">
        <v>370</v>
      </c>
      <c r="Y1347" t="s">
        <v>379</v>
      </c>
      <c r="Z1347" t="s">
        <v>2913</v>
      </c>
      <c r="AA1347" s="2" t="str">
        <f>IFERROR(VLOOKUP(Tabela3[[#This Row],[RetornCodigo]],Tabela7[],4,0),"formula")</f>
        <v xml:space="preserve">Assai Padre Andrade   </v>
      </c>
      <c r="AB1347" s="9" t="str">
        <f>IFERROR(VLOOKUP(Tabela3[[#This Row],[RetornCodigo]],Tabela7[],3,0),"formula")</f>
        <v>Assai</v>
      </c>
      <c r="AC1347" s="40">
        <f>IFERROR(Tabela3[[#This Row],[Vlr Devolução]]/$AK$1,"formula")</f>
        <v>1.3533466301348515E-4</v>
      </c>
      <c r="AD1347" s="32">
        <f>IFERROR(Tabela3[[#This Row],[Qtd Devolvida Kg]]/$AL$1,"formula")</f>
        <v>3.8282404059868683E-4</v>
      </c>
      <c r="AE1347" s="41" t="str">
        <f>IFERROR(RIGHT(Tabela3[[#This Row],[Cliente]],10),"formula")</f>
        <v>1899 - 64)</v>
      </c>
      <c r="AF1347" s="41">
        <f>IFERROR(VLOOKUP(Tabela3[[#This Row],[Fantasia]],'BASE VENDAS'!#REF!,2,0),0)</f>
        <v>0</v>
      </c>
      <c r="AG1347" s="41">
        <f>IFERROR(VLOOKUP(Tabela3[[#This Row],[Fantasia]],'BASE VENDAS'!#REF!,3,0),0)</f>
        <v>0</v>
      </c>
      <c r="AH1347" s="42">
        <f t="shared" si="22"/>
        <v>2.8611970184302681E-2</v>
      </c>
    </row>
    <row r="1348" spans="1:34" x14ac:dyDescent="0.2">
      <c r="A1348" s="9" t="str">
        <f>IFERROR(Tabela3[[#This Row],[direita]],"formula")</f>
        <v>0153 - 03)</v>
      </c>
      <c r="C1348" t="s">
        <v>1146</v>
      </c>
      <c r="D1348" t="s">
        <v>922</v>
      </c>
      <c r="E1348" t="s">
        <v>1135</v>
      </c>
      <c r="F1348" t="s">
        <v>676</v>
      </c>
      <c r="G1348" t="s">
        <v>1166</v>
      </c>
      <c r="H1348" s="48">
        <v>45710</v>
      </c>
      <c r="I1348" t="s">
        <v>1982</v>
      </c>
      <c r="J1348" t="s">
        <v>303</v>
      </c>
      <c r="K1348" t="s">
        <v>98</v>
      </c>
      <c r="L1348" t="s">
        <v>418</v>
      </c>
      <c r="M1348" t="s">
        <v>165</v>
      </c>
      <c r="N1348" t="s">
        <v>311</v>
      </c>
      <c r="O1348" t="s">
        <v>311</v>
      </c>
      <c r="P1348" t="s">
        <v>2512</v>
      </c>
      <c r="Q1348" t="s">
        <v>300</v>
      </c>
      <c r="R1348" t="s">
        <v>1912</v>
      </c>
      <c r="S1348" t="s">
        <v>20</v>
      </c>
      <c r="T1348" s="49">
        <v>1</v>
      </c>
      <c r="U1348" s="49">
        <v>10.75</v>
      </c>
      <c r="V1348" s="49">
        <v>102.4</v>
      </c>
      <c r="W1348" t="s">
        <v>315</v>
      </c>
      <c r="X1348" t="s">
        <v>368</v>
      </c>
      <c r="Y1348" t="s">
        <v>369</v>
      </c>
      <c r="Z1348" t="s">
        <v>2513</v>
      </c>
      <c r="AA1348" s="2" t="str">
        <f>IFERROR(VLOOKUP(Tabela3[[#This Row],[RetornCodigo]],Tabela7[],4,0),"formula")</f>
        <v xml:space="preserve">S. Do Povo Serrinha   </v>
      </c>
      <c r="AB1348" s="9" t="str">
        <f>IFERROR(VLOOKUP(Tabela3[[#This Row],[RetornCodigo]],Tabela7[],3,0),"formula")</f>
        <v>Supermercado Do Povo</v>
      </c>
      <c r="AC1348" s="40">
        <f>IFERROR(Tabela3[[#This Row],[Vlr Devolução]]/$AK$1,"formula")</f>
        <v>3.2808403154784276E-4</v>
      </c>
      <c r="AD1348" s="32">
        <f>IFERROR(Tabela3[[#This Row],[Qtd Devolvida Kg]]/$AL$1,"formula")</f>
        <v>3.1176957851786999E-4</v>
      </c>
      <c r="AE1348" s="41" t="str">
        <f>IFERROR(RIGHT(Tabela3[[#This Row],[Cliente]],10),"formula")</f>
        <v>0153 - 03)</v>
      </c>
      <c r="AF1348" s="41">
        <f>IFERROR(VLOOKUP(Tabela3[[#This Row],[Fantasia]],'BASE VENDAS'!#REF!,2,0),0)</f>
        <v>0</v>
      </c>
      <c r="AG1348" s="41">
        <f>IFERROR(VLOOKUP(Tabela3[[#This Row],[Fantasia]],'BASE VENDAS'!#REF!,3,0),0)</f>
        <v>0</v>
      </c>
      <c r="AH1348" s="42">
        <f t="shared" si="22"/>
        <v>2.8611970184302681E-2</v>
      </c>
    </row>
    <row r="1349" spans="1:34" x14ac:dyDescent="0.2">
      <c r="A1349" s="9" t="str">
        <f>IFERROR(Tabela3[[#This Row],[direita]],"formula")</f>
        <v>1899 - 26)</v>
      </c>
      <c r="C1349" t="s">
        <v>1134</v>
      </c>
      <c r="D1349" t="s">
        <v>917</v>
      </c>
      <c r="E1349" t="s">
        <v>1135</v>
      </c>
      <c r="F1349" t="s">
        <v>676</v>
      </c>
      <c r="G1349" t="s">
        <v>1219</v>
      </c>
      <c r="H1349" s="48">
        <v>45709</v>
      </c>
      <c r="I1349" t="s">
        <v>1982</v>
      </c>
      <c r="J1349" t="s">
        <v>303</v>
      </c>
      <c r="K1349" t="s">
        <v>159</v>
      </c>
      <c r="L1349" t="s">
        <v>339</v>
      </c>
      <c r="M1349" t="s">
        <v>1652</v>
      </c>
      <c r="N1349" t="s">
        <v>311</v>
      </c>
      <c r="O1349" t="s">
        <v>311</v>
      </c>
      <c r="P1349" t="s">
        <v>2914</v>
      </c>
      <c r="Q1349" t="s">
        <v>300</v>
      </c>
      <c r="R1349" t="s">
        <v>1800</v>
      </c>
      <c r="S1349" t="s">
        <v>20</v>
      </c>
      <c r="T1349" s="49">
        <v>0.33329999999999999</v>
      </c>
      <c r="U1349" s="49">
        <v>3.9996</v>
      </c>
      <c r="V1349" s="49">
        <v>12.8</v>
      </c>
      <c r="W1349" t="s">
        <v>315</v>
      </c>
      <c r="X1349" t="s">
        <v>302</v>
      </c>
      <c r="Y1349" t="s">
        <v>21</v>
      </c>
      <c r="Z1349" t="s">
        <v>2915</v>
      </c>
      <c r="AA1349" s="2" t="str">
        <f>IFERROR(VLOOKUP(Tabela3[[#This Row],[RetornCodigo]],Tabela7[],4,0),"formula")</f>
        <v xml:space="preserve">Assai Messejena   </v>
      </c>
      <c r="AB1349" s="9" t="str">
        <f>IFERROR(VLOOKUP(Tabela3[[#This Row],[RetornCodigo]],Tabela7[],3,0),"formula")</f>
        <v>Assai</v>
      </c>
      <c r="AC1349" s="40">
        <f>IFERROR(Tabela3[[#This Row],[Vlr Devolução]]/$AK$1,"formula")</f>
        <v>4.1010503943480345E-5</v>
      </c>
      <c r="AD1349" s="32">
        <f>IFERROR(Tabela3[[#This Row],[Qtd Devolvida Kg]]/$AL$1,"formula")</f>
        <v>1.1599568430140211E-4</v>
      </c>
      <c r="AE1349" s="41" t="str">
        <f>IFERROR(RIGHT(Tabela3[[#This Row],[Cliente]],10),"formula")</f>
        <v>1899 - 26)</v>
      </c>
      <c r="AF1349" s="41">
        <f>IFERROR(VLOOKUP(Tabela3[[#This Row],[Fantasia]],'BASE VENDAS'!#REF!,2,0),0)</f>
        <v>0</v>
      </c>
      <c r="AG1349" s="41">
        <f>IFERROR(VLOOKUP(Tabela3[[#This Row],[Fantasia]],'BASE VENDAS'!#REF!,3,0),0)</f>
        <v>0</v>
      </c>
      <c r="AH1349" s="42">
        <f t="shared" si="22"/>
        <v>2.8611970184302681E-2</v>
      </c>
    </row>
    <row r="1350" spans="1:34" x14ac:dyDescent="0.2">
      <c r="A1350" s="9" t="str">
        <f>IFERROR(Tabela3[[#This Row],[direita]],"formula")</f>
        <v>1899 - 68)</v>
      </c>
      <c r="C1350" t="s">
        <v>1134</v>
      </c>
      <c r="D1350" t="s">
        <v>917</v>
      </c>
      <c r="E1350" t="s">
        <v>1135</v>
      </c>
      <c r="F1350" t="s">
        <v>676</v>
      </c>
      <c r="G1350" t="s">
        <v>1822</v>
      </c>
      <c r="H1350" s="48">
        <v>45710</v>
      </c>
      <c r="I1350" t="s">
        <v>1982</v>
      </c>
      <c r="J1350" t="s">
        <v>303</v>
      </c>
      <c r="K1350" t="s">
        <v>159</v>
      </c>
      <c r="L1350" t="s">
        <v>339</v>
      </c>
      <c r="M1350" t="s">
        <v>356</v>
      </c>
      <c r="N1350" t="s">
        <v>311</v>
      </c>
      <c r="O1350" t="s">
        <v>311</v>
      </c>
      <c r="P1350" t="s">
        <v>2916</v>
      </c>
      <c r="Q1350" t="s">
        <v>300</v>
      </c>
      <c r="R1350" t="s">
        <v>1792</v>
      </c>
      <c r="S1350" t="s">
        <v>20</v>
      </c>
      <c r="T1350" s="49">
        <v>3.6667000000000001</v>
      </c>
      <c r="U1350" s="49">
        <v>44.000399999999999</v>
      </c>
      <c r="V1350" s="49">
        <v>140.80000000000001</v>
      </c>
      <c r="W1350" t="s">
        <v>301</v>
      </c>
      <c r="X1350" t="s">
        <v>370</v>
      </c>
      <c r="Y1350" t="s">
        <v>371</v>
      </c>
      <c r="Z1350" t="s">
        <v>2917</v>
      </c>
      <c r="AA1350" s="2" t="str">
        <f>IFERROR(VLOOKUP(Tabela3[[#This Row],[RetornCodigo]],Tabela7[],4,0),"formula")</f>
        <v xml:space="preserve">Assai Jardim America   </v>
      </c>
      <c r="AB1350" s="9" t="str">
        <f>IFERROR(VLOOKUP(Tabela3[[#This Row],[RetornCodigo]],Tabela7[],3,0),"formula")</f>
        <v>Assai</v>
      </c>
      <c r="AC1350" s="40">
        <f>IFERROR(Tabela3[[#This Row],[Vlr Devolução]]/$AK$1,"formula")</f>
        <v>4.5111554337828381E-4</v>
      </c>
      <c r="AD1350" s="32">
        <f>IFERROR(Tabela3[[#This Row],[Qtd Devolvida Kg]]/$AL$1,"formula")</f>
        <v>1.2760917360574592E-3</v>
      </c>
      <c r="AE1350" s="41" t="str">
        <f>IFERROR(RIGHT(Tabela3[[#This Row],[Cliente]],10),"formula")</f>
        <v>1899 - 68)</v>
      </c>
      <c r="AF1350" s="41">
        <f>IFERROR(VLOOKUP(Tabela3[[#This Row],[Fantasia]],'BASE VENDAS'!#REF!,2,0),0)</f>
        <v>0</v>
      </c>
      <c r="AG1350" s="41">
        <f>IFERROR(VLOOKUP(Tabela3[[#This Row],[Fantasia]],'BASE VENDAS'!#REF!,3,0),0)</f>
        <v>0</v>
      </c>
      <c r="AH1350" s="42">
        <f t="shared" si="22"/>
        <v>2.8611970184302681E-2</v>
      </c>
    </row>
    <row r="1351" spans="1:34" x14ac:dyDescent="0.2">
      <c r="A1351" s="9" t="str">
        <f>IFERROR(Tabela3[[#This Row],[direita]],"formula")</f>
        <v>1899 - 08)</v>
      </c>
      <c r="C1351" t="s">
        <v>1134</v>
      </c>
      <c r="D1351" t="s">
        <v>917</v>
      </c>
      <c r="E1351" t="s">
        <v>1135</v>
      </c>
      <c r="F1351" t="s">
        <v>683</v>
      </c>
      <c r="G1351" t="s">
        <v>1210</v>
      </c>
      <c r="H1351" s="48">
        <v>45709</v>
      </c>
      <c r="I1351" t="s">
        <v>1982</v>
      </c>
      <c r="J1351" t="s">
        <v>303</v>
      </c>
      <c r="K1351" t="s">
        <v>98</v>
      </c>
      <c r="L1351" t="s">
        <v>418</v>
      </c>
      <c r="M1351" t="s">
        <v>99</v>
      </c>
      <c r="N1351" t="s">
        <v>311</v>
      </c>
      <c r="O1351" t="s">
        <v>311</v>
      </c>
      <c r="P1351" t="s">
        <v>2918</v>
      </c>
      <c r="Q1351" t="s">
        <v>300</v>
      </c>
      <c r="R1351" t="s">
        <v>1795</v>
      </c>
      <c r="S1351" t="s">
        <v>96</v>
      </c>
      <c r="T1351" s="49">
        <v>0.1</v>
      </c>
      <c r="U1351" s="49">
        <v>0.1</v>
      </c>
      <c r="V1351" s="49">
        <v>6</v>
      </c>
      <c r="W1351" t="s">
        <v>315</v>
      </c>
      <c r="X1351" t="s">
        <v>372</v>
      </c>
      <c r="Y1351" t="s">
        <v>373</v>
      </c>
      <c r="Z1351" t="s">
        <v>2919</v>
      </c>
      <c r="AA1351" s="2" t="str">
        <f>IFERROR(VLOOKUP(Tabela3[[#This Row],[RetornCodigo]],Tabela7[],4,0),"formula")</f>
        <v xml:space="preserve">Assai Caucaia   </v>
      </c>
      <c r="AB1351" s="9" t="str">
        <f>IFERROR(VLOOKUP(Tabela3[[#This Row],[RetornCodigo]],Tabela7[],3,0),"formula")</f>
        <v>Assai</v>
      </c>
      <c r="AC1351" s="40">
        <f>IFERROR(Tabela3[[#This Row],[Vlr Devolução]]/$AK$1,"formula")</f>
        <v>1.9223673723506412E-5</v>
      </c>
      <c r="AD1351" s="32">
        <f>IFERROR(Tabela3[[#This Row],[Qtd Devolvida Kg]]/$AL$1,"formula")</f>
        <v>2.9001821257476278E-6</v>
      </c>
      <c r="AE1351" s="41" t="str">
        <f>IFERROR(RIGHT(Tabela3[[#This Row],[Cliente]],10),"formula")</f>
        <v>1899 - 08)</v>
      </c>
      <c r="AF1351" s="41">
        <f>IFERROR(VLOOKUP(Tabela3[[#This Row],[Fantasia]],'BASE VENDAS'!#REF!,2,0),0)</f>
        <v>0</v>
      </c>
      <c r="AG1351" s="41">
        <f>IFERROR(VLOOKUP(Tabela3[[#This Row],[Fantasia]],'BASE VENDAS'!#REF!,3,0),0)</f>
        <v>0</v>
      </c>
      <c r="AH1351" s="42">
        <f t="shared" si="22"/>
        <v>2.8611970184302681E-2</v>
      </c>
    </row>
    <row r="1352" spans="1:34" x14ac:dyDescent="0.2">
      <c r="A1352" s="9" t="str">
        <f>IFERROR(Tabela3[[#This Row],[direita]],"formula")</f>
        <v>1899 - 27)</v>
      </c>
      <c r="C1352" t="s">
        <v>1134</v>
      </c>
      <c r="D1352" t="s">
        <v>917</v>
      </c>
      <c r="E1352" t="s">
        <v>1135</v>
      </c>
      <c r="F1352" t="s">
        <v>676</v>
      </c>
      <c r="G1352" t="s">
        <v>1793</v>
      </c>
      <c r="H1352" s="48">
        <v>45710</v>
      </c>
      <c r="I1352" t="s">
        <v>1982</v>
      </c>
      <c r="J1352" t="s">
        <v>303</v>
      </c>
      <c r="K1352" t="s">
        <v>159</v>
      </c>
      <c r="L1352" t="s">
        <v>339</v>
      </c>
      <c r="M1352" t="s">
        <v>356</v>
      </c>
      <c r="N1352" t="s">
        <v>311</v>
      </c>
      <c r="O1352" t="s">
        <v>311</v>
      </c>
      <c r="P1352" t="s">
        <v>2524</v>
      </c>
      <c r="Q1352" t="s">
        <v>308</v>
      </c>
      <c r="R1352" t="s">
        <v>1792</v>
      </c>
      <c r="S1352" t="s">
        <v>20</v>
      </c>
      <c r="T1352" s="49">
        <v>0.29170000000000001</v>
      </c>
      <c r="U1352" s="49">
        <v>3.5004</v>
      </c>
      <c r="V1352" s="49">
        <v>11.2</v>
      </c>
      <c r="W1352" t="s">
        <v>315</v>
      </c>
      <c r="X1352" t="s">
        <v>302</v>
      </c>
      <c r="Y1352" t="s">
        <v>21</v>
      </c>
      <c r="Z1352" t="s">
        <v>2525</v>
      </c>
      <c r="AA1352" s="2" t="str">
        <f>IFERROR(VLOOKUP(Tabela3[[#This Row],[RetornCodigo]],Tabela7[],4,0),"formula")</f>
        <v xml:space="preserve">Assai Parangaba   </v>
      </c>
      <c r="AB1352" s="9" t="str">
        <f>IFERROR(VLOOKUP(Tabela3[[#This Row],[RetornCodigo]],Tabela7[],3,0),"formula")</f>
        <v>Assai</v>
      </c>
      <c r="AC1352" s="40">
        <f>IFERROR(Tabela3[[#This Row],[Vlr Devolução]]/$AK$1,"formula")</f>
        <v>3.5884190950545297E-5</v>
      </c>
      <c r="AD1352" s="32">
        <f>IFERROR(Tabela3[[#This Row],[Qtd Devolvida Kg]]/$AL$1,"formula")</f>
        <v>1.0151797512966996E-4</v>
      </c>
      <c r="AE1352" s="41" t="str">
        <f>IFERROR(RIGHT(Tabela3[[#This Row],[Cliente]],10),"formula")</f>
        <v>1899 - 27)</v>
      </c>
      <c r="AF1352" s="41">
        <f>IFERROR(VLOOKUP(Tabela3[[#This Row],[Fantasia]],'BASE VENDAS'!#REF!,2,0),0)</f>
        <v>0</v>
      </c>
      <c r="AG1352" s="41">
        <f>IFERROR(VLOOKUP(Tabela3[[#This Row],[Fantasia]],'BASE VENDAS'!#REF!,3,0),0)</f>
        <v>0</v>
      </c>
      <c r="AH1352" s="42">
        <f t="shared" si="22"/>
        <v>2.8611970184302681E-2</v>
      </c>
    </row>
    <row r="1353" spans="1:34" x14ac:dyDescent="0.2">
      <c r="A1353" s="9" t="str">
        <f>IFERROR(Tabela3[[#This Row],[direita]],"formula")</f>
        <v>1899 - 27)</v>
      </c>
      <c r="C1353" t="s">
        <v>1134</v>
      </c>
      <c r="D1353" t="s">
        <v>917</v>
      </c>
      <c r="E1353" t="s">
        <v>1135</v>
      </c>
      <c r="F1353" t="s">
        <v>676</v>
      </c>
      <c r="G1353" t="s">
        <v>1793</v>
      </c>
      <c r="H1353" s="48">
        <v>45710</v>
      </c>
      <c r="I1353" t="s">
        <v>1982</v>
      </c>
      <c r="J1353" t="s">
        <v>303</v>
      </c>
      <c r="K1353" t="s">
        <v>159</v>
      </c>
      <c r="L1353" t="s">
        <v>339</v>
      </c>
      <c r="M1353" t="s">
        <v>356</v>
      </c>
      <c r="N1353" t="s">
        <v>311</v>
      </c>
      <c r="O1353" t="s">
        <v>311</v>
      </c>
      <c r="P1353" t="s">
        <v>2920</v>
      </c>
      <c r="Q1353" t="s">
        <v>300</v>
      </c>
      <c r="R1353" t="s">
        <v>1792</v>
      </c>
      <c r="S1353" t="s">
        <v>20</v>
      </c>
      <c r="T1353" s="49">
        <v>2.375</v>
      </c>
      <c r="U1353" s="49">
        <v>28.5</v>
      </c>
      <c r="V1353" s="49">
        <v>91.2</v>
      </c>
      <c r="W1353" t="s">
        <v>301</v>
      </c>
      <c r="X1353" t="s">
        <v>370</v>
      </c>
      <c r="Y1353" t="s">
        <v>371</v>
      </c>
      <c r="Z1353" t="s">
        <v>2525</v>
      </c>
      <c r="AA1353" s="2" t="str">
        <f>IFERROR(VLOOKUP(Tabela3[[#This Row],[RetornCodigo]],Tabela7[],4,0),"formula")</f>
        <v xml:space="preserve">Assai Parangaba   </v>
      </c>
      <c r="AB1353" s="9" t="str">
        <f>IFERROR(VLOOKUP(Tabela3[[#This Row],[RetornCodigo]],Tabela7[],3,0),"formula")</f>
        <v>Assai</v>
      </c>
      <c r="AC1353" s="40">
        <f>IFERROR(Tabela3[[#This Row],[Vlr Devolução]]/$AK$1,"formula")</f>
        <v>2.9219984059729748E-4</v>
      </c>
      <c r="AD1353" s="32">
        <f>IFERROR(Tabela3[[#This Row],[Qtd Devolvida Kg]]/$AL$1,"formula")</f>
        <v>8.2655190583807384E-4</v>
      </c>
      <c r="AE1353" s="41" t="str">
        <f>IFERROR(RIGHT(Tabela3[[#This Row],[Cliente]],10),"formula")</f>
        <v>1899 - 27)</v>
      </c>
      <c r="AF1353" s="41">
        <f>IFERROR(VLOOKUP(Tabela3[[#This Row],[Fantasia]],'BASE VENDAS'!#REF!,2,0),0)</f>
        <v>0</v>
      </c>
      <c r="AG1353" s="41">
        <f>IFERROR(VLOOKUP(Tabela3[[#This Row],[Fantasia]],'BASE VENDAS'!#REF!,3,0),0)</f>
        <v>0</v>
      </c>
      <c r="AH1353" s="42">
        <f t="shared" si="22"/>
        <v>2.8611970184302681E-2</v>
      </c>
    </row>
    <row r="1354" spans="1:34" x14ac:dyDescent="0.2">
      <c r="A1354" s="9" t="str">
        <f>IFERROR(Tabela3[[#This Row],[direita]],"formula")</f>
        <v>1899 - 46)</v>
      </c>
      <c r="C1354" t="s">
        <v>1134</v>
      </c>
      <c r="D1354" t="s">
        <v>917</v>
      </c>
      <c r="E1354" t="s">
        <v>1135</v>
      </c>
      <c r="F1354" t="s">
        <v>676</v>
      </c>
      <c r="G1354" t="s">
        <v>1170</v>
      </c>
      <c r="H1354" s="48">
        <v>45710</v>
      </c>
      <c r="I1354" t="s">
        <v>1982</v>
      </c>
      <c r="J1354" t="s">
        <v>303</v>
      </c>
      <c r="K1354" t="s">
        <v>98</v>
      </c>
      <c r="L1354" t="s">
        <v>418</v>
      </c>
      <c r="M1354" t="s">
        <v>99</v>
      </c>
      <c r="N1354" t="s">
        <v>311</v>
      </c>
      <c r="O1354" t="s">
        <v>311</v>
      </c>
      <c r="P1354" t="s">
        <v>2921</v>
      </c>
      <c r="Q1354" t="s">
        <v>300</v>
      </c>
      <c r="R1354" t="s">
        <v>1795</v>
      </c>
      <c r="S1354" t="s">
        <v>96</v>
      </c>
      <c r="T1354" s="49">
        <v>2</v>
      </c>
      <c r="U1354" s="49">
        <v>2</v>
      </c>
      <c r="V1354" s="49">
        <v>12</v>
      </c>
      <c r="W1354" t="s">
        <v>315</v>
      </c>
      <c r="X1354" t="s">
        <v>302</v>
      </c>
      <c r="Y1354" t="s">
        <v>335</v>
      </c>
      <c r="Z1354" t="s">
        <v>2922</v>
      </c>
      <c r="AA1354" s="2" t="str">
        <f>IFERROR(VLOOKUP(Tabela3[[#This Row],[RetornCodigo]],Tabela7[],4,0),"formula")</f>
        <v xml:space="preserve">Assai Coacu   </v>
      </c>
      <c r="AB1354" s="9" t="str">
        <f>IFERROR(VLOOKUP(Tabela3[[#This Row],[RetornCodigo]],Tabela7[],3,0),"formula")</f>
        <v>Assai</v>
      </c>
      <c r="AC1354" s="40">
        <f>IFERROR(Tabela3[[#This Row],[Vlr Devolução]]/$AK$1,"formula")</f>
        <v>3.8447347447012824E-5</v>
      </c>
      <c r="AD1354" s="32">
        <f>IFERROR(Tabela3[[#This Row],[Qtd Devolvida Kg]]/$AL$1,"formula")</f>
        <v>5.8003642514952552E-5</v>
      </c>
      <c r="AE1354" s="41" t="str">
        <f>IFERROR(RIGHT(Tabela3[[#This Row],[Cliente]],10),"formula")</f>
        <v>1899 - 46)</v>
      </c>
      <c r="AF1354" s="41">
        <f>IFERROR(VLOOKUP(Tabela3[[#This Row],[Fantasia]],'BASE VENDAS'!#REF!,2,0),0)</f>
        <v>0</v>
      </c>
      <c r="AG1354" s="41">
        <f>IFERROR(VLOOKUP(Tabela3[[#This Row],[Fantasia]],'BASE VENDAS'!#REF!,3,0),0)</f>
        <v>0</v>
      </c>
      <c r="AH1354" s="42">
        <f t="shared" si="22"/>
        <v>2.8611970184302681E-2</v>
      </c>
    </row>
    <row r="1355" spans="1:34" x14ac:dyDescent="0.2">
      <c r="A1355" s="9" t="str">
        <f>IFERROR(Tabela3[[#This Row],[direita]],"formula")</f>
        <v>0048 - 14)</v>
      </c>
      <c r="C1355" t="s">
        <v>1134</v>
      </c>
      <c r="D1355" t="s">
        <v>920</v>
      </c>
      <c r="E1355" t="s">
        <v>1135</v>
      </c>
      <c r="F1355" t="s">
        <v>676</v>
      </c>
      <c r="G1355" t="s">
        <v>1213</v>
      </c>
      <c r="H1355" s="48">
        <v>45709</v>
      </c>
      <c r="I1355" t="s">
        <v>1982</v>
      </c>
      <c r="J1355" t="s">
        <v>303</v>
      </c>
      <c r="K1355" t="s">
        <v>159</v>
      </c>
      <c r="L1355" t="s">
        <v>340</v>
      </c>
      <c r="M1355" t="s">
        <v>1812</v>
      </c>
      <c r="N1355" t="s">
        <v>311</v>
      </c>
      <c r="O1355" t="s">
        <v>311</v>
      </c>
      <c r="P1355" t="s">
        <v>2547</v>
      </c>
      <c r="Q1355" t="s">
        <v>309</v>
      </c>
      <c r="R1355" t="s">
        <v>1813</v>
      </c>
      <c r="S1355" t="s">
        <v>20</v>
      </c>
      <c r="T1355" s="49">
        <v>0.83330000000000004</v>
      </c>
      <c r="U1355" s="49">
        <v>9.9995999999999992</v>
      </c>
      <c r="V1355" s="49">
        <v>30</v>
      </c>
      <c r="W1355" t="s">
        <v>315</v>
      </c>
      <c r="X1355" t="s">
        <v>368</v>
      </c>
      <c r="Y1355" t="s">
        <v>369</v>
      </c>
      <c r="Z1355" t="s">
        <v>2546</v>
      </c>
      <c r="AA1355" s="2" t="str">
        <f>IFERROR(VLOOKUP(Tabela3[[#This Row],[RetornCodigo]],Tabela7[],4,0),"formula")</f>
        <v xml:space="preserve">Atac Vila Peri   </v>
      </c>
      <c r="AB1355" s="9" t="str">
        <f>IFERROR(VLOOKUP(Tabela3[[#This Row],[RetornCodigo]],Tabela7[],3,0),"formula")</f>
        <v>Atacadao</v>
      </c>
      <c r="AC1355" s="40">
        <f>IFERROR(Tabela3[[#This Row],[Vlr Devolução]]/$AK$1,"formula")</f>
        <v>9.6118368617532064E-5</v>
      </c>
      <c r="AD1355" s="32">
        <f>IFERROR(Tabela3[[#This Row],[Qtd Devolvida Kg]]/$AL$1,"formula")</f>
        <v>2.9000661184625973E-4</v>
      </c>
      <c r="AE1355" s="41" t="str">
        <f>IFERROR(RIGHT(Tabela3[[#This Row],[Cliente]],10),"formula")</f>
        <v>0048 - 14)</v>
      </c>
      <c r="AF1355" s="41">
        <f>IFERROR(VLOOKUP(Tabela3[[#This Row],[Fantasia]],'BASE VENDAS'!#REF!,2,0),0)</f>
        <v>0</v>
      </c>
      <c r="AG1355" s="41">
        <f>IFERROR(VLOOKUP(Tabela3[[#This Row],[Fantasia]],'BASE VENDAS'!#REF!,3,0),0)</f>
        <v>0</v>
      </c>
      <c r="AH1355" s="42">
        <f t="shared" si="22"/>
        <v>2.8611970184302681E-2</v>
      </c>
    </row>
    <row r="1356" spans="1:34" x14ac:dyDescent="0.2">
      <c r="A1356" s="9" t="str">
        <f>IFERROR(Tabela3[[#This Row],[direita]],"formula")</f>
        <v>0048 - 14)</v>
      </c>
      <c r="C1356" t="s">
        <v>1134</v>
      </c>
      <c r="D1356" t="s">
        <v>920</v>
      </c>
      <c r="E1356" t="s">
        <v>1135</v>
      </c>
      <c r="F1356" t="s">
        <v>676</v>
      </c>
      <c r="G1356" t="s">
        <v>1213</v>
      </c>
      <c r="H1356" s="48">
        <v>45709</v>
      </c>
      <c r="I1356" t="s">
        <v>1982</v>
      </c>
      <c r="J1356" t="s">
        <v>303</v>
      </c>
      <c r="K1356" t="s">
        <v>98</v>
      </c>
      <c r="L1356" t="s">
        <v>418</v>
      </c>
      <c r="M1356" t="s">
        <v>99</v>
      </c>
      <c r="N1356" t="s">
        <v>311</v>
      </c>
      <c r="O1356" t="s">
        <v>311</v>
      </c>
      <c r="P1356" t="s">
        <v>2547</v>
      </c>
      <c r="Q1356" t="s">
        <v>300</v>
      </c>
      <c r="R1356" t="s">
        <v>1795</v>
      </c>
      <c r="S1356" t="s">
        <v>96</v>
      </c>
      <c r="T1356" s="49">
        <v>0.1</v>
      </c>
      <c r="U1356" s="49">
        <v>0.1</v>
      </c>
      <c r="V1356" s="49">
        <v>6</v>
      </c>
      <c r="W1356" t="s">
        <v>315</v>
      </c>
      <c r="X1356" t="s">
        <v>368</v>
      </c>
      <c r="Y1356" t="s">
        <v>369</v>
      </c>
      <c r="Z1356" t="s">
        <v>2546</v>
      </c>
      <c r="AA1356" s="2" t="str">
        <f>IFERROR(VLOOKUP(Tabela3[[#This Row],[RetornCodigo]],Tabela7[],4,0),"formula")</f>
        <v xml:space="preserve">Atac Vila Peri   </v>
      </c>
      <c r="AB1356" s="9" t="str">
        <f>IFERROR(VLOOKUP(Tabela3[[#This Row],[RetornCodigo]],Tabela7[],3,0),"formula")</f>
        <v>Atacadao</v>
      </c>
      <c r="AC1356" s="40">
        <f>IFERROR(Tabela3[[#This Row],[Vlr Devolução]]/$AK$1,"formula")</f>
        <v>1.9223673723506412E-5</v>
      </c>
      <c r="AD1356" s="32">
        <f>IFERROR(Tabela3[[#This Row],[Qtd Devolvida Kg]]/$AL$1,"formula")</f>
        <v>2.9001821257476278E-6</v>
      </c>
      <c r="AE1356" s="41" t="str">
        <f>IFERROR(RIGHT(Tabela3[[#This Row],[Cliente]],10),"formula")</f>
        <v>0048 - 14)</v>
      </c>
      <c r="AF1356" s="41">
        <f>IFERROR(VLOOKUP(Tabela3[[#This Row],[Fantasia]],'BASE VENDAS'!#REF!,2,0),0)</f>
        <v>0</v>
      </c>
      <c r="AG1356" s="41">
        <f>IFERROR(VLOOKUP(Tabela3[[#This Row],[Fantasia]],'BASE VENDAS'!#REF!,3,0),0)</f>
        <v>0</v>
      </c>
      <c r="AH1356" s="42">
        <f t="shared" si="22"/>
        <v>2.8611970184302681E-2</v>
      </c>
    </row>
    <row r="1357" spans="1:34" x14ac:dyDescent="0.2">
      <c r="A1357" s="9" t="str">
        <f>IFERROR(Tabela3[[#This Row],[direita]],"formula")</f>
        <v>0002 - 42)</v>
      </c>
      <c r="C1357" t="s">
        <v>1134</v>
      </c>
      <c r="D1357" t="s">
        <v>920</v>
      </c>
      <c r="E1357" t="s">
        <v>1135</v>
      </c>
      <c r="F1357" t="s">
        <v>676</v>
      </c>
      <c r="G1357" t="s">
        <v>1216</v>
      </c>
      <c r="H1357" s="48">
        <v>45712</v>
      </c>
      <c r="I1357" t="s">
        <v>2485</v>
      </c>
      <c r="J1357" t="s">
        <v>303</v>
      </c>
      <c r="K1357" t="s">
        <v>159</v>
      </c>
      <c r="L1357" t="s">
        <v>340</v>
      </c>
      <c r="M1357" t="s">
        <v>1812</v>
      </c>
      <c r="N1357" t="s">
        <v>311</v>
      </c>
      <c r="O1357" t="s">
        <v>311</v>
      </c>
      <c r="P1357" t="s">
        <v>2550</v>
      </c>
      <c r="Q1357" t="s">
        <v>308</v>
      </c>
      <c r="R1357" t="s">
        <v>1813</v>
      </c>
      <c r="S1357" t="s">
        <v>20</v>
      </c>
      <c r="T1357" s="49">
        <v>4.8333000000000004</v>
      </c>
      <c r="U1357" s="49">
        <v>57.999600000000001</v>
      </c>
      <c r="V1357" s="49">
        <v>174</v>
      </c>
      <c r="W1357" t="s">
        <v>301</v>
      </c>
      <c r="X1357" t="s">
        <v>370</v>
      </c>
      <c r="Y1357" t="s">
        <v>371</v>
      </c>
      <c r="Z1357" t="s">
        <v>2549</v>
      </c>
      <c r="AA1357" s="2" t="str">
        <f>IFERROR(VLOOKUP(Tabela3[[#This Row],[RetornCodigo]],Tabela7[],4,0),"formula")</f>
        <v xml:space="preserve">Atac Canindezinho   </v>
      </c>
      <c r="AB1357" s="9" t="str">
        <f>IFERROR(VLOOKUP(Tabela3[[#This Row],[RetornCodigo]],Tabela7[],3,0),"formula")</f>
        <v>Atacadao</v>
      </c>
      <c r="AC1357" s="40">
        <f>IFERROR(Tabela3[[#This Row],[Vlr Devolução]]/$AK$1,"formula")</f>
        <v>5.5748653798168594E-4</v>
      </c>
      <c r="AD1357" s="32">
        <f>IFERROR(Tabela3[[#This Row],[Qtd Devolvida Kg]]/$AL$1,"formula")</f>
        <v>1.682094032205121E-3</v>
      </c>
      <c r="AE1357" s="41" t="str">
        <f>IFERROR(RIGHT(Tabela3[[#This Row],[Cliente]],10),"formula")</f>
        <v>0002 - 42)</v>
      </c>
      <c r="AF1357" s="41">
        <f>IFERROR(VLOOKUP(Tabela3[[#This Row],[Fantasia]],'BASE VENDAS'!#REF!,2,0),0)</f>
        <v>0</v>
      </c>
      <c r="AG1357" s="41">
        <f>IFERROR(VLOOKUP(Tabela3[[#This Row],[Fantasia]],'BASE VENDAS'!#REF!,3,0),0)</f>
        <v>0</v>
      </c>
      <c r="AH1357" s="42">
        <f t="shared" si="22"/>
        <v>2.8611970184302681E-2</v>
      </c>
    </row>
    <row r="1358" spans="1:34" x14ac:dyDescent="0.2">
      <c r="A1358" s="9" t="str">
        <f>IFERROR(Tabela3[[#This Row],[direita]],"formula")</f>
        <v>0002 - 39)</v>
      </c>
      <c r="C1358" t="s">
        <v>1134</v>
      </c>
      <c r="D1358" t="s">
        <v>920</v>
      </c>
      <c r="E1358" t="s">
        <v>1135</v>
      </c>
      <c r="F1358" t="s">
        <v>685</v>
      </c>
      <c r="G1358" t="s">
        <v>1316</v>
      </c>
      <c r="H1358" s="48">
        <v>45712</v>
      </c>
      <c r="I1358" t="s">
        <v>2485</v>
      </c>
      <c r="J1358" t="s">
        <v>303</v>
      </c>
      <c r="K1358" t="s">
        <v>98</v>
      </c>
      <c r="L1358" t="s">
        <v>418</v>
      </c>
      <c r="M1358" t="s">
        <v>99</v>
      </c>
      <c r="N1358" t="s">
        <v>311</v>
      </c>
      <c r="O1358" t="s">
        <v>311</v>
      </c>
      <c r="P1358" t="s">
        <v>2551</v>
      </c>
      <c r="Q1358" t="s">
        <v>300</v>
      </c>
      <c r="R1358" t="s">
        <v>1795</v>
      </c>
      <c r="S1358" t="s">
        <v>96</v>
      </c>
      <c r="T1358" s="49">
        <v>21</v>
      </c>
      <c r="U1358" s="49">
        <v>21</v>
      </c>
      <c r="V1358" s="49">
        <v>126</v>
      </c>
      <c r="W1358" t="s">
        <v>315</v>
      </c>
      <c r="X1358" t="s">
        <v>372</v>
      </c>
      <c r="Y1358" t="s">
        <v>373</v>
      </c>
      <c r="Z1358" t="s">
        <v>2553</v>
      </c>
      <c r="AA1358" s="2" t="str">
        <f>IFERROR(VLOOKUP(Tabela3[[#This Row],[RetornCodigo]],Tabela7[],4,0),"formula")</f>
        <v xml:space="preserve">Atac Sobral   </v>
      </c>
      <c r="AB1358" s="9" t="str">
        <f>IFERROR(VLOOKUP(Tabela3[[#This Row],[RetornCodigo]],Tabela7[],3,0),"formula")</f>
        <v>Atacadao</v>
      </c>
      <c r="AC1358" s="40">
        <f>IFERROR(Tabela3[[#This Row],[Vlr Devolução]]/$AK$1,"formula")</f>
        <v>4.0369714819363462E-4</v>
      </c>
      <c r="AD1358" s="32">
        <f>IFERROR(Tabela3[[#This Row],[Qtd Devolvida Kg]]/$AL$1,"formula")</f>
        <v>6.090382464070018E-4</v>
      </c>
      <c r="AE1358" s="41" t="str">
        <f>IFERROR(RIGHT(Tabela3[[#This Row],[Cliente]],10),"formula")</f>
        <v>0002 - 39)</v>
      </c>
      <c r="AF1358" s="41">
        <f>IFERROR(VLOOKUP(Tabela3[[#This Row],[Fantasia]],'BASE VENDAS'!#REF!,2,0),0)</f>
        <v>0</v>
      </c>
      <c r="AG1358" s="41">
        <f>IFERROR(VLOOKUP(Tabela3[[#This Row],[Fantasia]],'BASE VENDAS'!#REF!,3,0),0)</f>
        <v>0</v>
      </c>
      <c r="AH1358" s="42">
        <f t="shared" si="22"/>
        <v>2.8611970184302681E-2</v>
      </c>
    </row>
    <row r="1359" spans="1:34" x14ac:dyDescent="0.2">
      <c r="A1359" s="9" t="str">
        <f>IFERROR(Tabela3[[#This Row],[direita]],"formula")</f>
        <v>0129 - 01)</v>
      </c>
      <c r="C1359" t="s">
        <v>1134</v>
      </c>
      <c r="D1359" t="s">
        <v>917</v>
      </c>
      <c r="E1359" t="s">
        <v>1135</v>
      </c>
      <c r="F1359" t="s">
        <v>676</v>
      </c>
      <c r="G1359" t="s">
        <v>1200</v>
      </c>
      <c r="H1359" s="48">
        <v>45710</v>
      </c>
      <c r="I1359" t="s">
        <v>1982</v>
      </c>
      <c r="J1359" t="s">
        <v>303</v>
      </c>
      <c r="K1359" t="s">
        <v>159</v>
      </c>
      <c r="L1359" t="s">
        <v>339</v>
      </c>
      <c r="M1359" t="s">
        <v>160</v>
      </c>
      <c r="N1359" t="s">
        <v>311</v>
      </c>
      <c r="O1359" t="s">
        <v>311</v>
      </c>
      <c r="P1359" t="s">
        <v>2559</v>
      </c>
      <c r="Q1359" t="s">
        <v>300</v>
      </c>
      <c r="R1359" t="s">
        <v>161</v>
      </c>
      <c r="S1359" t="s">
        <v>20</v>
      </c>
      <c r="T1359" s="49">
        <v>1</v>
      </c>
      <c r="U1359" s="49">
        <v>12</v>
      </c>
      <c r="V1359" s="49">
        <v>82.8</v>
      </c>
      <c r="W1359" t="s">
        <v>315</v>
      </c>
      <c r="X1359" t="s">
        <v>370</v>
      </c>
      <c r="Y1359" t="s">
        <v>379</v>
      </c>
      <c r="Z1359" t="s">
        <v>2560</v>
      </c>
      <c r="AA1359" s="2" t="str">
        <f>IFERROR(VLOOKUP(Tabela3[[#This Row],[RetornCodigo]],Tabela7[],4,0),"formula")</f>
        <v xml:space="preserve">Sup Sao Luiz Paupina   </v>
      </c>
      <c r="AB1359" s="9" t="str">
        <f>IFERROR(VLOOKUP(Tabela3[[#This Row],[RetornCodigo]],Tabela7[],3,0),"formula")</f>
        <v>Sao Luiz</v>
      </c>
      <c r="AC1359" s="40">
        <f>IFERROR(Tabela3[[#This Row],[Vlr Devolução]]/$AK$1,"formula")</f>
        <v>2.6528669738438846E-4</v>
      </c>
      <c r="AD1359" s="32">
        <f>IFERROR(Tabela3[[#This Row],[Qtd Devolvida Kg]]/$AL$1,"formula")</f>
        <v>3.4802185508971535E-4</v>
      </c>
      <c r="AE1359" s="41" t="str">
        <f>IFERROR(RIGHT(Tabela3[[#This Row],[Cliente]],10),"formula")</f>
        <v>0129 - 01)</v>
      </c>
      <c r="AF1359" s="41">
        <f>IFERROR(VLOOKUP(Tabela3[[#This Row],[Fantasia]],'BASE VENDAS'!#REF!,2,0),0)</f>
        <v>0</v>
      </c>
      <c r="AG1359" s="41">
        <f>IFERROR(VLOOKUP(Tabela3[[#This Row],[Fantasia]],'BASE VENDAS'!#REF!,3,0),0)</f>
        <v>0</v>
      </c>
      <c r="AH1359" s="42">
        <f t="shared" si="22"/>
        <v>2.8611970184302681E-2</v>
      </c>
    </row>
    <row r="1360" spans="1:34" x14ac:dyDescent="0.2">
      <c r="A1360" s="9" t="str">
        <f>IFERROR(Tabela3[[#This Row],[direita]],"formula")</f>
        <v>1899 - 40)</v>
      </c>
      <c r="C1360" t="s">
        <v>1140</v>
      </c>
      <c r="D1360" t="s">
        <v>919</v>
      </c>
      <c r="E1360" t="s">
        <v>1141</v>
      </c>
      <c r="F1360" t="s">
        <v>677</v>
      </c>
      <c r="G1360" t="s">
        <v>1142</v>
      </c>
      <c r="H1360" s="48">
        <v>45712</v>
      </c>
      <c r="I1360" t="s">
        <v>2485</v>
      </c>
      <c r="J1360" t="s">
        <v>303</v>
      </c>
      <c r="K1360" t="s">
        <v>159</v>
      </c>
      <c r="L1360" t="s">
        <v>339</v>
      </c>
      <c r="M1360" t="s">
        <v>160</v>
      </c>
      <c r="N1360" t="s">
        <v>311</v>
      </c>
      <c r="O1360" t="s">
        <v>311</v>
      </c>
      <c r="P1360" t="s">
        <v>2578</v>
      </c>
      <c r="Q1360" t="s">
        <v>300</v>
      </c>
      <c r="R1360" t="s">
        <v>161</v>
      </c>
      <c r="S1360" t="s">
        <v>20</v>
      </c>
      <c r="T1360" s="49">
        <v>1.25</v>
      </c>
      <c r="U1360" s="49">
        <v>15</v>
      </c>
      <c r="V1360" s="49">
        <v>118.5</v>
      </c>
      <c r="W1360" t="s">
        <v>301</v>
      </c>
      <c r="X1360" t="s">
        <v>370</v>
      </c>
      <c r="Y1360" t="s">
        <v>371</v>
      </c>
      <c r="Z1360" t="s">
        <v>2577</v>
      </c>
      <c r="AA1360" s="2" t="str">
        <f>IFERROR(VLOOKUP(Tabela3[[#This Row],[RetornCodigo]],Tabela7[],4,0),"formula")</f>
        <v xml:space="preserve">Assai Ininga   </v>
      </c>
      <c r="AB1360" s="9" t="str">
        <f>IFERROR(VLOOKUP(Tabela3[[#This Row],[RetornCodigo]],Tabela7[],3,0),"formula")</f>
        <v>Assai</v>
      </c>
      <c r="AC1360" s="40">
        <f>IFERROR(Tabela3[[#This Row],[Vlr Devolução]]/$AK$1,"formula")</f>
        <v>3.7966755603925163E-4</v>
      </c>
      <c r="AD1360" s="32">
        <f>IFERROR(Tabela3[[#This Row],[Qtd Devolvida Kg]]/$AL$1,"formula")</f>
        <v>4.3502731886214415E-4</v>
      </c>
      <c r="AE1360" s="41" t="str">
        <f>IFERROR(RIGHT(Tabela3[[#This Row],[Cliente]],10),"formula")</f>
        <v>1899 - 40)</v>
      </c>
      <c r="AF1360" s="41">
        <f>IFERROR(VLOOKUP(Tabela3[[#This Row],[Fantasia]],'BASE VENDAS'!#REF!,2,0),0)</f>
        <v>0</v>
      </c>
      <c r="AG1360" s="41">
        <f>IFERROR(VLOOKUP(Tabela3[[#This Row],[Fantasia]],'BASE VENDAS'!#REF!,3,0),0)</f>
        <v>0</v>
      </c>
      <c r="AH1360" s="42">
        <f t="shared" si="22"/>
        <v>2.8611970184302681E-2</v>
      </c>
    </row>
    <row r="1361" spans="1:34" x14ac:dyDescent="0.2">
      <c r="A1361" s="9" t="str">
        <f>IFERROR(Tabela3[[#This Row],[direita]],"formula")</f>
        <v>0002 - 58)</v>
      </c>
      <c r="C1361" t="s">
        <v>1140</v>
      </c>
      <c r="D1361" t="s">
        <v>918</v>
      </c>
      <c r="E1361" t="s">
        <v>1141</v>
      </c>
      <c r="F1361" t="s">
        <v>677</v>
      </c>
      <c r="G1361" t="s">
        <v>1469</v>
      </c>
      <c r="H1361" s="48">
        <v>45712</v>
      </c>
      <c r="I1361" t="s">
        <v>2485</v>
      </c>
      <c r="J1361" t="s">
        <v>303</v>
      </c>
      <c r="K1361" t="s">
        <v>159</v>
      </c>
      <c r="L1361" t="s">
        <v>340</v>
      </c>
      <c r="M1361" t="s">
        <v>162</v>
      </c>
      <c r="N1361" t="s">
        <v>325</v>
      </c>
      <c r="O1361" t="s">
        <v>311</v>
      </c>
      <c r="P1361" t="s">
        <v>2923</v>
      </c>
      <c r="Q1361" t="s">
        <v>300</v>
      </c>
      <c r="R1361" t="s">
        <v>1814</v>
      </c>
      <c r="S1361" t="s">
        <v>20</v>
      </c>
      <c r="T1361" s="49">
        <v>0.5</v>
      </c>
      <c r="U1361" s="49">
        <v>6</v>
      </c>
      <c r="V1361" s="49">
        <v>25.2</v>
      </c>
      <c r="W1361" t="s">
        <v>305</v>
      </c>
      <c r="X1361" t="s">
        <v>368</v>
      </c>
      <c r="Y1361" t="s">
        <v>369</v>
      </c>
      <c r="Z1361" t="s">
        <v>2582</v>
      </c>
      <c r="AA1361" s="2" t="str">
        <f>IFERROR(VLOOKUP(Tabela3[[#This Row],[RetornCodigo]],Tabela7[],4,0),"formula")</f>
        <v xml:space="preserve">Atac Ilhotas   </v>
      </c>
      <c r="AB1361" s="9" t="str">
        <f>IFERROR(VLOOKUP(Tabela3[[#This Row],[RetornCodigo]],Tabela7[],3,0),"formula")</f>
        <v>Atacadao</v>
      </c>
      <c r="AC1361" s="40">
        <f>IFERROR(Tabela3[[#This Row],[Vlr Devolução]]/$AK$1,"formula")</f>
        <v>8.0739429638726926E-5</v>
      </c>
      <c r="AD1361" s="32">
        <f>IFERROR(Tabela3[[#This Row],[Qtd Devolvida Kg]]/$AL$1,"formula")</f>
        <v>1.7401092754485768E-4</v>
      </c>
      <c r="AE1361" s="41" t="str">
        <f>IFERROR(RIGHT(Tabela3[[#This Row],[Cliente]],10),"formula")</f>
        <v>0002 - 58)</v>
      </c>
      <c r="AF1361" s="41">
        <f>IFERROR(VLOOKUP(Tabela3[[#This Row],[Fantasia]],'BASE VENDAS'!#REF!,2,0),0)</f>
        <v>0</v>
      </c>
      <c r="AG1361" s="41">
        <f>IFERROR(VLOOKUP(Tabela3[[#This Row],[Fantasia]],'BASE VENDAS'!#REF!,3,0),0)</f>
        <v>0</v>
      </c>
      <c r="AH1361" s="42">
        <f t="shared" si="22"/>
        <v>2.8611970184302681E-2</v>
      </c>
    </row>
    <row r="1362" spans="1:34" x14ac:dyDescent="0.2">
      <c r="A1362" s="9" t="str">
        <f>IFERROR(Tabela3[[#This Row],[direita]],"formula")</f>
        <v>2459 - 76)</v>
      </c>
      <c r="C1362" t="s">
        <v>1134</v>
      </c>
      <c r="D1362" t="s">
        <v>917</v>
      </c>
      <c r="E1362" t="s">
        <v>1135</v>
      </c>
      <c r="F1362" t="s">
        <v>701</v>
      </c>
      <c r="G1362" t="s">
        <v>1364</v>
      </c>
      <c r="H1362" s="48">
        <v>45707</v>
      </c>
      <c r="I1362" t="s">
        <v>1982</v>
      </c>
      <c r="J1362" t="s">
        <v>303</v>
      </c>
      <c r="K1362" t="s">
        <v>159</v>
      </c>
      <c r="L1362" t="s">
        <v>340</v>
      </c>
      <c r="M1362" t="s">
        <v>1812</v>
      </c>
      <c r="N1362" t="s">
        <v>311</v>
      </c>
      <c r="O1362" t="s">
        <v>311</v>
      </c>
      <c r="P1362" t="s">
        <v>2603</v>
      </c>
      <c r="Q1362" t="s">
        <v>309</v>
      </c>
      <c r="R1362" t="s">
        <v>1813</v>
      </c>
      <c r="S1362" t="s">
        <v>20</v>
      </c>
      <c r="T1362" s="49">
        <v>0.66669999999999996</v>
      </c>
      <c r="U1362" s="49">
        <v>8.0004000000000008</v>
      </c>
      <c r="V1362" s="49">
        <v>24</v>
      </c>
      <c r="W1362" t="s">
        <v>315</v>
      </c>
      <c r="X1362" t="s">
        <v>368</v>
      </c>
      <c r="Y1362" t="s">
        <v>369</v>
      </c>
      <c r="Z1362" t="s">
        <v>2604</v>
      </c>
      <c r="AA1362" s="2" t="str">
        <f>IFERROR(VLOOKUP(Tabela3[[#This Row],[RetornCodigo]],Tabela7[],4,0),"formula")</f>
        <v xml:space="preserve">Mateus Vila Ramalho  Russas   </v>
      </c>
      <c r="AB1362" s="9" t="str">
        <f>IFERROR(VLOOKUP(Tabela3[[#This Row],[RetornCodigo]],Tabela7[],3,0),"formula")</f>
        <v>Mateus</v>
      </c>
      <c r="AC1362" s="40">
        <f>IFERROR(Tabela3[[#This Row],[Vlr Devolução]]/$AK$1,"formula")</f>
        <v>7.6894694894025649E-5</v>
      </c>
      <c r="AD1362" s="32">
        <f>IFERROR(Tabela3[[#This Row],[Qtd Devolvida Kg]]/$AL$1,"formula")</f>
        <v>2.3202617078831324E-4</v>
      </c>
      <c r="AE1362" s="41" t="str">
        <f>IFERROR(RIGHT(Tabela3[[#This Row],[Cliente]],10),"formula")</f>
        <v>2459 - 76)</v>
      </c>
      <c r="AF1362" s="41">
        <f>IFERROR(VLOOKUP(Tabela3[[#This Row],[Fantasia]],'BASE VENDAS'!#REF!,2,0),0)</f>
        <v>0</v>
      </c>
      <c r="AG1362" s="41">
        <f>IFERROR(VLOOKUP(Tabela3[[#This Row],[Fantasia]],'BASE VENDAS'!#REF!,3,0),0)</f>
        <v>0</v>
      </c>
      <c r="AH1362" s="42">
        <f t="shared" si="22"/>
        <v>2.8611970184302681E-2</v>
      </c>
    </row>
    <row r="1363" spans="1:34" x14ac:dyDescent="0.2">
      <c r="A1363" s="9" t="str">
        <f>IFERROR(Tabela3[[#This Row],[direita]],"formula")</f>
        <v>2131 - 02)</v>
      </c>
      <c r="C1363" t="s">
        <v>1134</v>
      </c>
      <c r="D1363" t="s">
        <v>924</v>
      </c>
      <c r="E1363" t="s">
        <v>1135</v>
      </c>
      <c r="F1363" t="s">
        <v>689</v>
      </c>
      <c r="G1363" t="s">
        <v>2607</v>
      </c>
      <c r="H1363" s="48">
        <v>45710</v>
      </c>
      <c r="I1363" t="s">
        <v>1982</v>
      </c>
      <c r="J1363" t="s">
        <v>303</v>
      </c>
      <c r="K1363" t="s">
        <v>159</v>
      </c>
      <c r="L1363" t="s">
        <v>340</v>
      </c>
      <c r="M1363" t="s">
        <v>162</v>
      </c>
      <c r="N1363" t="s">
        <v>325</v>
      </c>
      <c r="O1363" t="s">
        <v>311</v>
      </c>
      <c r="P1363" t="s">
        <v>2608</v>
      </c>
      <c r="Q1363" t="s">
        <v>307</v>
      </c>
      <c r="R1363" t="s">
        <v>1814</v>
      </c>
      <c r="S1363" t="s">
        <v>20</v>
      </c>
      <c r="T1363" s="49">
        <v>8.3299999999999999E-2</v>
      </c>
      <c r="U1363" s="49">
        <v>0.99960000000000004</v>
      </c>
      <c r="V1363" s="49">
        <v>3</v>
      </c>
      <c r="W1363" t="s">
        <v>315</v>
      </c>
      <c r="X1363" t="s">
        <v>368</v>
      </c>
      <c r="Y1363" t="s">
        <v>369</v>
      </c>
      <c r="Z1363" t="s">
        <v>2609</v>
      </c>
      <c r="AA1363" s="2" t="str">
        <f>IFERROR(VLOOKUP(Tabela3[[#This Row],[RetornCodigo]],Tabela7[],4,0),"formula")</f>
        <v xml:space="preserve">Diniz Pedrinhas   </v>
      </c>
      <c r="AB1363" s="9" t="str">
        <f>IFERROR(VLOOKUP(Tabela3[[#This Row],[RetornCodigo]],Tabela7[],3,0),"formula")</f>
        <v>Super Economico</v>
      </c>
      <c r="AC1363" s="40">
        <f>IFERROR(Tabela3[[#This Row],[Vlr Devolução]]/$AK$1,"formula")</f>
        <v>9.6118368617532061E-6</v>
      </c>
      <c r="AD1363" s="32">
        <f>IFERROR(Tabela3[[#This Row],[Qtd Devolvida Kg]]/$AL$1,"formula")</f>
        <v>2.8990220528973289E-5</v>
      </c>
      <c r="AE1363" s="41" t="str">
        <f>IFERROR(RIGHT(Tabela3[[#This Row],[Cliente]],10),"formula")</f>
        <v>2131 - 02)</v>
      </c>
      <c r="AF1363" s="41">
        <f>IFERROR(VLOOKUP(Tabela3[[#This Row],[Fantasia]],'BASE VENDAS'!#REF!,2,0),0)</f>
        <v>0</v>
      </c>
      <c r="AG1363" s="41">
        <f>IFERROR(VLOOKUP(Tabela3[[#This Row],[Fantasia]],'BASE VENDAS'!#REF!,3,0),0)</f>
        <v>0</v>
      </c>
      <c r="AH1363" s="42">
        <f t="shared" si="22"/>
        <v>2.8611970184302681E-2</v>
      </c>
    </row>
    <row r="1364" spans="1:34" x14ac:dyDescent="0.2">
      <c r="A1364" s="9" t="str">
        <f>IFERROR(Tabela3[[#This Row],[direita]],"formula")</f>
        <v>2131 - 08)</v>
      </c>
      <c r="C1364" t="s">
        <v>1134</v>
      </c>
      <c r="D1364" t="s">
        <v>924</v>
      </c>
      <c r="E1364" t="s">
        <v>1135</v>
      </c>
      <c r="F1364" t="s">
        <v>689</v>
      </c>
      <c r="G1364" t="s">
        <v>2610</v>
      </c>
      <c r="H1364" s="48">
        <v>45712</v>
      </c>
      <c r="I1364" t="s">
        <v>2485</v>
      </c>
      <c r="J1364" t="s">
        <v>303</v>
      </c>
      <c r="K1364" t="s">
        <v>159</v>
      </c>
      <c r="L1364" t="s">
        <v>339</v>
      </c>
      <c r="M1364" t="s">
        <v>160</v>
      </c>
      <c r="N1364" t="s">
        <v>311</v>
      </c>
      <c r="O1364" t="s">
        <v>311</v>
      </c>
      <c r="P1364" t="s">
        <v>2611</v>
      </c>
      <c r="Q1364" t="s">
        <v>309</v>
      </c>
      <c r="R1364" t="s">
        <v>161</v>
      </c>
      <c r="S1364" t="s">
        <v>20</v>
      </c>
      <c r="T1364" s="49">
        <v>8.3299999999999999E-2</v>
      </c>
      <c r="U1364" s="49">
        <v>0.99960000000000004</v>
      </c>
      <c r="V1364" s="49">
        <v>6.8</v>
      </c>
      <c r="W1364" t="s">
        <v>315</v>
      </c>
      <c r="X1364" t="s">
        <v>302</v>
      </c>
      <c r="Y1364" t="s">
        <v>21</v>
      </c>
      <c r="Z1364" t="s">
        <v>2612</v>
      </c>
      <c r="AA1364" s="2" t="str">
        <f>IFERROR(VLOOKUP(Tabela3[[#This Row],[RetornCodigo]],Tabela7[],4,0),"formula")</f>
        <v xml:space="preserve">Diniz Supermercados  Salesianos   </v>
      </c>
      <c r="AB1364" s="9" t="str">
        <f>IFERROR(VLOOKUP(Tabela3[[#This Row],[RetornCodigo]],Tabela7[],3,0),"formula")</f>
        <v>Diniz</v>
      </c>
      <c r="AC1364" s="40">
        <f>IFERROR(Tabela3[[#This Row],[Vlr Devolução]]/$AK$1,"formula")</f>
        <v>2.1786830219973933E-5</v>
      </c>
      <c r="AD1364" s="32">
        <f>IFERROR(Tabela3[[#This Row],[Qtd Devolvida Kg]]/$AL$1,"formula")</f>
        <v>2.8990220528973289E-5</v>
      </c>
      <c r="AE1364" s="41" t="str">
        <f>IFERROR(RIGHT(Tabela3[[#This Row],[Cliente]],10),"formula")</f>
        <v>2131 - 08)</v>
      </c>
      <c r="AF1364" s="41">
        <f>IFERROR(VLOOKUP(Tabela3[[#This Row],[Fantasia]],'BASE VENDAS'!#REF!,2,0),0)</f>
        <v>0</v>
      </c>
      <c r="AG1364" s="41">
        <f>IFERROR(VLOOKUP(Tabela3[[#This Row],[Fantasia]],'BASE VENDAS'!#REF!,3,0),0)</f>
        <v>0</v>
      </c>
      <c r="AH1364" s="42">
        <f t="shared" si="22"/>
        <v>2.8611970184302681E-2</v>
      </c>
    </row>
    <row r="1365" spans="1:34" x14ac:dyDescent="0.2">
      <c r="A1365" s="9" t="str">
        <f>IFERROR(Tabela3[[#This Row],[direita]],"formula")</f>
        <v>3016 - 01)</v>
      </c>
      <c r="C1365" t="s">
        <v>1134</v>
      </c>
      <c r="D1365" t="s">
        <v>924</v>
      </c>
      <c r="E1365" t="s">
        <v>1135</v>
      </c>
      <c r="F1365" t="s">
        <v>693</v>
      </c>
      <c r="G1365" t="s">
        <v>2613</v>
      </c>
      <c r="H1365" s="48">
        <v>45712</v>
      </c>
      <c r="I1365" t="s">
        <v>2485</v>
      </c>
      <c r="J1365" t="s">
        <v>303</v>
      </c>
      <c r="K1365" t="s">
        <v>159</v>
      </c>
      <c r="L1365" t="s">
        <v>340</v>
      </c>
      <c r="M1365" t="s">
        <v>162</v>
      </c>
      <c r="N1365" t="s">
        <v>325</v>
      </c>
      <c r="O1365" t="s">
        <v>311</v>
      </c>
      <c r="P1365" t="s">
        <v>2614</v>
      </c>
      <c r="Q1365" t="s">
        <v>319</v>
      </c>
      <c r="R1365" t="s">
        <v>1814</v>
      </c>
      <c r="S1365" t="s">
        <v>20</v>
      </c>
      <c r="T1365" s="49">
        <v>0.1167</v>
      </c>
      <c r="U1365" s="49">
        <v>1.4004000000000001</v>
      </c>
      <c r="V1365" s="49">
        <v>4.2</v>
      </c>
      <c r="W1365" t="s">
        <v>315</v>
      </c>
      <c r="X1365" t="s">
        <v>368</v>
      </c>
      <c r="Y1365" t="s">
        <v>369</v>
      </c>
      <c r="Z1365" t="s">
        <v>2615</v>
      </c>
      <c r="AA1365" s="2" t="str">
        <f>IFERROR(VLOOKUP(Tabela3[[#This Row],[RetornCodigo]],Tabela7[],4,0),"formula")</f>
        <v xml:space="preserve">Diniz Supermercados   </v>
      </c>
      <c r="AB1365" s="9" t="str">
        <f>IFERROR(VLOOKUP(Tabela3[[#This Row],[RetornCodigo]],Tabela7[],3,0),"formula")</f>
        <v>Diniz</v>
      </c>
      <c r="AC1365" s="40">
        <f>IFERROR(Tabela3[[#This Row],[Vlr Devolução]]/$AK$1,"formula")</f>
        <v>1.3456571606454489E-5</v>
      </c>
      <c r="AD1365" s="32">
        <f>IFERROR(Tabela3[[#This Row],[Qtd Devolvida Kg]]/$AL$1,"formula")</f>
        <v>4.0614150488969784E-5</v>
      </c>
      <c r="AE1365" s="41" t="str">
        <f>IFERROR(RIGHT(Tabela3[[#This Row],[Cliente]],10),"formula")</f>
        <v>3016 - 01)</v>
      </c>
      <c r="AF1365" s="41">
        <f>IFERROR(VLOOKUP(Tabela3[[#This Row],[Fantasia]],'BASE VENDAS'!#REF!,2,0),0)</f>
        <v>0</v>
      </c>
      <c r="AG1365" s="41">
        <f>IFERROR(VLOOKUP(Tabela3[[#This Row],[Fantasia]],'BASE VENDAS'!#REF!,3,0),0)</f>
        <v>0</v>
      </c>
      <c r="AH1365" s="42">
        <f t="shared" si="22"/>
        <v>2.8611970184302681E-2</v>
      </c>
    </row>
    <row r="1366" spans="1:34" x14ac:dyDescent="0.2">
      <c r="A1366" s="9" t="str">
        <f>IFERROR(Tabela3[[#This Row],[direita]],"formula")</f>
        <v>2131 - 06)</v>
      </c>
      <c r="C1366" t="s">
        <v>1134</v>
      </c>
      <c r="D1366" t="s">
        <v>924</v>
      </c>
      <c r="E1366" t="s">
        <v>1135</v>
      </c>
      <c r="F1366" t="s">
        <v>689</v>
      </c>
      <c r="G1366" t="s">
        <v>2616</v>
      </c>
      <c r="H1366" s="48">
        <v>45709</v>
      </c>
      <c r="I1366" t="s">
        <v>1982</v>
      </c>
      <c r="J1366" t="s">
        <v>303</v>
      </c>
      <c r="K1366" t="s">
        <v>159</v>
      </c>
      <c r="L1366" t="s">
        <v>340</v>
      </c>
      <c r="M1366" t="s">
        <v>162</v>
      </c>
      <c r="N1366" t="s">
        <v>325</v>
      </c>
      <c r="O1366" t="s">
        <v>311</v>
      </c>
      <c r="P1366" t="s">
        <v>2617</v>
      </c>
      <c r="Q1366" t="s">
        <v>308</v>
      </c>
      <c r="R1366" t="s">
        <v>1814</v>
      </c>
      <c r="S1366" t="s">
        <v>20</v>
      </c>
      <c r="T1366" s="49">
        <v>4.1700000000000001E-2</v>
      </c>
      <c r="U1366" s="49">
        <v>0.50039999999999996</v>
      </c>
      <c r="V1366" s="49">
        <v>1.5</v>
      </c>
      <c r="W1366" t="s">
        <v>315</v>
      </c>
      <c r="X1366" t="s">
        <v>302</v>
      </c>
      <c r="Y1366" t="s">
        <v>21</v>
      </c>
      <c r="Z1366" t="s">
        <v>2618</v>
      </c>
      <c r="AA1366" s="2" t="str">
        <f>IFERROR(VLOOKUP(Tabela3[[#This Row],[RetornCodigo]],Tabela7[],4,0),"formula")</f>
        <v xml:space="preserve">Diniz Jose Geraldo Da Cruz   </v>
      </c>
      <c r="AB1366" s="9" t="str">
        <f>IFERROR(VLOOKUP(Tabela3[[#This Row],[RetornCodigo]],Tabela7[],3,0),"formula")</f>
        <v>Diniz</v>
      </c>
      <c r="AC1366" s="40">
        <f>IFERROR(Tabela3[[#This Row],[Vlr Devolução]]/$AK$1,"formula")</f>
        <v>4.805918430876603E-6</v>
      </c>
      <c r="AD1366" s="32">
        <f>IFERROR(Tabela3[[#This Row],[Qtd Devolvida Kg]]/$AL$1,"formula")</f>
        <v>1.4512511357241128E-5</v>
      </c>
      <c r="AE1366" s="41" t="str">
        <f>IFERROR(RIGHT(Tabela3[[#This Row],[Cliente]],10),"formula")</f>
        <v>2131 - 06)</v>
      </c>
      <c r="AF1366" s="41">
        <f>IFERROR(VLOOKUP(Tabela3[[#This Row],[Fantasia]],'BASE VENDAS'!#REF!,2,0),0)</f>
        <v>0</v>
      </c>
      <c r="AG1366" s="41">
        <f>IFERROR(VLOOKUP(Tabela3[[#This Row],[Fantasia]],'BASE VENDAS'!#REF!,3,0),0)</f>
        <v>0</v>
      </c>
      <c r="AH1366" s="42">
        <f t="shared" si="22"/>
        <v>2.8611970184302681E-2</v>
      </c>
    </row>
    <row r="1367" spans="1:34" x14ac:dyDescent="0.2">
      <c r="A1367" s="9" t="str">
        <f>IFERROR(Tabela3[[#This Row],[direita]],"formula")</f>
        <v>2459 - 50)</v>
      </c>
      <c r="C1367" t="s">
        <v>1140</v>
      </c>
      <c r="D1367" t="s">
        <v>918</v>
      </c>
      <c r="E1367" t="s">
        <v>1141</v>
      </c>
      <c r="F1367" t="s">
        <v>677</v>
      </c>
      <c r="G1367" t="s">
        <v>1336</v>
      </c>
      <c r="H1367" s="48">
        <v>45712</v>
      </c>
      <c r="I1367" t="s">
        <v>2485</v>
      </c>
      <c r="J1367" t="s">
        <v>303</v>
      </c>
      <c r="K1367" t="s">
        <v>159</v>
      </c>
      <c r="L1367" t="s">
        <v>339</v>
      </c>
      <c r="M1367" t="s">
        <v>160</v>
      </c>
      <c r="N1367" t="s">
        <v>311</v>
      </c>
      <c r="O1367" t="s">
        <v>311</v>
      </c>
      <c r="P1367" t="s">
        <v>2924</v>
      </c>
      <c r="Q1367" t="s">
        <v>300</v>
      </c>
      <c r="R1367" t="s">
        <v>161</v>
      </c>
      <c r="S1367" t="s">
        <v>20</v>
      </c>
      <c r="T1367" s="49">
        <v>0.33329999999999999</v>
      </c>
      <c r="U1367" s="49">
        <v>3.9996</v>
      </c>
      <c r="V1367" s="49">
        <v>26</v>
      </c>
      <c r="W1367" t="s">
        <v>315</v>
      </c>
      <c r="X1367" t="s">
        <v>302</v>
      </c>
      <c r="Y1367" t="s">
        <v>21</v>
      </c>
      <c r="Z1367" t="s">
        <v>2925</v>
      </c>
      <c r="AA1367" s="2" t="str">
        <f>IFERROR(VLOOKUP(Tabela3[[#This Row],[RetornCodigo]],Tabela7[],4,0),"formula")</f>
        <v xml:space="preserve">Mateus Parque Sao Joao   </v>
      </c>
      <c r="AB1367" s="9" t="str">
        <f>IFERROR(VLOOKUP(Tabela3[[#This Row],[RetornCodigo]],Tabela7[],3,0),"formula")</f>
        <v>Mateus</v>
      </c>
      <c r="AC1367" s="40">
        <f>IFERROR(Tabela3[[#This Row],[Vlr Devolução]]/$AK$1,"formula")</f>
        <v>8.3302586135194454E-5</v>
      </c>
      <c r="AD1367" s="32">
        <f>IFERROR(Tabela3[[#This Row],[Qtd Devolvida Kg]]/$AL$1,"formula")</f>
        <v>1.1599568430140211E-4</v>
      </c>
      <c r="AE1367" s="41" t="str">
        <f>IFERROR(RIGHT(Tabela3[[#This Row],[Cliente]],10),"formula")</f>
        <v>2459 - 50)</v>
      </c>
      <c r="AF1367" s="41">
        <f>IFERROR(VLOOKUP(Tabela3[[#This Row],[Fantasia]],'BASE VENDAS'!#REF!,2,0),0)</f>
        <v>0</v>
      </c>
      <c r="AG1367" s="41">
        <f>IFERROR(VLOOKUP(Tabela3[[#This Row],[Fantasia]],'BASE VENDAS'!#REF!,3,0),0)</f>
        <v>0</v>
      </c>
      <c r="AH1367" s="42">
        <f t="shared" si="22"/>
        <v>2.8611970184302681E-2</v>
      </c>
    </row>
    <row r="1368" spans="1:34" x14ac:dyDescent="0.2">
      <c r="A1368" s="9" t="str">
        <f>IFERROR(Tabela3[[#This Row],[direita]],"formula")</f>
        <v>2459 - 23)</v>
      </c>
      <c r="C1368" t="s">
        <v>1140</v>
      </c>
      <c r="D1368" t="s">
        <v>918</v>
      </c>
      <c r="E1368" t="s">
        <v>1284</v>
      </c>
      <c r="F1368" t="s">
        <v>678</v>
      </c>
      <c r="G1368" t="s">
        <v>1374</v>
      </c>
      <c r="H1368" s="48">
        <v>45710</v>
      </c>
      <c r="I1368" t="s">
        <v>1982</v>
      </c>
      <c r="J1368" t="s">
        <v>303</v>
      </c>
      <c r="K1368" t="s">
        <v>159</v>
      </c>
      <c r="L1368" t="s">
        <v>339</v>
      </c>
      <c r="M1368" t="s">
        <v>160</v>
      </c>
      <c r="N1368" t="s">
        <v>311</v>
      </c>
      <c r="O1368" t="s">
        <v>311</v>
      </c>
      <c r="P1368" t="s">
        <v>2628</v>
      </c>
      <c r="Q1368" t="s">
        <v>308</v>
      </c>
      <c r="R1368" t="s">
        <v>161</v>
      </c>
      <c r="S1368" t="s">
        <v>20</v>
      </c>
      <c r="T1368" s="49">
        <v>0.66669999999999996</v>
      </c>
      <c r="U1368" s="49">
        <v>8.0004000000000008</v>
      </c>
      <c r="V1368" s="49">
        <v>52</v>
      </c>
      <c r="W1368" t="s">
        <v>315</v>
      </c>
      <c r="X1368" t="s">
        <v>302</v>
      </c>
      <c r="Y1368" t="s">
        <v>21</v>
      </c>
      <c r="Z1368" t="s">
        <v>2629</v>
      </c>
      <c r="AA1368" s="2" t="str">
        <f>IFERROR(VLOOKUP(Tabela3[[#This Row],[RetornCodigo]],Tabela7[],4,0),"formula")</f>
        <v xml:space="preserve">Mix Mateus Centro  Timon   </v>
      </c>
      <c r="AB1368" s="9" t="str">
        <f>IFERROR(VLOOKUP(Tabela3[[#This Row],[RetornCodigo]],Tabela7[],3,0),"formula")</f>
        <v>Mateus</v>
      </c>
      <c r="AC1368" s="40">
        <f>IFERROR(Tabela3[[#This Row],[Vlr Devolução]]/$AK$1,"formula")</f>
        <v>1.6660517227038891E-4</v>
      </c>
      <c r="AD1368" s="32">
        <f>IFERROR(Tabela3[[#This Row],[Qtd Devolvida Kg]]/$AL$1,"formula")</f>
        <v>2.3202617078831324E-4</v>
      </c>
      <c r="AE1368" s="41" t="str">
        <f>IFERROR(RIGHT(Tabela3[[#This Row],[Cliente]],10),"formula")</f>
        <v>2459 - 23)</v>
      </c>
      <c r="AF1368" s="41">
        <f>IFERROR(VLOOKUP(Tabela3[[#This Row],[Fantasia]],'BASE VENDAS'!#REF!,2,0),0)</f>
        <v>0</v>
      </c>
      <c r="AG1368" s="41">
        <f>IFERROR(VLOOKUP(Tabela3[[#This Row],[Fantasia]],'BASE VENDAS'!#REF!,3,0),0)</f>
        <v>0</v>
      </c>
      <c r="AH1368" s="42">
        <f t="shared" si="22"/>
        <v>2.8611970184302681E-2</v>
      </c>
    </row>
    <row r="1369" spans="1:34" x14ac:dyDescent="0.2">
      <c r="A1369" s="9" t="str">
        <f>IFERROR(Tabela3[[#This Row],[direita]],"formula")</f>
        <v>2459 - 55)</v>
      </c>
      <c r="C1369" t="s">
        <v>1140</v>
      </c>
      <c r="D1369" t="s">
        <v>918</v>
      </c>
      <c r="E1369" t="s">
        <v>1284</v>
      </c>
      <c r="F1369" t="s">
        <v>678</v>
      </c>
      <c r="G1369" t="s">
        <v>1680</v>
      </c>
      <c r="H1369" s="48">
        <v>45709</v>
      </c>
      <c r="I1369" t="s">
        <v>1982</v>
      </c>
      <c r="J1369" t="s">
        <v>303</v>
      </c>
      <c r="K1369" t="s">
        <v>159</v>
      </c>
      <c r="L1369" t="s">
        <v>339</v>
      </c>
      <c r="M1369" t="s">
        <v>160</v>
      </c>
      <c r="N1369" t="s">
        <v>311</v>
      </c>
      <c r="O1369" t="s">
        <v>311</v>
      </c>
      <c r="P1369" t="s">
        <v>2926</v>
      </c>
      <c r="Q1369" t="s">
        <v>300</v>
      </c>
      <c r="R1369" t="s">
        <v>161</v>
      </c>
      <c r="S1369" t="s">
        <v>20</v>
      </c>
      <c r="T1369" s="49">
        <v>0.66669999999999996</v>
      </c>
      <c r="U1369" s="49">
        <v>8.0004000000000008</v>
      </c>
      <c r="V1369" s="49">
        <v>52</v>
      </c>
      <c r="W1369" t="s">
        <v>315</v>
      </c>
      <c r="X1369" t="s">
        <v>302</v>
      </c>
      <c r="Y1369" t="s">
        <v>21</v>
      </c>
      <c r="Z1369" t="s">
        <v>2927</v>
      </c>
      <c r="AA1369" s="2" t="str">
        <f>IFERROR(VLOOKUP(Tabela3[[#This Row],[RetornCodigo]],Tabela7[],4,0),"formula")</f>
        <v xml:space="preserve">Mateus Parque Da Alvorada   </v>
      </c>
      <c r="AB1369" s="9" t="str">
        <f>IFERROR(VLOOKUP(Tabela3[[#This Row],[RetornCodigo]],Tabela7[],3,0),"formula")</f>
        <v>Mateus</v>
      </c>
      <c r="AC1369" s="40">
        <f>IFERROR(Tabela3[[#This Row],[Vlr Devolução]]/$AK$1,"formula")</f>
        <v>1.6660517227038891E-4</v>
      </c>
      <c r="AD1369" s="32">
        <f>IFERROR(Tabela3[[#This Row],[Qtd Devolvida Kg]]/$AL$1,"formula")</f>
        <v>2.3202617078831324E-4</v>
      </c>
      <c r="AE1369" s="41" t="str">
        <f>IFERROR(RIGHT(Tabela3[[#This Row],[Cliente]],10),"formula")</f>
        <v>2459 - 55)</v>
      </c>
      <c r="AF1369" s="41">
        <f>IFERROR(VLOOKUP(Tabela3[[#This Row],[Fantasia]],'BASE VENDAS'!#REF!,2,0),0)</f>
        <v>0</v>
      </c>
      <c r="AG1369" s="41">
        <f>IFERROR(VLOOKUP(Tabela3[[#This Row],[Fantasia]],'BASE VENDAS'!#REF!,3,0),0)</f>
        <v>0</v>
      </c>
      <c r="AH1369" s="42">
        <f t="shared" si="22"/>
        <v>2.8611970184302681E-2</v>
      </c>
    </row>
    <row r="1370" spans="1:34" x14ac:dyDescent="0.2">
      <c r="A1370" s="9" t="str">
        <f>IFERROR(Tabela3[[#This Row],[direita]],"formula")</f>
        <v>0002 - 11)</v>
      </c>
      <c r="C1370" t="s">
        <v>1140</v>
      </c>
      <c r="D1370" t="s">
        <v>918</v>
      </c>
      <c r="E1370" t="s">
        <v>1141</v>
      </c>
      <c r="F1370" t="s">
        <v>677</v>
      </c>
      <c r="G1370" t="s">
        <v>1479</v>
      </c>
      <c r="H1370" s="48">
        <v>45709</v>
      </c>
      <c r="I1370" t="s">
        <v>1982</v>
      </c>
      <c r="J1370" t="s">
        <v>303</v>
      </c>
      <c r="K1370" t="s">
        <v>159</v>
      </c>
      <c r="L1370" t="s">
        <v>339</v>
      </c>
      <c r="M1370" t="s">
        <v>160</v>
      </c>
      <c r="N1370" t="s">
        <v>311</v>
      </c>
      <c r="O1370" t="s">
        <v>311</v>
      </c>
      <c r="P1370" t="s">
        <v>2630</v>
      </c>
      <c r="Q1370" t="s">
        <v>307</v>
      </c>
      <c r="R1370" t="s">
        <v>161</v>
      </c>
      <c r="S1370" t="s">
        <v>20</v>
      </c>
      <c r="T1370" s="49">
        <v>0.23</v>
      </c>
      <c r="U1370" s="49">
        <v>2.76</v>
      </c>
      <c r="V1370" s="49">
        <v>20.7</v>
      </c>
      <c r="W1370" t="s">
        <v>315</v>
      </c>
      <c r="X1370" t="s">
        <v>302</v>
      </c>
      <c r="Y1370" t="s">
        <v>21</v>
      </c>
      <c r="Z1370" t="s">
        <v>2631</v>
      </c>
      <c r="AA1370" s="2" t="str">
        <f>IFERROR(VLOOKUP(Tabela3[[#This Row],[RetornCodigo]],Tabela7[],4,0),"formula")</f>
        <v xml:space="preserve">Atac Primavera   </v>
      </c>
      <c r="AB1370" s="9" t="str">
        <f>IFERROR(VLOOKUP(Tabela3[[#This Row],[RetornCodigo]],Tabela7[],3,0),"formula")</f>
        <v>Atacadao</v>
      </c>
      <c r="AC1370" s="40">
        <f>IFERROR(Tabela3[[#This Row],[Vlr Devolução]]/$AK$1,"formula")</f>
        <v>6.6321674346097115E-5</v>
      </c>
      <c r="AD1370" s="32">
        <f>IFERROR(Tabela3[[#This Row],[Qtd Devolvida Kg]]/$AL$1,"formula")</f>
        <v>8.0045026670634516E-5</v>
      </c>
      <c r="AE1370" s="41" t="str">
        <f>IFERROR(RIGHT(Tabela3[[#This Row],[Cliente]],10),"formula")</f>
        <v>0002 - 11)</v>
      </c>
      <c r="AF1370" s="41">
        <f>IFERROR(VLOOKUP(Tabela3[[#This Row],[Fantasia]],'BASE VENDAS'!#REF!,2,0),0)</f>
        <v>0</v>
      </c>
      <c r="AG1370" s="41">
        <f>IFERROR(VLOOKUP(Tabela3[[#This Row],[Fantasia]],'BASE VENDAS'!#REF!,3,0),0)</f>
        <v>0</v>
      </c>
      <c r="AH1370" s="42">
        <f t="shared" si="22"/>
        <v>2.8611970184302681E-2</v>
      </c>
    </row>
    <row r="1371" spans="1:34" x14ac:dyDescent="0.2">
      <c r="A1371" s="9" t="str">
        <f>IFERROR(Tabela3[[#This Row],[direita]],"formula")</f>
        <v>0002 - 24)</v>
      </c>
      <c r="C1371" t="s">
        <v>1134</v>
      </c>
      <c r="D1371" t="s">
        <v>920</v>
      </c>
      <c r="E1371" t="s">
        <v>1135</v>
      </c>
      <c r="F1371" t="s">
        <v>676</v>
      </c>
      <c r="G1371" t="s">
        <v>1264</v>
      </c>
      <c r="H1371" s="48">
        <v>45706</v>
      </c>
      <c r="I1371" t="s">
        <v>1982</v>
      </c>
      <c r="J1371" t="s">
        <v>303</v>
      </c>
      <c r="K1371" t="s">
        <v>159</v>
      </c>
      <c r="L1371" t="s">
        <v>339</v>
      </c>
      <c r="M1371" t="s">
        <v>356</v>
      </c>
      <c r="N1371" t="s">
        <v>311</v>
      </c>
      <c r="O1371" t="s">
        <v>311</v>
      </c>
      <c r="P1371" t="s">
        <v>2928</v>
      </c>
      <c r="Q1371" t="s">
        <v>300</v>
      </c>
      <c r="R1371" t="s">
        <v>1792</v>
      </c>
      <c r="S1371" t="s">
        <v>20</v>
      </c>
      <c r="T1371" s="49">
        <v>1.1667000000000001</v>
      </c>
      <c r="U1371" s="49">
        <v>14.000400000000001</v>
      </c>
      <c r="V1371" s="49">
        <v>70</v>
      </c>
      <c r="W1371" t="s">
        <v>315</v>
      </c>
      <c r="X1371" t="s">
        <v>302</v>
      </c>
      <c r="Y1371" t="s">
        <v>21</v>
      </c>
      <c r="Z1371" t="s">
        <v>2891</v>
      </c>
      <c r="AA1371" s="2" t="str">
        <f>IFERROR(VLOOKUP(Tabela3[[#This Row],[RetornCodigo]],Tabela7[],4,0),"formula")</f>
        <v xml:space="preserve">Atac Serrinha   </v>
      </c>
      <c r="AB1371" s="9" t="str">
        <f>IFERROR(VLOOKUP(Tabela3[[#This Row],[RetornCodigo]],Tabela7[],3,0),"formula")</f>
        <v>Atacadao</v>
      </c>
      <c r="AC1371" s="40">
        <f>IFERROR(Tabela3[[#This Row],[Vlr Devolução]]/$AK$1,"formula")</f>
        <v>2.2427619344090813E-4</v>
      </c>
      <c r="AD1371" s="32">
        <f>IFERROR(Tabela3[[#This Row],[Qtd Devolvida Kg]]/$AL$1,"formula")</f>
        <v>4.0603709833317091E-4</v>
      </c>
      <c r="AE1371" s="41" t="str">
        <f>IFERROR(RIGHT(Tabela3[[#This Row],[Cliente]],10),"formula")</f>
        <v>0002 - 24)</v>
      </c>
      <c r="AF1371" s="41">
        <f>IFERROR(VLOOKUP(Tabela3[[#This Row],[Fantasia]],'BASE VENDAS'!#REF!,2,0),0)</f>
        <v>0</v>
      </c>
      <c r="AG1371" s="41">
        <f>IFERROR(VLOOKUP(Tabela3[[#This Row],[Fantasia]],'BASE VENDAS'!#REF!,3,0),0)</f>
        <v>0</v>
      </c>
      <c r="AH1371" s="42">
        <f t="shared" si="22"/>
        <v>2.8611970184302681E-2</v>
      </c>
    </row>
    <row r="1372" spans="1:34" x14ac:dyDescent="0.2">
      <c r="A1372" s="9" t="str">
        <f>IFERROR(Tabela3[[#This Row],[direita]],"formula")</f>
        <v>0002 - 24)</v>
      </c>
      <c r="C1372" t="s">
        <v>1134</v>
      </c>
      <c r="D1372" t="s">
        <v>920</v>
      </c>
      <c r="E1372" t="s">
        <v>1135</v>
      </c>
      <c r="F1372" t="s">
        <v>676</v>
      </c>
      <c r="G1372" t="s">
        <v>1264</v>
      </c>
      <c r="H1372" s="48">
        <v>45712</v>
      </c>
      <c r="I1372" t="s">
        <v>2485</v>
      </c>
      <c r="J1372" t="s">
        <v>303</v>
      </c>
      <c r="K1372" t="s">
        <v>159</v>
      </c>
      <c r="L1372" t="s">
        <v>339</v>
      </c>
      <c r="M1372" t="s">
        <v>356</v>
      </c>
      <c r="N1372" t="s">
        <v>311</v>
      </c>
      <c r="O1372" t="s">
        <v>311</v>
      </c>
      <c r="P1372" t="s">
        <v>2890</v>
      </c>
      <c r="Q1372" t="s">
        <v>300</v>
      </c>
      <c r="R1372" t="s">
        <v>1792</v>
      </c>
      <c r="S1372" t="s">
        <v>20</v>
      </c>
      <c r="T1372" s="49">
        <v>1.3332999999999999</v>
      </c>
      <c r="U1372" s="49">
        <v>15.999599999999999</v>
      </c>
      <c r="V1372" s="49">
        <v>80</v>
      </c>
      <c r="W1372" t="s">
        <v>301</v>
      </c>
      <c r="X1372" t="s">
        <v>370</v>
      </c>
      <c r="Y1372" t="s">
        <v>371</v>
      </c>
      <c r="Z1372" t="s">
        <v>2891</v>
      </c>
      <c r="AA1372" s="2" t="str">
        <f>IFERROR(VLOOKUP(Tabela3[[#This Row],[RetornCodigo]],Tabela7[],4,0),"formula")</f>
        <v xml:space="preserve">Atac Serrinha   </v>
      </c>
      <c r="AB1372" s="9" t="str">
        <f>IFERROR(VLOOKUP(Tabela3[[#This Row],[RetornCodigo]],Tabela7[],3,0),"formula")</f>
        <v>Atacadao</v>
      </c>
      <c r="AC1372" s="40">
        <f>IFERROR(Tabela3[[#This Row],[Vlr Devolução]]/$AK$1,"formula")</f>
        <v>2.5631564964675215E-4</v>
      </c>
      <c r="AD1372" s="32">
        <f>IFERROR(Tabela3[[#This Row],[Qtd Devolvida Kg]]/$AL$1,"formula")</f>
        <v>4.6401753939111744E-4</v>
      </c>
      <c r="AE1372" s="41" t="str">
        <f>IFERROR(RIGHT(Tabela3[[#This Row],[Cliente]],10),"formula")</f>
        <v>0002 - 24)</v>
      </c>
      <c r="AF1372" s="41">
        <f>IFERROR(VLOOKUP(Tabela3[[#This Row],[Fantasia]],'BASE VENDAS'!#REF!,2,0),0)</f>
        <v>0</v>
      </c>
      <c r="AG1372" s="41">
        <f>IFERROR(VLOOKUP(Tabela3[[#This Row],[Fantasia]],'BASE VENDAS'!#REF!,3,0),0)</f>
        <v>0</v>
      </c>
      <c r="AH1372" s="42">
        <f t="shared" si="22"/>
        <v>2.8611970184302681E-2</v>
      </c>
    </row>
    <row r="1373" spans="1:34" x14ac:dyDescent="0.2">
      <c r="A1373" s="9" t="str">
        <f>IFERROR(Tabela3[[#This Row],[direita]],"formula")</f>
        <v>1899 - 47)</v>
      </c>
      <c r="C1373" t="s">
        <v>1134</v>
      </c>
      <c r="D1373" t="s">
        <v>917</v>
      </c>
      <c r="E1373" t="s">
        <v>1135</v>
      </c>
      <c r="F1373" t="s">
        <v>676</v>
      </c>
      <c r="G1373" t="s">
        <v>1194</v>
      </c>
      <c r="H1373" s="48">
        <v>45706</v>
      </c>
      <c r="I1373" t="s">
        <v>1982</v>
      </c>
      <c r="J1373" t="s">
        <v>303</v>
      </c>
      <c r="K1373" t="s">
        <v>159</v>
      </c>
      <c r="L1373" t="s">
        <v>339</v>
      </c>
      <c r="M1373" t="s">
        <v>356</v>
      </c>
      <c r="N1373" t="s">
        <v>311</v>
      </c>
      <c r="O1373" t="s">
        <v>311</v>
      </c>
      <c r="P1373" t="s">
        <v>2634</v>
      </c>
      <c r="Q1373" t="s">
        <v>308</v>
      </c>
      <c r="R1373" t="s">
        <v>374</v>
      </c>
      <c r="S1373" t="s">
        <v>20</v>
      </c>
      <c r="T1373" s="49">
        <v>1.175</v>
      </c>
      <c r="U1373" s="49">
        <v>14.1</v>
      </c>
      <c r="V1373" s="49">
        <v>77.55</v>
      </c>
      <c r="W1373" t="s">
        <v>315</v>
      </c>
      <c r="X1373" t="s">
        <v>302</v>
      </c>
      <c r="Y1373" t="s">
        <v>21</v>
      </c>
      <c r="Z1373" t="s">
        <v>2635</v>
      </c>
      <c r="AA1373" s="2" t="str">
        <f>IFERROR(VLOOKUP(Tabela3[[#This Row],[RetornCodigo]],Tabela7[],4,0),"formula")</f>
        <v xml:space="preserve">Assai Presidente Kennedy   </v>
      </c>
      <c r="AB1373" s="9" t="str">
        <f>IFERROR(VLOOKUP(Tabela3[[#This Row],[RetornCodigo]],Tabela7[],3,0),"formula")</f>
        <v>Assai</v>
      </c>
      <c r="AC1373" s="40">
        <f>IFERROR(Tabela3[[#This Row],[Vlr Devolução]]/$AK$1,"formula")</f>
        <v>2.4846598287632039E-4</v>
      </c>
      <c r="AD1373" s="32">
        <f>IFERROR(Tabela3[[#This Row],[Qtd Devolvida Kg]]/$AL$1,"formula")</f>
        <v>4.0892567973041549E-4</v>
      </c>
      <c r="AE1373" s="41" t="str">
        <f>IFERROR(RIGHT(Tabela3[[#This Row],[Cliente]],10),"formula")</f>
        <v>1899 - 47)</v>
      </c>
      <c r="AF1373" s="41">
        <f>IFERROR(VLOOKUP(Tabela3[[#This Row],[Fantasia]],'BASE VENDAS'!#REF!,2,0),0)</f>
        <v>0</v>
      </c>
      <c r="AG1373" s="41">
        <f>IFERROR(VLOOKUP(Tabela3[[#This Row],[Fantasia]],'BASE VENDAS'!#REF!,3,0),0)</f>
        <v>0</v>
      </c>
      <c r="AH1373" s="42">
        <f t="shared" si="22"/>
        <v>2.8611970184302681E-2</v>
      </c>
    </row>
    <row r="1374" spans="1:34" x14ac:dyDescent="0.2">
      <c r="A1374" s="9" t="str">
        <f>IFERROR(Tabela3[[#This Row],[direita]],"formula")</f>
        <v>1899 - 47)</v>
      </c>
      <c r="C1374" t="s">
        <v>1134</v>
      </c>
      <c r="D1374" t="s">
        <v>917</v>
      </c>
      <c r="E1374" t="s">
        <v>1135</v>
      </c>
      <c r="F1374" t="s">
        <v>676</v>
      </c>
      <c r="G1374" t="s">
        <v>1194</v>
      </c>
      <c r="H1374" s="48">
        <v>45709</v>
      </c>
      <c r="I1374" t="s">
        <v>1982</v>
      </c>
      <c r="J1374" t="s">
        <v>303</v>
      </c>
      <c r="K1374" t="s">
        <v>159</v>
      </c>
      <c r="L1374" t="s">
        <v>339</v>
      </c>
      <c r="M1374" t="s">
        <v>356</v>
      </c>
      <c r="N1374" t="s">
        <v>311</v>
      </c>
      <c r="O1374" t="s">
        <v>311</v>
      </c>
      <c r="P1374" t="s">
        <v>2929</v>
      </c>
      <c r="Q1374" t="s">
        <v>300</v>
      </c>
      <c r="R1374" t="s">
        <v>374</v>
      </c>
      <c r="S1374" t="s">
        <v>20</v>
      </c>
      <c r="T1374" s="49">
        <v>3.9167000000000001</v>
      </c>
      <c r="U1374" s="49">
        <v>47.000399999999999</v>
      </c>
      <c r="V1374" s="49">
        <v>258.5</v>
      </c>
      <c r="W1374" t="s">
        <v>301</v>
      </c>
      <c r="X1374" t="s">
        <v>370</v>
      </c>
      <c r="Y1374" t="s">
        <v>371</v>
      </c>
      <c r="Z1374" t="s">
        <v>2635</v>
      </c>
      <c r="AA1374" s="2" t="str">
        <f>IFERROR(VLOOKUP(Tabela3[[#This Row],[RetornCodigo]],Tabela7[],4,0),"formula")</f>
        <v xml:space="preserve">Assai Presidente Kennedy   </v>
      </c>
      <c r="AB1374" s="9" t="str">
        <f>IFERROR(VLOOKUP(Tabela3[[#This Row],[RetornCodigo]],Tabela7[],3,0),"formula")</f>
        <v>Assai</v>
      </c>
      <c r="AC1374" s="40">
        <f>IFERROR(Tabela3[[#This Row],[Vlr Devolução]]/$AK$1,"formula")</f>
        <v>8.2821994292106788E-4</v>
      </c>
      <c r="AD1374" s="32">
        <f>IFERROR(Tabela3[[#This Row],[Qtd Devolvida Kg]]/$AL$1,"formula")</f>
        <v>1.3630971998298881E-3</v>
      </c>
      <c r="AE1374" s="41" t="str">
        <f>IFERROR(RIGHT(Tabela3[[#This Row],[Cliente]],10),"formula")</f>
        <v>1899 - 47)</v>
      </c>
      <c r="AF1374" s="41">
        <f>IFERROR(VLOOKUP(Tabela3[[#This Row],[Fantasia]],'BASE VENDAS'!#REF!,2,0),0)</f>
        <v>0</v>
      </c>
      <c r="AG1374" s="41">
        <f>IFERROR(VLOOKUP(Tabela3[[#This Row],[Fantasia]],'BASE VENDAS'!#REF!,3,0),0)</f>
        <v>0</v>
      </c>
      <c r="AH1374" s="42">
        <f t="shared" si="22"/>
        <v>2.8611970184302681E-2</v>
      </c>
    </row>
    <row r="1375" spans="1:34" x14ac:dyDescent="0.2">
      <c r="A1375" s="9" t="str">
        <f>IFERROR(Tabela3[[#This Row],[direita]],"formula")</f>
        <v>1899 - 68)</v>
      </c>
      <c r="C1375" t="s">
        <v>1134</v>
      </c>
      <c r="D1375" t="s">
        <v>917</v>
      </c>
      <c r="E1375" t="s">
        <v>1135</v>
      </c>
      <c r="F1375" t="s">
        <v>676</v>
      </c>
      <c r="G1375" t="s">
        <v>1822</v>
      </c>
      <c r="H1375" s="48">
        <v>45706</v>
      </c>
      <c r="I1375" t="s">
        <v>1982</v>
      </c>
      <c r="J1375" t="s">
        <v>303</v>
      </c>
      <c r="K1375" t="s">
        <v>159</v>
      </c>
      <c r="L1375" t="s">
        <v>339</v>
      </c>
      <c r="M1375" t="s">
        <v>356</v>
      </c>
      <c r="N1375" t="s">
        <v>311</v>
      </c>
      <c r="O1375" t="s">
        <v>311</v>
      </c>
      <c r="P1375" t="s">
        <v>2930</v>
      </c>
      <c r="Q1375" t="s">
        <v>300</v>
      </c>
      <c r="R1375" t="s">
        <v>374</v>
      </c>
      <c r="S1375" t="s">
        <v>20</v>
      </c>
      <c r="T1375" s="49">
        <v>0.14169999999999999</v>
      </c>
      <c r="U1375" s="49">
        <v>1.7003999999999999</v>
      </c>
      <c r="V1375" s="49">
        <v>9.35</v>
      </c>
      <c r="W1375" t="s">
        <v>315</v>
      </c>
      <c r="X1375" t="s">
        <v>302</v>
      </c>
      <c r="Y1375" t="s">
        <v>21</v>
      </c>
      <c r="Z1375" t="s">
        <v>2639</v>
      </c>
      <c r="AA1375" s="2" t="str">
        <f>IFERROR(VLOOKUP(Tabela3[[#This Row],[RetornCodigo]],Tabela7[],4,0),"formula")</f>
        <v xml:space="preserve">Assai Jardim America   </v>
      </c>
      <c r="AB1375" s="9" t="str">
        <f>IFERROR(VLOOKUP(Tabela3[[#This Row],[RetornCodigo]],Tabela7[],3,0),"formula")</f>
        <v>Assai</v>
      </c>
      <c r="AC1375" s="40">
        <f>IFERROR(Tabela3[[#This Row],[Vlr Devolução]]/$AK$1,"formula")</f>
        <v>2.9956891552464158E-5</v>
      </c>
      <c r="AD1375" s="32">
        <f>IFERROR(Tabela3[[#This Row],[Qtd Devolvida Kg]]/$AL$1,"formula")</f>
        <v>4.931469686621266E-5</v>
      </c>
      <c r="AE1375" s="41" t="str">
        <f>IFERROR(RIGHT(Tabela3[[#This Row],[Cliente]],10),"formula")</f>
        <v>1899 - 68)</v>
      </c>
      <c r="AF1375" s="41">
        <f>IFERROR(VLOOKUP(Tabela3[[#This Row],[Fantasia]],'BASE VENDAS'!#REF!,2,0),0)</f>
        <v>0</v>
      </c>
      <c r="AG1375" s="41">
        <f>IFERROR(VLOOKUP(Tabela3[[#This Row],[Fantasia]],'BASE VENDAS'!#REF!,3,0),0)</f>
        <v>0</v>
      </c>
      <c r="AH1375" s="42">
        <f t="shared" si="22"/>
        <v>2.8611970184302681E-2</v>
      </c>
    </row>
    <row r="1376" spans="1:34" x14ac:dyDescent="0.2">
      <c r="A1376" s="9" t="str">
        <f>IFERROR(Tabela3[[#This Row],[direita]],"formula")</f>
        <v>1899 - 68)</v>
      </c>
      <c r="C1376" t="s">
        <v>1134</v>
      </c>
      <c r="D1376" t="s">
        <v>917</v>
      </c>
      <c r="E1376" t="s">
        <v>1135</v>
      </c>
      <c r="F1376" t="s">
        <v>676</v>
      </c>
      <c r="G1376" t="s">
        <v>1822</v>
      </c>
      <c r="H1376" s="48">
        <v>45709</v>
      </c>
      <c r="I1376" t="s">
        <v>1982</v>
      </c>
      <c r="J1376" t="s">
        <v>303</v>
      </c>
      <c r="K1376" t="s">
        <v>98</v>
      </c>
      <c r="L1376" t="s">
        <v>418</v>
      </c>
      <c r="M1376" t="s">
        <v>99</v>
      </c>
      <c r="N1376" t="s">
        <v>311</v>
      </c>
      <c r="O1376" t="s">
        <v>311</v>
      </c>
      <c r="P1376" t="s">
        <v>2638</v>
      </c>
      <c r="Q1376" t="s">
        <v>300</v>
      </c>
      <c r="R1376" t="s">
        <v>1795</v>
      </c>
      <c r="S1376" t="s">
        <v>96</v>
      </c>
      <c r="T1376" s="49">
        <v>0.6</v>
      </c>
      <c r="U1376" s="49">
        <v>0.6</v>
      </c>
      <c r="V1376" s="49">
        <v>36</v>
      </c>
      <c r="W1376" t="s">
        <v>301</v>
      </c>
      <c r="X1376" t="s">
        <v>370</v>
      </c>
      <c r="Y1376" t="s">
        <v>371</v>
      </c>
      <c r="Z1376" t="s">
        <v>2639</v>
      </c>
      <c r="AA1376" s="2" t="str">
        <f>IFERROR(VLOOKUP(Tabela3[[#This Row],[RetornCodigo]],Tabela7[],4,0),"formula")</f>
        <v xml:space="preserve">Assai Jardim America   </v>
      </c>
      <c r="AB1376" s="9" t="str">
        <f>IFERROR(VLOOKUP(Tabela3[[#This Row],[RetornCodigo]],Tabela7[],3,0),"formula")</f>
        <v>Assai</v>
      </c>
      <c r="AC1376" s="40">
        <f>IFERROR(Tabela3[[#This Row],[Vlr Devolução]]/$AK$1,"formula")</f>
        <v>1.1534204234103847E-4</v>
      </c>
      <c r="AD1376" s="32">
        <f>IFERROR(Tabela3[[#This Row],[Qtd Devolvida Kg]]/$AL$1,"formula")</f>
        <v>1.7401092754485765E-5</v>
      </c>
      <c r="AE1376" s="41" t="str">
        <f>IFERROR(RIGHT(Tabela3[[#This Row],[Cliente]],10),"formula")</f>
        <v>1899 - 68)</v>
      </c>
      <c r="AF1376" s="41">
        <f>IFERROR(VLOOKUP(Tabela3[[#This Row],[Fantasia]],'BASE VENDAS'!#REF!,2,0),0)</f>
        <v>0</v>
      </c>
      <c r="AG1376" s="41">
        <f>IFERROR(VLOOKUP(Tabela3[[#This Row],[Fantasia]],'BASE VENDAS'!#REF!,3,0),0)</f>
        <v>0</v>
      </c>
      <c r="AH1376" s="42">
        <f t="shared" si="22"/>
        <v>2.8611970184302681E-2</v>
      </c>
    </row>
    <row r="1377" spans="1:34" x14ac:dyDescent="0.2">
      <c r="A1377" s="9" t="str">
        <f>IFERROR(Tabela3[[#This Row],[direita]],"formula")</f>
        <v>1899 - 26)</v>
      </c>
      <c r="C1377" t="s">
        <v>1134</v>
      </c>
      <c r="D1377" t="s">
        <v>917</v>
      </c>
      <c r="E1377" t="s">
        <v>1135</v>
      </c>
      <c r="F1377" t="s">
        <v>676</v>
      </c>
      <c r="G1377" t="s">
        <v>1219</v>
      </c>
      <c r="H1377" s="48">
        <v>45706</v>
      </c>
      <c r="I1377" t="s">
        <v>1982</v>
      </c>
      <c r="J1377" t="s">
        <v>303</v>
      </c>
      <c r="K1377" t="s">
        <v>159</v>
      </c>
      <c r="L1377" t="s">
        <v>339</v>
      </c>
      <c r="M1377" t="s">
        <v>356</v>
      </c>
      <c r="N1377" t="s">
        <v>311</v>
      </c>
      <c r="O1377" t="s">
        <v>311</v>
      </c>
      <c r="P1377" t="s">
        <v>2650</v>
      </c>
      <c r="Q1377" t="s">
        <v>300</v>
      </c>
      <c r="R1377" t="s">
        <v>374</v>
      </c>
      <c r="S1377" t="s">
        <v>20</v>
      </c>
      <c r="T1377" s="49">
        <v>8</v>
      </c>
      <c r="U1377" s="49">
        <v>96</v>
      </c>
      <c r="V1377" s="49">
        <v>528</v>
      </c>
      <c r="W1377" t="s">
        <v>315</v>
      </c>
      <c r="X1377" t="s">
        <v>370</v>
      </c>
      <c r="Y1377" t="s">
        <v>379</v>
      </c>
      <c r="Z1377" t="s">
        <v>2651</v>
      </c>
      <c r="AA1377" s="2" t="str">
        <f>IFERROR(VLOOKUP(Tabela3[[#This Row],[RetornCodigo]],Tabela7[],4,0),"formula")</f>
        <v xml:space="preserve">Assai Messejena   </v>
      </c>
      <c r="AB1377" s="9" t="str">
        <f>IFERROR(VLOOKUP(Tabela3[[#This Row],[RetornCodigo]],Tabela7[],3,0),"formula")</f>
        <v>Assai</v>
      </c>
      <c r="AC1377" s="40">
        <f>IFERROR(Tabela3[[#This Row],[Vlr Devolução]]/$AK$1,"formula")</f>
        <v>1.6916832876685641E-3</v>
      </c>
      <c r="AD1377" s="32">
        <f>IFERROR(Tabela3[[#This Row],[Qtd Devolvida Kg]]/$AL$1,"formula")</f>
        <v>2.7841748407177228E-3</v>
      </c>
      <c r="AE1377" s="41" t="str">
        <f>IFERROR(RIGHT(Tabela3[[#This Row],[Cliente]],10),"formula")</f>
        <v>1899 - 26)</v>
      </c>
      <c r="AF1377" s="41">
        <f>IFERROR(VLOOKUP(Tabela3[[#This Row],[Fantasia]],'BASE VENDAS'!#REF!,2,0),0)</f>
        <v>0</v>
      </c>
      <c r="AG1377" s="41">
        <f>IFERROR(VLOOKUP(Tabela3[[#This Row],[Fantasia]],'BASE VENDAS'!#REF!,3,0),0)</f>
        <v>0</v>
      </c>
      <c r="AH1377" s="42">
        <f t="shared" si="22"/>
        <v>2.8611970184302681E-2</v>
      </c>
    </row>
    <row r="1378" spans="1:34" x14ac:dyDescent="0.2">
      <c r="A1378" s="9" t="str">
        <f>IFERROR(Tabela3[[#This Row],[direita]],"formula")</f>
        <v>0008 - 20)</v>
      </c>
      <c r="C1378" t="s">
        <v>1140</v>
      </c>
      <c r="D1378" t="s">
        <v>923</v>
      </c>
      <c r="E1378" t="s">
        <v>1141</v>
      </c>
      <c r="F1378" t="s">
        <v>684</v>
      </c>
      <c r="G1378" t="s">
        <v>1447</v>
      </c>
      <c r="H1378" s="48">
        <v>45707</v>
      </c>
      <c r="I1378" t="s">
        <v>1982</v>
      </c>
      <c r="J1378" t="s">
        <v>303</v>
      </c>
      <c r="K1378" t="s">
        <v>98</v>
      </c>
      <c r="L1378" t="s">
        <v>418</v>
      </c>
      <c r="M1378" t="s">
        <v>165</v>
      </c>
      <c r="N1378" t="s">
        <v>311</v>
      </c>
      <c r="O1378" t="s">
        <v>311</v>
      </c>
      <c r="P1378" t="s">
        <v>2931</v>
      </c>
      <c r="Q1378" t="s">
        <v>300</v>
      </c>
      <c r="R1378" t="s">
        <v>166</v>
      </c>
      <c r="S1378" t="s">
        <v>20</v>
      </c>
      <c r="T1378" s="49">
        <v>0.57140000000000002</v>
      </c>
      <c r="U1378" s="49">
        <v>6.14255</v>
      </c>
      <c r="V1378" s="49">
        <v>46</v>
      </c>
      <c r="W1378" t="s">
        <v>315</v>
      </c>
      <c r="X1378" t="s">
        <v>368</v>
      </c>
      <c r="Y1378" t="s">
        <v>369</v>
      </c>
      <c r="Z1378" t="s">
        <v>2932</v>
      </c>
      <c r="AA1378" s="2" t="str">
        <f>IFERROR(VLOOKUP(Tabela3[[#This Row],[RetornCodigo]],Tabela7[],4,0),"formula")</f>
        <v xml:space="preserve">Vanguarda Nossa Sra Fatima   </v>
      </c>
      <c r="AB1378" s="9" t="str">
        <f>IFERROR(VLOOKUP(Tabela3[[#This Row],[RetornCodigo]],Tabela7[],3,0),"formula")</f>
        <v>Vanguarda</v>
      </c>
      <c r="AC1378" s="40">
        <f>IFERROR(Tabela3[[#This Row],[Vlr Devolução]]/$AK$1,"formula")</f>
        <v>1.4738149854688249E-4</v>
      </c>
      <c r="AD1378" s="32">
        <f>IFERROR(Tabela3[[#This Row],[Qtd Devolvida Kg]]/$AL$1,"formula")</f>
        <v>1.7814513716511092E-4</v>
      </c>
      <c r="AE1378" s="41" t="str">
        <f>IFERROR(RIGHT(Tabela3[[#This Row],[Cliente]],10),"formula")</f>
        <v>0008 - 20)</v>
      </c>
      <c r="AF1378" s="41">
        <f>IFERROR(VLOOKUP(Tabela3[[#This Row],[Fantasia]],'BASE VENDAS'!#REF!,2,0),0)</f>
        <v>0</v>
      </c>
      <c r="AG1378" s="41">
        <f>IFERROR(VLOOKUP(Tabela3[[#This Row],[Fantasia]],'BASE VENDAS'!#REF!,3,0),0)</f>
        <v>0</v>
      </c>
      <c r="AH1378" s="42">
        <f t="shared" si="22"/>
        <v>2.8611970184302681E-2</v>
      </c>
    </row>
    <row r="1379" spans="1:34" x14ac:dyDescent="0.2">
      <c r="A1379" s="9" t="str">
        <f>IFERROR(Tabela3[[#This Row],[direita]],"formula")</f>
        <v>0008 - 20)</v>
      </c>
      <c r="C1379" t="s">
        <v>1140</v>
      </c>
      <c r="D1379" t="s">
        <v>923</v>
      </c>
      <c r="E1379" t="s">
        <v>1141</v>
      </c>
      <c r="F1379" t="s">
        <v>684</v>
      </c>
      <c r="G1379" t="s">
        <v>1447</v>
      </c>
      <c r="H1379" s="48">
        <v>45709</v>
      </c>
      <c r="I1379" t="s">
        <v>1982</v>
      </c>
      <c r="J1379" t="s">
        <v>303</v>
      </c>
      <c r="K1379" t="s">
        <v>98</v>
      </c>
      <c r="L1379" t="s">
        <v>418</v>
      </c>
      <c r="M1379" t="s">
        <v>165</v>
      </c>
      <c r="N1379" t="s">
        <v>311</v>
      </c>
      <c r="O1379" t="s">
        <v>311</v>
      </c>
      <c r="P1379" t="s">
        <v>2933</v>
      </c>
      <c r="Q1379" t="s">
        <v>300</v>
      </c>
      <c r="R1379" t="s">
        <v>166</v>
      </c>
      <c r="S1379" t="s">
        <v>20</v>
      </c>
      <c r="T1379" s="49">
        <v>0.85709999999999997</v>
      </c>
      <c r="U1379" s="49">
        <v>9.2138249999999999</v>
      </c>
      <c r="V1379" s="49">
        <v>69</v>
      </c>
      <c r="W1379" t="s">
        <v>315</v>
      </c>
      <c r="X1379" t="s">
        <v>368</v>
      </c>
      <c r="Y1379" t="s">
        <v>369</v>
      </c>
      <c r="Z1379" t="s">
        <v>2932</v>
      </c>
      <c r="AA1379" s="2" t="str">
        <f>IFERROR(VLOOKUP(Tabela3[[#This Row],[RetornCodigo]],Tabela7[],4,0),"formula")</f>
        <v xml:space="preserve">Vanguarda Nossa Sra Fatima   </v>
      </c>
      <c r="AB1379" s="9" t="str">
        <f>IFERROR(VLOOKUP(Tabela3[[#This Row],[RetornCodigo]],Tabela7[],3,0),"formula")</f>
        <v>Vanguarda</v>
      </c>
      <c r="AC1379" s="40">
        <f>IFERROR(Tabela3[[#This Row],[Vlr Devolução]]/$AK$1,"formula")</f>
        <v>2.2107224782032372E-4</v>
      </c>
      <c r="AD1379" s="32">
        <f>IFERROR(Tabela3[[#This Row],[Qtd Devolvida Kg]]/$AL$1,"formula")</f>
        <v>2.6721770574766635E-4</v>
      </c>
      <c r="AE1379" s="41" t="str">
        <f>IFERROR(RIGHT(Tabela3[[#This Row],[Cliente]],10),"formula")</f>
        <v>0008 - 20)</v>
      </c>
      <c r="AF1379" s="41">
        <f>IFERROR(VLOOKUP(Tabela3[[#This Row],[Fantasia]],'BASE VENDAS'!#REF!,2,0),0)</f>
        <v>0</v>
      </c>
      <c r="AG1379" s="41">
        <f>IFERROR(VLOOKUP(Tabela3[[#This Row],[Fantasia]],'BASE VENDAS'!#REF!,3,0),0)</f>
        <v>0</v>
      </c>
      <c r="AH1379" s="42">
        <f t="shared" si="22"/>
        <v>2.8611970184302681E-2</v>
      </c>
    </row>
    <row r="1380" spans="1:34" x14ac:dyDescent="0.2">
      <c r="A1380" s="9" t="str">
        <f>IFERROR(Tabela3[[#This Row],[direita]],"formula")</f>
        <v>1899 - 29)</v>
      </c>
      <c r="C1380" t="s">
        <v>1140</v>
      </c>
      <c r="D1380" t="s">
        <v>923</v>
      </c>
      <c r="E1380" t="s">
        <v>1141</v>
      </c>
      <c r="F1380" t="s">
        <v>684</v>
      </c>
      <c r="G1380" t="s">
        <v>1455</v>
      </c>
      <c r="H1380" s="48">
        <v>45707</v>
      </c>
      <c r="I1380" t="s">
        <v>1982</v>
      </c>
      <c r="J1380" t="s">
        <v>303</v>
      </c>
      <c r="K1380" t="s">
        <v>159</v>
      </c>
      <c r="L1380" t="s">
        <v>339</v>
      </c>
      <c r="M1380" t="s">
        <v>160</v>
      </c>
      <c r="N1380" t="s">
        <v>311</v>
      </c>
      <c r="O1380" t="s">
        <v>311</v>
      </c>
      <c r="P1380" t="s">
        <v>2652</v>
      </c>
      <c r="Q1380" t="s">
        <v>309</v>
      </c>
      <c r="R1380" t="s">
        <v>161</v>
      </c>
      <c r="S1380" t="s">
        <v>20</v>
      </c>
      <c r="T1380" s="49">
        <v>3.5799999999999998E-2</v>
      </c>
      <c r="U1380" s="49">
        <v>0.42959999999999998</v>
      </c>
      <c r="V1380" s="49">
        <v>3.4</v>
      </c>
      <c r="W1380" t="s">
        <v>315</v>
      </c>
      <c r="X1380" t="s">
        <v>302</v>
      </c>
      <c r="Y1380" t="s">
        <v>21</v>
      </c>
      <c r="Z1380" t="s">
        <v>2653</v>
      </c>
      <c r="AA1380" s="2" t="str">
        <f>IFERROR(VLOOKUP(Tabela3[[#This Row],[RetornCodigo]],Tabela7[],4,0),"formula")</f>
        <v xml:space="preserve">Assai Parnaiba   </v>
      </c>
      <c r="AB1380" s="9" t="str">
        <f>IFERROR(VLOOKUP(Tabela3[[#This Row],[RetornCodigo]],Tabela7[],3,0),"formula")</f>
        <v>Assai</v>
      </c>
      <c r="AC1380" s="40">
        <f>IFERROR(Tabela3[[#This Row],[Vlr Devolução]]/$AK$1,"formula")</f>
        <v>1.0893415109986966E-5</v>
      </c>
      <c r="AD1380" s="32">
        <f>IFERROR(Tabela3[[#This Row],[Qtd Devolvida Kg]]/$AL$1,"formula")</f>
        <v>1.2459182412211808E-5</v>
      </c>
      <c r="AE1380" s="41" t="str">
        <f>IFERROR(RIGHT(Tabela3[[#This Row],[Cliente]],10),"formula")</f>
        <v>1899 - 29)</v>
      </c>
      <c r="AF1380" s="41">
        <f>IFERROR(VLOOKUP(Tabela3[[#This Row],[Fantasia]],'BASE VENDAS'!#REF!,2,0),0)</f>
        <v>0</v>
      </c>
      <c r="AG1380" s="41">
        <f>IFERROR(VLOOKUP(Tabela3[[#This Row],[Fantasia]],'BASE VENDAS'!#REF!,3,0),0)</f>
        <v>0</v>
      </c>
      <c r="AH1380" s="42">
        <f t="shared" ref="AH1380:AH1443" si="23">$AJ$1</f>
        <v>2.8611970184302681E-2</v>
      </c>
    </row>
    <row r="1381" spans="1:34" x14ac:dyDescent="0.2">
      <c r="A1381" s="9" t="str">
        <f>IFERROR(Tabela3[[#This Row],[direita]],"formula")</f>
        <v>0002 - 53)</v>
      </c>
      <c r="C1381" t="s">
        <v>1140</v>
      </c>
      <c r="D1381" t="s">
        <v>918</v>
      </c>
      <c r="E1381" t="s">
        <v>1141</v>
      </c>
      <c r="F1381" t="s">
        <v>679</v>
      </c>
      <c r="G1381" t="s">
        <v>1432</v>
      </c>
      <c r="H1381" s="48">
        <v>45709</v>
      </c>
      <c r="I1381" t="s">
        <v>1982</v>
      </c>
      <c r="J1381" t="s">
        <v>303</v>
      </c>
      <c r="K1381" t="s">
        <v>159</v>
      </c>
      <c r="L1381" t="s">
        <v>340</v>
      </c>
      <c r="M1381" t="s">
        <v>162</v>
      </c>
      <c r="N1381" t="s">
        <v>325</v>
      </c>
      <c r="O1381" t="s">
        <v>311</v>
      </c>
      <c r="P1381" t="s">
        <v>2934</v>
      </c>
      <c r="Q1381" t="s">
        <v>300</v>
      </c>
      <c r="R1381" t="s">
        <v>1814</v>
      </c>
      <c r="S1381" t="s">
        <v>20</v>
      </c>
      <c r="T1381" s="49">
        <v>0.25</v>
      </c>
      <c r="U1381" s="49">
        <v>3</v>
      </c>
      <c r="V1381" s="49">
        <v>12.6</v>
      </c>
      <c r="W1381" t="s">
        <v>315</v>
      </c>
      <c r="X1381" t="s">
        <v>302</v>
      </c>
      <c r="Y1381" t="s">
        <v>21</v>
      </c>
      <c r="Z1381" t="s">
        <v>2657</v>
      </c>
      <c r="AA1381" s="2" t="str">
        <f>IFERROR(VLOOKUP(Tabela3[[#This Row],[RetornCodigo]],Tabela7[],4,0),"formula")</f>
        <v xml:space="preserve">Atac Picos   </v>
      </c>
      <c r="AB1381" s="9" t="str">
        <f>IFERROR(VLOOKUP(Tabela3[[#This Row],[RetornCodigo]],Tabela7[],3,0),"formula")</f>
        <v>Atacadao</v>
      </c>
      <c r="AC1381" s="40">
        <f>IFERROR(Tabela3[[#This Row],[Vlr Devolução]]/$AK$1,"formula")</f>
        <v>4.0369714819363463E-5</v>
      </c>
      <c r="AD1381" s="32">
        <f>IFERROR(Tabela3[[#This Row],[Qtd Devolvida Kg]]/$AL$1,"formula")</f>
        <v>8.7005463772428838E-5</v>
      </c>
      <c r="AE1381" s="41" t="str">
        <f>IFERROR(RIGHT(Tabela3[[#This Row],[Cliente]],10),"formula")</f>
        <v>0002 - 53)</v>
      </c>
      <c r="AF1381" s="41">
        <f>IFERROR(VLOOKUP(Tabela3[[#This Row],[Fantasia]],'BASE VENDAS'!#REF!,2,0),0)</f>
        <v>0</v>
      </c>
      <c r="AG1381" s="41">
        <f>IFERROR(VLOOKUP(Tabela3[[#This Row],[Fantasia]],'BASE VENDAS'!#REF!,3,0),0)</f>
        <v>0</v>
      </c>
      <c r="AH1381" s="42">
        <f t="shared" si="23"/>
        <v>2.8611970184302681E-2</v>
      </c>
    </row>
    <row r="1382" spans="1:34" x14ac:dyDescent="0.2">
      <c r="A1382" s="9" t="str">
        <f>IFERROR(Tabela3[[#This Row],[direita]],"formula")</f>
        <v>1899 - 46)</v>
      </c>
      <c r="C1382" t="s">
        <v>1134</v>
      </c>
      <c r="D1382" t="s">
        <v>917</v>
      </c>
      <c r="E1382" t="s">
        <v>1135</v>
      </c>
      <c r="F1382" t="s">
        <v>676</v>
      </c>
      <c r="G1382" t="s">
        <v>1170</v>
      </c>
      <c r="H1382" s="48">
        <v>45706</v>
      </c>
      <c r="I1382" t="s">
        <v>1982</v>
      </c>
      <c r="J1382" t="s">
        <v>303</v>
      </c>
      <c r="K1382" t="s">
        <v>159</v>
      </c>
      <c r="L1382" t="s">
        <v>339</v>
      </c>
      <c r="M1382" t="s">
        <v>356</v>
      </c>
      <c r="N1382" t="s">
        <v>311</v>
      </c>
      <c r="O1382" t="s">
        <v>311</v>
      </c>
      <c r="P1382" t="s">
        <v>2935</v>
      </c>
      <c r="Q1382" t="s">
        <v>300</v>
      </c>
      <c r="R1382" t="s">
        <v>374</v>
      </c>
      <c r="S1382" t="s">
        <v>20</v>
      </c>
      <c r="T1382" s="49">
        <v>0.66669999999999996</v>
      </c>
      <c r="U1382" s="49">
        <v>8.0004000000000008</v>
      </c>
      <c r="V1382" s="49">
        <v>44</v>
      </c>
      <c r="W1382" t="s">
        <v>315</v>
      </c>
      <c r="X1382" t="s">
        <v>370</v>
      </c>
      <c r="Y1382" t="s">
        <v>379</v>
      </c>
      <c r="Z1382" t="s">
        <v>2936</v>
      </c>
      <c r="AA1382" s="2" t="str">
        <f>IFERROR(VLOOKUP(Tabela3[[#This Row],[RetornCodigo]],Tabela7[],4,0),"formula")</f>
        <v xml:space="preserve">Assai Coacu   </v>
      </c>
      <c r="AB1382" s="9" t="str">
        <f>IFERROR(VLOOKUP(Tabela3[[#This Row],[RetornCodigo]],Tabela7[],3,0),"formula")</f>
        <v>Assai</v>
      </c>
      <c r="AC1382" s="40">
        <f>IFERROR(Tabela3[[#This Row],[Vlr Devolução]]/$AK$1,"formula")</f>
        <v>1.4097360730571369E-4</v>
      </c>
      <c r="AD1382" s="32">
        <f>IFERROR(Tabela3[[#This Row],[Qtd Devolvida Kg]]/$AL$1,"formula")</f>
        <v>2.3202617078831324E-4</v>
      </c>
      <c r="AE1382" s="41" t="str">
        <f>IFERROR(RIGHT(Tabela3[[#This Row],[Cliente]],10),"formula")</f>
        <v>1899 - 46)</v>
      </c>
      <c r="AF1382" s="41">
        <f>IFERROR(VLOOKUP(Tabela3[[#This Row],[Fantasia]],'BASE VENDAS'!#REF!,2,0),0)</f>
        <v>0</v>
      </c>
      <c r="AG1382" s="41">
        <f>IFERROR(VLOOKUP(Tabela3[[#This Row],[Fantasia]],'BASE VENDAS'!#REF!,3,0),0)</f>
        <v>0</v>
      </c>
      <c r="AH1382" s="42">
        <f t="shared" si="23"/>
        <v>2.8611970184302681E-2</v>
      </c>
    </row>
    <row r="1383" spans="1:34" x14ac:dyDescent="0.2">
      <c r="A1383" s="9" t="str">
        <f>IFERROR(Tabela3[[#This Row],[direita]],"formula")</f>
        <v>2459 - 59)</v>
      </c>
      <c r="C1383" t="s">
        <v>1134</v>
      </c>
      <c r="D1383" t="s">
        <v>924</v>
      </c>
      <c r="E1383" t="s">
        <v>1135</v>
      </c>
      <c r="F1383" t="s">
        <v>689</v>
      </c>
      <c r="G1383" t="s">
        <v>1371</v>
      </c>
      <c r="H1383" s="48">
        <v>45709</v>
      </c>
      <c r="I1383" t="s">
        <v>1982</v>
      </c>
      <c r="J1383" t="s">
        <v>303</v>
      </c>
      <c r="K1383" t="s">
        <v>159</v>
      </c>
      <c r="L1383" t="s">
        <v>340</v>
      </c>
      <c r="M1383" t="s">
        <v>1812</v>
      </c>
      <c r="N1383" t="s">
        <v>311</v>
      </c>
      <c r="O1383" t="s">
        <v>311</v>
      </c>
      <c r="P1383" t="s">
        <v>2667</v>
      </c>
      <c r="Q1383" t="s">
        <v>309</v>
      </c>
      <c r="R1383" t="s">
        <v>1813</v>
      </c>
      <c r="S1383" t="s">
        <v>20</v>
      </c>
      <c r="T1383" s="49">
        <v>2.25</v>
      </c>
      <c r="U1383" s="49">
        <v>27</v>
      </c>
      <c r="V1383" s="49">
        <v>81</v>
      </c>
      <c r="W1383" t="s">
        <v>315</v>
      </c>
      <c r="X1383" t="s">
        <v>368</v>
      </c>
      <c r="Y1383" t="s">
        <v>369</v>
      </c>
      <c r="Z1383" t="s">
        <v>2668</v>
      </c>
      <c r="AA1383" s="2" t="str">
        <f>IFERROR(VLOOKUP(Tabela3[[#This Row],[RetornCodigo]],Tabela7[],4,0),"formula")</f>
        <v xml:space="preserve">Mateus Juazeiro Do Norte   </v>
      </c>
      <c r="AB1383" s="9" t="str">
        <f>IFERROR(VLOOKUP(Tabela3[[#This Row],[RetornCodigo]],Tabela7[],3,0),"formula")</f>
        <v>Mateus</v>
      </c>
      <c r="AC1383" s="40">
        <f>IFERROR(Tabela3[[#This Row],[Vlr Devolução]]/$AK$1,"formula")</f>
        <v>2.5951959526733656E-4</v>
      </c>
      <c r="AD1383" s="32">
        <f>IFERROR(Tabela3[[#This Row],[Qtd Devolvida Kg]]/$AL$1,"formula")</f>
        <v>7.830491739518595E-4</v>
      </c>
      <c r="AE1383" s="41" t="str">
        <f>IFERROR(RIGHT(Tabela3[[#This Row],[Cliente]],10),"formula")</f>
        <v>2459 - 59)</v>
      </c>
      <c r="AF1383" s="41">
        <f>IFERROR(VLOOKUP(Tabela3[[#This Row],[Fantasia]],'BASE VENDAS'!#REF!,2,0),0)</f>
        <v>0</v>
      </c>
      <c r="AG1383" s="41">
        <f>IFERROR(VLOOKUP(Tabela3[[#This Row],[Fantasia]],'BASE VENDAS'!#REF!,3,0),0)</f>
        <v>0</v>
      </c>
      <c r="AH1383" s="42">
        <f t="shared" si="23"/>
        <v>2.8611970184302681E-2</v>
      </c>
    </row>
    <row r="1384" spans="1:34" x14ac:dyDescent="0.2">
      <c r="A1384" s="9" t="str">
        <f>IFERROR(Tabela3[[#This Row],[direita]],"formula")</f>
        <v>0048 - 12)</v>
      </c>
      <c r="C1384" t="s">
        <v>1134</v>
      </c>
      <c r="D1384" t="s">
        <v>924</v>
      </c>
      <c r="E1384" t="s">
        <v>1135</v>
      </c>
      <c r="F1384" t="s">
        <v>689</v>
      </c>
      <c r="G1384" t="s">
        <v>1555</v>
      </c>
      <c r="H1384" s="48">
        <v>45707</v>
      </c>
      <c r="I1384" t="s">
        <v>1982</v>
      </c>
      <c r="J1384" t="s">
        <v>303</v>
      </c>
      <c r="K1384" t="s">
        <v>159</v>
      </c>
      <c r="L1384" t="s">
        <v>339</v>
      </c>
      <c r="M1384" t="s">
        <v>356</v>
      </c>
      <c r="N1384" t="s">
        <v>311</v>
      </c>
      <c r="O1384" t="s">
        <v>311</v>
      </c>
      <c r="P1384" t="s">
        <v>2937</v>
      </c>
      <c r="Q1384" t="s">
        <v>300</v>
      </c>
      <c r="R1384" t="s">
        <v>374</v>
      </c>
      <c r="S1384" t="s">
        <v>20</v>
      </c>
      <c r="T1384" s="49">
        <v>1.9167000000000001</v>
      </c>
      <c r="U1384" s="49">
        <v>23.000399999999999</v>
      </c>
      <c r="V1384" s="49">
        <v>115</v>
      </c>
      <c r="W1384" t="s">
        <v>315</v>
      </c>
      <c r="X1384" t="s">
        <v>370</v>
      </c>
      <c r="Y1384" t="s">
        <v>379</v>
      </c>
      <c r="Z1384" t="s">
        <v>2938</v>
      </c>
      <c r="AA1384" s="2" t="str">
        <f>IFERROR(VLOOKUP(Tabela3[[#This Row],[RetornCodigo]],Tabela7[],4,0),"formula")</f>
        <v xml:space="preserve">Atac Triangulo   </v>
      </c>
      <c r="AB1384" s="9" t="str">
        <f>IFERROR(VLOOKUP(Tabela3[[#This Row],[RetornCodigo]],Tabela7[],3,0),"formula")</f>
        <v>Atacadao</v>
      </c>
      <c r="AC1384" s="40">
        <f>IFERROR(Tabela3[[#This Row],[Vlr Devolução]]/$AK$1,"formula")</f>
        <v>3.6845374636720624E-4</v>
      </c>
      <c r="AD1384" s="32">
        <f>IFERROR(Tabela3[[#This Row],[Qtd Devolvida Kg]]/$AL$1,"formula")</f>
        <v>6.6705348965045736E-4</v>
      </c>
      <c r="AE1384" s="41" t="str">
        <f>IFERROR(RIGHT(Tabela3[[#This Row],[Cliente]],10),"formula")</f>
        <v>0048 - 12)</v>
      </c>
      <c r="AF1384" s="41">
        <f>IFERROR(VLOOKUP(Tabela3[[#This Row],[Fantasia]],'BASE VENDAS'!#REF!,2,0),0)</f>
        <v>0</v>
      </c>
      <c r="AG1384" s="41">
        <f>IFERROR(VLOOKUP(Tabela3[[#This Row],[Fantasia]],'BASE VENDAS'!#REF!,3,0),0)</f>
        <v>0</v>
      </c>
      <c r="AH1384" s="42">
        <f t="shared" si="23"/>
        <v>2.8611970184302681E-2</v>
      </c>
    </row>
    <row r="1385" spans="1:34" x14ac:dyDescent="0.2">
      <c r="A1385" s="9" t="str">
        <f>IFERROR(Tabela3[[#This Row],[direita]],"formula")</f>
        <v>1899 - 33)</v>
      </c>
      <c r="C1385" t="s">
        <v>1134</v>
      </c>
      <c r="D1385" t="s">
        <v>924</v>
      </c>
      <c r="E1385" t="s">
        <v>1135</v>
      </c>
      <c r="F1385" t="s">
        <v>688</v>
      </c>
      <c r="G1385" t="s">
        <v>1232</v>
      </c>
      <c r="H1385" s="48">
        <v>45707</v>
      </c>
      <c r="I1385" t="s">
        <v>1982</v>
      </c>
      <c r="J1385" t="s">
        <v>303</v>
      </c>
      <c r="K1385" t="s">
        <v>159</v>
      </c>
      <c r="L1385" t="s">
        <v>339</v>
      </c>
      <c r="M1385" t="s">
        <v>356</v>
      </c>
      <c r="N1385" t="s">
        <v>311</v>
      </c>
      <c r="O1385" t="s">
        <v>311</v>
      </c>
      <c r="P1385" t="s">
        <v>2674</v>
      </c>
      <c r="Q1385" t="s">
        <v>308</v>
      </c>
      <c r="R1385" t="s">
        <v>374</v>
      </c>
      <c r="S1385" t="s">
        <v>20</v>
      </c>
      <c r="T1385" s="49">
        <v>1.4167000000000001</v>
      </c>
      <c r="U1385" s="49">
        <v>17.000399999999999</v>
      </c>
      <c r="V1385" s="49">
        <v>93.5</v>
      </c>
      <c r="W1385" t="s">
        <v>315</v>
      </c>
      <c r="X1385" t="s">
        <v>370</v>
      </c>
      <c r="Y1385" t="s">
        <v>379</v>
      </c>
      <c r="Z1385" t="s">
        <v>2675</v>
      </c>
      <c r="AA1385" s="2" t="str">
        <f>IFERROR(VLOOKUP(Tabela3[[#This Row],[RetornCodigo]],Tabela7[],4,0),"formula")</f>
        <v xml:space="preserve">Assai Iguatu   </v>
      </c>
      <c r="AB1385" s="9" t="str">
        <f>IFERROR(VLOOKUP(Tabela3[[#This Row],[RetornCodigo]],Tabela7[],3,0),"formula")</f>
        <v>Assai</v>
      </c>
      <c r="AC1385" s="40">
        <f>IFERROR(Tabela3[[#This Row],[Vlr Devolução]]/$AK$1,"formula")</f>
        <v>2.9956891552464156E-4</v>
      </c>
      <c r="AD1385" s="32">
        <f>IFERROR(Tabela3[[#This Row],[Qtd Devolvida Kg]]/$AL$1,"formula")</f>
        <v>4.9304256210559966E-4</v>
      </c>
      <c r="AE1385" s="41" t="str">
        <f>IFERROR(RIGHT(Tabela3[[#This Row],[Cliente]],10),"formula")</f>
        <v>1899 - 33)</v>
      </c>
      <c r="AF1385" s="41">
        <f>IFERROR(VLOOKUP(Tabela3[[#This Row],[Fantasia]],'BASE VENDAS'!#REF!,2,0),0)</f>
        <v>0</v>
      </c>
      <c r="AG1385" s="41">
        <f>IFERROR(VLOOKUP(Tabela3[[#This Row],[Fantasia]],'BASE VENDAS'!#REF!,3,0),0)</f>
        <v>0</v>
      </c>
      <c r="AH1385" s="42">
        <f t="shared" si="23"/>
        <v>2.8611970184302681E-2</v>
      </c>
    </row>
    <row r="1386" spans="1:34" x14ac:dyDescent="0.2">
      <c r="A1386" s="9" t="str">
        <f>IFERROR(Tabela3[[#This Row],[direita]],"formula")</f>
        <v>2459 - 43)</v>
      </c>
      <c r="C1386" t="s">
        <v>1134</v>
      </c>
      <c r="D1386" t="s">
        <v>917</v>
      </c>
      <c r="E1386" t="s">
        <v>1135</v>
      </c>
      <c r="F1386" t="s">
        <v>682</v>
      </c>
      <c r="G1386" t="s">
        <v>1420</v>
      </c>
      <c r="H1386" s="48">
        <v>45707</v>
      </c>
      <c r="I1386" t="s">
        <v>1982</v>
      </c>
      <c r="J1386" t="s">
        <v>303</v>
      </c>
      <c r="K1386" t="s">
        <v>98</v>
      </c>
      <c r="L1386" t="s">
        <v>418</v>
      </c>
      <c r="M1386" t="s">
        <v>165</v>
      </c>
      <c r="N1386" t="s">
        <v>311</v>
      </c>
      <c r="O1386" t="s">
        <v>311</v>
      </c>
      <c r="P1386" t="s">
        <v>2679</v>
      </c>
      <c r="Q1386" t="s">
        <v>300</v>
      </c>
      <c r="R1386" t="s">
        <v>1912</v>
      </c>
      <c r="S1386" t="s">
        <v>20</v>
      </c>
      <c r="T1386" s="49">
        <v>1</v>
      </c>
      <c r="U1386" s="49">
        <v>10.75</v>
      </c>
      <c r="V1386" s="49">
        <v>97.12</v>
      </c>
      <c r="W1386" t="s">
        <v>315</v>
      </c>
      <c r="X1386" t="s">
        <v>368</v>
      </c>
      <c r="Y1386" t="s">
        <v>369</v>
      </c>
      <c r="Z1386" t="s">
        <v>2680</v>
      </c>
      <c r="AA1386" s="2" t="str">
        <f>IFERROR(VLOOKUP(Tabela3[[#This Row],[RetornCodigo]],Tabela7[],4,0),"formula")</f>
        <v xml:space="preserve">Mateus Itapipoca   </v>
      </c>
      <c r="AB1386" s="9" t="str">
        <f>IFERROR(VLOOKUP(Tabela3[[#This Row],[RetornCodigo]],Tabela7[],3,0),"formula")</f>
        <v>Mateus</v>
      </c>
      <c r="AC1386" s="40">
        <f>IFERROR(Tabela3[[#This Row],[Vlr Devolução]]/$AK$1,"formula")</f>
        <v>3.1116719867115711E-4</v>
      </c>
      <c r="AD1386" s="32">
        <f>IFERROR(Tabela3[[#This Row],[Qtd Devolvida Kg]]/$AL$1,"formula")</f>
        <v>3.1176957851786999E-4</v>
      </c>
      <c r="AE1386" s="41" t="str">
        <f>IFERROR(RIGHT(Tabela3[[#This Row],[Cliente]],10),"formula")</f>
        <v>2459 - 43)</v>
      </c>
      <c r="AF1386" s="41">
        <f>IFERROR(VLOOKUP(Tabela3[[#This Row],[Fantasia]],'BASE VENDAS'!#REF!,2,0),0)</f>
        <v>0</v>
      </c>
      <c r="AG1386" s="41">
        <f>IFERROR(VLOOKUP(Tabela3[[#This Row],[Fantasia]],'BASE VENDAS'!#REF!,3,0),0)</f>
        <v>0</v>
      </c>
      <c r="AH1386" s="42">
        <f t="shared" si="23"/>
        <v>2.8611970184302681E-2</v>
      </c>
    </row>
    <row r="1387" spans="1:34" x14ac:dyDescent="0.2">
      <c r="A1387" s="9" t="str">
        <f>IFERROR(Tabela3[[#This Row],[direita]],"formula")</f>
        <v>2459 - 43)</v>
      </c>
      <c r="C1387" t="s">
        <v>1134</v>
      </c>
      <c r="D1387" t="s">
        <v>917</v>
      </c>
      <c r="E1387" t="s">
        <v>1135</v>
      </c>
      <c r="F1387" t="s">
        <v>682</v>
      </c>
      <c r="G1387" t="s">
        <v>1420</v>
      </c>
      <c r="H1387" s="48">
        <v>45707</v>
      </c>
      <c r="I1387" t="s">
        <v>1982</v>
      </c>
      <c r="J1387" t="s">
        <v>303</v>
      </c>
      <c r="K1387" t="s">
        <v>159</v>
      </c>
      <c r="L1387" t="s">
        <v>339</v>
      </c>
      <c r="M1387" t="s">
        <v>356</v>
      </c>
      <c r="N1387" t="s">
        <v>311</v>
      </c>
      <c r="O1387" t="s">
        <v>311</v>
      </c>
      <c r="P1387" t="s">
        <v>2679</v>
      </c>
      <c r="Q1387" t="s">
        <v>309</v>
      </c>
      <c r="R1387" t="s">
        <v>374</v>
      </c>
      <c r="S1387" t="s">
        <v>20</v>
      </c>
      <c r="T1387" s="49">
        <v>1</v>
      </c>
      <c r="U1387" s="49">
        <v>12</v>
      </c>
      <c r="V1387" s="49">
        <v>36</v>
      </c>
      <c r="W1387" t="s">
        <v>315</v>
      </c>
      <c r="X1387" t="s">
        <v>370</v>
      </c>
      <c r="Y1387" t="s">
        <v>379</v>
      </c>
      <c r="Z1387" t="s">
        <v>2680</v>
      </c>
      <c r="AA1387" s="2" t="str">
        <f>IFERROR(VLOOKUP(Tabela3[[#This Row],[RetornCodigo]],Tabela7[],4,0),"formula")</f>
        <v xml:space="preserve">Mateus Itapipoca   </v>
      </c>
      <c r="AB1387" s="9" t="str">
        <f>IFERROR(VLOOKUP(Tabela3[[#This Row],[RetornCodigo]],Tabela7[],3,0),"formula")</f>
        <v>Mateus</v>
      </c>
      <c r="AC1387" s="40">
        <f>IFERROR(Tabela3[[#This Row],[Vlr Devolução]]/$AK$1,"formula")</f>
        <v>1.1534204234103847E-4</v>
      </c>
      <c r="AD1387" s="32">
        <f>IFERROR(Tabela3[[#This Row],[Qtd Devolvida Kg]]/$AL$1,"formula")</f>
        <v>3.4802185508971535E-4</v>
      </c>
      <c r="AE1387" s="41" t="str">
        <f>IFERROR(RIGHT(Tabela3[[#This Row],[Cliente]],10),"formula")</f>
        <v>2459 - 43)</v>
      </c>
      <c r="AF1387" s="41">
        <f>IFERROR(VLOOKUP(Tabela3[[#This Row],[Fantasia]],'BASE VENDAS'!#REF!,2,0),0)</f>
        <v>0</v>
      </c>
      <c r="AG1387" s="41">
        <f>IFERROR(VLOOKUP(Tabela3[[#This Row],[Fantasia]],'BASE VENDAS'!#REF!,3,0),0)</f>
        <v>0</v>
      </c>
      <c r="AH1387" s="42">
        <f t="shared" si="23"/>
        <v>2.8611970184302681E-2</v>
      </c>
    </row>
    <row r="1388" spans="1:34" x14ac:dyDescent="0.2">
      <c r="A1388" s="9" t="str">
        <f>IFERROR(Tabela3[[#This Row],[direita]],"formula")</f>
        <v>2459 - 48)</v>
      </c>
      <c r="C1388" t="s">
        <v>1134</v>
      </c>
      <c r="D1388" t="s">
        <v>917</v>
      </c>
      <c r="E1388" t="s">
        <v>1135</v>
      </c>
      <c r="F1388" t="s">
        <v>686</v>
      </c>
      <c r="G1388" t="s">
        <v>1410</v>
      </c>
      <c r="H1388" s="48">
        <v>45710</v>
      </c>
      <c r="I1388" t="s">
        <v>1982</v>
      </c>
      <c r="J1388" t="s">
        <v>303</v>
      </c>
      <c r="K1388" t="s">
        <v>159</v>
      </c>
      <c r="L1388" t="s">
        <v>339</v>
      </c>
      <c r="M1388" t="s">
        <v>356</v>
      </c>
      <c r="N1388" t="s">
        <v>311</v>
      </c>
      <c r="O1388" t="s">
        <v>311</v>
      </c>
      <c r="P1388" t="s">
        <v>2691</v>
      </c>
      <c r="Q1388" t="s">
        <v>307</v>
      </c>
      <c r="R1388" t="s">
        <v>374</v>
      </c>
      <c r="S1388" t="s">
        <v>20</v>
      </c>
      <c r="T1388" s="49">
        <v>0.75</v>
      </c>
      <c r="U1388" s="49">
        <v>9</v>
      </c>
      <c r="V1388" s="49">
        <v>27</v>
      </c>
      <c r="W1388" t="s">
        <v>315</v>
      </c>
      <c r="X1388" t="s">
        <v>370</v>
      </c>
      <c r="Y1388" t="s">
        <v>379</v>
      </c>
      <c r="Z1388" t="s">
        <v>2692</v>
      </c>
      <c r="AA1388" s="2" t="str">
        <f>IFERROR(VLOOKUP(Tabela3[[#This Row],[RetornCodigo]],Tabela7[],4,0),"formula")</f>
        <v xml:space="preserve">Mateus Quixeramobim   </v>
      </c>
      <c r="AB1388" s="9" t="str">
        <f>IFERROR(VLOOKUP(Tabela3[[#This Row],[RetornCodigo]],Tabela7[],3,0),"formula")</f>
        <v>Mateus</v>
      </c>
      <c r="AC1388" s="40">
        <f>IFERROR(Tabela3[[#This Row],[Vlr Devolução]]/$AK$1,"formula")</f>
        <v>8.6506531755778856E-5</v>
      </c>
      <c r="AD1388" s="32">
        <f>IFERROR(Tabela3[[#This Row],[Qtd Devolvida Kg]]/$AL$1,"formula")</f>
        <v>2.610163913172865E-4</v>
      </c>
      <c r="AE1388" s="41" t="str">
        <f>IFERROR(RIGHT(Tabela3[[#This Row],[Cliente]],10),"formula")</f>
        <v>2459 - 48)</v>
      </c>
      <c r="AF1388" s="41">
        <f>IFERROR(VLOOKUP(Tabela3[[#This Row],[Fantasia]],'BASE VENDAS'!#REF!,2,0),0)</f>
        <v>0</v>
      </c>
      <c r="AG1388" s="41">
        <f>IFERROR(VLOOKUP(Tabela3[[#This Row],[Fantasia]],'BASE VENDAS'!#REF!,3,0),0)</f>
        <v>0</v>
      </c>
      <c r="AH1388" s="42">
        <f t="shared" si="23"/>
        <v>2.8611970184302681E-2</v>
      </c>
    </row>
    <row r="1389" spans="1:34" x14ac:dyDescent="0.2">
      <c r="A1389" s="9" t="str">
        <f>IFERROR(Tabela3[[#This Row],[direita]],"formula")</f>
        <v>2459 - 44)</v>
      </c>
      <c r="C1389" t="s">
        <v>1134</v>
      </c>
      <c r="D1389" t="s">
        <v>917</v>
      </c>
      <c r="E1389" t="s">
        <v>1135</v>
      </c>
      <c r="F1389" t="s">
        <v>697</v>
      </c>
      <c r="G1389" t="s">
        <v>1413</v>
      </c>
      <c r="H1389" s="48">
        <v>45707</v>
      </c>
      <c r="I1389" t="s">
        <v>1982</v>
      </c>
      <c r="J1389" t="s">
        <v>303</v>
      </c>
      <c r="K1389" t="s">
        <v>159</v>
      </c>
      <c r="L1389" t="s">
        <v>339</v>
      </c>
      <c r="M1389" t="s">
        <v>356</v>
      </c>
      <c r="N1389" t="s">
        <v>311</v>
      </c>
      <c r="O1389" t="s">
        <v>311</v>
      </c>
      <c r="P1389" t="s">
        <v>2693</v>
      </c>
      <c r="Q1389" t="s">
        <v>308</v>
      </c>
      <c r="R1389" t="s">
        <v>374</v>
      </c>
      <c r="S1389" t="s">
        <v>20</v>
      </c>
      <c r="T1389" s="49">
        <v>1.6667000000000001</v>
      </c>
      <c r="U1389" s="49">
        <v>20.000399999999999</v>
      </c>
      <c r="V1389" s="49">
        <v>60</v>
      </c>
      <c r="W1389" t="s">
        <v>315</v>
      </c>
      <c r="X1389" t="s">
        <v>370</v>
      </c>
      <c r="Y1389" t="s">
        <v>379</v>
      </c>
      <c r="Z1389" t="s">
        <v>2694</v>
      </c>
      <c r="AA1389" s="2" t="str">
        <f>IFERROR(VLOOKUP(Tabela3[[#This Row],[RetornCodigo]],Tabela7[],4,0),"formula")</f>
        <v xml:space="preserve">Mateus Crateus   </v>
      </c>
      <c r="AB1389" s="9" t="str">
        <f>IFERROR(VLOOKUP(Tabela3[[#This Row],[RetornCodigo]],Tabela7[],3,0),"formula")</f>
        <v>Mateus</v>
      </c>
      <c r="AC1389" s="40">
        <f>IFERROR(Tabela3[[#This Row],[Vlr Devolução]]/$AK$1,"formula")</f>
        <v>1.9223673723506413E-4</v>
      </c>
      <c r="AD1389" s="32">
        <f>IFERROR(Tabela3[[#This Row],[Qtd Devolvida Kg]]/$AL$1,"formula")</f>
        <v>5.8004802587802845E-4</v>
      </c>
      <c r="AE1389" s="41" t="str">
        <f>IFERROR(RIGHT(Tabela3[[#This Row],[Cliente]],10),"formula")</f>
        <v>2459 - 44)</v>
      </c>
      <c r="AF1389" s="41">
        <f>IFERROR(VLOOKUP(Tabela3[[#This Row],[Fantasia]],'BASE VENDAS'!#REF!,2,0),0)</f>
        <v>0</v>
      </c>
      <c r="AG1389" s="41">
        <f>IFERROR(VLOOKUP(Tabela3[[#This Row],[Fantasia]],'BASE VENDAS'!#REF!,3,0),0)</f>
        <v>0</v>
      </c>
      <c r="AH1389" s="42">
        <f t="shared" si="23"/>
        <v>2.8611970184302681E-2</v>
      </c>
    </row>
    <row r="1390" spans="1:34" x14ac:dyDescent="0.2">
      <c r="A1390" s="9" t="str">
        <f>IFERROR(Tabela3[[#This Row],[direita]],"formula")</f>
        <v>1899 - 72)</v>
      </c>
      <c r="C1390" t="s">
        <v>1140</v>
      </c>
      <c r="D1390" t="s">
        <v>921</v>
      </c>
      <c r="E1390" t="s">
        <v>1284</v>
      </c>
      <c r="F1390" t="s">
        <v>681</v>
      </c>
      <c r="G1390" t="s">
        <v>1285</v>
      </c>
      <c r="H1390" s="48">
        <v>45709</v>
      </c>
      <c r="I1390" t="s">
        <v>1982</v>
      </c>
      <c r="J1390" t="s">
        <v>303</v>
      </c>
      <c r="K1390" t="s">
        <v>159</v>
      </c>
      <c r="L1390" t="s">
        <v>340</v>
      </c>
      <c r="M1390" t="s">
        <v>162</v>
      </c>
      <c r="N1390" t="s">
        <v>325</v>
      </c>
      <c r="O1390" t="s">
        <v>311</v>
      </c>
      <c r="P1390" t="s">
        <v>2702</v>
      </c>
      <c r="Q1390" t="s">
        <v>309</v>
      </c>
      <c r="R1390" t="s">
        <v>1814</v>
      </c>
      <c r="S1390" t="s">
        <v>20</v>
      </c>
      <c r="T1390" s="49">
        <v>8.3332999999999995</v>
      </c>
      <c r="U1390" s="49">
        <v>99.999600000000001</v>
      </c>
      <c r="V1390" s="49">
        <v>590</v>
      </c>
      <c r="W1390" t="s">
        <v>301</v>
      </c>
      <c r="X1390" t="s">
        <v>370</v>
      </c>
      <c r="Y1390" t="s">
        <v>371</v>
      </c>
      <c r="Z1390" t="s">
        <v>2701</v>
      </c>
      <c r="AA1390" s="2" t="str">
        <f>IFERROR(VLOOKUP(Tabela3[[#This Row],[RetornCodigo]],Tabela7[],4,0),"formula")</f>
        <v xml:space="preserve">Assai Novo Angelim   </v>
      </c>
      <c r="AB1390" s="9" t="str">
        <f>IFERROR(VLOOKUP(Tabela3[[#This Row],[RetornCodigo]],Tabela7[],3,0),"formula")</f>
        <v>Assai</v>
      </c>
      <c r="AC1390" s="40">
        <f>IFERROR(Tabela3[[#This Row],[Vlr Devolução]]/$AK$1,"formula")</f>
        <v>1.8903279161447972E-3</v>
      </c>
      <c r="AD1390" s="32">
        <f>IFERROR(Tabela3[[#This Row],[Qtd Devolvida Kg]]/$AL$1,"formula")</f>
        <v>2.9001705250191246E-3</v>
      </c>
      <c r="AE1390" s="41" t="str">
        <f>IFERROR(RIGHT(Tabela3[[#This Row],[Cliente]],10),"formula")</f>
        <v>1899 - 72)</v>
      </c>
      <c r="AF1390" s="41">
        <f>IFERROR(VLOOKUP(Tabela3[[#This Row],[Fantasia]],'BASE VENDAS'!#REF!,2,0),0)</f>
        <v>0</v>
      </c>
      <c r="AG1390" s="41">
        <f>IFERROR(VLOOKUP(Tabela3[[#This Row],[Fantasia]],'BASE VENDAS'!#REF!,3,0),0)</f>
        <v>0</v>
      </c>
      <c r="AH1390" s="42">
        <f t="shared" si="23"/>
        <v>2.8611970184302681E-2</v>
      </c>
    </row>
    <row r="1391" spans="1:34" x14ac:dyDescent="0.2">
      <c r="A1391" s="9" t="str">
        <f>IFERROR(Tabela3[[#This Row],[direita]],"formula")</f>
        <v>1899 - 73)</v>
      </c>
      <c r="C1391" t="s">
        <v>1140</v>
      </c>
      <c r="D1391" t="s">
        <v>921</v>
      </c>
      <c r="E1391" t="s">
        <v>1284</v>
      </c>
      <c r="F1391" t="s">
        <v>681</v>
      </c>
      <c r="G1391" t="s">
        <v>1439</v>
      </c>
      <c r="H1391" s="48">
        <v>45712</v>
      </c>
      <c r="I1391" t="s">
        <v>2485</v>
      </c>
      <c r="J1391" t="s">
        <v>303</v>
      </c>
      <c r="K1391" t="s">
        <v>159</v>
      </c>
      <c r="L1391" t="s">
        <v>340</v>
      </c>
      <c r="M1391" t="s">
        <v>162</v>
      </c>
      <c r="N1391" t="s">
        <v>325</v>
      </c>
      <c r="O1391" t="s">
        <v>311</v>
      </c>
      <c r="P1391" t="s">
        <v>2708</v>
      </c>
      <c r="Q1391" t="s">
        <v>308</v>
      </c>
      <c r="R1391" t="s">
        <v>1814</v>
      </c>
      <c r="S1391" t="s">
        <v>20</v>
      </c>
      <c r="T1391" s="49">
        <v>1.0832999999999999</v>
      </c>
      <c r="U1391" s="49">
        <v>12.999599999999999</v>
      </c>
      <c r="V1391" s="49">
        <v>76.7</v>
      </c>
      <c r="W1391" t="s">
        <v>305</v>
      </c>
      <c r="X1391" t="s">
        <v>368</v>
      </c>
      <c r="Y1391" t="s">
        <v>369</v>
      </c>
      <c r="Z1391" t="s">
        <v>2709</v>
      </c>
      <c r="AA1391" s="2" t="str">
        <f>IFERROR(VLOOKUP(Tabela3[[#This Row],[RetornCodigo]],Tabela7[],4,0),"formula")</f>
        <v xml:space="preserve">Assai Sao Bernardo   </v>
      </c>
      <c r="AB1391" s="9" t="str">
        <f>IFERROR(VLOOKUP(Tabela3[[#This Row],[RetornCodigo]],Tabela7[],3,0),"formula")</f>
        <v>Assai</v>
      </c>
      <c r="AC1391" s="40">
        <f>IFERROR(Tabela3[[#This Row],[Vlr Devolução]]/$AK$1,"formula")</f>
        <v>2.4574262909882362E-4</v>
      </c>
      <c r="AD1391" s="32">
        <f>IFERROR(Tabela3[[#This Row],[Qtd Devolvida Kg]]/$AL$1,"formula")</f>
        <v>3.7701207561868859E-4</v>
      </c>
      <c r="AE1391" s="41" t="str">
        <f>IFERROR(RIGHT(Tabela3[[#This Row],[Cliente]],10),"formula")</f>
        <v>1899 - 73)</v>
      </c>
      <c r="AF1391" s="41">
        <f>IFERROR(VLOOKUP(Tabela3[[#This Row],[Fantasia]],'BASE VENDAS'!#REF!,2,0),0)</f>
        <v>0</v>
      </c>
      <c r="AG1391" s="41">
        <f>IFERROR(VLOOKUP(Tabela3[[#This Row],[Fantasia]],'BASE VENDAS'!#REF!,3,0),0)</f>
        <v>0</v>
      </c>
      <c r="AH1391" s="42">
        <f t="shared" si="23"/>
        <v>2.8611970184302681E-2</v>
      </c>
    </row>
    <row r="1392" spans="1:34" x14ac:dyDescent="0.2">
      <c r="A1392" s="9" t="str">
        <f>IFERROR(Tabela3[[#This Row],[direita]],"formula")</f>
        <v>1899 - 73)</v>
      </c>
      <c r="C1392" t="s">
        <v>1140</v>
      </c>
      <c r="D1392" t="s">
        <v>921</v>
      </c>
      <c r="E1392" t="s">
        <v>1284</v>
      </c>
      <c r="F1392" t="s">
        <v>681</v>
      </c>
      <c r="G1392" t="s">
        <v>1439</v>
      </c>
      <c r="H1392" s="48">
        <v>45712</v>
      </c>
      <c r="I1392" t="s">
        <v>2485</v>
      </c>
      <c r="J1392" t="s">
        <v>303</v>
      </c>
      <c r="K1392" t="s">
        <v>159</v>
      </c>
      <c r="L1392" t="s">
        <v>340</v>
      </c>
      <c r="M1392" t="s">
        <v>162</v>
      </c>
      <c r="N1392" t="s">
        <v>325</v>
      </c>
      <c r="O1392" t="s">
        <v>311</v>
      </c>
      <c r="P1392" t="s">
        <v>2708</v>
      </c>
      <c r="Q1392" t="s">
        <v>309</v>
      </c>
      <c r="R1392" t="s">
        <v>1814</v>
      </c>
      <c r="S1392" t="s">
        <v>20</v>
      </c>
      <c r="T1392" s="49">
        <v>2.5</v>
      </c>
      <c r="U1392" s="49">
        <v>30</v>
      </c>
      <c r="V1392" s="49">
        <v>177</v>
      </c>
      <c r="W1392" t="s">
        <v>301</v>
      </c>
      <c r="X1392" t="s">
        <v>370</v>
      </c>
      <c r="Y1392" t="s">
        <v>371</v>
      </c>
      <c r="Z1392" t="s">
        <v>2709</v>
      </c>
      <c r="AA1392" s="2" t="str">
        <f>IFERROR(VLOOKUP(Tabela3[[#This Row],[RetornCodigo]],Tabela7[],4,0),"formula")</f>
        <v xml:space="preserve">Assai Sao Bernardo   </v>
      </c>
      <c r="AB1392" s="9" t="str">
        <f>IFERROR(VLOOKUP(Tabela3[[#This Row],[RetornCodigo]],Tabela7[],3,0),"formula")</f>
        <v>Assai</v>
      </c>
      <c r="AC1392" s="40">
        <f>IFERROR(Tabela3[[#This Row],[Vlr Devolução]]/$AK$1,"formula")</f>
        <v>5.670983748434391E-4</v>
      </c>
      <c r="AD1392" s="32">
        <f>IFERROR(Tabela3[[#This Row],[Qtd Devolvida Kg]]/$AL$1,"formula")</f>
        <v>8.700546377242883E-4</v>
      </c>
      <c r="AE1392" s="41" t="str">
        <f>IFERROR(RIGHT(Tabela3[[#This Row],[Cliente]],10),"formula")</f>
        <v>1899 - 73)</v>
      </c>
      <c r="AF1392" s="41">
        <f>IFERROR(VLOOKUP(Tabela3[[#This Row],[Fantasia]],'BASE VENDAS'!#REF!,2,0),0)</f>
        <v>0</v>
      </c>
      <c r="AG1392" s="41">
        <f>IFERROR(VLOOKUP(Tabela3[[#This Row],[Fantasia]],'BASE VENDAS'!#REF!,3,0),0)</f>
        <v>0</v>
      </c>
      <c r="AH1392" s="42">
        <f t="shared" si="23"/>
        <v>2.8611970184302681E-2</v>
      </c>
    </row>
    <row r="1393" spans="1:34" x14ac:dyDescent="0.2">
      <c r="A1393" s="9" t="str">
        <f>IFERROR(Tabela3[[#This Row],[direita]],"formula")</f>
        <v>1899 - 61)</v>
      </c>
      <c r="C1393" t="s">
        <v>1134</v>
      </c>
      <c r="D1393" t="s">
        <v>917</v>
      </c>
      <c r="E1393" t="s">
        <v>1135</v>
      </c>
      <c r="F1393" t="s">
        <v>676</v>
      </c>
      <c r="G1393" t="s">
        <v>1173</v>
      </c>
      <c r="H1393" s="48">
        <v>45707</v>
      </c>
      <c r="I1393" t="s">
        <v>1982</v>
      </c>
      <c r="J1393" t="s">
        <v>303</v>
      </c>
      <c r="K1393" t="s">
        <v>98</v>
      </c>
      <c r="L1393" t="s">
        <v>418</v>
      </c>
      <c r="M1393" t="s">
        <v>99</v>
      </c>
      <c r="N1393" t="s">
        <v>311</v>
      </c>
      <c r="O1393" t="s">
        <v>311</v>
      </c>
      <c r="P1393" t="s">
        <v>2711</v>
      </c>
      <c r="Q1393" t="s">
        <v>300</v>
      </c>
      <c r="R1393" t="s">
        <v>1795</v>
      </c>
      <c r="S1393" t="s">
        <v>96</v>
      </c>
      <c r="T1393" s="49">
        <v>0.1</v>
      </c>
      <c r="U1393" s="49">
        <v>0.1</v>
      </c>
      <c r="V1393" s="49">
        <v>6</v>
      </c>
      <c r="W1393" t="s">
        <v>315</v>
      </c>
      <c r="X1393" t="s">
        <v>302</v>
      </c>
      <c r="Y1393" t="s">
        <v>335</v>
      </c>
      <c r="Z1393" t="s">
        <v>2712</v>
      </c>
      <c r="AA1393" s="2" t="str">
        <f>IFERROR(VLOOKUP(Tabela3[[#This Row],[RetornCodigo]],Tabela7[],4,0),"formula")</f>
        <v xml:space="preserve">Assai Joquei Clube   </v>
      </c>
      <c r="AB1393" s="9" t="str">
        <f>IFERROR(VLOOKUP(Tabela3[[#This Row],[RetornCodigo]],Tabela7[],3,0),"formula")</f>
        <v>Assai</v>
      </c>
      <c r="AC1393" s="40">
        <f>IFERROR(Tabela3[[#This Row],[Vlr Devolução]]/$AK$1,"formula")</f>
        <v>1.9223673723506412E-5</v>
      </c>
      <c r="AD1393" s="32">
        <f>IFERROR(Tabela3[[#This Row],[Qtd Devolvida Kg]]/$AL$1,"formula")</f>
        <v>2.9001821257476278E-6</v>
      </c>
      <c r="AE1393" s="41" t="str">
        <f>IFERROR(RIGHT(Tabela3[[#This Row],[Cliente]],10),"formula")</f>
        <v>1899 - 61)</v>
      </c>
      <c r="AF1393" s="41">
        <f>IFERROR(VLOOKUP(Tabela3[[#This Row],[Fantasia]],'BASE VENDAS'!#REF!,2,0),0)</f>
        <v>0</v>
      </c>
      <c r="AG1393" s="41">
        <f>IFERROR(VLOOKUP(Tabela3[[#This Row],[Fantasia]],'BASE VENDAS'!#REF!,3,0),0)</f>
        <v>0</v>
      </c>
      <c r="AH1393" s="42">
        <f t="shared" si="23"/>
        <v>2.8611970184302681E-2</v>
      </c>
    </row>
    <row r="1394" spans="1:34" x14ac:dyDescent="0.2">
      <c r="A1394" s="9" t="str">
        <f>IFERROR(Tabela3[[#This Row],[direita]],"formula")</f>
        <v>1899 - 26)</v>
      </c>
      <c r="C1394" t="s">
        <v>1134</v>
      </c>
      <c r="D1394" t="s">
        <v>917</v>
      </c>
      <c r="E1394" t="s">
        <v>1135</v>
      </c>
      <c r="F1394" t="s">
        <v>676</v>
      </c>
      <c r="G1394" t="s">
        <v>1219</v>
      </c>
      <c r="H1394" s="48">
        <v>45707</v>
      </c>
      <c r="I1394" t="s">
        <v>1982</v>
      </c>
      <c r="J1394" t="s">
        <v>303</v>
      </c>
      <c r="K1394" t="s">
        <v>159</v>
      </c>
      <c r="L1394" t="s">
        <v>339</v>
      </c>
      <c r="M1394" t="s">
        <v>356</v>
      </c>
      <c r="N1394" t="s">
        <v>311</v>
      </c>
      <c r="O1394" t="s">
        <v>311</v>
      </c>
      <c r="P1394" t="s">
        <v>2715</v>
      </c>
      <c r="Q1394" t="s">
        <v>307</v>
      </c>
      <c r="R1394" t="s">
        <v>374</v>
      </c>
      <c r="S1394" t="s">
        <v>20</v>
      </c>
      <c r="T1394" s="49">
        <v>1.1167</v>
      </c>
      <c r="U1394" s="49">
        <v>13.400399999999999</v>
      </c>
      <c r="V1394" s="49">
        <v>73.7</v>
      </c>
      <c r="W1394" t="s">
        <v>315</v>
      </c>
      <c r="X1394" t="s">
        <v>370</v>
      </c>
      <c r="Y1394" t="s">
        <v>379</v>
      </c>
      <c r="Z1394" t="s">
        <v>2716</v>
      </c>
      <c r="AA1394" s="2" t="str">
        <f>IFERROR(VLOOKUP(Tabela3[[#This Row],[RetornCodigo]],Tabela7[],4,0),"formula")</f>
        <v xml:space="preserve">Assai Messejena   </v>
      </c>
      <c r="AB1394" s="9" t="str">
        <f>IFERROR(VLOOKUP(Tabela3[[#This Row],[RetornCodigo]],Tabela7[],3,0),"formula")</f>
        <v>Assai</v>
      </c>
      <c r="AC1394" s="40">
        <f>IFERROR(Tabela3[[#This Row],[Vlr Devolução]]/$AK$1,"formula")</f>
        <v>2.3613079223707044E-4</v>
      </c>
      <c r="AD1394" s="32">
        <f>IFERROR(Tabela3[[#This Row],[Qtd Devolvida Kg]]/$AL$1,"formula")</f>
        <v>3.8863600557868507E-4</v>
      </c>
      <c r="AE1394" s="41" t="str">
        <f>IFERROR(RIGHT(Tabela3[[#This Row],[Cliente]],10),"formula")</f>
        <v>1899 - 26)</v>
      </c>
      <c r="AF1394" s="41">
        <f>IFERROR(VLOOKUP(Tabela3[[#This Row],[Fantasia]],'BASE VENDAS'!#REF!,2,0),0)</f>
        <v>0</v>
      </c>
      <c r="AG1394" s="41">
        <f>IFERROR(VLOOKUP(Tabela3[[#This Row],[Fantasia]],'BASE VENDAS'!#REF!,3,0),0)</f>
        <v>0</v>
      </c>
      <c r="AH1394" s="42">
        <f t="shared" si="23"/>
        <v>2.8611970184302681E-2</v>
      </c>
    </row>
    <row r="1395" spans="1:34" x14ac:dyDescent="0.2">
      <c r="A1395" s="9" t="str">
        <f>IFERROR(Tabela3[[#This Row],[direita]],"formula")</f>
        <v>1899 - 26)</v>
      </c>
      <c r="C1395" t="s">
        <v>1134</v>
      </c>
      <c r="D1395" t="s">
        <v>917</v>
      </c>
      <c r="E1395" t="s">
        <v>1135</v>
      </c>
      <c r="F1395" t="s">
        <v>676</v>
      </c>
      <c r="G1395" t="s">
        <v>1219</v>
      </c>
      <c r="H1395" s="48">
        <v>45707</v>
      </c>
      <c r="I1395" t="s">
        <v>1982</v>
      </c>
      <c r="J1395" t="s">
        <v>303</v>
      </c>
      <c r="K1395" t="s">
        <v>159</v>
      </c>
      <c r="L1395" t="s">
        <v>340</v>
      </c>
      <c r="M1395" t="s">
        <v>162</v>
      </c>
      <c r="N1395" t="s">
        <v>325</v>
      </c>
      <c r="O1395" t="s">
        <v>311</v>
      </c>
      <c r="P1395" t="s">
        <v>2939</v>
      </c>
      <c r="Q1395" t="s">
        <v>300</v>
      </c>
      <c r="R1395" t="s">
        <v>1814</v>
      </c>
      <c r="S1395" t="s">
        <v>20</v>
      </c>
      <c r="T1395" s="49">
        <v>3.75</v>
      </c>
      <c r="U1395" s="49">
        <v>45</v>
      </c>
      <c r="V1395" s="49">
        <v>112.5</v>
      </c>
      <c r="W1395" t="s">
        <v>315</v>
      </c>
      <c r="X1395" t="s">
        <v>302</v>
      </c>
      <c r="Y1395" t="s">
        <v>1981</v>
      </c>
      <c r="Z1395" t="s">
        <v>2940</v>
      </c>
      <c r="AA1395" s="2" t="str">
        <f>IFERROR(VLOOKUP(Tabela3[[#This Row],[RetornCodigo]],Tabela7[],4,0),"formula")</f>
        <v xml:space="preserve">Assai Messejena   </v>
      </c>
      <c r="AB1395" s="9" t="str">
        <f>IFERROR(VLOOKUP(Tabela3[[#This Row],[RetornCodigo]],Tabela7[],3,0),"formula")</f>
        <v>Assai</v>
      </c>
      <c r="AC1395" s="40">
        <f>IFERROR(Tabela3[[#This Row],[Vlr Devolução]]/$AK$1,"formula")</f>
        <v>3.6044388231574521E-4</v>
      </c>
      <c r="AD1395" s="32">
        <f>IFERROR(Tabela3[[#This Row],[Qtd Devolvida Kg]]/$AL$1,"formula")</f>
        <v>1.3050819565864325E-3</v>
      </c>
      <c r="AE1395" s="41" t="str">
        <f>IFERROR(RIGHT(Tabela3[[#This Row],[Cliente]],10),"formula")</f>
        <v>1899 - 26)</v>
      </c>
      <c r="AF1395" s="41">
        <f>IFERROR(VLOOKUP(Tabela3[[#This Row],[Fantasia]],'BASE VENDAS'!#REF!,2,0),0)</f>
        <v>0</v>
      </c>
      <c r="AG1395" s="41">
        <f>IFERROR(VLOOKUP(Tabela3[[#This Row],[Fantasia]],'BASE VENDAS'!#REF!,3,0),0)</f>
        <v>0</v>
      </c>
      <c r="AH1395" s="42">
        <f t="shared" si="23"/>
        <v>2.8611970184302681E-2</v>
      </c>
    </row>
    <row r="1396" spans="1:34" x14ac:dyDescent="0.2">
      <c r="A1396" s="9" t="str">
        <f>IFERROR(Tabela3[[#This Row],[direita]],"formula")</f>
        <v>0179 - 13)</v>
      </c>
      <c r="C1396" t="s">
        <v>1146</v>
      </c>
      <c r="D1396" t="s">
        <v>922</v>
      </c>
      <c r="E1396" t="s">
        <v>1135</v>
      </c>
      <c r="F1396" t="s">
        <v>676</v>
      </c>
      <c r="G1396" t="s">
        <v>1357</v>
      </c>
      <c r="H1396" s="48">
        <v>45707</v>
      </c>
      <c r="I1396" t="s">
        <v>1982</v>
      </c>
      <c r="J1396" t="s">
        <v>303</v>
      </c>
      <c r="K1396" t="s">
        <v>159</v>
      </c>
      <c r="L1396" t="s">
        <v>339</v>
      </c>
      <c r="M1396" t="s">
        <v>160</v>
      </c>
      <c r="N1396" t="s">
        <v>311</v>
      </c>
      <c r="O1396" t="s">
        <v>311</v>
      </c>
      <c r="P1396" t="s">
        <v>2941</v>
      </c>
      <c r="Q1396" t="s">
        <v>300</v>
      </c>
      <c r="R1396" t="s">
        <v>161</v>
      </c>
      <c r="S1396" t="s">
        <v>20</v>
      </c>
      <c r="T1396" s="49">
        <v>1</v>
      </c>
      <c r="U1396" s="49">
        <v>12</v>
      </c>
      <c r="V1396" s="49">
        <v>51.6</v>
      </c>
      <c r="W1396" t="s">
        <v>315</v>
      </c>
      <c r="X1396" t="s">
        <v>302</v>
      </c>
      <c r="Y1396" t="s">
        <v>21</v>
      </c>
      <c r="Z1396" t="s">
        <v>2942</v>
      </c>
      <c r="AA1396" s="2" t="str">
        <f>IFERROR(VLOOKUP(Tabela3[[#This Row],[RetornCodigo]],Tabela7[],4,0),"formula")</f>
        <v xml:space="preserve">B. Vizinh Paupina Cd   </v>
      </c>
      <c r="AB1396" s="9" t="str">
        <f>IFERROR(VLOOKUP(Tabela3[[#This Row],[RetornCodigo]],Tabela7[],3,0),"formula")</f>
        <v>Bom Vizinho</v>
      </c>
      <c r="AC1396" s="40">
        <f>IFERROR(Tabela3[[#This Row],[Vlr Devolução]]/$AK$1,"formula")</f>
        <v>1.6532359402215513E-4</v>
      </c>
      <c r="AD1396" s="32">
        <f>IFERROR(Tabela3[[#This Row],[Qtd Devolvida Kg]]/$AL$1,"formula")</f>
        <v>3.4802185508971535E-4</v>
      </c>
      <c r="AE1396" s="41" t="str">
        <f>IFERROR(RIGHT(Tabela3[[#This Row],[Cliente]],10),"formula")</f>
        <v>0179 - 13)</v>
      </c>
      <c r="AF1396" s="41">
        <f>IFERROR(VLOOKUP(Tabela3[[#This Row],[Fantasia]],'BASE VENDAS'!#REF!,2,0),0)</f>
        <v>0</v>
      </c>
      <c r="AG1396" s="41">
        <f>IFERROR(VLOOKUP(Tabela3[[#This Row],[Fantasia]],'BASE VENDAS'!#REF!,3,0),0)</f>
        <v>0</v>
      </c>
      <c r="AH1396" s="42">
        <f t="shared" si="23"/>
        <v>2.8611970184302681E-2</v>
      </c>
    </row>
    <row r="1397" spans="1:34" x14ac:dyDescent="0.2">
      <c r="A1397" s="9" t="str">
        <f>IFERROR(Tabela3[[#This Row],[direita]],"formula")</f>
        <v>0129 - 01)</v>
      </c>
      <c r="C1397" t="s">
        <v>1134</v>
      </c>
      <c r="D1397" t="s">
        <v>917</v>
      </c>
      <c r="E1397" t="s">
        <v>1135</v>
      </c>
      <c r="F1397" t="s">
        <v>676</v>
      </c>
      <c r="G1397" t="s">
        <v>1200</v>
      </c>
      <c r="H1397" s="48">
        <v>45705</v>
      </c>
      <c r="I1397" t="s">
        <v>1982</v>
      </c>
      <c r="J1397" t="s">
        <v>303</v>
      </c>
      <c r="K1397" t="s">
        <v>159</v>
      </c>
      <c r="L1397" t="s">
        <v>339</v>
      </c>
      <c r="M1397" t="s">
        <v>160</v>
      </c>
      <c r="N1397" t="s">
        <v>311</v>
      </c>
      <c r="O1397" t="s">
        <v>311</v>
      </c>
      <c r="P1397" t="s">
        <v>2378</v>
      </c>
      <c r="Q1397" t="s">
        <v>300</v>
      </c>
      <c r="R1397" t="s">
        <v>161</v>
      </c>
      <c r="S1397" t="s">
        <v>20</v>
      </c>
      <c r="T1397" s="49">
        <v>11</v>
      </c>
      <c r="U1397" s="49">
        <v>132</v>
      </c>
      <c r="V1397" s="49">
        <v>910.8</v>
      </c>
      <c r="W1397" t="s">
        <v>315</v>
      </c>
      <c r="X1397" t="s">
        <v>370</v>
      </c>
      <c r="Y1397" t="s">
        <v>379</v>
      </c>
      <c r="Z1397" t="s">
        <v>2379</v>
      </c>
      <c r="AA1397" s="2" t="str">
        <f>IFERROR(VLOOKUP(Tabela3[[#This Row],[RetornCodigo]],Tabela7[],4,0),"formula")</f>
        <v xml:space="preserve">Sup Sao Luiz Paupina   </v>
      </c>
      <c r="AB1397" s="9" t="str">
        <f>IFERROR(VLOOKUP(Tabela3[[#This Row],[RetornCodigo]],Tabela7[],3,0),"formula")</f>
        <v>Sao Luiz</v>
      </c>
      <c r="AC1397" s="40">
        <f>IFERROR(Tabela3[[#This Row],[Vlr Devolução]]/$AK$1,"formula")</f>
        <v>2.9181536712282732E-3</v>
      </c>
      <c r="AD1397" s="32">
        <f>IFERROR(Tabela3[[#This Row],[Qtd Devolvida Kg]]/$AL$1,"formula")</f>
        <v>3.8282404059868684E-3</v>
      </c>
      <c r="AE1397" s="41" t="str">
        <f>IFERROR(RIGHT(Tabela3[[#This Row],[Cliente]],10),"formula")</f>
        <v>0129 - 01)</v>
      </c>
      <c r="AF1397" s="41">
        <f>IFERROR(VLOOKUP(Tabela3[[#This Row],[Fantasia]],'BASE VENDAS'!#REF!,2,0),0)</f>
        <v>0</v>
      </c>
      <c r="AG1397" s="41">
        <f>IFERROR(VLOOKUP(Tabela3[[#This Row],[Fantasia]],'BASE VENDAS'!#REF!,3,0),0)</f>
        <v>0</v>
      </c>
      <c r="AH1397" s="42">
        <f t="shared" si="23"/>
        <v>2.8611970184302681E-2</v>
      </c>
    </row>
    <row r="1398" spans="1:34" x14ac:dyDescent="0.2">
      <c r="A1398" s="9" t="str">
        <f>IFERROR(Tabela3[[#This Row],[direita]],"formula")</f>
        <v>0129 - 01)</v>
      </c>
      <c r="C1398" t="s">
        <v>1134</v>
      </c>
      <c r="D1398" t="s">
        <v>917</v>
      </c>
      <c r="E1398" t="s">
        <v>1135</v>
      </c>
      <c r="F1398" t="s">
        <v>676</v>
      </c>
      <c r="G1398" t="s">
        <v>1200</v>
      </c>
      <c r="H1398" s="48">
        <v>45705</v>
      </c>
      <c r="I1398" t="s">
        <v>1982</v>
      </c>
      <c r="J1398" t="s">
        <v>303</v>
      </c>
      <c r="K1398" t="s">
        <v>98</v>
      </c>
      <c r="L1398" t="s">
        <v>418</v>
      </c>
      <c r="M1398" t="s">
        <v>165</v>
      </c>
      <c r="N1398" t="s">
        <v>311</v>
      </c>
      <c r="O1398" t="s">
        <v>311</v>
      </c>
      <c r="P1398" t="s">
        <v>2378</v>
      </c>
      <c r="Q1398" t="s">
        <v>309</v>
      </c>
      <c r="R1398" t="s">
        <v>166</v>
      </c>
      <c r="S1398" t="s">
        <v>20</v>
      </c>
      <c r="T1398" s="49">
        <v>10</v>
      </c>
      <c r="U1398" s="49">
        <v>107.5</v>
      </c>
      <c r="V1398" s="49">
        <v>735</v>
      </c>
      <c r="W1398" t="s">
        <v>315</v>
      </c>
      <c r="X1398" t="s">
        <v>370</v>
      </c>
      <c r="Y1398" t="s">
        <v>379</v>
      </c>
      <c r="Z1398" t="s">
        <v>2379</v>
      </c>
      <c r="AA1398" s="2" t="str">
        <f>IFERROR(VLOOKUP(Tabela3[[#This Row],[RetornCodigo]],Tabela7[],4,0),"formula")</f>
        <v xml:space="preserve">Sup Sao Luiz Paupina   </v>
      </c>
      <c r="AB1398" s="9" t="str">
        <f>IFERROR(VLOOKUP(Tabela3[[#This Row],[RetornCodigo]],Tabela7[],3,0),"formula")</f>
        <v>Sao Luiz</v>
      </c>
      <c r="AC1398" s="40">
        <f>IFERROR(Tabela3[[#This Row],[Vlr Devolução]]/$AK$1,"formula")</f>
        <v>2.3549000311295352E-3</v>
      </c>
      <c r="AD1398" s="32">
        <f>IFERROR(Tabela3[[#This Row],[Qtd Devolvida Kg]]/$AL$1,"formula")</f>
        <v>3.1176957851786996E-3</v>
      </c>
      <c r="AE1398" s="41" t="str">
        <f>IFERROR(RIGHT(Tabela3[[#This Row],[Cliente]],10),"formula")</f>
        <v>0129 - 01)</v>
      </c>
      <c r="AF1398" s="41">
        <f>IFERROR(VLOOKUP(Tabela3[[#This Row],[Fantasia]],'BASE VENDAS'!#REF!,2,0),0)</f>
        <v>0</v>
      </c>
      <c r="AG1398" s="41">
        <f>IFERROR(VLOOKUP(Tabela3[[#This Row],[Fantasia]],'BASE VENDAS'!#REF!,3,0),0)</f>
        <v>0</v>
      </c>
      <c r="AH1398" s="42">
        <f t="shared" si="23"/>
        <v>2.8611970184302681E-2</v>
      </c>
    </row>
    <row r="1399" spans="1:34" x14ac:dyDescent="0.2">
      <c r="A1399" s="9" t="str">
        <f>IFERROR(Tabela3[[#This Row],[direita]],"formula")</f>
        <v>0047 - 11)</v>
      </c>
      <c r="C1399" t="s">
        <v>1146</v>
      </c>
      <c r="D1399" t="s">
        <v>916</v>
      </c>
      <c r="E1399" t="s">
        <v>1135</v>
      </c>
      <c r="F1399" t="s">
        <v>676</v>
      </c>
      <c r="G1399" t="s">
        <v>1817</v>
      </c>
      <c r="H1399" s="48">
        <v>45707</v>
      </c>
      <c r="I1399" t="s">
        <v>1982</v>
      </c>
      <c r="J1399" t="s">
        <v>303</v>
      </c>
      <c r="K1399" t="s">
        <v>98</v>
      </c>
      <c r="L1399" t="s">
        <v>418</v>
      </c>
      <c r="M1399" t="s">
        <v>165</v>
      </c>
      <c r="N1399" t="s">
        <v>311</v>
      </c>
      <c r="O1399" t="s">
        <v>311</v>
      </c>
      <c r="P1399" t="s">
        <v>2943</v>
      </c>
      <c r="Q1399" t="s">
        <v>300</v>
      </c>
      <c r="R1399" t="s">
        <v>1912</v>
      </c>
      <c r="S1399" t="s">
        <v>20</v>
      </c>
      <c r="T1399" s="49">
        <v>17</v>
      </c>
      <c r="U1399" s="49">
        <v>182.75</v>
      </c>
      <c r="V1399" s="49">
        <v>1691.06</v>
      </c>
      <c r="W1399" t="s">
        <v>315</v>
      </c>
      <c r="X1399" t="s">
        <v>370</v>
      </c>
      <c r="Y1399" t="s">
        <v>379</v>
      </c>
      <c r="Z1399" t="s">
        <v>2718</v>
      </c>
      <c r="AA1399" s="2" t="str">
        <f>IFERROR(VLOOKUP(Tabela3[[#This Row],[RetornCodigo]],Tabela7[],4,0),"formula")</f>
        <v xml:space="preserve">Wmb Engenheiro Luciano Cavalcante   </v>
      </c>
      <c r="AB1399" s="9" t="str">
        <f>IFERROR(VLOOKUP(Tabela3[[#This Row],[RetornCodigo]],Tabela7[],3,0),"formula")</f>
        <v>Sams</v>
      </c>
      <c r="AC1399" s="40">
        <f>IFERROR(Tabela3[[#This Row],[Vlr Devolução]]/$AK$1,"formula")</f>
        <v>5.4180642811454587E-3</v>
      </c>
      <c r="AD1399" s="32">
        <f>IFERROR(Tabela3[[#This Row],[Qtd Devolvida Kg]]/$AL$1,"formula")</f>
        <v>5.3000828348037897E-3</v>
      </c>
      <c r="AE1399" s="41" t="str">
        <f>IFERROR(RIGHT(Tabela3[[#This Row],[Cliente]],10),"formula")</f>
        <v>0047 - 11)</v>
      </c>
      <c r="AF1399" s="41">
        <f>IFERROR(VLOOKUP(Tabela3[[#This Row],[Fantasia]],'BASE VENDAS'!#REF!,2,0),0)</f>
        <v>0</v>
      </c>
      <c r="AG1399" s="41">
        <f>IFERROR(VLOOKUP(Tabela3[[#This Row],[Fantasia]],'BASE VENDAS'!#REF!,3,0),0)</f>
        <v>0</v>
      </c>
      <c r="AH1399" s="42">
        <f t="shared" si="23"/>
        <v>2.8611970184302681E-2</v>
      </c>
    </row>
    <row r="1400" spans="1:34" x14ac:dyDescent="0.2">
      <c r="A1400" s="9" t="str">
        <f>IFERROR(Tabela3[[#This Row],[direita]],"formula")</f>
        <v>1899 - 08)</v>
      </c>
      <c r="C1400" t="s">
        <v>1134</v>
      </c>
      <c r="D1400" t="s">
        <v>917</v>
      </c>
      <c r="E1400" t="s">
        <v>1135</v>
      </c>
      <c r="F1400" t="s">
        <v>683</v>
      </c>
      <c r="G1400" t="s">
        <v>1210</v>
      </c>
      <c r="H1400" s="48">
        <v>45705</v>
      </c>
      <c r="I1400" t="s">
        <v>1982</v>
      </c>
      <c r="J1400" t="s">
        <v>303</v>
      </c>
      <c r="K1400" t="s">
        <v>98</v>
      </c>
      <c r="L1400" t="s">
        <v>418</v>
      </c>
      <c r="M1400" t="s">
        <v>99</v>
      </c>
      <c r="N1400" t="s">
        <v>311</v>
      </c>
      <c r="O1400" t="s">
        <v>311</v>
      </c>
      <c r="P1400" t="s">
        <v>2380</v>
      </c>
      <c r="Q1400" t="s">
        <v>300</v>
      </c>
      <c r="R1400" t="s">
        <v>1795</v>
      </c>
      <c r="S1400" t="s">
        <v>96</v>
      </c>
      <c r="T1400" s="49">
        <v>1</v>
      </c>
      <c r="U1400" s="49">
        <v>1</v>
      </c>
      <c r="V1400" s="49">
        <v>6</v>
      </c>
      <c r="W1400" t="s">
        <v>315</v>
      </c>
      <c r="X1400" t="s">
        <v>302</v>
      </c>
      <c r="Y1400" t="s">
        <v>335</v>
      </c>
      <c r="Z1400" t="s">
        <v>2381</v>
      </c>
      <c r="AA1400" s="2" t="str">
        <f>IFERROR(VLOOKUP(Tabela3[[#This Row],[RetornCodigo]],Tabela7[],4,0),"formula")</f>
        <v xml:space="preserve">Assai Caucaia   </v>
      </c>
      <c r="AB1400" s="9" t="str">
        <f>IFERROR(VLOOKUP(Tabela3[[#This Row],[RetornCodigo]],Tabela7[],3,0),"formula")</f>
        <v>Assai</v>
      </c>
      <c r="AC1400" s="40">
        <f>IFERROR(Tabela3[[#This Row],[Vlr Devolução]]/$AK$1,"formula")</f>
        <v>1.9223673723506412E-5</v>
      </c>
      <c r="AD1400" s="32">
        <f>IFERROR(Tabela3[[#This Row],[Qtd Devolvida Kg]]/$AL$1,"formula")</f>
        <v>2.9001821257476276E-5</v>
      </c>
      <c r="AE1400" s="41" t="str">
        <f>IFERROR(RIGHT(Tabela3[[#This Row],[Cliente]],10),"formula")</f>
        <v>1899 - 08)</v>
      </c>
      <c r="AF1400" s="41">
        <f>IFERROR(VLOOKUP(Tabela3[[#This Row],[Fantasia]],'BASE VENDAS'!#REF!,2,0),0)</f>
        <v>0</v>
      </c>
      <c r="AG1400" s="41">
        <f>IFERROR(VLOOKUP(Tabela3[[#This Row],[Fantasia]],'BASE VENDAS'!#REF!,3,0),0)</f>
        <v>0</v>
      </c>
      <c r="AH1400" s="42">
        <f t="shared" si="23"/>
        <v>2.8611970184302681E-2</v>
      </c>
    </row>
    <row r="1401" spans="1:34" x14ac:dyDescent="0.2">
      <c r="A1401" s="9" t="str">
        <f>IFERROR(Tabela3[[#This Row],[direita]],"formula")</f>
        <v>1899 - 27)</v>
      </c>
      <c r="C1401" t="s">
        <v>1134</v>
      </c>
      <c r="D1401" t="s">
        <v>917</v>
      </c>
      <c r="E1401" t="s">
        <v>1135</v>
      </c>
      <c r="F1401" t="s">
        <v>676</v>
      </c>
      <c r="G1401" t="s">
        <v>1793</v>
      </c>
      <c r="H1401" s="48">
        <v>45707</v>
      </c>
      <c r="I1401" t="s">
        <v>1982</v>
      </c>
      <c r="J1401" t="s">
        <v>303</v>
      </c>
      <c r="K1401" t="s">
        <v>159</v>
      </c>
      <c r="L1401" t="s">
        <v>339</v>
      </c>
      <c r="M1401" t="s">
        <v>356</v>
      </c>
      <c r="N1401" t="s">
        <v>311</v>
      </c>
      <c r="O1401" t="s">
        <v>311</v>
      </c>
      <c r="P1401" t="s">
        <v>2944</v>
      </c>
      <c r="Q1401" t="s">
        <v>300</v>
      </c>
      <c r="R1401" t="s">
        <v>374</v>
      </c>
      <c r="S1401" t="s">
        <v>20</v>
      </c>
      <c r="T1401" s="49">
        <v>3.4</v>
      </c>
      <c r="U1401" s="49">
        <v>40.799999999999997</v>
      </c>
      <c r="V1401" s="49">
        <v>224.4</v>
      </c>
      <c r="W1401" t="s">
        <v>315</v>
      </c>
      <c r="X1401" t="s">
        <v>370</v>
      </c>
      <c r="Y1401" t="s">
        <v>379</v>
      </c>
      <c r="Z1401" t="s">
        <v>2945</v>
      </c>
      <c r="AA1401" s="2" t="str">
        <f>IFERROR(VLOOKUP(Tabela3[[#This Row],[RetornCodigo]],Tabela7[],4,0),"formula")</f>
        <v xml:space="preserve">Assai Parangaba   </v>
      </c>
      <c r="AB1401" s="9" t="str">
        <f>IFERROR(VLOOKUP(Tabela3[[#This Row],[RetornCodigo]],Tabela7[],3,0),"formula")</f>
        <v>Assai</v>
      </c>
      <c r="AC1401" s="40">
        <f>IFERROR(Tabela3[[#This Row],[Vlr Devolução]]/$AK$1,"formula")</f>
        <v>7.1896539725913977E-4</v>
      </c>
      <c r="AD1401" s="32">
        <f>IFERROR(Tabela3[[#This Row],[Qtd Devolvida Kg]]/$AL$1,"formula")</f>
        <v>1.1832743073050321E-3</v>
      </c>
      <c r="AE1401" s="41" t="str">
        <f>IFERROR(RIGHT(Tabela3[[#This Row],[Cliente]],10),"formula")</f>
        <v>1899 - 27)</v>
      </c>
      <c r="AF1401" s="41">
        <f>IFERROR(VLOOKUP(Tabela3[[#This Row],[Fantasia]],'BASE VENDAS'!#REF!,2,0),0)</f>
        <v>0</v>
      </c>
      <c r="AG1401" s="41">
        <f>IFERROR(VLOOKUP(Tabela3[[#This Row],[Fantasia]],'BASE VENDAS'!#REF!,3,0),0)</f>
        <v>0</v>
      </c>
      <c r="AH1401" s="42">
        <f t="shared" si="23"/>
        <v>2.8611970184302681E-2</v>
      </c>
    </row>
    <row r="1402" spans="1:34" x14ac:dyDescent="0.2">
      <c r="A1402" s="9" t="str">
        <f>IFERROR(Tabela3[[#This Row],[direita]],"formula")</f>
        <v>0132 - 02)</v>
      </c>
      <c r="C1402" t="s">
        <v>1146</v>
      </c>
      <c r="D1402" t="s">
        <v>916</v>
      </c>
      <c r="E1402" t="s">
        <v>1135</v>
      </c>
      <c r="F1402" t="s">
        <v>680</v>
      </c>
      <c r="G1402" t="s">
        <v>1248</v>
      </c>
      <c r="H1402" s="48">
        <v>45705</v>
      </c>
      <c r="I1402" t="s">
        <v>1982</v>
      </c>
      <c r="J1402" t="s">
        <v>303</v>
      </c>
      <c r="K1402" t="s">
        <v>98</v>
      </c>
      <c r="L1402" t="s">
        <v>418</v>
      </c>
      <c r="M1402" t="s">
        <v>165</v>
      </c>
      <c r="N1402" t="s">
        <v>311</v>
      </c>
      <c r="O1402" t="s">
        <v>311</v>
      </c>
      <c r="P1402" t="s">
        <v>2382</v>
      </c>
      <c r="Q1402" t="s">
        <v>300</v>
      </c>
      <c r="R1402" t="s">
        <v>1912</v>
      </c>
      <c r="S1402" t="s">
        <v>20</v>
      </c>
      <c r="T1402" s="49">
        <v>6</v>
      </c>
      <c r="U1402" s="49">
        <v>64.5</v>
      </c>
      <c r="V1402" s="49">
        <v>614.4</v>
      </c>
      <c r="W1402" t="s">
        <v>315</v>
      </c>
      <c r="X1402" t="s">
        <v>368</v>
      </c>
      <c r="Y1402" t="s">
        <v>369</v>
      </c>
      <c r="Z1402" t="s">
        <v>2383</v>
      </c>
      <c r="AA1402" s="2" t="str">
        <f>IFERROR(VLOOKUP(Tabela3[[#This Row],[RetornCodigo]],Tabela7[],4,0),"formula")</f>
        <v xml:space="preserve">Gerardos Dist Alto A   </v>
      </c>
      <c r="AB1402" s="9" t="str">
        <f>IFERROR(VLOOKUP(Tabela3[[#This Row],[RetornCodigo]],Tabela7[],3,0),"formula")</f>
        <v>Centerbox</v>
      </c>
      <c r="AC1402" s="40">
        <f>IFERROR(Tabela3[[#This Row],[Vlr Devolução]]/$AK$1,"formula")</f>
        <v>1.9685041892870563E-3</v>
      </c>
      <c r="AD1402" s="32">
        <f>IFERROR(Tabela3[[#This Row],[Qtd Devolvida Kg]]/$AL$1,"formula")</f>
        <v>1.8706174711072198E-3</v>
      </c>
      <c r="AE1402" s="41" t="str">
        <f>IFERROR(RIGHT(Tabela3[[#This Row],[Cliente]],10),"formula")</f>
        <v>0132 - 02)</v>
      </c>
      <c r="AF1402" s="41">
        <f>IFERROR(VLOOKUP(Tabela3[[#This Row],[Fantasia]],'BASE VENDAS'!#REF!,2,0),0)</f>
        <v>0</v>
      </c>
      <c r="AG1402" s="41">
        <f>IFERROR(VLOOKUP(Tabela3[[#This Row],[Fantasia]],'BASE VENDAS'!#REF!,3,0),0)</f>
        <v>0</v>
      </c>
      <c r="AH1402" s="42">
        <f t="shared" si="23"/>
        <v>2.8611970184302681E-2</v>
      </c>
    </row>
    <row r="1403" spans="1:34" x14ac:dyDescent="0.2">
      <c r="A1403" s="9" t="str">
        <f>IFERROR(Tabela3[[#This Row],[direita]],"formula")</f>
        <v>1899 - 60)</v>
      </c>
      <c r="C1403" t="s">
        <v>1140</v>
      </c>
      <c r="D1403" t="s">
        <v>919</v>
      </c>
      <c r="E1403" t="s">
        <v>1141</v>
      </c>
      <c r="F1403" t="s">
        <v>677</v>
      </c>
      <c r="G1403" t="s">
        <v>1189</v>
      </c>
      <c r="H1403" s="48">
        <v>45709</v>
      </c>
      <c r="I1403" t="s">
        <v>1982</v>
      </c>
      <c r="J1403" t="s">
        <v>303</v>
      </c>
      <c r="K1403" t="s">
        <v>159</v>
      </c>
      <c r="L1403" t="s">
        <v>340</v>
      </c>
      <c r="M1403" t="s">
        <v>162</v>
      </c>
      <c r="N1403" t="s">
        <v>325</v>
      </c>
      <c r="O1403" t="s">
        <v>311</v>
      </c>
      <c r="P1403" t="s">
        <v>2729</v>
      </c>
      <c r="Q1403" t="s">
        <v>308</v>
      </c>
      <c r="R1403" t="s">
        <v>1814</v>
      </c>
      <c r="S1403" t="s">
        <v>20</v>
      </c>
      <c r="T1403" s="49">
        <v>1.3332999999999999</v>
      </c>
      <c r="U1403" s="49">
        <v>15.999599999999999</v>
      </c>
      <c r="V1403" s="49">
        <v>68.8</v>
      </c>
      <c r="W1403" t="s">
        <v>301</v>
      </c>
      <c r="X1403" t="s">
        <v>370</v>
      </c>
      <c r="Y1403" t="s">
        <v>371</v>
      </c>
      <c r="Z1403" t="s">
        <v>2728</v>
      </c>
      <c r="AA1403" s="2" t="str">
        <f>IFERROR(VLOOKUP(Tabela3[[#This Row],[RetornCodigo]],Tabela7[],4,0),"formula")</f>
        <v xml:space="preserve">Assai Sao Cristovao   </v>
      </c>
      <c r="AB1403" s="9" t="str">
        <f>IFERROR(VLOOKUP(Tabela3[[#This Row],[RetornCodigo]],Tabela7[],3,0),"formula")</f>
        <v>Assai</v>
      </c>
      <c r="AC1403" s="40">
        <f>IFERROR(Tabela3[[#This Row],[Vlr Devolução]]/$AK$1,"formula")</f>
        <v>2.2043145869620685E-4</v>
      </c>
      <c r="AD1403" s="32">
        <f>IFERROR(Tabela3[[#This Row],[Qtd Devolvida Kg]]/$AL$1,"formula")</f>
        <v>4.6401753939111744E-4</v>
      </c>
      <c r="AE1403" s="41" t="str">
        <f>IFERROR(RIGHT(Tabela3[[#This Row],[Cliente]],10),"formula")</f>
        <v>1899 - 60)</v>
      </c>
      <c r="AF1403" s="41">
        <f>IFERROR(VLOOKUP(Tabela3[[#This Row],[Fantasia]],'BASE VENDAS'!#REF!,2,0),0)</f>
        <v>0</v>
      </c>
      <c r="AG1403" s="41">
        <f>IFERROR(VLOOKUP(Tabela3[[#This Row],[Fantasia]],'BASE VENDAS'!#REF!,3,0),0)</f>
        <v>0</v>
      </c>
      <c r="AH1403" s="42">
        <f t="shared" si="23"/>
        <v>2.8611970184302681E-2</v>
      </c>
    </row>
    <row r="1404" spans="1:34" x14ac:dyDescent="0.2">
      <c r="A1404" s="9" t="str">
        <f>IFERROR(Tabela3[[#This Row],[direita]],"formula")</f>
        <v>0008 - 38)</v>
      </c>
      <c r="C1404" t="s">
        <v>1140</v>
      </c>
      <c r="D1404" t="s">
        <v>919</v>
      </c>
      <c r="E1404" t="s">
        <v>1141</v>
      </c>
      <c r="F1404" t="s">
        <v>677</v>
      </c>
      <c r="G1404" t="s">
        <v>610</v>
      </c>
      <c r="H1404" s="48">
        <v>45707</v>
      </c>
      <c r="I1404" t="s">
        <v>1982</v>
      </c>
      <c r="J1404" t="s">
        <v>303</v>
      </c>
      <c r="K1404" t="s">
        <v>98</v>
      </c>
      <c r="L1404" t="s">
        <v>358</v>
      </c>
      <c r="M1404" t="s">
        <v>359</v>
      </c>
      <c r="N1404" t="s">
        <v>311</v>
      </c>
      <c r="O1404" t="s">
        <v>311</v>
      </c>
      <c r="P1404" t="s">
        <v>2731</v>
      </c>
      <c r="Q1404" t="s">
        <v>300</v>
      </c>
      <c r="R1404" t="s">
        <v>1802</v>
      </c>
      <c r="S1404" t="s">
        <v>20</v>
      </c>
      <c r="T1404" s="49">
        <v>2</v>
      </c>
      <c r="U1404" s="49">
        <v>25.5</v>
      </c>
      <c r="V1404" s="49">
        <v>126</v>
      </c>
      <c r="W1404" t="s">
        <v>305</v>
      </c>
      <c r="X1404" t="s">
        <v>368</v>
      </c>
      <c r="Y1404" t="s">
        <v>369</v>
      </c>
      <c r="Z1404" t="s">
        <v>2732</v>
      </c>
      <c r="AA1404" s="2" t="str">
        <f>IFERROR(VLOOKUP(Tabela3[[#This Row],[RetornCodigo]],Tabela7[],4,0),"formula")</f>
        <v xml:space="preserve">Distribuicao De Alimentos Vanguarda S/A   </v>
      </c>
      <c r="AB1404" s="9" t="str">
        <f>IFERROR(VLOOKUP(Tabela3[[#This Row],[RetornCodigo]],Tabela7[],3,0),"formula")</f>
        <v>Vanguarda</v>
      </c>
      <c r="AC1404" s="40">
        <f>IFERROR(Tabela3[[#This Row],[Vlr Devolução]]/$AK$1,"formula")</f>
        <v>4.0369714819363462E-4</v>
      </c>
      <c r="AD1404" s="32">
        <f>IFERROR(Tabela3[[#This Row],[Qtd Devolvida Kg]]/$AL$1,"formula")</f>
        <v>7.3954644206564505E-4</v>
      </c>
      <c r="AE1404" s="41" t="str">
        <f>IFERROR(RIGHT(Tabela3[[#This Row],[Cliente]],10),"formula")</f>
        <v>0008 - 38)</v>
      </c>
      <c r="AF1404" s="41">
        <f>IFERROR(VLOOKUP(Tabela3[[#This Row],[Fantasia]],'BASE VENDAS'!#REF!,2,0),0)</f>
        <v>0</v>
      </c>
      <c r="AG1404" s="41">
        <f>IFERROR(VLOOKUP(Tabela3[[#This Row],[Fantasia]],'BASE VENDAS'!#REF!,3,0),0)</f>
        <v>0</v>
      </c>
      <c r="AH1404" s="42">
        <f t="shared" si="23"/>
        <v>2.8611970184302681E-2</v>
      </c>
    </row>
    <row r="1405" spans="1:34" x14ac:dyDescent="0.2">
      <c r="A1405" s="9" t="str">
        <f>IFERROR(Tabela3[[#This Row],[direita]],"formula")</f>
        <v>1899 - 40)</v>
      </c>
      <c r="C1405" t="s">
        <v>1140</v>
      </c>
      <c r="D1405" t="s">
        <v>919</v>
      </c>
      <c r="E1405" t="s">
        <v>1141</v>
      </c>
      <c r="F1405" t="s">
        <v>677</v>
      </c>
      <c r="G1405" t="s">
        <v>1142</v>
      </c>
      <c r="H1405" s="48">
        <v>45709</v>
      </c>
      <c r="I1405" t="s">
        <v>1982</v>
      </c>
      <c r="J1405" t="s">
        <v>303</v>
      </c>
      <c r="K1405" t="s">
        <v>159</v>
      </c>
      <c r="L1405" t="s">
        <v>340</v>
      </c>
      <c r="M1405" t="s">
        <v>162</v>
      </c>
      <c r="N1405" t="s">
        <v>325</v>
      </c>
      <c r="O1405" t="s">
        <v>311</v>
      </c>
      <c r="P1405" t="s">
        <v>2735</v>
      </c>
      <c r="Q1405" t="s">
        <v>308</v>
      </c>
      <c r="R1405" t="s">
        <v>1814</v>
      </c>
      <c r="S1405" t="s">
        <v>20</v>
      </c>
      <c r="T1405" s="49">
        <v>1</v>
      </c>
      <c r="U1405" s="49">
        <v>12</v>
      </c>
      <c r="V1405" s="49">
        <v>51.6</v>
      </c>
      <c r="W1405" t="s">
        <v>301</v>
      </c>
      <c r="X1405" t="s">
        <v>370</v>
      </c>
      <c r="Y1405" t="s">
        <v>371</v>
      </c>
      <c r="Z1405" t="s">
        <v>2734</v>
      </c>
      <c r="AA1405" s="2" t="str">
        <f>IFERROR(VLOOKUP(Tabela3[[#This Row],[RetornCodigo]],Tabela7[],4,0),"formula")</f>
        <v xml:space="preserve">Assai Ininga   </v>
      </c>
      <c r="AB1405" s="9" t="str">
        <f>IFERROR(VLOOKUP(Tabela3[[#This Row],[RetornCodigo]],Tabela7[],3,0),"formula")</f>
        <v>Assai</v>
      </c>
      <c r="AC1405" s="40">
        <f>IFERROR(Tabela3[[#This Row],[Vlr Devolução]]/$AK$1,"formula")</f>
        <v>1.6532359402215513E-4</v>
      </c>
      <c r="AD1405" s="32">
        <f>IFERROR(Tabela3[[#This Row],[Qtd Devolvida Kg]]/$AL$1,"formula")</f>
        <v>3.4802185508971535E-4</v>
      </c>
      <c r="AE1405" s="41" t="str">
        <f>IFERROR(RIGHT(Tabela3[[#This Row],[Cliente]],10),"formula")</f>
        <v>1899 - 40)</v>
      </c>
      <c r="AF1405" s="41">
        <f>IFERROR(VLOOKUP(Tabela3[[#This Row],[Fantasia]],'BASE VENDAS'!#REF!,2,0),0)</f>
        <v>0</v>
      </c>
      <c r="AG1405" s="41">
        <f>IFERROR(VLOOKUP(Tabela3[[#This Row],[Fantasia]],'BASE VENDAS'!#REF!,3,0),0)</f>
        <v>0</v>
      </c>
      <c r="AH1405" s="42">
        <f t="shared" si="23"/>
        <v>2.8611970184302681E-2</v>
      </c>
    </row>
    <row r="1406" spans="1:34" x14ac:dyDescent="0.2">
      <c r="A1406" s="9" t="str">
        <f>IFERROR(Tabela3[[#This Row],[direita]],"formula")</f>
        <v>1899 - 40)</v>
      </c>
      <c r="C1406" t="s">
        <v>1140</v>
      </c>
      <c r="D1406" t="s">
        <v>919</v>
      </c>
      <c r="E1406" t="s">
        <v>1141</v>
      </c>
      <c r="F1406" t="s">
        <v>677</v>
      </c>
      <c r="G1406" t="s">
        <v>1142</v>
      </c>
      <c r="H1406" s="48">
        <v>45709</v>
      </c>
      <c r="I1406" t="s">
        <v>1982</v>
      </c>
      <c r="J1406" t="s">
        <v>303</v>
      </c>
      <c r="K1406" t="s">
        <v>159</v>
      </c>
      <c r="L1406" t="s">
        <v>339</v>
      </c>
      <c r="M1406" t="s">
        <v>160</v>
      </c>
      <c r="N1406" t="s">
        <v>311</v>
      </c>
      <c r="O1406" t="s">
        <v>311</v>
      </c>
      <c r="P1406" t="s">
        <v>2735</v>
      </c>
      <c r="Q1406" t="s">
        <v>309</v>
      </c>
      <c r="R1406" t="s">
        <v>161</v>
      </c>
      <c r="S1406" t="s">
        <v>20</v>
      </c>
      <c r="T1406" s="49">
        <v>1.0832999999999999</v>
      </c>
      <c r="U1406" s="49">
        <v>12.999599999999999</v>
      </c>
      <c r="V1406" s="49">
        <v>102.7</v>
      </c>
      <c r="W1406" t="s">
        <v>301</v>
      </c>
      <c r="X1406" t="s">
        <v>370</v>
      </c>
      <c r="Y1406" t="s">
        <v>371</v>
      </c>
      <c r="Z1406" t="s">
        <v>2734</v>
      </c>
      <c r="AA1406" s="2" t="str">
        <f>IFERROR(VLOOKUP(Tabela3[[#This Row],[RetornCodigo]],Tabela7[],4,0),"formula")</f>
        <v xml:space="preserve">Assai Ininga   </v>
      </c>
      <c r="AB1406" s="9" t="str">
        <f>IFERROR(VLOOKUP(Tabela3[[#This Row],[RetornCodigo]],Tabela7[],3,0),"formula")</f>
        <v>Assai</v>
      </c>
      <c r="AC1406" s="40">
        <f>IFERROR(Tabela3[[#This Row],[Vlr Devolução]]/$AK$1,"formula")</f>
        <v>3.2904521523401809E-4</v>
      </c>
      <c r="AD1406" s="32">
        <f>IFERROR(Tabela3[[#This Row],[Qtd Devolvida Kg]]/$AL$1,"formula")</f>
        <v>3.7701207561868859E-4</v>
      </c>
      <c r="AE1406" s="41" t="str">
        <f>IFERROR(RIGHT(Tabela3[[#This Row],[Cliente]],10),"formula")</f>
        <v>1899 - 40)</v>
      </c>
      <c r="AF1406" s="41">
        <f>IFERROR(VLOOKUP(Tabela3[[#This Row],[Fantasia]],'BASE VENDAS'!#REF!,2,0),0)</f>
        <v>0</v>
      </c>
      <c r="AG1406" s="41">
        <f>IFERROR(VLOOKUP(Tabela3[[#This Row],[Fantasia]],'BASE VENDAS'!#REF!,3,0),0)</f>
        <v>0</v>
      </c>
      <c r="AH1406" s="42">
        <f t="shared" si="23"/>
        <v>2.8611970184302681E-2</v>
      </c>
    </row>
    <row r="1407" spans="1:34" x14ac:dyDescent="0.2">
      <c r="A1407" s="9" t="str">
        <f>IFERROR(Tabela3[[#This Row],[direita]],"formula")</f>
        <v>1899 - 40)</v>
      </c>
      <c r="C1407" t="s">
        <v>1140</v>
      </c>
      <c r="D1407" t="s">
        <v>919</v>
      </c>
      <c r="E1407" t="s">
        <v>1141</v>
      </c>
      <c r="F1407" t="s">
        <v>677</v>
      </c>
      <c r="G1407" t="s">
        <v>1142</v>
      </c>
      <c r="H1407" s="48">
        <v>45709</v>
      </c>
      <c r="I1407" t="s">
        <v>1982</v>
      </c>
      <c r="J1407" t="s">
        <v>303</v>
      </c>
      <c r="K1407" t="s">
        <v>159</v>
      </c>
      <c r="L1407" t="s">
        <v>339</v>
      </c>
      <c r="M1407" t="s">
        <v>160</v>
      </c>
      <c r="N1407" t="s">
        <v>311</v>
      </c>
      <c r="O1407" t="s">
        <v>311</v>
      </c>
      <c r="P1407" t="s">
        <v>2736</v>
      </c>
      <c r="Q1407" t="s">
        <v>300</v>
      </c>
      <c r="R1407" t="s">
        <v>161</v>
      </c>
      <c r="S1407" t="s">
        <v>20</v>
      </c>
      <c r="T1407" s="49">
        <v>0.83330000000000004</v>
      </c>
      <c r="U1407" s="49">
        <v>9.9995999999999992</v>
      </c>
      <c r="V1407" s="49">
        <v>79</v>
      </c>
      <c r="W1407" t="s">
        <v>301</v>
      </c>
      <c r="X1407" t="s">
        <v>370</v>
      </c>
      <c r="Y1407" t="s">
        <v>371</v>
      </c>
      <c r="Z1407" t="s">
        <v>2734</v>
      </c>
      <c r="AA1407" s="2" t="str">
        <f>IFERROR(VLOOKUP(Tabela3[[#This Row],[RetornCodigo]],Tabela7[],4,0),"formula")</f>
        <v xml:space="preserve">Assai Ininga   </v>
      </c>
      <c r="AB1407" s="9" t="str">
        <f>IFERROR(VLOOKUP(Tabela3[[#This Row],[RetornCodigo]],Tabela7[],3,0),"formula")</f>
        <v>Assai</v>
      </c>
      <c r="AC1407" s="40">
        <f>IFERROR(Tabela3[[#This Row],[Vlr Devolução]]/$AK$1,"formula")</f>
        <v>2.5311170402616775E-4</v>
      </c>
      <c r="AD1407" s="32">
        <f>IFERROR(Tabela3[[#This Row],[Qtd Devolvida Kg]]/$AL$1,"formula")</f>
        <v>2.9000661184625973E-4</v>
      </c>
      <c r="AE1407" s="41" t="str">
        <f>IFERROR(RIGHT(Tabela3[[#This Row],[Cliente]],10),"formula")</f>
        <v>1899 - 40)</v>
      </c>
      <c r="AF1407" s="41">
        <f>IFERROR(VLOOKUP(Tabela3[[#This Row],[Fantasia]],'BASE VENDAS'!#REF!,2,0),0)</f>
        <v>0</v>
      </c>
      <c r="AG1407" s="41">
        <f>IFERROR(VLOOKUP(Tabela3[[#This Row],[Fantasia]],'BASE VENDAS'!#REF!,3,0),0)</f>
        <v>0</v>
      </c>
      <c r="AH1407" s="42">
        <f t="shared" si="23"/>
        <v>2.8611970184302681E-2</v>
      </c>
    </row>
    <row r="1408" spans="1:34" x14ac:dyDescent="0.2">
      <c r="A1408" s="9" t="str">
        <f>IFERROR(Tabela3[[#This Row],[direita]],"formula")</f>
        <v>1899 - 11)</v>
      </c>
      <c r="C1408" t="s">
        <v>1134</v>
      </c>
      <c r="D1408" t="s">
        <v>917</v>
      </c>
      <c r="E1408" t="s">
        <v>1135</v>
      </c>
      <c r="F1408" t="s">
        <v>676</v>
      </c>
      <c r="G1408" t="s">
        <v>1207</v>
      </c>
      <c r="H1408" s="48">
        <v>45705</v>
      </c>
      <c r="I1408" t="s">
        <v>1982</v>
      </c>
      <c r="J1408" t="s">
        <v>303</v>
      </c>
      <c r="K1408" t="s">
        <v>159</v>
      </c>
      <c r="L1408" t="s">
        <v>339</v>
      </c>
      <c r="M1408" t="s">
        <v>356</v>
      </c>
      <c r="N1408" t="s">
        <v>311</v>
      </c>
      <c r="O1408" t="s">
        <v>311</v>
      </c>
      <c r="P1408" t="s">
        <v>2384</v>
      </c>
      <c r="Q1408" t="s">
        <v>300</v>
      </c>
      <c r="R1408" t="s">
        <v>1792</v>
      </c>
      <c r="S1408" t="s">
        <v>20</v>
      </c>
      <c r="T1408" s="49">
        <v>1</v>
      </c>
      <c r="U1408" s="49">
        <v>12</v>
      </c>
      <c r="V1408" s="49">
        <v>46.8</v>
      </c>
      <c r="W1408" t="s">
        <v>315</v>
      </c>
      <c r="X1408" t="s">
        <v>370</v>
      </c>
      <c r="Y1408" t="s">
        <v>379</v>
      </c>
      <c r="Z1408" t="s">
        <v>2385</v>
      </c>
      <c r="AA1408" s="2" t="str">
        <f>IFERROR(VLOOKUP(Tabela3[[#This Row],[RetornCodigo]],Tabela7[],4,0),"formula")</f>
        <v xml:space="preserve">Assai Edson Queiroz   </v>
      </c>
      <c r="AB1408" s="9" t="str">
        <f>IFERROR(VLOOKUP(Tabela3[[#This Row],[RetornCodigo]],Tabela7[],3,0),"formula")</f>
        <v>Assai</v>
      </c>
      <c r="AC1408" s="40">
        <f>IFERROR(Tabela3[[#This Row],[Vlr Devolução]]/$AK$1,"formula")</f>
        <v>1.4994465504334999E-4</v>
      </c>
      <c r="AD1408" s="32">
        <f>IFERROR(Tabela3[[#This Row],[Qtd Devolvida Kg]]/$AL$1,"formula")</f>
        <v>3.4802185508971535E-4</v>
      </c>
      <c r="AE1408" s="41" t="str">
        <f>IFERROR(RIGHT(Tabela3[[#This Row],[Cliente]],10),"formula")</f>
        <v>1899 - 11)</v>
      </c>
      <c r="AF1408" s="41">
        <f>IFERROR(VLOOKUP(Tabela3[[#This Row],[Fantasia]],'BASE VENDAS'!#REF!,2,0),0)</f>
        <v>0</v>
      </c>
      <c r="AG1408" s="41">
        <f>IFERROR(VLOOKUP(Tabela3[[#This Row],[Fantasia]],'BASE VENDAS'!#REF!,3,0),0)</f>
        <v>0</v>
      </c>
      <c r="AH1408" s="42">
        <f t="shared" si="23"/>
        <v>2.8611970184302681E-2</v>
      </c>
    </row>
    <row r="1409" spans="1:34" x14ac:dyDescent="0.2">
      <c r="A1409" s="9" t="str">
        <f>IFERROR(Tabela3[[#This Row],[direita]],"formula")</f>
        <v>1899 - 26)</v>
      </c>
      <c r="C1409" t="s">
        <v>1134</v>
      </c>
      <c r="D1409" t="s">
        <v>917</v>
      </c>
      <c r="E1409" t="s">
        <v>1135</v>
      </c>
      <c r="F1409" t="s">
        <v>676</v>
      </c>
      <c r="G1409" t="s">
        <v>1219</v>
      </c>
      <c r="H1409" s="48">
        <v>45705</v>
      </c>
      <c r="I1409" t="s">
        <v>1982</v>
      </c>
      <c r="J1409" t="s">
        <v>303</v>
      </c>
      <c r="K1409" t="s">
        <v>159</v>
      </c>
      <c r="L1409" t="s">
        <v>339</v>
      </c>
      <c r="M1409" t="s">
        <v>356</v>
      </c>
      <c r="N1409" t="s">
        <v>311</v>
      </c>
      <c r="O1409" t="s">
        <v>311</v>
      </c>
      <c r="P1409" t="s">
        <v>2002</v>
      </c>
      <c r="Q1409" t="s">
        <v>300</v>
      </c>
      <c r="R1409" t="s">
        <v>1792</v>
      </c>
      <c r="S1409" t="s">
        <v>20</v>
      </c>
      <c r="T1409" s="49">
        <v>0.75</v>
      </c>
      <c r="U1409" s="49">
        <v>9</v>
      </c>
      <c r="V1409" s="49">
        <v>35.1</v>
      </c>
      <c r="W1409" t="s">
        <v>315</v>
      </c>
      <c r="X1409" t="s">
        <v>370</v>
      </c>
      <c r="Y1409" t="s">
        <v>379</v>
      </c>
      <c r="Z1409" t="s">
        <v>2003</v>
      </c>
      <c r="AA1409" s="2" t="str">
        <f>IFERROR(VLOOKUP(Tabela3[[#This Row],[RetornCodigo]],Tabela7[],4,0),"formula")</f>
        <v xml:space="preserve">Assai Messejena   </v>
      </c>
      <c r="AB1409" s="9" t="str">
        <f>IFERROR(VLOOKUP(Tabela3[[#This Row],[RetornCodigo]],Tabela7[],3,0),"formula")</f>
        <v>Assai</v>
      </c>
      <c r="AC1409" s="40">
        <f>IFERROR(Tabela3[[#This Row],[Vlr Devolução]]/$AK$1,"formula")</f>
        <v>1.1245849128251251E-4</v>
      </c>
      <c r="AD1409" s="32">
        <f>IFERROR(Tabela3[[#This Row],[Qtd Devolvida Kg]]/$AL$1,"formula")</f>
        <v>2.610163913172865E-4</v>
      </c>
      <c r="AE1409" s="41" t="str">
        <f>IFERROR(RIGHT(Tabela3[[#This Row],[Cliente]],10),"formula")</f>
        <v>1899 - 26)</v>
      </c>
      <c r="AF1409" s="41">
        <f>IFERROR(VLOOKUP(Tabela3[[#This Row],[Fantasia]],'BASE VENDAS'!#REF!,2,0),0)</f>
        <v>0</v>
      </c>
      <c r="AG1409" s="41">
        <f>IFERROR(VLOOKUP(Tabela3[[#This Row],[Fantasia]],'BASE VENDAS'!#REF!,3,0),0)</f>
        <v>0</v>
      </c>
      <c r="AH1409" s="42">
        <f t="shared" si="23"/>
        <v>2.8611970184302681E-2</v>
      </c>
    </row>
    <row r="1410" spans="1:34" x14ac:dyDescent="0.2">
      <c r="A1410" s="9" t="str">
        <f>IFERROR(Tabela3[[#This Row],[direita]],"formula")</f>
        <v>0002 - 57)</v>
      </c>
      <c r="C1410" t="s">
        <v>1134</v>
      </c>
      <c r="D1410" t="s">
        <v>920</v>
      </c>
      <c r="E1410" t="s">
        <v>1135</v>
      </c>
      <c r="F1410" t="s">
        <v>676</v>
      </c>
      <c r="G1410" t="s">
        <v>1224</v>
      </c>
      <c r="H1410" s="48">
        <v>45703</v>
      </c>
      <c r="I1410" t="s">
        <v>430</v>
      </c>
      <c r="J1410" t="s">
        <v>303</v>
      </c>
      <c r="K1410" t="s">
        <v>159</v>
      </c>
      <c r="L1410" t="s">
        <v>339</v>
      </c>
      <c r="M1410" t="s">
        <v>356</v>
      </c>
      <c r="N1410" t="s">
        <v>311</v>
      </c>
      <c r="O1410" t="s">
        <v>311</v>
      </c>
      <c r="P1410" t="s">
        <v>2386</v>
      </c>
      <c r="Q1410" t="s">
        <v>300</v>
      </c>
      <c r="R1410" t="s">
        <v>374</v>
      </c>
      <c r="S1410" t="s">
        <v>20</v>
      </c>
      <c r="T1410" s="49">
        <v>0.83330000000000004</v>
      </c>
      <c r="U1410" s="49">
        <v>9.9995999999999992</v>
      </c>
      <c r="V1410" s="49">
        <v>40</v>
      </c>
      <c r="W1410" t="s">
        <v>315</v>
      </c>
      <c r="X1410" t="s">
        <v>370</v>
      </c>
      <c r="Y1410" t="s">
        <v>379</v>
      </c>
      <c r="Z1410" t="s">
        <v>2387</v>
      </c>
      <c r="AA1410" s="2" t="str">
        <f>IFERROR(VLOOKUP(Tabela3[[#This Row],[RetornCodigo]],Tabela7[],4,0),"formula")</f>
        <v xml:space="preserve">Atac Dias Macedo   </v>
      </c>
      <c r="AB1410" s="9" t="str">
        <f>IFERROR(VLOOKUP(Tabela3[[#This Row],[RetornCodigo]],Tabela7[],3,0),"formula")</f>
        <v>Atacadao</v>
      </c>
      <c r="AC1410" s="40">
        <f>IFERROR(Tabela3[[#This Row],[Vlr Devolução]]/$AK$1,"formula")</f>
        <v>1.2815782482337608E-4</v>
      </c>
      <c r="AD1410" s="32">
        <f>IFERROR(Tabela3[[#This Row],[Qtd Devolvida Kg]]/$AL$1,"formula")</f>
        <v>2.9000661184625973E-4</v>
      </c>
      <c r="AE1410" s="41" t="str">
        <f>IFERROR(RIGHT(Tabela3[[#This Row],[Cliente]],10),"formula")</f>
        <v>0002 - 57)</v>
      </c>
      <c r="AF1410" s="41">
        <f>IFERROR(VLOOKUP(Tabela3[[#This Row],[Fantasia]],'BASE VENDAS'!#REF!,2,0),0)</f>
        <v>0</v>
      </c>
      <c r="AG1410" s="41">
        <f>IFERROR(VLOOKUP(Tabela3[[#This Row],[Fantasia]],'BASE VENDAS'!#REF!,3,0),0)</f>
        <v>0</v>
      </c>
      <c r="AH1410" s="42">
        <f t="shared" si="23"/>
        <v>2.8611970184302681E-2</v>
      </c>
    </row>
    <row r="1411" spans="1:34" x14ac:dyDescent="0.2">
      <c r="A1411" s="9" t="str">
        <f>IFERROR(Tabela3[[#This Row],[direita]],"formula")</f>
        <v>0002 - 57)</v>
      </c>
      <c r="C1411" t="s">
        <v>1134</v>
      </c>
      <c r="D1411" t="s">
        <v>920</v>
      </c>
      <c r="E1411" t="s">
        <v>1135</v>
      </c>
      <c r="F1411" t="s">
        <v>676</v>
      </c>
      <c r="G1411" t="s">
        <v>1224</v>
      </c>
      <c r="H1411" s="48">
        <v>45705</v>
      </c>
      <c r="I1411" t="s">
        <v>1982</v>
      </c>
      <c r="J1411" t="s">
        <v>303</v>
      </c>
      <c r="K1411" t="s">
        <v>159</v>
      </c>
      <c r="L1411" t="s">
        <v>339</v>
      </c>
      <c r="M1411" t="s">
        <v>356</v>
      </c>
      <c r="N1411" t="s">
        <v>311</v>
      </c>
      <c r="O1411" t="s">
        <v>311</v>
      </c>
      <c r="P1411" t="s">
        <v>2388</v>
      </c>
      <c r="Q1411" t="s">
        <v>300</v>
      </c>
      <c r="R1411" t="s">
        <v>374</v>
      </c>
      <c r="S1411" t="s">
        <v>20</v>
      </c>
      <c r="T1411" s="49">
        <v>8.3299999999999999E-2</v>
      </c>
      <c r="U1411" s="49">
        <v>0.99960000000000004</v>
      </c>
      <c r="V1411" s="49">
        <v>4</v>
      </c>
      <c r="W1411" t="s">
        <v>315</v>
      </c>
      <c r="X1411" t="s">
        <v>302</v>
      </c>
      <c r="Y1411" t="s">
        <v>21</v>
      </c>
      <c r="Z1411" t="s">
        <v>2387</v>
      </c>
      <c r="AA1411" s="2" t="str">
        <f>IFERROR(VLOOKUP(Tabela3[[#This Row],[RetornCodigo]],Tabela7[],4,0),"formula")</f>
        <v xml:space="preserve">Atac Dias Macedo   </v>
      </c>
      <c r="AB1411" s="9" t="str">
        <f>IFERROR(VLOOKUP(Tabela3[[#This Row],[RetornCodigo]],Tabela7[],3,0),"formula")</f>
        <v>Atacadao</v>
      </c>
      <c r="AC1411" s="40">
        <f>IFERROR(Tabela3[[#This Row],[Vlr Devolução]]/$AK$1,"formula")</f>
        <v>1.2815782482337607E-5</v>
      </c>
      <c r="AD1411" s="32">
        <f>IFERROR(Tabela3[[#This Row],[Qtd Devolvida Kg]]/$AL$1,"formula")</f>
        <v>2.8990220528973289E-5</v>
      </c>
      <c r="AE1411" s="41" t="str">
        <f>IFERROR(RIGHT(Tabela3[[#This Row],[Cliente]],10),"formula")</f>
        <v>0002 - 57)</v>
      </c>
      <c r="AF1411" s="41">
        <f>IFERROR(VLOOKUP(Tabela3[[#This Row],[Fantasia]],'BASE VENDAS'!#REF!,2,0),0)</f>
        <v>0</v>
      </c>
      <c r="AG1411" s="41">
        <f>IFERROR(VLOOKUP(Tabela3[[#This Row],[Fantasia]],'BASE VENDAS'!#REF!,3,0),0)</f>
        <v>0</v>
      </c>
      <c r="AH1411" s="42">
        <f t="shared" si="23"/>
        <v>2.8611970184302681E-2</v>
      </c>
    </row>
    <row r="1412" spans="1:34" x14ac:dyDescent="0.2">
      <c r="A1412" s="9" t="str">
        <f>IFERROR(Tabela3[[#This Row],[direita]],"formula")</f>
        <v>0002 - 57)</v>
      </c>
      <c r="C1412" t="s">
        <v>1134</v>
      </c>
      <c r="D1412" t="s">
        <v>920</v>
      </c>
      <c r="E1412" t="s">
        <v>1135</v>
      </c>
      <c r="F1412" t="s">
        <v>676</v>
      </c>
      <c r="G1412" t="s">
        <v>1224</v>
      </c>
      <c r="H1412" s="48">
        <v>45710</v>
      </c>
      <c r="I1412" t="s">
        <v>1982</v>
      </c>
      <c r="J1412" t="s">
        <v>303</v>
      </c>
      <c r="K1412" t="s">
        <v>98</v>
      </c>
      <c r="L1412" t="s">
        <v>358</v>
      </c>
      <c r="M1412" t="s">
        <v>359</v>
      </c>
      <c r="N1412" t="s">
        <v>311</v>
      </c>
      <c r="O1412" t="s">
        <v>311</v>
      </c>
      <c r="P1412" t="s">
        <v>2946</v>
      </c>
      <c r="Q1412" t="s">
        <v>300</v>
      </c>
      <c r="R1412" t="s">
        <v>376</v>
      </c>
      <c r="S1412" t="s">
        <v>20</v>
      </c>
      <c r="T1412" s="49">
        <v>3.625</v>
      </c>
      <c r="U1412" s="49">
        <v>46.21875</v>
      </c>
      <c r="V1412" s="49">
        <v>282.75</v>
      </c>
      <c r="W1412" t="s">
        <v>301</v>
      </c>
      <c r="X1412" t="s">
        <v>370</v>
      </c>
      <c r="Y1412" t="s">
        <v>371</v>
      </c>
      <c r="Z1412" t="s">
        <v>2387</v>
      </c>
      <c r="AA1412" s="2" t="str">
        <f>IFERROR(VLOOKUP(Tabela3[[#This Row],[RetornCodigo]],Tabela7[],4,0),"formula")</f>
        <v xml:space="preserve">Atac Dias Macedo   </v>
      </c>
      <c r="AB1412" s="9" t="str">
        <f>IFERROR(VLOOKUP(Tabela3[[#This Row],[RetornCodigo]],Tabela7[],3,0),"formula")</f>
        <v>Atacadao</v>
      </c>
      <c r="AC1412" s="40">
        <f>IFERROR(Tabela3[[#This Row],[Vlr Devolução]]/$AK$1,"formula")</f>
        <v>9.059156242202396E-4</v>
      </c>
      <c r="AD1412" s="32">
        <f>IFERROR(Tabela3[[#This Row],[Qtd Devolvida Kg]]/$AL$1,"formula")</f>
        <v>1.3404279262439816E-3</v>
      </c>
      <c r="AE1412" s="41" t="str">
        <f>IFERROR(RIGHT(Tabela3[[#This Row],[Cliente]],10),"formula")</f>
        <v>0002 - 57)</v>
      </c>
      <c r="AF1412" s="41">
        <f>IFERROR(VLOOKUP(Tabela3[[#This Row],[Fantasia]],'BASE VENDAS'!#REF!,2,0),0)</f>
        <v>0</v>
      </c>
      <c r="AG1412" s="41">
        <f>IFERROR(VLOOKUP(Tabela3[[#This Row],[Fantasia]],'BASE VENDAS'!#REF!,3,0),0)</f>
        <v>0</v>
      </c>
      <c r="AH1412" s="42">
        <f t="shared" si="23"/>
        <v>2.8611970184302681E-2</v>
      </c>
    </row>
    <row r="1413" spans="1:34" x14ac:dyDescent="0.2">
      <c r="A1413" s="9" t="str">
        <f>IFERROR(Tabela3[[#This Row],[direita]],"formula")</f>
        <v>0002 - 60)</v>
      </c>
      <c r="C1413" t="s">
        <v>1134</v>
      </c>
      <c r="D1413" t="s">
        <v>920</v>
      </c>
      <c r="E1413" t="s">
        <v>1135</v>
      </c>
      <c r="F1413" t="s">
        <v>676</v>
      </c>
      <c r="G1413" t="s">
        <v>1136</v>
      </c>
      <c r="H1413" s="48">
        <v>45707</v>
      </c>
      <c r="I1413" t="s">
        <v>1982</v>
      </c>
      <c r="J1413" t="s">
        <v>303</v>
      </c>
      <c r="K1413" t="s">
        <v>98</v>
      </c>
      <c r="L1413" t="s">
        <v>358</v>
      </c>
      <c r="M1413" t="s">
        <v>359</v>
      </c>
      <c r="N1413" t="s">
        <v>311</v>
      </c>
      <c r="O1413" t="s">
        <v>311</v>
      </c>
      <c r="P1413" t="s">
        <v>2947</v>
      </c>
      <c r="Q1413" t="s">
        <v>300</v>
      </c>
      <c r="R1413" t="s">
        <v>376</v>
      </c>
      <c r="S1413" t="s">
        <v>20</v>
      </c>
      <c r="T1413" s="49">
        <v>2.25</v>
      </c>
      <c r="U1413" s="49">
        <v>28.6875</v>
      </c>
      <c r="V1413" s="49">
        <v>175.5</v>
      </c>
      <c r="W1413" t="s">
        <v>301</v>
      </c>
      <c r="X1413" t="s">
        <v>370</v>
      </c>
      <c r="Y1413" t="s">
        <v>371</v>
      </c>
      <c r="Z1413" t="s">
        <v>2948</v>
      </c>
      <c r="AA1413" s="2" t="str">
        <f>IFERROR(VLOOKUP(Tabela3[[#This Row],[RetornCodigo]],Tabela7[],4,0),"formula")</f>
        <v xml:space="preserve">Atac Carlito Pamplona   </v>
      </c>
      <c r="AB1413" s="9" t="str">
        <f>IFERROR(VLOOKUP(Tabela3[[#This Row],[RetornCodigo]],Tabela7[],3,0),"formula")</f>
        <v>Atacadao</v>
      </c>
      <c r="AC1413" s="40">
        <f>IFERROR(Tabela3[[#This Row],[Vlr Devolução]]/$AK$1,"formula")</f>
        <v>5.6229245641256252E-4</v>
      </c>
      <c r="AD1413" s="32">
        <f>IFERROR(Tabela3[[#This Row],[Qtd Devolvida Kg]]/$AL$1,"formula")</f>
        <v>8.3198974732385069E-4</v>
      </c>
      <c r="AE1413" s="41" t="str">
        <f>IFERROR(RIGHT(Tabela3[[#This Row],[Cliente]],10),"formula")</f>
        <v>0002 - 60)</v>
      </c>
      <c r="AF1413" s="41">
        <f>IFERROR(VLOOKUP(Tabela3[[#This Row],[Fantasia]],'BASE VENDAS'!#REF!,2,0),0)</f>
        <v>0</v>
      </c>
      <c r="AG1413" s="41">
        <f>IFERROR(VLOOKUP(Tabela3[[#This Row],[Fantasia]],'BASE VENDAS'!#REF!,3,0),0)</f>
        <v>0</v>
      </c>
      <c r="AH1413" s="42">
        <f t="shared" si="23"/>
        <v>2.8611970184302681E-2</v>
      </c>
    </row>
    <row r="1414" spans="1:34" x14ac:dyDescent="0.2">
      <c r="A1414" s="9" t="str">
        <f>IFERROR(Tabela3[[#This Row],[direita]],"formula")</f>
        <v>0002 - 60)</v>
      </c>
      <c r="C1414" t="s">
        <v>1134</v>
      </c>
      <c r="D1414" t="s">
        <v>920</v>
      </c>
      <c r="E1414" t="s">
        <v>1135</v>
      </c>
      <c r="F1414" t="s">
        <v>676</v>
      </c>
      <c r="G1414" t="s">
        <v>1136</v>
      </c>
      <c r="H1414" s="48">
        <v>45709</v>
      </c>
      <c r="I1414" t="s">
        <v>1982</v>
      </c>
      <c r="J1414" t="s">
        <v>303</v>
      </c>
      <c r="K1414" t="s">
        <v>98</v>
      </c>
      <c r="L1414" t="s">
        <v>358</v>
      </c>
      <c r="M1414" t="s">
        <v>359</v>
      </c>
      <c r="N1414" t="s">
        <v>311</v>
      </c>
      <c r="O1414" t="s">
        <v>311</v>
      </c>
      <c r="P1414" t="s">
        <v>2949</v>
      </c>
      <c r="Q1414" t="s">
        <v>300</v>
      </c>
      <c r="R1414" t="s">
        <v>376</v>
      </c>
      <c r="S1414" t="s">
        <v>20</v>
      </c>
      <c r="T1414" s="49">
        <v>5.5</v>
      </c>
      <c r="U1414" s="49">
        <v>70.125</v>
      </c>
      <c r="V1414" s="49">
        <v>429</v>
      </c>
      <c r="W1414" t="s">
        <v>301</v>
      </c>
      <c r="X1414" t="s">
        <v>370</v>
      </c>
      <c r="Y1414" t="s">
        <v>371</v>
      </c>
      <c r="Z1414" t="s">
        <v>2948</v>
      </c>
      <c r="AA1414" s="2" t="str">
        <f>IFERROR(VLOOKUP(Tabela3[[#This Row],[RetornCodigo]],Tabela7[],4,0),"formula")</f>
        <v xml:space="preserve">Atac Carlito Pamplona   </v>
      </c>
      <c r="AB1414" s="9" t="str">
        <f>IFERROR(VLOOKUP(Tabela3[[#This Row],[RetornCodigo]],Tabela7[],3,0),"formula")</f>
        <v>Atacadao</v>
      </c>
      <c r="AC1414" s="40">
        <f>IFERROR(Tabela3[[#This Row],[Vlr Devolução]]/$AK$1,"formula")</f>
        <v>1.3744926712307083E-3</v>
      </c>
      <c r="AD1414" s="32">
        <f>IFERROR(Tabela3[[#This Row],[Qtd Devolvida Kg]]/$AL$1,"formula")</f>
        <v>2.0337527156805237E-3</v>
      </c>
      <c r="AE1414" s="41" t="str">
        <f>IFERROR(RIGHT(Tabela3[[#This Row],[Cliente]],10),"formula")</f>
        <v>0002 - 60)</v>
      </c>
      <c r="AF1414" s="41">
        <f>IFERROR(VLOOKUP(Tabela3[[#This Row],[Fantasia]],'BASE VENDAS'!#REF!,2,0),0)</f>
        <v>0</v>
      </c>
      <c r="AG1414" s="41">
        <f>IFERROR(VLOOKUP(Tabela3[[#This Row],[Fantasia]],'BASE VENDAS'!#REF!,3,0),0)</f>
        <v>0</v>
      </c>
      <c r="AH1414" s="42">
        <f t="shared" si="23"/>
        <v>2.8611970184302681E-2</v>
      </c>
    </row>
    <row r="1415" spans="1:34" x14ac:dyDescent="0.2">
      <c r="A1415" s="9" t="str">
        <f>IFERROR(Tabela3[[#This Row],[direita]],"formula")</f>
        <v>0048 - 14)</v>
      </c>
      <c r="C1415" t="s">
        <v>1134</v>
      </c>
      <c r="D1415" t="s">
        <v>920</v>
      </c>
      <c r="E1415" t="s">
        <v>1135</v>
      </c>
      <c r="F1415" t="s">
        <v>676</v>
      </c>
      <c r="G1415" t="s">
        <v>1213</v>
      </c>
      <c r="H1415" s="48">
        <v>45703</v>
      </c>
      <c r="I1415" t="s">
        <v>430</v>
      </c>
      <c r="J1415" t="s">
        <v>303</v>
      </c>
      <c r="K1415" t="s">
        <v>98</v>
      </c>
      <c r="L1415" t="s">
        <v>358</v>
      </c>
      <c r="M1415" t="s">
        <v>359</v>
      </c>
      <c r="N1415" t="s">
        <v>311</v>
      </c>
      <c r="O1415" t="s">
        <v>311</v>
      </c>
      <c r="P1415" t="s">
        <v>2389</v>
      </c>
      <c r="Q1415" t="s">
        <v>300</v>
      </c>
      <c r="R1415" t="s">
        <v>376</v>
      </c>
      <c r="S1415" t="s">
        <v>20</v>
      </c>
      <c r="T1415" s="49">
        <v>2.125</v>
      </c>
      <c r="U1415" s="49">
        <v>27.09375</v>
      </c>
      <c r="V1415" s="49">
        <v>165.75</v>
      </c>
      <c r="W1415" t="s">
        <v>315</v>
      </c>
      <c r="X1415" t="s">
        <v>370</v>
      </c>
      <c r="Y1415" t="s">
        <v>379</v>
      </c>
      <c r="Z1415" t="s">
        <v>2007</v>
      </c>
      <c r="AA1415" s="2" t="str">
        <f>IFERROR(VLOOKUP(Tabela3[[#This Row],[RetornCodigo]],Tabela7[],4,0),"formula")</f>
        <v xml:space="preserve">Atac Vila Peri   </v>
      </c>
      <c r="AB1415" s="9" t="str">
        <f>IFERROR(VLOOKUP(Tabela3[[#This Row],[RetornCodigo]],Tabela7[],3,0),"formula")</f>
        <v>Atacadao</v>
      </c>
      <c r="AC1415" s="40">
        <f>IFERROR(Tabela3[[#This Row],[Vlr Devolução]]/$AK$1,"formula")</f>
        <v>5.3105398661186466E-4</v>
      </c>
      <c r="AD1415" s="32">
        <f>IFERROR(Tabela3[[#This Row],[Qtd Devolvida Kg]]/$AL$1,"formula")</f>
        <v>7.8576809469474787E-4</v>
      </c>
      <c r="AE1415" s="41" t="str">
        <f>IFERROR(RIGHT(Tabela3[[#This Row],[Cliente]],10),"formula")</f>
        <v>0048 - 14)</v>
      </c>
      <c r="AF1415" s="41">
        <f>IFERROR(VLOOKUP(Tabela3[[#This Row],[Fantasia]],'BASE VENDAS'!#REF!,2,0),0)</f>
        <v>0</v>
      </c>
      <c r="AG1415" s="41">
        <f>IFERROR(VLOOKUP(Tabela3[[#This Row],[Fantasia]],'BASE VENDAS'!#REF!,3,0),0)</f>
        <v>0</v>
      </c>
      <c r="AH1415" s="42">
        <f t="shared" si="23"/>
        <v>2.8611970184302681E-2</v>
      </c>
    </row>
    <row r="1416" spans="1:34" x14ac:dyDescent="0.2">
      <c r="A1416" s="9" t="str">
        <f>IFERROR(Tabela3[[#This Row],[direita]],"formula")</f>
        <v>0002 - 42)</v>
      </c>
      <c r="C1416" t="s">
        <v>1134</v>
      </c>
      <c r="D1416" t="s">
        <v>920</v>
      </c>
      <c r="E1416" t="s">
        <v>1135</v>
      </c>
      <c r="F1416" t="s">
        <v>676</v>
      </c>
      <c r="G1416" t="s">
        <v>1216</v>
      </c>
      <c r="H1416" s="48">
        <v>45707</v>
      </c>
      <c r="I1416" t="s">
        <v>1982</v>
      </c>
      <c r="J1416" t="s">
        <v>303</v>
      </c>
      <c r="K1416" t="s">
        <v>98</v>
      </c>
      <c r="L1416" t="s">
        <v>358</v>
      </c>
      <c r="M1416" t="s">
        <v>359</v>
      </c>
      <c r="N1416" t="s">
        <v>311</v>
      </c>
      <c r="O1416" t="s">
        <v>311</v>
      </c>
      <c r="P1416" t="s">
        <v>2950</v>
      </c>
      <c r="Q1416" t="s">
        <v>300</v>
      </c>
      <c r="R1416" t="s">
        <v>376</v>
      </c>
      <c r="S1416" t="s">
        <v>20</v>
      </c>
      <c r="T1416" s="49">
        <v>2.5</v>
      </c>
      <c r="U1416" s="49">
        <v>31.875</v>
      </c>
      <c r="V1416" s="49">
        <v>195</v>
      </c>
      <c r="W1416" t="s">
        <v>301</v>
      </c>
      <c r="X1416" t="s">
        <v>370</v>
      </c>
      <c r="Y1416" t="s">
        <v>371</v>
      </c>
      <c r="Z1416" t="s">
        <v>2951</v>
      </c>
      <c r="AA1416" s="2" t="str">
        <f>IFERROR(VLOOKUP(Tabela3[[#This Row],[RetornCodigo]],Tabela7[],4,0),"formula")</f>
        <v xml:space="preserve">Atac Canindezinho   </v>
      </c>
      <c r="AB1416" s="9" t="str">
        <f>IFERROR(VLOOKUP(Tabela3[[#This Row],[RetornCodigo]],Tabela7[],3,0),"formula")</f>
        <v>Atacadao</v>
      </c>
      <c r="AC1416" s="40">
        <f>IFERROR(Tabela3[[#This Row],[Vlr Devolução]]/$AK$1,"formula")</f>
        <v>6.2476939601395834E-4</v>
      </c>
      <c r="AD1416" s="32">
        <f>IFERROR(Tabela3[[#This Row],[Qtd Devolvida Kg]]/$AL$1,"formula")</f>
        <v>9.2443305258205633E-4</v>
      </c>
      <c r="AE1416" s="41" t="str">
        <f>IFERROR(RIGHT(Tabela3[[#This Row],[Cliente]],10),"formula")</f>
        <v>0002 - 42)</v>
      </c>
      <c r="AF1416" s="41">
        <f>IFERROR(VLOOKUP(Tabela3[[#This Row],[Fantasia]],'BASE VENDAS'!#REF!,2,0),0)</f>
        <v>0</v>
      </c>
      <c r="AG1416" s="41">
        <f>IFERROR(VLOOKUP(Tabela3[[#This Row],[Fantasia]],'BASE VENDAS'!#REF!,3,0),0)</f>
        <v>0</v>
      </c>
      <c r="AH1416" s="42">
        <f t="shared" si="23"/>
        <v>2.8611970184302681E-2</v>
      </c>
    </row>
    <row r="1417" spans="1:34" x14ac:dyDescent="0.2">
      <c r="A1417" s="9" t="str">
        <f>IFERROR(Tabela3[[#This Row],[direita]],"formula")</f>
        <v>0002 - 42)</v>
      </c>
      <c r="C1417" t="s">
        <v>1134</v>
      </c>
      <c r="D1417" t="s">
        <v>920</v>
      </c>
      <c r="E1417" t="s">
        <v>1135</v>
      </c>
      <c r="F1417" t="s">
        <v>676</v>
      </c>
      <c r="G1417" t="s">
        <v>1216</v>
      </c>
      <c r="H1417" s="48">
        <v>45709</v>
      </c>
      <c r="I1417" t="s">
        <v>1982</v>
      </c>
      <c r="J1417" t="s">
        <v>303</v>
      </c>
      <c r="K1417" t="s">
        <v>98</v>
      </c>
      <c r="L1417" t="s">
        <v>358</v>
      </c>
      <c r="M1417" t="s">
        <v>359</v>
      </c>
      <c r="N1417" t="s">
        <v>311</v>
      </c>
      <c r="O1417" t="s">
        <v>311</v>
      </c>
      <c r="P1417" t="s">
        <v>2952</v>
      </c>
      <c r="Q1417" t="s">
        <v>300</v>
      </c>
      <c r="R1417" t="s">
        <v>376</v>
      </c>
      <c r="S1417" t="s">
        <v>20</v>
      </c>
      <c r="T1417" s="49">
        <v>3.75</v>
      </c>
      <c r="U1417" s="49">
        <v>47.8125</v>
      </c>
      <c r="V1417" s="49">
        <v>292.5</v>
      </c>
      <c r="W1417" t="s">
        <v>301</v>
      </c>
      <c r="X1417" t="s">
        <v>370</v>
      </c>
      <c r="Y1417" t="s">
        <v>371</v>
      </c>
      <c r="Z1417" t="s">
        <v>2951</v>
      </c>
      <c r="AA1417" s="2" t="str">
        <f>IFERROR(VLOOKUP(Tabela3[[#This Row],[RetornCodigo]],Tabela7[],4,0),"formula")</f>
        <v xml:space="preserve">Atac Canindezinho   </v>
      </c>
      <c r="AB1417" s="9" t="str">
        <f>IFERROR(VLOOKUP(Tabela3[[#This Row],[RetornCodigo]],Tabela7[],3,0),"formula")</f>
        <v>Atacadao</v>
      </c>
      <c r="AC1417" s="40">
        <f>IFERROR(Tabela3[[#This Row],[Vlr Devolução]]/$AK$1,"formula")</f>
        <v>9.3715409402093757E-4</v>
      </c>
      <c r="AD1417" s="32">
        <f>IFERROR(Tabela3[[#This Row],[Qtd Devolvida Kg]]/$AL$1,"formula")</f>
        <v>1.3866495788730844E-3</v>
      </c>
      <c r="AE1417" s="41" t="str">
        <f>IFERROR(RIGHT(Tabela3[[#This Row],[Cliente]],10),"formula")</f>
        <v>0002 - 42)</v>
      </c>
      <c r="AF1417" s="41">
        <f>IFERROR(VLOOKUP(Tabela3[[#This Row],[Fantasia]],'BASE VENDAS'!#REF!,2,0),0)</f>
        <v>0</v>
      </c>
      <c r="AG1417" s="41">
        <f>IFERROR(VLOOKUP(Tabela3[[#This Row],[Fantasia]],'BASE VENDAS'!#REF!,3,0),0)</f>
        <v>0</v>
      </c>
      <c r="AH1417" s="42">
        <f t="shared" si="23"/>
        <v>2.8611970184302681E-2</v>
      </c>
    </row>
    <row r="1418" spans="1:34" x14ac:dyDescent="0.2">
      <c r="A1418" s="9" t="str">
        <f>IFERROR(Tabela3[[#This Row],[direita]],"formula")</f>
        <v>0002 - 42)</v>
      </c>
      <c r="C1418" t="s">
        <v>1134</v>
      </c>
      <c r="D1418" t="s">
        <v>920</v>
      </c>
      <c r="E1418" t="s">
        <v>1135</v>
      </c>
      <c r="F1418" t="s">
        <v>676</v>
      </c>
      <c r="G1418" t="s">
        <v>1216</v>
      </c>
      <c r="H1418" s="48">
        <v>45712</v>
      </c>
      <c r="I1418" t="s">
        <v>2485</v>
      </c>
      <c r="J1418" t="s">
        <v>303</v>
      </c>
      <c r="K1418" t="s">
        <v>98</v>
      </c>
      <c r="L1418" t="s">
        <v>358</v>
      </c>
      <c r="M1418" t="s">
        <v>359</v>
      </c>
      <c r="N1418" t="s">
        <v>311</v>
      </c>
      <c r="O1418" t="s">
        <v>311</v>
      </c>
      <c r="P1418" t="s">
        <v>2953</v>
      </c>
      <c r="Q1418" t="s">
        <v>300</v>
      </c>
      <c r="R1418" t="s">
        <v>376</v>
      </c>
      <c r="S1418" t="s">
        <v>20</v>
      </c>
      <c r="T1418" s="49">
        <v>1.875</v>
      </c>
      <c r="U1418" s="49">
        <v>23.90625</v>
      </c>
      <c r="V1418" s="49">
        <v>146.25</v>
      </c>
      <c r="W1418" t="s">
        <v>301</v>
      </c>
      <c r="X1418" t="s">
        <v>370</v>
      </c>
      <c r="Y1418" t="s">
        <v>371</v>
      </c>
      <c r="Z1418" t="s">
        <v>2951</v>
      </c>
      <c r="AA1418" s="2" t="str">
        <f>IFERROR(VLOOKUP(Tabela3[[#This Row],[RetornCodigo]],Tabela7[],4,0),"formula")</f>
        <v xml:space="preserve">Atac Canindezinho   </v>
      </c>
      <c r="AB1418" s="9" t="str">
        <f>IFERROR(VLOOKUP(Tabela3[[#This Row],[RetornCodigo]],Tabela7[],3,0),"formula")</f>
        <v>Atacadao</v>
      </c>
      <c r="AC1418" s="40">
        <f>IFERROR(Tabela3[[#This Row],[Vlr Devolução]]/$AK$1,"formula")</f>
        <v>4.6857704701046878E-4</v>
      </c>
      <c r="AD1418" s="32">
        <f>IFERROR(Tabela3[[#This Row],[Qtd Devolvida Kg]]/$AL$1,"formula")</f>
        <v>6.9332478943654222E-4</v>
      </c>
      <c r="AE1418" s="41" t="str">
        <f>IFERROR(RIGHT(Tabela3[[#This Row],[Cliente]],10),"formula")</f>
        <v>0002 - 42)</v>
      </c>
      <c r="AF1418" s="41">
        <f>IFERROR(VLOOKUP(Tabela3[[#This Row],[Fantasia]],'BASE VENDAS'!#REF!,2,0),0)</f>
        <v>0</v>
      </c>
      <c r="AG1418" s="41">
        <f>IFERROR(VLOOKUP(Tabela3[[#This Row],[Fantasia]],'BASE VENDAS'!#REF!,3,0),0)</f>
        <v>0</v>
      </c>
      <c r="AH1418" s="42">
        <f t="shared" si="23"/>
        <v>2.8611970184302681E-2</v>
      </c>
    </row>
    <row r="1419" spans="1:34" x14ac:dyDescent="0.2">
      <c r="A1419" s="9" t="str">
        <f>IFERROR(Tabela3[[#This Row],[direita]],"formula")</f>
        <v>1899 - 18)</v>
      </c>
      <c r="C1419" t="s">
        <v>1134</v>
      </c>
      <c r="D1419" t="s">
        <v>917</v>
      </c>
      <c r="E1419" t="s">
        <v>1135</v>
      </c>
      <c r="F1419" t="s">
        <v>680</v>
      </c>
      <c r="G1419" t="s">
        <v>1163</v>
      </c>
      <c r="H1419" s="48">
        <v>45705</v>
      </c>
      <c r="I1419" t="s">
        <v>1982</v>
      </c>
      <c r="J1419" t="s">
        <v>303</v>
      </c>
      <c r="K1419" t="s">
        <v>159</v>
      </c>
      <c r="L1419" t="s">
        <v>339</v>
      </c>
      <c r="M1419" t="s">
        <v>356</v>
      </c>
      <c r="N1419" t="s">
        <v>311</v>
      </c>
      <c r="O1419" t="s">
        <v>311</v>
      </c>
      <c r="P1419" t="s">
        <v>2390</v>
      </c>
      <c r="Q1419" t="s">
        <v>300</v>
      </c>
      <c r="R1419" t="s">
        <v>1792</v>
      </c>
      <c r="S1419" t="s">
        <v>20</v>
      </c>
      <c r="T1419" s="49">
        <v>2.0832999999999999</v>
      </c>
      <c r="U1419" s="49">
        <v>24.999600000000001</v>
      </c>
      <c r="V1419" s="49">
        <v>97.5</v>
      </c>
      <c r="W1419" t="s">
        <v>301</v>
      </c>
      <c r="X1419" t="s">
        <v>370</v>
      </c>
      <c r="Y1419" t="s">
        <v>371</v>
      </c>
      <c r="Z1419" t="s">
        <v>2009</v>
      </c>
      <c r="AA1419" s="2" t="str">
        <f>IFERROR(VLOOKUP(Tabela3[[#This Row],[RetornCodigo]],Tabela7[],4,0),"formula")</f>
        <v xml:space="preserve">Assai Maracanau   </v>
      </c>
      <c r="AB1419" s="9" t="str">
        <f>IFERROR(VLOOKUP(Tabela3[[#This Row],[RetornCodigo]],Tabela7[],3,0),"formula")</f>
        <v>Assai</v>
      </c>
      <c r="AC1419" s="40">
        <f>IFERROR(Tabela3[[#This Row],[Vlr Devolução]]/$AK$1,"formula")</f>
        <v>3.1238469800697917E-4</v>
      </c>
      <c r="AD1419" s="32">
        <f>IFERROR(Tabela3[[#This Row],[Qtd Devolvida Kg]]/$AL$1,"formula")</f>
        <v>7.2503393070840394E-4</v>
      </c>
      <c r="AE1419" s="41" t="str">
        <f>IFERROR(RIGHT(Tabela3[[#This Row],[Cliente]],10),"formula")</f>
        <v>1899 - 18)</v>
      </c>
      <c r="AF1419" s="41">
        <f>IFERROR(VLOOKUP(Tabela3[[#This Row],[Fantasia]],'BASE VENDAS'!#REF!,2,0),0)</f>
        <v>0</v>
      </c>
      <c r="AG1419" s="41">
        <f>IFERROR(VLOOKUP(Tabela3[[#This Row],[Fantasia]],'BASE VENDAS'!#REF!,3,0),0)</f>
        <v>0</v>
      </c>
      <c r="AH1419" s="42">
        <f t="shared" si="23"/>
        <v>2.8611970184302681E-2</v>
      </c>
    </row>
    <row r="1420" spans="1:34" x14ac:dyDescent="0.2">
      <c r="A1420" s="9" t="str">
        <f>IFERROR(Tabela3[[#This Row],[direita]],"formula")</f>
        <v>0048 - 37)</v>
      </c>
      <c r="C1420" t="s">
        <v>1134</v>
      </c>
      <c r="D1420" t="s">
        <v>920</v>
      </c>
      <c r="E1420" t="s">
        <v>1135</v>
      </c>
      <c r="F1420" t="s">
        <v>676</v>
      </c>
      <c r="G1420" t="s">
        <v>1313</v>
      </c>
      <c r="H1420" s="48">
        <v>45706</v>
      </c>
      <c r="I1420" t="s">
        <v>1982</v>
      </c>
      <c r="J1420" t="s">
        <v>303</v>
      </c>
      <c r="K1420" t="s">
        <v>98</v>
      </c>
      <c r="L1420" t="s">
        <v>358</v>
      </c>
      <c r="M1420" t="s">
        <v>359</v>
      </c>
      <c r="N1420" t="s">
        <v>311</v>
      </c>
      <c r="O1420" t="s">
        <v>311</v>
      </c>
      <c r="P1420" t="s">
        <v>2739</v>
      </c>
      <c r="Q1420" t="s">
        <v>300</v>
      </c>
      <c r="R1420" t="s">
        <v>376</v>
      </c>
      <c r="S1420" t="s">
        <v>20</v>
      </c>
      <c r="T1420" s="49">
        <v>5.5</v>
      </c>
      <c r="U1420" s="49">
        <v>70.125</v>
      </c>
      <c r="V1420" s="49">
        <v>429</v>
      </c>
      <c r="W1420" t="s">
        <v>315</v>
      </c>
      <c r="X1420" t="s">
        <v>370</v>
      </c>
      <c r="Y1420" t="s">
        <v>379</v>
      </c>
      <c r="Z1420" t="s">
        <v>2740</v>
      </c>
      <c r="AA1420" s="2" t="str">
        <f>IFERROR(VLOOKUP(Tabela3[[#This Row],[RetornCodigo]],Tabela7[],4,0),"formula")</f>
        <v xml:space="preserve">Atacadao Maraponga   </v>
      </c>
      <c r="AB1420" s="9" t="str">
        <f>IFERROR(VLOOKUP(Tabela3[[#This Row],[RetornCodigo]],Tabela7[],3,0),"formula")</f>
        <v>Atacadao</v>
      </c>
      <c r="AC1420" s="40">
        <f>IFERROR(Tabela3[[#This Row],[Vlr Devolução]]/$AK$1,"formula")</f>
        <v>1.3744926712307083E-3</v>
      </c>
      <c r="AD1420" s="32">
        <f>IFERROR(Tabela3[[#This Row],[Qtd Devolvida Kg]]/$AL$1,"formula")</f>
        <v>2.0337527156805237E-3</v>
      </c>
      <c r="AE1420" s="41" t="str">
        <f>IFERROR(RIGHT(Tabela3[[#This Row],[Cliente]],10),"formula")</f>
        <v>0048 - 37)</v>
      </c>
      <c r="AF1420" s="41">
        <f>IFERROR(VLOOKUP(Tabela3[[#This Row],[Fantasia]],'BASE VENDAS'!#REF!,2,0),0)</f>
        <v>0</v>
      </c>
      <c r="AG1420" s="41">
        <f>IFERROR(VLOOKUP(Tabela3[[#This Row],[Fantasia]],'BASE VENDAS'!#REF!,3,0),0)</f>
        <v>0</v>
      </c>
      <c r="AH1420" s="42">
        <f t="shared" si="23"/>
        <v>2.8611970184302681E-2</v>
      </c>
    </row>
    <row r="1421" spans="1:34" x14ac:dyDescent="0.2">
      <c r="A1421" s="9" t="str">
        <f>IFERROR(Tabela3[[#This Row],[direita]],"formula")</f>
        <v>0048 - 37)</v>
      </c>
      <c r="C1421" t="s">
        <v>1134</v>
      </c>
      <c r="D1421" t="s">
        <v>920</v>
      </c>
      <c r="E1421" t="s">
        <v>1135</v>
      </c>
      <c r="F1421" t="s">
        <v>676</v>
      </c>
      <c r="G1421" t="s">
        <v>1313</v>
      </c>
      <c r="H1421" s="48">
        <v>45706</v>
      </c>
      <c r="I1421" t="s">
        <v>1982</v>
      </c>
      <c r="J1421" t="s">
        <v>303</v>
      </c>
      <c r="K1421" t="s">
        <v>98</v>
      </c>
      <c r="L1421" t="s">
        <v>418</v>
      </c>
      <c r="M1421" t="s">
        <v>99</v>
      </c>
      <c r="N1421" t="s">
        <v>311</v>
      </c>
      <c r="O1421" t="s">
        <v>311</v>
      </c>
      <c r="P1421" t="s">
        <v>2739</v>
      </c>
      <c r="Q1421" t="s">
        <v>308</v>
      </c>
      <c r="R1421" t="s">
        <v>1795</v>
      </c>
      <c r="S1421" t="s">
        <v>96</v>
      </c>
      <c r="T1421" s="49">
        <v>1</v>
      </c>
      <c r="U1421" s="49">
        <v>1</v>
      </c>
      <c r="V1421" s="49">
        <v>6</v>
      </c>
      <c r="W1421" t="s">
        <v>315</v>
      </c>
      <c r="X1421" t="s">
        <v>302</v>
      </c>
      <c r="Y1421" t="s">
        <v>335</v>
      </c>
      <c r="Z1421" t="s">
        <v>2740</v>
      </c>
      <c r="AA1421" s="2" t="str">
        <f>IFERROR(VLOOKUP(Tabela3[[#This Row],[RetornCodigo]],Tabela7[],4,0),"formula")</f>
        <v xml:space="preserve">Atacadao Maraponga   </v>
      </c>
      <c r="AB1421" s="9" t="str">
        <f>IFERROR(VLOOKUP(Tabela3[[#This Row],[RetornCodigo]],Tabela7[],3,0),"formula")</f>
        <v>Atacadao</v>
      </c>
      <c r="AC1421" s="40">
        <f>IFERROR(Tabela3[[#This Row],[Vlr Devolução]]/$AK$1,"formula")</f>
        <v>1.9223673723506412E-5</v>
      </c>
      <c r="AD1421" s="32">
        <f>IFERROR(Tabela3[[#This Row],[Qtd Devolvida Kg]]/$AL$1,"formula")</f>
        <v>2.9001821257476276E-5</v>
      </c>
      <c r="AE1421" s="41" t="str">
        <f>IFERROR(RIGHT(Tabela3[[#This Row],[Cliente]],10),"formula")</f>
        <v>0048 - 37)</v>
      </c>
      <c r="AF1421" s="41">
        <f>IFERROR(VLOOKUP(Tabela3[[#This Row],[Fantasia]],'BASE VENDAS'!#REF!,2,0),0)</f>
        <v>0</v>
      </c>
      <c r="AG1421" s="41">
        <f>IFERROR(VLOOKUP(Tabela3[[#This Row],[Fantasia]],'BASE VENDAS'!#REF!,3,0),0)</f>
        <v>0</v>
      </c>
      <c r="AH1421" s="42">
        <f t="shared" si="23"/>
        <v>2.8611970184302681E-2</v>
      </c>
    </row>
    <row r="1422" spans="1:34" x14ac:dyDescent="0.2">
      <c r="A1422" s="9" t="str">
        <f>IFERROR(Tabela3[[#This Row],[direita]],"formula")</f>
        <v>0048 - 37)</v>
      </c>
      <c r="C1422" t="s">
        <v>1134</v>
      </c>
      <c r="D1422" t="s">
        <v>920</v>
      </c>
      <c r="E1422" t="s">
        <v>1135</v>
      </c>
      <c r="F1422" t="s">
        <v>676</v>
      </c>
      <c r="G1422" t="s">
        <v>1313</v>
      </c>
      <c r="H1422" s="48">
        <v>45707</v>
      </c>
      <c r="I1422" t="s">
        <v>1982</v>
      </c>
      <c r="J1422" t="s">
        <v>303</v>
      </c>
      <c r="K1422" t="s">
        <v>98</v>
      </c>
      <c r="L1422" t="s">
        <v>358</v>
      </c>
      <c r="M1422" t="s">
        <v>359</v>
      </c>
      <c r="N1422" t="s">
        <v>311</v>
      </c>
      <c r="O1422" t="s">
        <v>311</v>
      </c>
      <c r="P1422" t="s">
        <v>2954</v>
      </c>
      <c r="Q1422" t="s">
        <v>300</v>
      </c>
      <c r="R1422" t="s">
        <v>376</v>
      </c>
      <c r="S1422" t="s">
        <v>20</v>
      </c>
      <c r="T1422" s="49">
        <v>1.375</v>
      </c>
      <c r="U1422" s="49">
        <v>17.53125</v>
      </c>
      <c r="V1422" s="49">
        <v>107.25</v>
      </c>
      <c r="W1422" t="s">
        <v>301</v>
      </c>
      <c r="X1422" t="s">
        <v>370</v>
      </c>
      <c r="Y1422" t="s">
        <v>371</v>
      </c>
      <c r="Z1422" t="s">
        <v>2740</v>
      </c>
      <c r="AA1422" s="2" t="str">
        <f>IFERROR(VLOOKUP(Tabela3[[#This Row],[RetornCodigo]],Tabela7[],4,0),"formula")</f>
        <v xml:space="preserve">Atacadao Maraponga   </v>
      </c>
      <c r="AB1422" s="9" t="str">
        <f>IFERROR(VLOOKUP(Tabela3[[#This Row],[RetornCodigo]],Tabela7[],3,0),"formula")</f>
        <v>Atacadao</v>
      </c>
      <c r="AC1422" s="40">
        <f>IFERROR(Tabela3[[#This Row],[Vlr Devolução]]/$AK$1,"formula")</f>
        <v>3.4362316780767708E-4</v>
      </c>
      <c r="AD1422" s="32">
        <f>IFERROR(Tabela3[[#This Row],[Qtd Devolvida Kg]]/$AL$1,"formula")</f>
        <v>5.0843817892013094E-4</v>
      </c>
      <c r="AE1422" s="41" t="str">
        <f>IFERROR(RIGHT(Tabela3[[#This Row],[Cliente]],10),"formula")</f>
        <v>0048 - 37)</v>
      </c>
      <c r="AF1422" s="41">
        <f>IFERROR(VLOOKUP(Tabela3[[#This Row],[Fantasia]],'BASE VENDAS'!#REF!,2,0),0)</f>
        <v>0</v>
      </c>
      <c r="AG1422" s="41">
        <f>IFERROR(VLOOKUP(Tabela3[[#This Row],[Fantasia]],'BASE VENDAS'!#REF!,3,0),0)</f>
        <v>0</v>
      </c>
      <c r="AH1422" s="42">
        <f t="shared" si="23"/>
        <v>2.8611970184302681E-2</v>
      </c>
    </row>
    <row r="1423" spans="1:34" x14ac:dyDescent="0.2">
      <c r="A1423" s="9" t="str">
        <f>IFERROR(Tabela3[[#This Row],[direita]],"formula")</f>
        <v>0048 - 37)</v>
      </c>
      <c r="C1423" t="s">
        <v>1134</v>
      </c>
      <c r="D1423" t="s">
        <v>920</v>
      </c>
      <c r="E1423" t="s">
        <v>1135</v>
      </c>
      <c r="F1423" t="s">
        <v>676</v>
      </c>
      <c r="G1423" t="s">
        <v>1313</v>
      </c>
      <c r="H1423" s="48">
        <v>45712</v>
      </c>
      <c r="I1423" t="s">
        <v>2485</v>
      </c>
      <c r="J1423" t="s">
        <v>303</v>
      </c>
      <c r="K1423" t="s">
        <v>98</v>
      </c>
      <c r="L1423" t="s">
        <v>358</v>
      </c>
      <c r="M1423" t="s">
        <v>359</v>
      </c>
      <c r="N1423" t="s">
        <v>311</v>
      </c>
      <c r="O1423" t="s">
        <v>311</v>
      </c>
      <c r="P1423" t="s">
        <v>2955</v>
      </c>
      <c r="Q1423" t="s">
        <v>300</v>
      </c>
      <c r="R1423" t="s">
        <v>376</v>
      </c>
      <c r="S1423" t="s">
        <v>20</v>
      </c>
      <c r="T1423" s="49">
        <v>1</v>
      </c>
      <c r="U1423" s="49">
        <v>12.75</v>
      </c>
      <c r="V1423" s="49">
        <v>78</v>
      </c>
      <c r="W1423" t="s">
        <v>301</v>
      </c>
      <c r="X1423" t="s">
        <v>370</v>
      </c>
      <c r="Y1423" t="s">
        <v>371</v>
      </c>
      <c r="Z1423" t="s">
        <v>2740</v>
      </c>
      <c r="AA1423" s="2" t="str">
        <f>IFERROR(VLOOKUP(Tabela3[[#This Row],[RetornCodigo]],Tabela7[],4,0),"formula")</f>
        <v xml:space="preserve">Atacadao Maraponga   </v>
      </c>
      <c r="AB1423" s="9" t="str">
        <f>IFERROR(VLOOKUP(Tabela3[[#This Row],[RetornCodigo]],Tabela7[],3,0),"formula")</f>
        <v>Atacadao</v>
      </c>
      <c r="AC1423" s="40">
        <f>IFERROR(Tabela3[[#This Row],[Vlr Devolução]]/$AK$1,"formula")</f>
        <v>2.4990775840558335E-4</v>
      </c>
      <c r="AD1423" s="32">
        <f>IFERROR(Tabela3[[#This Row],[Qtd Devolvida Kg]]/$AL$1,"formula")</f>
        <v>3.6977322103282252E-4</v>
      </c>
      <c r="AE1423" s="41" t="str">
        <f>IFERROR(RIGHT(Tabela3[[#This Row],[Cliente]],10),"formula")</f>
        <v>0048 - 37)</v>
      </c>
      <c r="AF1423" s="41">
        <f>IFERROR(VLOOKUP(Tabela3[[#This Row],[Fantasia]],'BASE VENDAS'!#REF!,2,0),0)</f>
        <v>0</v>
      </c>
      <c r="AG1423" s="41">
        <f>IFERROR(VLOOKUP(Tabela3[[#This Row],[Fantasia]],'BASE VENDAS'!#REF!,3,0),0)</f>
        <v>0</v>
      </c>
      <c r="AH1423" s="42">
        <f t="shared" si="23"/>
        <v>2.8611970184302681E-2</v>
      </c>
    </row>
    <row r="1424" spans="1:34" x14ac:dyDescent="0.2">
      <c r="A1424" s="9" t="str">
        <f>IFERROR(Tabela3[[#This Row],[direita]],"formula")</f>
        <v>1899 - 61)</v>
      </c>
      <c r="C1424" t="s">
        <v>1134</v>
      </c>
      <c r="D1424" t="s">
        <v>917</v>
      </c>
      <c r="E1424" t="s">
        <v>1135</v>
      </c>
      <c r="F1424" t="s">
        <v>676</v>
      </c>
      <c r="G1424" t="s">
        <v>1173</v>
      </c>
      <c r="H1424" s="48">
        <v>45705</v>
      </c>
      <c r="I1424" t="s">
        <v>1982</v>
      </c>
      <c r="J1424" t="s">
        <v>303</v>
      </c>
      <c r="K1424" t="s">
        <v>98</v>
      </c>
      <c r="L1424" t="s">
        <v>418</v>
      </c>
      <c r="M1424" t="s">
        <v>99</v>
      </c>
      <c r="N1424" t="s">
        <v>311</v>
      </c>
      <c r="O1424" t="s">
        <v>311</v>
      </c>
      <c r="P1424" t="s">
        <v>2391</v>
      </c>
      <c r="Q1424" t="s">
        <v>300</v>
      </c>
      <c r="R1424" t="s">
        <v>1795</v>
      </c>
      <c r="S1424" t="s">
        <v>96</v>
      </c>
      <c r="T1424" s="49">
        <v>200</v>
      </c>
      <c r="U1424" s="49">
        <v>200</v>
      </c>
      <c r="V1424" s="49">
        <v>1200</v>
      </c>
      <c r="W1424" t="s">
        <v>315</v>
      </c>
      <c r="X1424" t="s">
        <v>372</v>
      </c>
      <c r="Y1424" t="s">
        <v>373</v>
      </c>
      <c r="Z1424" t="s">
        <v>2392</v>
      </c>
      <c r="AA1424" s="2" t="str">
        <f>IFERROR(VLOOKUP(Tabela3[[#This Row],[RetornCodigo]],Tabela7[],4,0),"formula")</f>
        <v xml:space="preserve">Assai Joquei Clube   </v>
      </c>
      <c r="AB1424" s="9" t="str">
        <f>IFERROR(VLOOKUP(Tabela3[[#This Row],[RetornCodigo]],Tabela7[],3,0),"formula")</f>
        <v>Assai</v>
      </c>
      <c r="AC1424" s="40">
        <f>IFERROR(Tabela3[[#This Row],[Vlr Devolução]]/$AK$1,"formula")</f>
        <v>3.8447347447012822E-3</v>
      </c>
      <c r="AD1424" s="32">
        <f>IFERROR(Tabela3[[#This Row],[Qtd Devolvida Kg]]/$AL$1,"formula")</f>
        <v>5.8003642514952557E-3</v>
      </c>
      <c r="AE1424" s="41" t="str">
        <f>IFERROR(RIGHT(Tabela3[[#This Row],[Cliente]],10),"formula")</f>
        <v>1899 - 61)</v>
      </c>
      <c r="AF1424" s="41">
        <f>IFERROR(VLOOKUP(Tabela3[[#This Row],[Fantasia]],'BASE VENDAS'!#REF!,2,0),0)</f>
        <v>0</v>
      </c>
      <c r="AG1424" s="41">
        <f>IFERROR(VLOOKUP(Tabela3[[#This Row],[Fantasia]],'BASE VENDAS'!#REF!,3,0),0)</f>
        <v>0</v>
      </c>
      <c r="AH1424" s="42">
        <f t="shared" si="23"/>
        <v>2.8611970184302681E-2</v>
      </c>
    </row>
    <row r="1425" spans="1:34" x14ac:dyDescent="0.2">
      <c r="A1425" s="9" t="str">
        <f>IFERROR(Tabela3[[#This Row],[direita]],"formula")</f>
        <v>1899 - 61)</v>
      </c>
      <c r="C1425" t="s">
        <v>1134</v>
      </c>
      <c r="D1425" t="s">
        <v>917</v>
      </c>
      <c r="E1425" t="s">
        <v>1135</v>
      </c>
      <c r="F1425" t="s">
        <v>676</v>
      </c>
      <c r="G1425" t="s">
        <v>1173</v>
      </c>
      <c r="H1425" s="48">
        <v>45705</v>
      </c>
      <c r="I1425" t="s">
        <v>1982</v>
      </c>
      <c r="J1425" t="s">
        <v>303</v>
      </c>
      <c r="K1425" t="s">
        <v>98</v>
      </c>
      <c r="L1425" t="s">
        <v>418</v>
      </c>
      <c r="M1425" t="s">
        <v>99</v>
      </c>
      <c r="N1425" t="s">
        <v>311</v>
      </c>
      <c r="O1425" t="s">
        <v>311</v>
      </c>
      <c r="P1425" t="s">
        <v>2013</v>
      </c>
      <c r="Q1425" t="s">
        <v>300</v>
      </c>
      <c r="R1425" t="s">
        <v>1795</v>
      </c>
      <c r="S1425" t="s">
        <v>96</v>
      </c>
      <c r="T1425" s="49">
        <v>30</v>
      </c>
      <c r="U1425" s="49">
        <v>30</v>
      </c>
      <c r="V1425" s="49">
        <v>180</v>
      </c>
      <c r="W1425" t="s">
        <v>315</v>
      </c>
      <c r="X1425" t="s">
        <v>372</v>
      </c>
      <c r="Y1425" t="s">
        <v>373</v>
      </c>
      <c r="Z1425" t="s">
        <v>2014</v>
      </c>
      <c r="AA1425" s="2" t="str">
        <f>IFERROR(VLOOKUP(Tabela3[[#This Row],[RetornCodigo]],Tabela7[],4,0),"formula")</f>
        <v xml:space="preserve">Assai Joquei Clube   </v>
      </c>
      <c r="AB1425" s="9" t="str">
        <f>IFERROR(VLOOKUP(Tabela3[[#This Row],[RetornCodigo]],Tabela7[],3,0),"formula")</f>
        <v>Assai</v>
      </c>
      <c r="AC1425" s="40">
        <f>IFERROR(Tabela3[[#This Row],[Vlr Devolução]]/$AK$1,"formula")</f>
        <v>5.7671021170519236E-4</v>
      </c>
      <c r="AD1425" s="32">
        <f>IFERROR(Tabela3[[#This Row],[Qtd Devolvida Kg]]/$AL$1,"formula")</f>
        <v>8.700546377242883E-4</v>
      </c>
      <c r="AE1425" s="41" t="str">
        <f>IFERROR(RIGHT(Tabela3[[#This Row],[Cliente]],10),"formula")</f>
        <v>1899 - 61)</v>
      </c>
      <c r="AF1425" s="41">
        <f>IFERROR(VLOOKUP(Tabela3[[#This Row],[Fantasia]],'BASE VENDAS'!#REF!,2,0),0)</f>
        <v>0</v>
      </c>
      <c r="AG1425" s="41">
        <f>IFERROR(VLOOKUP(Tabela3[[#This Row],[Fantasia]],'BASE VENDAS'!#REF!,3,0),0)</f>
        <v>0</v>
      </c>
      <c r="AH1425" s="42">
        <f t="shared" si="23"/>
        <v>2.8611970184302681E-2</v>
      </c>
    </row>
    <row r="1426" spans="1:34" x14ac:dyDescent="0.2">
      <c r="A1426" s="9" t="str">
        <f>IFERROR(Tabela3[[#This Row],[direita]],"formula")</f>
        <v>0129 - 01)</v>
      </c>
      <c r="C1426" t="s">
        <v>1134</v>
      </c>
      <c r="D1426" t="s">
        <v>917</v>
      </c>
      <c r="E1426" t="s">
        <v>1135</v>
      </c>
      <c r="F1426" t="s">
        <v>676</v>
      </c>
      <c r="G1426" t="s">
        <v>1200</v>
      </c>
      <c r="H1426" s="48">
        <v>45703</v>
      </c>
      <c r="I1426" t="s">
        <v>430</v>
      </c>
      <c r="J1426" t="s">
        <v>303</v>
      </c>
      <c r="K1426" t="s">
        <v>159</v>
      </c>
      <c r="L1426" t="s">
        <v>339</v>
      </c>
      <c r="M1426" t="s">
        <v>160</v>
      </c>
      <c r="N1426" t="s">
        <v>311</v>
      </c>
      <c r="O1426" t="s">
        <v>311</v>
      </c>
      <c r="P1426" t="s">
        <v>2393</v>
      </c>
      <c r="Q1426" t="s">
        <v>300</v>
      </c>
      <c r="R1426" t="s">
        <v>161</v>
      </c>
      <c r="S1426" t="s">
        <v>20</v>
      </c>
      <c r="T1426" s="49">
        <v>2</v>
      </c>
      <c r="U1426" s="49">
        <v>24</v>
      </c>
      <c r="V1426" s="49">
        <v>165.6</v>
      </c>
      <c r="W1426" t="s">
        <v>315</v>
      </c>
      <c r="X1426" t="s">
        <v>370</v>
      </c>
      <c r="Y1426" t="s">
        <v>379</v>
      </c>
      <c r="Z1426" t="s">
        <v>2394</v>
      </c>
      <c r="AA1426" s="2" t="str">
        <f>IFERROR(VLOOKUP(Tabela3[[#This Row],[RetornCodigo]],Tabela7[],4,0),"formula")</f>
        <v xml:space="preserve">Sup Sao Luiz Paupina   </v>
      </c>
      <c r="AB1426" s="9" t="str">
        <f>IFERROR(VLOOKUP(Tabela3[[#This Row],[RetornCodigo]],Tabela7[],3,0),"formula")</f>
        <v>Sao Luiz</v>
      </c>
      <c r="AC1426" s="40">
        <f>IFERROR(Tabela3[[#This Row],[Vlr Devolução]]/$AK$1,"formula")</f>
        <v>5.3057339476877692E-4</v>
      </c>
      <c r="AD1426" s="32">
        <f>IFERROR(Tabela3[[#This Row],[Qtd Devolvida Kg]]/$AL$1,"formula")</f>
        <v>6.960437101794307E-4</v>
      </c>
      <c r="AE1426" s="41" t="str">
        <f>IFERROR(RIGHT(Tabela3[[#This Row],[Cliente]],10),"formula")</f>
        <v>0129 - 01)</v>
      </c>
      <c r="AF1426" s="41">
        <f>IFERROR(VLOOKUP(Tabela3[[#This Row],[Fantasia]],'BASE VENDAS'!#REF!,2,0),0)</f>
        <v>0</v>
      </c>
      <c r="AG1426" s="41">
        <f>IFERROR(VLOOKUP(Tabela3[[#This Row],[Fantasia]],'BASE VENDAS'!#REF!,3,0),0)</f>
        <v>0</v>
      </c>
      <c r="AH1426" s="42">
        <f t="shared" si="23"/>
        <v>2.8611970184302681E-2</v>
      </c>
    </row>
    <row r="1427" spans="1:34" x14ac:dyDescent="0.2">
      <c r="A1427" s="9" t="str">
        <f>IFERROR(Tabela3[[#This Row],[direita]],"formula")</f>
        <v>0002 - 24)</v>
      </c>
      <c r="C1427" t="s">
        <v>1134</v>
      </c>
      <c r="D1427" t="s">
        <v>920</v>
      </c>
      <c r="E1427" t="s">
        <v>1135</v>
      </c>
      <c r="F1427" t="s">
        <v>676</v>
      </c>
      <c r="G1427" t="s">
        <v>1264</v>
      </c>
      <c r="H1427" s="48">
        <v>45712</v>
      </c>
      <c r="I1427" t="s">
        <v>2485</v>
      </c>
      <c r="J1427" t="s">
        <v>303</v>
      </c>
      <c r="K1427" t="s">
        <v>98</v>
      </c>
      <c r="L1427" t="s">
        <v>358</v>
      </c>
      <c r="M1427" t="s">
        <v>359</v>
      </c>
      <c r="N1427" t="s">
        <v>311</v>
      </c>
      <c r="O1427" t="s">
        <v>311</v>
      </c>
      <c r="P1427" t="s">
        <v>2956</v>
      </c>
      <c r="Q1427" t="s">
        <v>300</v>
      </c>
      <c r="R1427" t="s">
        <v>376</v>
      </c>
      <c r="S1427" t="s">
        <v>20</v>
      </c>
      <c r="T1427" s="49">
        <v>2</v>
      </c>
      <c r="U1427" s="49">
        <v>25.5</v>
      </c>
      <c r="V1427" s="49">
        <v>156</v>
      </c>
      <c r="W1427" t="s">
        <v>301</v>
      </c>
      <c r="X1427" t="s">
        <v>370</v>
      </c>
      <c r="Y1427" t="s">
        <v>371</v>
      </c>
      <c r="Z1427" t="s">
        <v>2957</v>
      </c>
      <c r="AA1427" s="2" t="str">
        <f>IFERROR(VLOOKUP(Tabela3[[#This Row],[RetornCodigo]],Tabela7[],4,0),"formula")</f>
        <v xml:space="preserve">Atac Serrinha   </v>
      </c>
      <c r="AB1427" s="9" t="str">
        <f>IFERROR(VLOOKUP(Tabela3[[#This Row],[RetornCodigo]],Tabela7[],3,0),"formula")</f>
        <v>Atacadao</v>
      </c>
      <c r="AC1427" s="40">
        <f>IFERROR(Tabela3[[#This Row],[Vlr Devolução]]/$AK$1,"formula")</f>
        <v>4.998155168111667E-4</v>
      </c>
      <c r="AD1427" s="32">
        <f>IFERROR(Tabela3[[#This Row],[Qtd Devolvida Kg]]/$AL$1,"formula")</f>
        <v>7.3954644206564505E-4</v>
      </c>
      <c r="AE1427" s="41" t="str">
        <f>IFERROR(RIGHT(Tabela3[[#This Row],[Cliente]],10),"formula")</f>
        <v>0002 - 24)</v>
      </c>
      <c r="AF1427" s="41">
        <f>IFERROR(VLOOKUP(Tabela3[[#This Row],[Fantasia]],'BASE VENDAS'!#REF!,2,0),0)</f>
        <v>0</v>
      </c>
      <c r="AG1427" s="41">
        <f>IFERROR(VLOOKUP(Tabela3[[#This Row],[Fantasia]],'BASE VENDAS'!#REF!,3,0),0)</f>
        <v>0</v>
      </c>
      <c r="AH1427" s="42">
        <f t="shared" si="23"/>
        <v>2.8611970184302681E-2</v>
      </c>
    </row>
    <row r="1428" spans="1:34" x14ac:dyDescent="0.2">
      <c r="A1428" s="9" t="str">
        <f>IFERROR(Tabela3[[#This Row],[direita]],"formula")</f>
        <v>0002 - 22)</v>
      </c>
      <c r="C1428" t="s">
        <v>1134</v>
      </c>
      <c r="D1428" t="s">
        <v>920</v>
      </c>
      <c r="E1428" t="s">
        <v>1135</v>
      </c>
      <c r="F1428" t="s">
        <v>683</v>
      </c>
      <c r="G1428" t="s">
        <v>1548</v>
      </c>
      <c r="H1428" s="48">
        <v>45703</v>
      </c>
      <c r="I1428" t="s">
        <v>430</v>
      </c>
      <c r="J1428" t="s">
        <v>303</v>
      </c>
      <c r="K1428" t="s">
        <v>98</v>
      </c>
      <c r="L1428" t="s">
        <v>418</v>
      </c>
      <c r="M1428" t="s">
        <v>99</v>
      </c>
      <c r="N1428" t="s">
        <v>311</v>
      </c>
      <c r="O1428" t="s">
        <v>311</v>
      </c>
      <c r="P1428" t="s">
        <v>2395</v>
      </c>
      <c r="Q1428" t="s">
        <v>300</v>
      </c>
      <c r="R1428" t="s">
        <v>1795</v>
      </c>
      <c r="S1428" t="s">
        <v>96</v>
      </c>
      <c r="T1428" s="49">
        <v>100</v>
      </c>
      <c r="U1428" s="49">
        <v>100</v>
      </c>
      <c r="V1428" s="49">
        <v>600</v>
      </c>
      <c r="W1428" t="s">
        <v>315</v>
      </c>
      <c r="X1428" t="s">
        <v>372</v>
      </c>
      <c r="Y1428" t="s">
        <v>373</v>
      </c>
      <c r="Z1428" t="s">
        <v>2396</v>
      </c>
      <c r="AA1428" s="2" t="str">
        <f>IFERROR(VLOOKUP(Tabela3[[#This Row],[RetornCodigo]],Tabela7[],4,0),"formula")</f>
        <v xml:space="preserve">Atac Itambe   </v>
      </c>
      <c r="AB1428" s="9" t="str">
        <f>IFERROR(VLOOKUP(Tabela3[[#This Row],[RetornCodigo]],Tabela7[],3,0),"formula")</f>
        <v>Atacadao</v>
      </c>
      <c r="AC1428" s="40">
        <f>IFERROR(Tabela3[[#This Row],[Vlr Devolução]]/$AK$1,"formula")</f>
        <v>1.9223673723506411E-3</v>
      </c>
      <c r="AD1428" s="32">
        <f>IFERROR(Tabela3[[#This Row],[Qtd Devolvida Kg]]/$AL$1,"formula")</f>
        <v>2.9001821257476279E-3</v>
      </c>
      <c r="AE1428" s="41" t="str">
        <f>IFERROR(RIGHT(Tabela3[[#This Row],[Cliente]],10),"formula")</f>
        <v>0002 - 22)</v>
      </c>
      <c r="AF1428" s="41">
        <f>IFERROR(VLOOKUP(Tabela3[[#This Row],[Fantasia]],'BASE VENDAS'!#REF!,2,0),0)</f>
        <v>0</v>
      </c>
      <c r="AG1428" s="41">
        <f>IFERROR(VLOOKUP(Tabela3[[#This Row],[Fantasia]],'BASE VENDAS'!#REF!,3,0),0)</f>
        <v>0</v>
      </c>
      <c r="AH1428" s="42">
        <f t="shared" si="23"/>
        <v>2.8611970184302681E-2</v>
      </c>
    </row>
    <row r="1429" spans="1:34" x14ac:dyDescent="0.2">
      <c r="A1429" s="9" t="str">
        <f>IFERROR(Tabela3[[#This Row],[direita]],"formula")</f>
        <v>0002 - 22)</v>
      </c>
      <c r="C1429" t="s">
        <v>1134</v>
      </c>
      <c r="D1429" t="s">
        <v>920</v>
      </c>
      <c r="E1429" t="s">
        <v>1135</v>
      </c>
      <c r="F1429" t="s">
        <v>683</v>
      </c>
      <c r="G1429" t="s">
        <v>1548</v>
      </c>
      <c r="H1429" s="48">
        <v>45707</v>
      </c>
      <c r="I1429" t="s">
        <v>1982</v>
      </c>
      <c r="J1429" t="s">
        <v>303</v>
      </c>
      <c r="K1429" t="s">
        <v>159</v>
      </c>
      <c r="L1429" t="s">
        <v>339</v>
      </c>
      <c r="M1429" t="s">
        <v>356</v>
      </c>
      <c r="N1429" t="s">
        <v>311</v>
      </c>
      <c r="O1429" t="s">
        <v>311</v>
      </c>
      <c r="P1429" t="s">
        <v>2958</v>
      </c>
      <c r="Q1429" t="s">
        <v>300</v>
      </c>
      <c r="R1429" t="s">
        <v>374</v>
      </c>
      <c r="S1429" t="s">
        <v>20</v>
      </c>
      <c r="T1429" s="49">
        <v>6.0833000000000004</v>
      </c>
      <c r="U1429" s="49">
        <v>72.999600000000001</v>
      </c>
      <c r="V1429" s="49">
        <v>292</v>
      </c>
      <c r="W1429" t="s">
        <v>301</v>
      </c>
      <c r="X1429" t="s">
        <v>370</v>
      </c>
      <c r="Y1429" t="s">
        <v>371</v>
      </c>
      <c r="Z1429" t="s">
        <v>2396</v>
      </c>
      <c r="AA1429" s="2" t="str">
        <f>IFERROR(VLOOKUP(Tabela3[[#This Row],[RetornCodigo]],Tabela7[],4,0),"formula")</f>
        <v xml:space="preserve">Atac Itambe   </v>
      </c>
      <c r="AB1429" s="9" t="str">
        <f>IFERROR(VLOOKUP(Tabela3[[#This Row],[RetornCodigo]],Tabela7[],3,0),"formula")</f>
        <v>Atacadao</v>
      </c>
      <c r="AC1429" s="40">
        <f>IFERROR(Tabela3[[#This Row],[Vlr Devolução]]/$AK$1,"formula")</f>
        <v>9.3555212121064534E-4</v>
      </c>
      <c r="AD1429" s="32">
        <f>IFERROR(Tabela3[[#This Row],[Qtd Devolvida Kg]]/$AL$1,"formula")</f>
        <v>2.1171213510672651E-3</v>
      </c>
      <c r="AE1429" s="41" t="str">
        <f>IFERROR(RIGHT(Tabela3[[#This Row],[Cliente]],10),"formula")</f>
        <v>0002 - 22)</v>
      </c>
      <c r="AF1429" s="41">
        <f>IFERROR(VLOOKUP(Tabela3[[#This Row],[Fantasia]],'BASE VENDAS'!#REF!,2,0),0)</f>
        <v>0</v>
      </c>
      <c r="AG1429" s="41">
        <f>IFERROR(VLOOKUP(Tabela3[[#This Row],[Fantasia]],'BASE VENDAS'!#REF!,3,0),0)</f>
        <v>0</v>
      </c>
      <c r="AH1429" s="42">
        <f t="shared" si="23"/>
        <v>2.8611970184302681E-2</v>
      </c>
    </row>
    <row r="1430" spans="1:34" x14ac:dyDescent="0.2">
      <c r="A1430" s="9" t="str">
        <f>IFERROR(Tabela3[[#This Row],[direita]],"formula")</f>
        <v>0002 - 22)</v>
      </c>
      <c r="C1430" t="s">
        <v>1134</v>
      </c>
      <c r="D1430" t="s">
        <v>920</v>
      </c>
      <c r="E1430" t="s">
        <v>1135</v>
      </c>
      <c r="F1430" t="s">
        <v>683</v>
      </c>
      <c r="G1430" t="s">
        <v>1548</v>
      </c>
      <c r="H1430" s="48">
        <v>45710</v>
      </c>
      <c r="I1430" t="s">
        <v>1982</v>
      </c>
      <c r="J1430" t="s">
        <v>303</v>
      </c>
      <c r="K1430" t="s">
        <v>98</v>
      </c>
      <c r="L1430" t="s">
        <v>358</v>
      </c>
      <c r="M1430" t="s">
        <v>359</v>
      </c>
      <c r="N1430" t="s">
        <v>311</v>
      </c>
      <c r="O1430" t="s">
        <v>311</v>
      </c>
      <c r="P1430" t="s">
        <v>2959</v>
      </c>
      <c r="Q1430" t="s">
        <v>300</v>
      </c>
      <c r="R1430" t="s">
        <v>376</v>
      </c>
      <c r="S1430" t="s">
        <v>20</v>
      </c>
      <c r="T1430" s="49">
        <v>3</v>
      </c>
      <c r="U1430" s="49">
        <v>38.25</v>
      </c>
      <c r="V1430" s="49">
        <v>234</v>
      </c>
      <c r="W1430" t="s">
        <v>301</v>
      </c>
      <c r="X1430" t="s">
        <v>370</v>
      </c>
      <c r="Y1430" t="s">
        <v>371</v>
      </c>
      <c r="Z1430" t="s">
        <v>2396</v>
      </c>
      <c r="AA1430" s="2" t="str">
        <f>IFERROR(VLOOKUP(Tabela3[[#This Row],[RetornCodigo]],Tabela7[],4,0),"formula")</f>
        <v xml:space="preserve">Atac Itambe   </v>
      </c>
      <c r="AB1430" s="9" t="str">
        <f>IFERROR(VLOOKUP(Tabela3[[#This Row],[RetornCodigo]],Tabela7[],3,0),"formula")</f>
        <v>Atacadao</v>
      </c>
      <c r="AC1430" s="40">
        <f>IFERROR(Tabela3[[#This Row],[Vlr Devolução]]/$AK$1,"formula")</f>
        <v>7.497232752167501E-4</v>
      </c>
      <c r="AD1430" s="32">
        <f>IFERROR(Tabela3[[#This Row],[Qtd Devolvida Kg]]/$AL$1,"formula")</f>
        <v>1.1093196630984675E-3</v>
      </c>
      <c r="AE1430" s="41" t="str">
        <f>IFERROR(RIGHT(Tabela3[[#This Row],[Cliente]],10),"formula")</f>
        <v>0002 - 22)</v>
      </c>
      <c r="AF1430" s="41">
        <f>IFERROR(VLOOKUP(Tabela3[[#This Row],[Fantasia]],'BASE VENDAS'!#REF!,2,0),0)</f>
        <v>0</v>
      </c>
      <c r="AG1430" s="41">
        <f>IFERROR(VLOOKUP(Tabela3[[#This Row],[Fantasia]],'BASE VENDAS'!#REF!,3,0),0)</f>
        <v>0</v>
      </c>
      <c r="AH1430" s="42">
        <f t="shared" si="23"/>
        <v>2.8611970184302681E-2</v>
      </c>
    </row>
    <row r="1431" spans="1:34" x14ac:dyDescent="0.2">
      <c r="A1431" s="9" t="str">
        <f>IFERROR(Tabela3[[#This Row],[direita]],"formula")</f>
        <v>0002 - 22)</v>
      </c>
      <c r="C1431" t="s">
        <v>1134</v>
      </c>
      <c r="D1431" t="s">
        <v>920</v>
      </c>
      <c r="E1431" t="s">
        <v>1135</v>
      </c>
      <c r="F1431" t="s">
        <v>683</v>
      </c>
      <c r="G1431" t="s">
        <v>1548</v>
      </c>
      <c r="H1431" s="48">
        <v>45712</v>
      </c>
      <c r="I1431" t="s">
        <v>2485</v>
      </c>
      <c r="J1431" t="s">
        <v>303</v>
      </c>
      <c r="K1431" t="s">
        <v>98</v>
      </c>
      <c r="L1431" t="s">
        <v>358</v>
      </c>
      <c r="M1431" t="s">
        <v>359</v>
      </c>
      <c r="N1431" t="s">
        <v>311</v>
      </c>
      <c r="O1431" t="s">
        <v>311</v>
      </c>
      <c r="P1431" t="s">
        <v>2960</v>
      </c>
      <c r="Q1431" t="s">
        <v>300</v>
      </c>
      <c r="R1431" t="s">
        <v>376</v>
      </c>
      <c r="S1431" t="s">
        <v>20</v>
      </c>
      <c r="T1431" s="49">
        <v>1.375</v>
      </c>
      <c r="U1431" s="49">
        <v>17.53125</v>
      </c>
      <c r="V1431" s="49">
        <v>107.25</v>
      </c>
      <c r="W1431" t="s">
        <v>301</v>
      </c>
      <c r="X1431" t="s">
        <v>370</v>
      </c>
      <c r="Y1431" t="s">
        <v>371</v>
      </c>
      <c r="Z1431" t="s">
        <v>2396</v>
      </c>
      <c r="AA1431" s="2" t="str">
        <f>IFERROR(VLOOKUP(Tabela3[[#This Row],[RetornCodigo]],Tabela7[],4,0),"formula")</f>
        <v xml:space="preserve">Atac Itambe   </v>
      </c>
      <c r="AB1431" s="9" t="str">
        <f>IFERROR(VLOOKUP(Tabela3[[#This Row],[RetornCodigo]],Tabela7[],3,0),"formula")</f>
        <v>Atacadao</v>
      </c>
      <c r="AC1431" s="40">
        <f>IFERROR(Tabela3[[#This Row],[Vlr Devolução]]/$AK$1,"formula")</f>
        <v>3.4362316780767708E-4</v>
      </c>
      <c r="AD1431" s="32">
        <f>IFERROR(Tabela3[[#This Row],[Qtd Devolvida Kg]]/$AL$1,"formula")</f>
        <v>5.0843817892013094E-4</v>
      </c>
      <c r="AE1431" s="41" t="str">
        <f>IFERROR(RIGHT(Tabela3[[#This Row],[Cliente]],10),"formula")</f>
        <v>0002 - 22)</v>
      </c>
      <c r="AF1431" s="41">
        <f>IFERROR(VLOOKUP(Tabela3[[#This Row],[Fantasia]],'BASE VENDAS'!#REF!,2,0),0)</f>
        <v>0</v>
      </c>
      <c r="AG1431" s="41">
        <f>IFERROR(VLOOKUP(Tabela3[[#This Row],[Fantasia]],'BASE VENDAS'!#REF!,3,0),0)</f>
        <v>0</v>
      </c>
      <c r="AH1431" s="42">
        <f t="shared" si="23"/>
        <v>2.8611970184302681E-2</v>
      </c>
    </row>
    <row r="1432" spans="1:34" x14ac:dyDescent="0.2">
      <c r="A1432" s="9" t="str">
        <f>IFERROR(Tabela3[[#This Row],[direita]],"formula")</f>
        <v>1899 - 69)</v>
      </c>
      <c r="C1432" t="s">
        <v>1134</v>
      </c>
      <c r="D1432" t="s">
        <v>917</v>
      </c>
      <c r="E1432" t="s">
        <v>1135</v>
      </c>
      <c r="F1432" t="s">
        <v>676</v>
      </c>
      <c r="G1432" t="s">
        <v>1179</v>
      </c>
      <c r="H1432" s="48">
        <v>45702</v>
      </c>
      <c r="I1432" t="s">
        <v>430</v>
      </c>
      <c r="J1432" t="s">
        <v>303</v>
      </c>
      <c r="K1432" t="s">
        <v>98</v>
      </c>
      <c r="L1432" t="s">
        <v>418</v>
      </c>
      <c r="M1432" t="s">
        <v>99</v>
      </c>
      <c r="N1432" t="s">
        <v>311</v>
      </c>
      <c r="O1432" t="s">
        <v>311</v>
      </c>
      <c r="P1432" t="s">
        <v>2022</v>
      </c>
      <c r="Q1432" t="s">
        <v>300</v>
      </c>
      <c r="R1432" t="s">
        <v>1795</v>
      </c>
      <c r="S1432" t="s">
        <v>96</v>
      </c>
      <c r="T1432" s="49">
        <v>50</v>
      </c>
      <c r="U1432" s="49">
        <v>50</v>
      </c>
      <c r="V1432" s="49">
        <v>300</v>
      </c>
      <c r="W1432" t="s">
        <v>315</v>
      </c>
      <c r="X1432" t="s">
        <v>372</v>
      </c>
      <c r="Y1432" t="s">
        <v>373</v>
      </c>
      <c r="Z1432" t="s">
        <v>2023</v>
      </c>
      <c r="AA1432" s="2" t="str">
        <f>IFERROR(VLOOKUP(Tabela3[[#This Row],[RetornCodigo]],Tabela7[],4,0),"formula")</f>
        <v xml:space="preserve">Assai Cais Do Porto   </v>
      </c>
      <c r="AB1432" s="9" t="str">
        <f>IFERROR(VLOOKUP(Tabela3[[#This Row],[RetornCodigo]],Tabela7[],3,0),"formula")</f>
        <v>Assai</v>
      </c>
      <c r="AC1432" s="40">
        <f>IFERROR(Tabela3[[#This Row],[Vlr Devolução]]/$AK$1,"formula")</f>
        <v>9.6118368617532056E-4</v>
      </c>
      <c r="AD1432" s="32">
        <f>IFERROR(Tabela3[[#This Row],[Qtd Devolvida Kg]]/$AL$1,"formula")</f>
        <v>1.4500910628738139E-3</v>
      </c>
      <c r="AE1432" s="41" t="str">
        <f>IFERROR(RIGHT(Tabela3[[#This Row],[Cliente]],10),"formula")</f>
        <v>1899 - 69)</v>
      </c>
      <c r="AF1432" s="41">
        <f>IFERROR(VLOOKUP(Tabela3[[#This Row],[Fantasia]],'BASE VENDAS'!#REF!,2,0),0)</f>
        <v>0</v>
      </c>
      <c r="AG1432" s="41">
        <f>IFERROR(VLOOKUP(Tabela3[[#This Row],[Fantasia]],'BASE VENDAS'!#REF!,3,0),0)</f>
        <v>0</v>
      </c>
      <c r="AH1432" s="42">
        <f t="shared" si="23"/>
        <v>2.8611970184302681E-2</v>
      </c>
    </row>
    <row r="1433" spans="1:34" x14ac:dyDescent="0.2">
      <c r="A1433" s="9" t="str">
        <f>IFERROR(Tabela3[[#This Row],[direita]],"formula")</f>
        <v>0048 - 14)</v>
      </c>
      <c r="C1433" t="s">
        <v>1134</v>
      </c>
      <c r="D1433" t="s">
        <v>920</v>
      </c>
      <c r="E1433" t="s">
        <v>1135</v>
      </c>
      <c r="F1433" t="s">
        <v>676</v>
      </c>
      <c r="G1433" t="s">
        <v>1213</v>
      </c>
      <c r="H1433" s="48">
        <v>45702</v>
      </c>
      <c r="I1433" t="s">
        <v>430</v>
      </c>
      <c r="J1433" t="s">
        <v>303</v>
      </c>
      <c r="K1433" t="s">
        <v>98</v>
      </c>
      <c r="L1433" t="s">
        <v>418</v>
      </c>
      <c r="M1433" t="s">
        <v>99</v>
      </c>
      <c r="N1433" t="s">
        <v>311</v>
      </c>
      <c r="O1433" t="s">
        <v>311</v>
      </c>
      <c r="P1433" t="s">
        <v>2397</v>
      </c>
      <c r="Q1433" t="s">
        <v>300</v>
      </c>
      <c r="R1433" t="s">
        <v>1795</v>
      </c>
      <c r="S1433" t="s">
        <v>96</v>
      </c>
      <c r="T1433" s="49">
        <v>4.5</v>
      </c>
      <c r="U1433" s="49">
        <v>4.5</v>
      </c>
      <c r="V1433" s="49">
        <v>270</v>
      </c>
      <c r="W1433" t="s">
        <v>315</v>
      </c>
      <c r="X1433" t="s">
        <v>372</v>
      </c>
      <c r="Y1433" t="s">
        <v>373</v>
      </c>
      <c r="Z1433" t="s">
        <v>2398</v>
      </c>
      <c r="AA1433" s="2" t="str">
        <f>IFERROR(VLOOKUP(Tabela3[[#This Row],[RetornCodigo]],Tabela7[],4,0),"formula")</f>
        <v xml:space="preserve">Atac Vila Peri   </v>
      </c>
      <c r="AB1433" s="9" t="str">
        <f>IFERROR(VLOOKUP(Tabela3[[#This Row],[RetornCodigo]],Tabela7[],3,0),"formula")</f>
        <v>Atacadao</v>
      </c>
      <c r="AC1433" s="40">
        <f>IFERROR(Tabela3[[#This Row],[Vlr Devolução]]/$AK$1,"formula")</f>
        <v>8.6506531755778848E-4</v>
      </c>
      <c r="AD1433" s="32">
        <f>IFERROR(Tabela3[[#This Row],[Qtd Devolvida Kg]]/$AL$1,"formula")</f>
        <v>1.3050819565864325E-4</v>
      </c>
      <c r="AE1433" s="41" t="str">
        <f>IFERROR(RIGHT(Tabela3[[#This Row],[Cliente]],10),"formula")</f>
        <v>0048 - 14)</v>
      </c>
      <c r="AF1433" s="41">
        <f>IFERROR(VLOOKUP(Tabela3[[#This Row],[Fantasia]],'BASE VENDAS'!#REF!,2,0),0)</f>
        <v>0</v>
      </c>
      <c r="AG1433" s="41">
        <f>IFERROR(VLOOKUP(Tabela3[[#This Row],[Fantasia]],'BASE VENDAS'!#REF!,3,0),0)</f>
        <v>0</v>
      </c>
      <c r="AH1433" s="42">
        <f t="shared" si="23"/>
        <v>2.8611970184302681E-2</v>
      </c>
    </row>
    <row r="1434" spans="1:34" x14ac:dyDescent="0.2">
      <c r="A1434" s="9" t="str">
        <f>IFERROR(Tabela3[[#This Row],[direita]],"formula")</f>
        <v>0176 - 08)</v>
      </c>
      <c r="C1434" t="s">
        <v>1146</v>
      </c>
      <c r="D1434" t="s">
        <v>922</v>
      </c>
      <c r="E1434" t="s">
        <v>1135</v>
      </c>
      <c r="F1434" t="s">
        <v>676</v>
      </c>
      <c r="G1434" t="s">
        <v>2961</v>
      </c>
      <c r="H1434" s="48">
        <v>45707</v>
      </c>
      <c r="I1434" t="s">
        <v>1982</v>
      </c>
      <c r="J1434" t="s">
        <v>303</v>
      </c>
      <c r="K1434" t="s">
        <v>98</v>
      </c>
      <c r="L1434" t="s">
        <v>358</v>
      </c>
      <c r="M1434" t="s">
        <v>359</v>
      </c>
      <c r="N1434" t="s">
        <v>311</v>
      </c>
      <c r="O1434" t="s">
        <v>311</v>
      </c>
      <c r="P1434" t="s">
        <v>2962</v>
      </c>
      <c r="Q1434" t="s">
        <v>300</v>
      </c>
      <c r="R1434" t="s">
        <v>376</v>
      </c>
      <c r="S1434" t="s">
        <v>20</v>
      </c>
      <c r="T1434" s="49">
        <v>2.625</v>
      </c>
      <c r="U1434" s="49">
        <v>33.46875</v>
      </c>
      <c r="V1434" s="49">
        <v>228.9</v>
      </c>
      <c r="W1434" t="s">
        <v>301</v>
      </c>
      <c r="X1434" t="s">
        <v>370</v>
      </c>
      <c r="Y1434" t="s">
        <v>371</v>
      </c>
      <c r="Z1434" t="s">
        <v>2963</v>
      </c>
      <c r="AA1434" s="2" t="str">
        <f>IFERROR(VLOOKUP(Tabela3[[#This Row],[RetornCodigo]],Tabela7[],4,0),"formula")</f>
        <v xml:space="preserve">Lagoa Lago Jacarei   </v>
      </c>
      <c r="AB1434" s="9" t="str">
        <f>IFERROR(VLOOKUP(Tabela3[[#This Row],[RetornCodigo]],Tabela7[],3,0),"formula")</f>
        <v>Lagoa</v>
      </c>
      <c r="AC1434" s="40">
        <f>IFERROR(Tabela3[[#This Row],[Vlr Devolução]]/$AK$1,"formula")</f>
        <v>7.3338315255176961E-4</v>
      </c>
      <c r="AD1434" s="32">
        <f>IFERROR(Tabela3[[#This Row],[Qtd Devolvida Kg]]/$AL$1,"formula")</f>
        <v>9.7065470521115916E-4</v>
      </c>
      <c r="AE1434" s="41" t="str">
        <f>IFERROR(RIGHT(Tabela3[[#This Row],[Cliente]],10),"formula")</f>
        <v>0176 - 08)</v>
      </c>
      <c r="AF1434" s="41">
        <f>IFERROR(VLOOKUP(Tabela3[[#This Row],[Fantasia]],'BASE VENDAS'!#REF!,2,0),0)</f>
        <v>0</v>
      </c>
      <c r="AG1434" s="41">
        <f>IFERROR(VLOOKUP(Tabela3[[#This Row],[Fantasia]],'BASE VENDAS'!#REF!,3,0),0)</f>
        <v>0</v>
      </c>
      <c r="AH1434" s="42">
        <f t="shared" si="23"/>
        <v>2.8611970184302681E-2</v>
      </c>
    </row>
    <row r="1435" spans="1:34" x14ac:dyDescent="0.2">
      <c r="A1435" s="9" t="str">
        <f>IFERROR(Tabela3[[#This Row],[direita]],"formula")</f>
        <v>1899 - 60)</v>
      </c>
      <c r="C1435" t="s">
        <v>1140</v>
      </c>
      <c r="D1435" t="s">
        <v>919</v>
      </c>
      <c r="E1435" t="s">
        <v>1141</v>
      </c>
      <c r="F1435" t="s">
        <v>677</v>
      </c>
      <c r="G1435" t="s">
        <v>1189</v>
      </c>
      <c r="H1435" s="48">
        <v>45706</v>
      </c>
      <c r="I1435" t="s">
        <v>1982</v>
      </c>
      <c r="J1435" t="s">
        <v>303</v>
      </c>
      <c r="K1435" t="s">
        <v>159</v>
      </c>
      <c r="L1435" t="s">
        <v>339</v>
      </c>
      <c r="M1435" t="s">
        <v>356</v>
      </c>
      <c r="N1435" t="s">
        <v>311</v>
      </c>
      <c r="O1435" t="s">
        <v>311</v>
      </c>
      <c r="P1435" t="s">
        <v>2754</v>
      </c>
      <c r="Q1435" t="s">
        <v>308</v>
      </c>
      <c r="R1435" t="s">
        <v>1792</v>
      </c>
      <c r="S1435" t="s">
        <v>20</v>
      </c>
      <c r="T1435" s="49">
        <v>0.41670000000000001</v>
      </c>
      <c r="U1435" s="49">
        <v>5.0004</v>
      </c>
      <c r="V1435" s="49">
        <v>24</v>
      </c>
      <c r="W1435" t="s">
        <v>315</v>
      </c>
      <c r="X1435" t="s">
        <v>302</v>
      </c>
      <c r="Y1435" t="s">
        <v>21</v>
      </c>
      <c r="Z1435" t="s">
        <v>2755</v>
      </c>
      <c r="AA1435" s="2" t="str">
        <f>IFERROR(VLOOKUP(Tabela3[[#This Row],[RetornCodigo]],Tabela7[],4,0),"formula")</f>
        <v xml:space="preserve">Assai Sao Cristovao   </v>
      </c>
      <c r="AB1435" s="9" t="str">
        <f>IFERROR(VLOOKUP(Tabela3[[#This Row],[RetornCodigo]],Tabela7[],3,0),"formula")</f>
        <v>Assai</v>
      </c>
      <c r="AC1435" s="40">
        <f>IFERROR(Tabela3[[#This Row],[Vlr Devolução]]/$AK$1,"formula")</f>
        <v>7.6894694894025649E-5</v>
      </c>
      <c r="AD1435" s="32">
        <f>IFERROR(Tabela3[[#This Row],[Qtd Devolvida Kg]]/$AL$1,"formula")</f>
        <v>1.4502070701588439E-4</v>
      </c>
      <c r="AE1435" s="41" t="str">
        <f>IFERROR(RIGHT(Tabela3[[#This Row],[Cliente]],10),"formula")</f>
        <v>1899 - 60)</v>
      </c>
      <c r="AF1435" s="41">
        <f>IFERROR(VLOOKUP(Tabela3[[#This Row],[Fantasia]],'BASE VENDAS'!#REF!,2,0),0)</f>
        <v>0</v>
      </c>
      <c r="AG1435" s="41">
        <f>IFERROR(VLOOKUP(Tabela3[[#This Row],[Fantasia]],'BASE VENDAS'!#REF!,3,0),0)</f>
        <v>0</v>
      </c>
      <c r="AH1435" s="42">
        <f t="shared" si="23"/>
        <v>2.8611970184302681E-2</v>
      </c>
    </row>
    <row r="1436" spans="1:34" x14ac:dyDescent="0.2">
      <c r="A1436" s="9" t="str">
        <f>IFERROR(Tabela3[[#This Row],[direita]],"formula")</f>
        <v>1899 - 60)</v>
      </c>
      <c r="C1436" t="s">
        <v>1140</v>
      </c>
      <c r="D1436" t="s">
        <v>919</v>
      </c>
      <c r="E1436" t="s">
        <v>1141</v>
      </c>
      <c r="F1436" t="s">
        <v>677</v>
      </c>
      <c r="G1436" t="s">
        <v>1189</v>
      </c>
      <c r="H1436" s="48">
        <v>45706</v>
      </c>
      <c r="I1436" t="s">
        <v>1982</v>
      </c>
      <c r="J1436" t="s">
        <v>303</v>
      </c>
      <c r="K1436" t="s">
        <v>159</v>
      </c>
      <c r="L1436" t="s">
        <v>340</v>
      </c>
      <c r="M1436" t="s">
        <v>162</v>
      </c>
      <c r="N1436" t="s">
        <v>325</v>
      </c>
      <c r="O1436" t="s">
        <v>311</v>
      </c>
      <c r="P1436" t="s">
        <v>2964</v>
      </c>
      <c r="Q1436" t="s">
        <v>300</v>
      </c>
      <c r="R1436" t="s">
        <v>1814</v>
      </c>
      <c r="S1436" t="s">
        <v>20</v>
      </c>
      <c r="T1436" s="49">
        <v>3.6667000000000001</v>
      </c>
      <c r="U1436" s="49">
        <v>44.000399999999999</v>
      </c>
      <c r="V1436" s="49">
        <v>189.2</v>
      </c>
      <c r="W1436" t="s">
        <v>301</v>
      </c>
      <c r="X1436" t="s">
        <v>370</v>
      </c>
      <c r="Y1436" t="s">
        <v>371</v>
      </c>
      <c r="Z1436" t="s">
        <v>2755</v>
      </c>
      <c r="AA1436" s="2" t="str">
        <f>IFERROR(VLOOKUP(Tabela3[[#This Row],[RetornCodigo]],Tabela7[],4,0),"formula")</f>
        <v xml:space="preserve">Assai Sao Cristovao   </v>
      </c>
      <c r="AB1436" s="9" t="str">
        <f>IFERROR(VLOOKUP(Tabela3[[#This Row],[RetornCodigo]],Tabela7[],3,0),"formula")</f>
        <v>Assai</v>
      </c>
      <c r="AC1436" s="40">
        <f>IFERROR(Tabela3[[#This Row],[Vlr Devolução]]/$AK$1,"formula")</f>
        <v>6.0618651141456877E-4</v>
      </c>
      <c r="AD1436" s="32">
        <f>IFERROR(Tabela3[[#This Row],[Qtd Devolvida Kg]]/$AL$1,"formula")</f>
        <v>1.2760917360574592E-3</v>
      </c>
      <c r="AE1436" s="41" t="str">
        <f>IFERROR(RIGHT(Tabela3[[#This Row],[Cliente]],10),"formula")</f>
        <v>1899 - 60)</v>
      </c>
      <c r="AF1436" s="41">
        <f>IFERROR(VLOOKUP(Tabela3[[#This Row],[Fantasia]],'BASE VENDAS'!#REF!,2,0),0)</f>
        <v>0</v>
      </c>
      <c r="AG1436" s="41">
        <f>IFERROR(VLOOKUP(Tabela3[[#This Row],[Fantasia]],'BASE VENDAS'!#REF!,3,0),0)</f>
        <v>0</v>
      </c>
      <c r="AH1436" s="42">
        <f t="shared" si="23"/>
        <v>2.8611970184302681E-2</v>
      </c>
    </row>
    <row r="1437" spans="1:34" x14ac:dyDescent="0.2">
      <c r="A1437" s="9" t="str">
        <f>IFERROR(Tabela3[[#This Row],[direita]],"formula")</f>
        <v>1899 - 60)</v>
      </c>
      <c r="C1437" t="s">
        <v>1140</v>
      </c>
      <c r="D1437" t="s">
        <v>919</v>
      </c>
      <c r="E1437" t="s">
        <v>1141</v>
      </c>
      <c r="F1437" t="s">
        <v>677</v>
      </c>
      <c r="G1437" t="s">
        <v>1189</v>
      </c>
      <c r="H1437" s="48">
        <v>45707</v>
      </c>
      <c r="I1437" t="s">
        <v>1982</v>
      </c>
      <c r="J1437" t="s">
        <v>303</v>
      </c>
      <c r="K1437" t="s">
        <v>159</v>
      </c>
      <c r="L1437" t="s">
        <v>340</v>
      </c>
      <c r="M1437" t="s">
        <v>162</v>
      </c>
      <c r="N1437" t="s">
        <v>325</v>
      </c>
      <c r="O1437" t="s">
        <v>311</v>
      </c>
      <c r="P1437" t="s">
        <v>2965</v>
      </c>
      <c r="Q1437" t="s">
        <v>300</v>
      </c>
      <c r="R1437" t="s">
        <v>1814</v>
      </c>
      <c r="S1437" t="s">
        <v>20</v>
      </c>
      <c r="T1437" s="49">
        <v>2.8332999999999999</v>
      </c>
      <c r="U1437" s="49">
        <v>33.999600000000001</v>
      </c>
      <c r="V1437" s="49">
        <v>146.19999999999999</v>
      </c>
      <c r="W1437" t="s">
        <v>301</v>
      </c>
      <c r="X1437" t="s">
        <v>370</v>
      </c>
      <c r="Y1437" t="s">
        <v>371</v>
      </c>
      <c r="Z1437" t="s">
        <v>2755</v>
      </c>
      <c r="AA1437" s="2" t="str">
        <f>IFERROR(VLOOKUP(Tabela3[[#This Row],[RetornCodigo]],Tabela7[],4,0),"formula")</f>
        <v xml:space="preserve">Assai Sao Cristovao   </v>
      </c>
      <c r="AB1437" s="9" t="str">
        <f>IFERROR(VLOOKUP(Tabela3[[#This Row],[RetornCodigo]],Tabela7[],3,0),"formula")</f>
        <v>Assai</v>
      </c>
      <c r="AC1437" s="40">
        <f>IFERROR(Tabela3[[#This Row],[Vlr Devolução]]/$AK$1,"formula")</f>
        <v>4.6841684972943952E-4</v>
      </c>
      <c r="AD1437" s="32">
        <f>IFERROR(Tabela3[[#This Row],[Qtd Devolvida Kg]]/$AL$1,"formula")</f>
        <v>9.8605032202569044E-4</v>
      </c>
      <c r="AE1437" s="41" t="str">
        <f>IFERROR(RIGHT(Tabela3[[#This Row],[Cliente]],10),"formula")</f>
        <v>1899 - 60)</v>
      </c>
      <c r="AF1437" s="41">
        <f>IFERROR(VLOOKUP(Tabela3[[#This Row],[Fantasia]],'BASE VENDAS'!#REF!,2,0),0)</f>
        <v>0</v>
      </c>
      <c r="AG1437" s="41">
        <f>IFERROR(VLOOKUP(Tabela3[[#This Row],[Fantasia]],'BASE VENDAS'!#REF!,3,0),0)</f>
        <v>0</v>
      </c>
      <c r="AH1437" s="42">
        <f t="shared" si="23"/>
        <v>2.8611970184302681E-2</v>
      </c>
    </row>
    <row r="1438" spans="1:34" x14ac:dyDescent="0.2">
      <c r="A1438" s="9" t="str">
        <f>IFERROR(Tabela3[[#This Row],[direita]],"formula")</f>
        <v>1899 - 08)</v>
      </c>
      <c r="C1438" t="s">
        <v>1134</v>
      </c>
      <c r="D1438" t="s">
        <v>917</v>
      </c>
      <c r="E1438" t="s">
        <v>1135</v>
      </c>
      <c r="F1438" t="s">
        <v>683</v>
      </c>
      <c r="G1438" t="s">
        <v>1210</v>
      </c>
      <c r="H1438" s="48">
        <v>45705</v>
      </c>
      <c r="I1438" t="s">
        <v>1982</v>
      </c>
      <c r="J1438" t="s">
        <v>303</v>
      </c>
      <c r="K1438" t="s">
        <v>159</v>
      </c>
      <c r="L1438" t="s">
        <v>339</v>
      </c>
      <c r="M1438" t="s">
        <v>356</v>
      </c>
      <c r="N1438" t="s">
        <v>311</v>
      </c>
      <c r="O1438" t="s">
        <v>311</v>
      </c>
      <c r="P1438" t="s">
        <v>2399</v>
      </c>
      <c r="Q1438" t="s">
        <v>300</v>
      </c>
      <c r="R1438" t="s">
        <v>1792</v>
      </c>
      <c r="S1438" t="s">
        <v>20</v>
      </c>
      <c r="T1438" s="49">
        <v>5</v>
      </c>
      <c r="U1438" s="49">
        <v>60</v>
      </c>
      <c r="V1438" s="49">
        <v>234</v>
      </c>
      <c r="W1438" t="s">
        <v>315</v>
      </c>
      <c r="X1438" t="s">
        <v>370</v>
      </c>
      <c r="Y1438" t="s">
        <v>379</v>
      </c>
      <c r="Z1438" t="s">
        <v>2400</v>
      </c>
      <c r="AA1438" s="2" t="str">
        <f>IFERROR(VLOOKUP(Tabela3[[#This Row],[RetornCodigo]],Tabela7[],4,0),"formula")</f>
        <v xml:space="preserve">Assai Caucaia   </v>
      </c>
      <c r="AB1438" s="9" t="str">
        <f>IFERROR(VLOOKUP(Tabela3[[#This Row],[RetornCodigo]],Tabela7[],3,0),"formula")</f>
        <v>Assai</v>
      </c>
      <c r="AC1438" s="40">
        <f>IFERROR(Tabela3[[#This Row],[Vlr Devolução]]/$AK$1,"formula")</f>
        <v>7.497232752167501E-4</v>
      </c>
      <c r="AD1438" s="32">
        <f>IFERROR(Tabela3[[#This Row],[Qtd Devolvida Kg]]/$AL$1,"formula")</f>
        <v>1.7401092754485766E-3</v>
      </c>
      <c r="AE1438" s="41" t="str">
        <f>IFERROR(RIGHT(Tabela3[[#This Row],[Cliente]],10),"formula")</f>
        <v>1899 - 08)</v>
      </c>
      <c r="AF1438" s="41">
        <f>IFERROR(VLOOKUP(Tabela3[[#This Row],[Fantasia]],'BASE VENDAS'!#REF!,2,0),0)</f>
        <v>0</v>
      </c>
      <c r="AG1438" s="41">
        <f>IFERROR(VLOOKUP(Tabela3[[#This Row],[Fantasia]],'BASE VENDAS'!#REF!,3,0),0)</f>
        <v>0</v>
      </c>
      <c r="AH1438" s="42">
        <f t="shared" si="23"/>
        <v>2.8611970184302681E-2</v>
      </c>
    </row>
    <row r="1439" spans="1:34" x14ac:dyDescent="0.2">
      <c r="A1439" s="9" t="str">
        <f>IFERROR(Tabela3[[#This Row],[direita]],"formula")</f>
        <v>0002 - 22)</v>
      </c>
      <c r="C1439" t="s">
        <v>1134</v>
      </c>
      <c r="D1439" t="s">
        <v>920</v>
      </c>
      <c r="E1439" t="s">
        <v>1135</v>
      </c>
      <c r="F1439" t="s">
        <v>683</v>
      </c>
      <c r="G1439" t="s">
        <v>1548</v>
      </c>
      <c r="H1439" s="48">
        <v>45702</v>
      </c>
      <c r="I1439" t="s">
        <v>430</v>
      </c>
      <c r="J1439" t="s">
        <v>303</v>
      </c>
      <c r="K1439" t="s">
        <v>98</v>
      </c>
      <c r="L1439" t="s">
        <v>418</v>
      </c>
      <c r="M1439" t="s">
        <v>99</v>
      </c>
      <c r="N1439" t="s">
        <v>311</v>
      </c>
      <c r="O1439" t="s">
        <v>311</v>
      </c>
      <c r="P1439" t="s">
        <v>2401</v>
      </c>
      <c r="Q1439" t="s">
        <v>300</v>
      </c>
      <c r="R1439" t="s">
        <v>1795</v>
      </c>
      <c r="S1439" t="s">
        <v>96</v>
      </c>
      <c r="T1439" s="49">
        <v>24</v>
      </c>
      <c r="U1439" s="49">
        <v>24</v>
      </c>
      <c r="V1439" s="49">
        <v>1440</v>
      </c>
      <c r="W1439" t="s">
        <v>315</v>
      </c>
      <c r="X1439" t="s">
        <v>372</v>
      </c>
      <c r="Y1439" t="s">
        <v>373</v>
      </c>
      <c r="Z1439" t="s">
        <v>2402</v>
      </c>
      <c r="AA1439" s="2" t="str">
        <f>IFERROR(VLOOKUP(Tabela3[[#This Row],[RetornCodigo]],Tabela7[],4,0),"formula")</f>
        <v xml:space="preserve">Atac Itambe   </v>
      </c>
      <c r="AB1439" s="9" t="str">
        <f>IFERROR(VLOOKUP(Tabela3[[#This Row],[RetornCodigo]],Tabela7[],3,0),"formula")</f>
        <v>Atacadao</v>
      </c>
      <c r="AC1439" s="40">
        <f>IFERROR(Tabela3[[#This Row],[Vlr Devolução]]/$AK$1,"formula")</f>
        <v>4.6136816936415389E-3</v>
      </c>
      <c r="AD1439" s="32">
        <f>IFERROR(Tabela3[[#This Row],[Qtd Devolvida Kg]]/$AL$1,"formula")</f>
        <v>6.960437101794307E-4</v>
      </c>
      <c r="AE1439" s="41" t="str">
        <f>IFERROR(RIGHT(Tabela3[[#This Row],[Cliente]],10),"formula")</f>
        <v>0002 - 22)</v>
      </c>
      <c r="AF1439" s="41">
        <f>IFERROR(VLOOKUP(Tabela3[[#This Row],[Fantasia]],'BASE VENDAS'!#REF!,2,0),0)</f>
        <v>0</v>
      </c>
      <c r="AG1439" s="41">
        <f>IFERROR(VLOOKUP(Tabela3[[#This Row],[Fantasia]],'BASE VENDAS'!#REF!,3,0),0)</f>
        <v>0</v>
      </c>
      <c r="AH1439" s="42">
        <f t="shared" si="23"/>
        <v>2.8611970184302681E-2</v>
      </c>
    </row>
    <row r="1440" spans="1:34" x14ac:dyDescent="0.2">
      <c r="A1440" s="9" t="str">
        <f>IFERROR(Tabela3[[#This Row],[direita]],"formula")</f>
        <v>1899 - 73)</v>
      </c>
      <c r="C1440" t="s">
        <v>1140</v>
      </c>
      <c r="D1440" t="s">
        <v>921</v>
      </c>
      <c r="E1440" t="s">
        <v>1284</v>
      </c>
      <c r="F1440" t="s">
        <v>681</v>
      </c>
      <c r="G1440" t="s">
        <v>1439</v>
      </c>
      <c r="H1440" s="48">
        <v>45707</v>
      </c>
      <c r="I1440" t="s">
        <v>1982</v>
      </c>
      <c r="J1440" t="s">
        <v>303</v>
      </c>
      <c r="K1440" t="s">
        <v>159</v>
      </c>
      <c r="L1440" t="s">
        <v>340</v>
      </c>
      <c r="M1440" t="s">
        <v>162</v>
      </c>
      <c r="N1440" t="s">
        <v>325</v>
      </c>
      <c r="O1440" t="s">
        <v>311</v>
      </c>
      <c r="P1440" t="s">
        <v>2966</v>
      </c>
      <c r="Q1440" t="s">
        <v>300</v>
      </c>
      <c r="R1440" t="s">
        <v>1814</v>
      </c>
      <c r="S1440" t="s">
        <v>20</v>
      </c>
      <c r="T1440" s="49">
        <v>0.66669999999999996</v>
      </c>
      <c r="U1440" s="49">
        <v>8.0004000000000008</v>
      </c>
      <c r="V1440" s="49">
        <v>44</v>
      </c>
      <c r="W1440" t="s">
        <v>301</v>
      </c>
      <c r="X1440" t="s">
        <v>370</v>
      </c>
      <c r="Y1440" t="s">
        <v>371</v>
      </c>
      <c r="Z1440" t="s">
        <v>2761</v>
      </c>
      <c r="AA1440" s="2" t="str">
        <f>IFERROR(VLOOKUP(Tabela3[[#This Row],[RetornCodigo]],Tabela7[],4,0),"formula")</f>
        <v xml:space="preserve">Assai Sao Bernardo   </v>
      </c>
      <c r="AB1440" s="9" t="str">
        <f>IFERROR(VLOOKUP(Tabela3[[#This Row],[RetornCodigo]],Tabela7[],3,0),"formula")</f>
        <v>Assai</v>
      </c>
      <c r="AC1440" s="40">
        <f>IFERROR(Tabela3[[#This Row],[Vlr Devolução]]/$AK$1,"formula")</f>
        <v>1.4097360730571369E-4</v>
      </c>
      <c r="AD1440" s="32">
        <f>IFERROR(Tabela3[[#This Row],[Qtd Devolvida Kg]]/$AL$1,"formula")</f>
        <v>2.3202617078831324E-4</v>
      </c>
      <c r="AE1440" s="41" t="str">
        <f>IFERROR(RIGHT(Tabela3[[#This Row],[Cliente]],10),"formula")</f>
        <v>1899 - 73)</v>
      </c>
      <c r="AF1440" s="41">
        <f>IFERROR(VLOOKUP(Tabela3[[#This Row],[Fantasia]],'BASE VENDAS'!#REF!,2,0),0)</f>
        <v>0</v>
      </c>
      <c r="AG1440" s="41">
        <f>IFERROR(VLOOKUP(Tabela3[[#This Row],[Fantasia]],'BASE VENDAS'!#REF!,3,0),0)</f>
        <v>0</v>
      </c>
      <c r="AH1440" s="42">
        <f t="shared" si="23"/>
        <v>2.8611970184302681E-2</v>
      </c>
    </row>
    <row r="1441" spans="1:34" x14ac:dyDescent="0.2">
      <c r="A1441" s="9" t="str">
        <f>IFERROR(Tabela3[[#This Row],[direita]],"formula")</f>
        <v>1899 - 73)</v>
      </c>
      <c r="C1441" t="s">
        <v>1140</v>
      </c>
      <c r="D1441" t="s">
        <v>921</v>
      </c>
      <c r="E1441" t="s">
        <v>1284</v>
      </c>
      <c r="F1441" t="s">
        <v>681</v>
      </c>
      <c r="G1441" t="s">
        <v>1439</v>
      </c>
      <c r="H1441" s="48">
        <v>45712</v>
      </c>
      <c r="I1441" t="s">
        <v>2485</v>
      </c>
      <c r="J1441" t="s">
        <v>303</v>
      </c>
      <c r="K1441" t="s">
        <v>159</v>
      </c>
      <c r="L1441" t="s">
        <v>340</v>
      </c>
      <c r="M1441" t="s">
        <v>162</v>
      </c>
      <c r="N1441" t="s">
        <v>325</v>
      </c>
      <c r="O1441" t="s">
        <v>311</v>
      </c>
      <c r="P1441" t="s">
        <v>2760</v>
      </c>
      <c r="Q1441" t="s">
        <v>308</v>
      </c>
      <c r="R1441" t="s">
        <v>1814</v>
      </c>
      <c r="S1441" t="s">
        <v>20</v>
      </c>
      <c r="T1441" s="49">
        <v>0.83330000000000004</v>
      </c>
      <c r="U1441" s="49">
        <v>9.9995999999999992</v>
      </c>
      <c r="V1441" s="49">
        <v>55</v>
      </c>
      <c r="W1441" t="s">
        <v>301</v>
      </c>
      <c r="X1441" t="s">
        <v>370</v>
      </c>
      <c r="Y1441" t="s">
        <v>371</v>
      </c>
      <c r="Z1441" t="s">
        <v>2761</v>
      </c>
      <c r="AA1441" s="2" t="str">
        <f>IFERROR(VLOOKUP(Tabela3[[#This Row],[RetornCodigo]],Tabela7[],4,0),"formula")</f>
        <v xml:space="preserve">Assai Sao Bernardo   </v>
      </c>
      <c r="AB1441" s="9" t="str">
        <f>IFERROR(VLOOKUP(Tabela3[[#This Row],[RetornCodigo]],Tabela7[],3,0),"formula")</f>
        <v>Assai</v>
      </c>
      <c r="AC1441" s="40">
        <f>IFERROR(Tabela3[[#This Row],[Vlr Devolução]]/$AK$1,"formula")</f>
        <v>1.7621700913214212E-4</v>
      </c>
      <c r="AD1441" s="32">
        <f>IFERROR(Tabela3[[#This Row],[Qtd Devolvida Kg]]/$AL$1,"formula")</f>
        <v>2.9000661184625973E-4</v>
      </c>
      <c r="AE1441" s="41" t="str">
        <f>IFERROR(RIGHT(Tabela3[[#This Row],[Cliente]],10),"formula")</f>
        <v>1899 - 73)</v>
      </c>
      <c r="AF1441" s="41">
        <f>IFERROR(VLOOKUP(Tabela3[[#This Row],[Fantasia]],'BASE VENDAS'!#REF!,2,0),0)</f>
        <v>0</v>
      </c>
      <c r="AG1441" s="41">
        <f>IFERROR(VLOOKUP(Tabela3[[#This Row],[Fantasia]],'BASE VENDAS'!#REF!,3,0),0)</f>
        <v>0</v>
      </c>
      <c r="AH1441" s="42">
        <f t="shared" si="23"/>
        <v>2.8611970184302681E-2</v>
      </c>
    </row>
    <row r="1442" spans="1:34" x14ac:dyDescent="0.2">
      <c r="A1442" s="9" t="str">
        <f>IFERROR(Tabela3[[#This Row],[direita]],"formula")</f>
        <v>1899 - 73)</v>
      </c>
      <c r="C1442" t="s">
        <v>1140</v>
      </c>
      <c r="D1442" t="s">
        <v>921</v>
      </c>
      <c r="E1442" t="s">
        <v>1284</v>
      </c>
      <c r="F1442" t="s">
        <v>681</v>
      </c>
      <c r="G1442" t="s">
        <v>1439</v>
      </c>
      <c r="H1442" s="48">
        <v>45712</v>
      </c>
      <c r="I1442" t="s">
        <v>2485</v>
      </c>
      <c r="J1442" t="s">
        <v>303</v>
      </c>
      <c r="K1442" t="s">
        <v>159</v>
      </c>
      <c r="L1442" t="s">
        <v>339</v>
      </c>
      <c r="M1442" t="s">
        <v>160</v>
      </c>
      <c r="N1442" t="s">
        <v>311</v>
      </c>
      <c r="O1442" t="s">
        <v>311</v>
      </c>
      <c r="P1442" t="s">
        <v>2760</v>
      </c>
      <c r="Q1442" t="s">
        <v>309</v>
      </c>
      <c r="R1442" t="s">
        <v>161</v>
      </c>
      <c r="S1442" t="s">
        <v>20</v>
      </c>
      <c r="T1442" s="49">
        <v>1.6667000000000001</v>
      </c>
      <c r="U1442" s="49">
        <v>20.000399999999999</v>
      </c>
      <c r="V1442" s="49">
        <v>140</v>
      </c>
      <c r="W1442" t="s">
        <v>301</v>
      </c>
      <c r="X1442" t="s">
        <v>370</v>
      </c>
      <c r="Y1442" t="s">
        <v>371</v>
      </c>
      <c r="Z1442" t="s">
        <v>2761</v>
      </c>
      <c r="AA1442" s="2" t="str">
        <f>IFERROR(VLOOKUP(Tabela3[[#This Row],[RetornCodigo]],Tabela7[],4,0),"formula")</f>
        <v xml:space="preserve">Assai Sao Bernardo   </v>
      </c>
      <c r="AB1442" s="9" t="str">
        <f>IFERROR(VLOOKUP(Tabela3[[#This Row],[RetornCodigo]],Tabela7[],3,0),"formula")</f>
        <v>Assai</v>
      </c>
      <c r="AC1442" s="40">
        <f>IFERROR(Tabela3[[#This Row],[Vlr Devolução]]/$AK$1,"formula")</f>
        <v>4.4855238688181625E-4</v>
      </c>
      <c r="AD1442" s="32">
        <f>IFERROR(Tabela3[[#This Row],[Qtd Devolvida Kg]]/$AL$1,"formula")</f>
        <v>5.8004802587802845E-4</v>
      </c>
      <c r="AE1442" s="41" t="str">
        <f>IFERROR(RIGHT(Tabela3[[#This Row],[Cliente]],10),"formula")</f>
        <v>1899 - 73)</v>
      </c>
      <c r="AF1442" s="41">
        <f>IFERROR(VLOOKUP(Tabela3[[#This Row],[Fantasia]],'BASE VENDAS'!#REF!,2,0),0)</f>
        <v>0</v>
      </c>
      <c r="AG1442" s="41">
        <f>IFERROR(VLOOKUP(Tabela3[[#This Row],[Fantasia]],'BASE VENDAS'!#REF!,3,0),0)</f>
        <v>0</v>
      </c>
      <c r="AH1442" s="42">
        <f t="shared" si="23"/>
        <v>2.8611970184302681E-2</v>
      </c>
    </row>
    <row r="1443" spans="1:34" x14ac:dyDescent="0.2">
      <c r="A1443" s="9" t="str">
        <f>IFERROR(Tabela3[[#This Row],[direita]],"formula")</f>
        <v>1899 - 24)</v>
      </c>
      <c r="C1443" t="s">
        <v>1140</v>
      </c>
      <c r="D1443" t="s">
        <v>919</v>
      </c>
      <c r="E1443" t="s">
        <v>1141</v>
      </c>
      <c r="F1443" t="s">
        <v>677</v>
      </c>
      <c r="G1443" t="s">
        <v>1275</v>
      </c>
      <c r="H1443" s="48">
        <v>45706</v>
      </c>
      <c r="I1443" t="s">
        <v>1982</v>
      </c>
      <c r="J1443" t="s">
        <v>303</v>
      </c>
      <c r="K1443" t="s">
        <v>159</v>
      </c>
      <c r="L1443" t="s">
        <v>339</v>
      </c>
      <c r="M1443" t="s">
        <v>356</v>
      </c>
      <c r="N1443" t="s">
        <v>311</v>
      </c>
      <c r="O1443" t="s">
        <v>311</v>
      </c>
      <c r="P1443" t="s">
        <v>2762</v>
      </c>
      <c r="Q1443" t="s">
        <v>300</v>
      </c>
      <c r="R1443" t="s">
        <v>1792</v>
      </c>
      <c r="S1443" t="s">
        <v>20</v>
      </c>
      <c r="T1443" s="49">
        <v>9.3299999999999994E-2</v>
      </c>
      <c r="U1443" s="49">
        <v>1.1195999999999999</v>
      </c>
      <c r="V1443" s="49">
        <v>5.38</v>
      </c>
      <c r="W1443" t="s">
        <v>315</v>
      </c>
      <c r="X1443" t="s">
        <v>302</v>
      </c>
      <c r="Y1443" t="s">
        <v>21</v>
      </c>
      <c r="Z1443" t="s">
        <v>2763</v>
      </c>
      <c r="AA1443" s="2" t="str">
        <f>IFERROR(VLOOKUP(Tabela3[[#This Row],[RetornCodigo]],Tabela7[],4,0),"formula")</f>
        <v xml:space="preserve">Assai Sao Raimundo   </v>
      </c>
      <c r="AB1443" s="9" t="str">
        <f>IFERROR(VLOOKUP(Tabela3[[#This Row],[RetornCodigo]],Tabela7[],3,0),"formula")</f>
        <v>Assai</v>
      </c>
      <c r="AC1443" s="40">
        <f>IFERROR(Tabela3[[#This Row],[Vlr Devolução]]/$AK$1,"formula")</f>
        <v>1.7237227438744082E-5</v>
      </c>
      <c r="AD1443" s="32">
        <f>IFERROR(Tabela3[[#This Row],[Qtd Devolvida Kg]]/$AL$1,"formula")</f>
        <v>3.2470439079870436E-5</v>
      </c>
      <c r="AE1443" s="41" t="str">
        <f>IFERROR(RIGHT(Tabela3[[#This Row],[Cliente]],10),"formula")</f>
        <v>1899 - 24)</v>
      </c>
      <c r="AF1443" s="41">
        <f>IFERROR(VLOOKUP(Tabela3[[#This Row],[Fantasia]],'BASE VENDAS'!#REF!,2,0),0)</f>
        <v>0</v>
      </c>
      <c r="AG1443" s="41">
        <f>IFERROR(VLOOKUP(Tabela3[[#This Row],[Fantasia]],'BASE VENDAS'!#REF!,3,0),0)</f>
        <v>0</v>
      </c>
      <c r="AH1443" s="42">
        <f t="shared" si="23"/>
        <v>2.8611970184302681E-2</v>
      </c>
    </row>
    <row r="1444" spans="1:34" x14ac:dyDescent="0.2">
      <c r="A1444" s="9" t="str">
        <f>IFERROR(Tabela3[[#This Row],[direita]],"formula")</f>
        <v>0048 - 14)</v>
      </c>
      <c r="C1444" t="s">
        <v>1134</v>
      </c>
      <c r="D1444" t="s">
        <v>920</v>
      </c>
      <c r="E1444" t="s">
        <v>1135</v>
      </c>
      <c r="F1444" t="s">
        <v>676</v>
      </c>
      <c r="G1444" t="s">
        <v>1213</v>
      </c>
      <c r="H1444" s="48">
        <v>45701</v>
      </c>
      <c r="I1444" t="s">
        <v>430</v>
      </c>
      <c r="J1444" t="s">
        <v>303</v>
      </c>
      <c r="K1444" t="s">
        <v>159</v>
      </c>
      <c r="L1444" t="s">
        <v>339</v>
      </c>
      <c r="M1444" t="s">
        <v>356</v>
      </c>
      <c r="N1444" t="s">
        <v>311</v>
      </c>
      <c r="O1444" t="s">
        <v>311</v>
      </c>
      <c r="P1444" t="s">
        <v>2043</v>
      </c>
      <c r="Q1444" t="s">
        <v>309</v>
      </c>
      <c r="R1444" t="s">
        <v>374</v>
      </c>
      <c r="S1444" t="s">
        <v>20</v>
      </c>
      <c r="T1444" s="49">
        <v>0.83330000000000004</v>
      </c>
      <c r="U1444" s="49">
        <v>9.9995999999999992</v>
      </c>
      <c r="V1444" s="49">
        <v>40</v>
      </c>
      <c r="W1444" t="s">
        <v>315</v>
      </c>
      <c r="X1444" t="s">
        <v>370</v>
      </c>
      <c r="Y1444" t="s">
        <v>379</v>
      </c>
      <c r="Z1444" t="s">
        <v>2042</v>
      </c>
      <c r="AA1444" s="2" t="str">
        <f>IFERROR(VLOOKUP(Tabela3[[#This Row],[RetornCodigo]],Tabela7[],4,0),"formula")</f>
        <v xml:space="preserve">Atac Vila Peri   </v>
      </c>
      <c r="AB1444" s="9" t="str">
        <f>IFERROR(VLOOKUP(Tabela3[[#This Row],[RetornCodigo]],Tabela7[],3,0),"formula")</f>
        <v>Atacadao</v>
      </c>
      <c r="AC1444" s="40">
        <f>IFERROR(Tabela3[[#This Row],[Vlr Devolução]]/$AK$1,"formula")</f>
        <v>1.2815782482337608E-4</v>
      </c>
      <c r="AD1444" s="32">
        <f>IFERROR(Tabela3[[#This Row],[Qtd Devolvida Kg]]/$AL$1,"formula")</f>
        <v>2.9000661184625973E-4</v>
      </c>
      <c r="AE1444" s="41" t="str">
        <f>IFERROR(RIGHT(Tabela3[[#This Row],[Cliente]],10),"formula")</f>
        <v>0048 - 14)</v>
      </c>
      <c r="AF1444" s="41">
        <f>IFERROR(VLOOKUP(Tabela3[[#This Row],[Fantasia]],'BASE VENDAS'!#REF!,2,0),0)</f>
        <v>0</v>
      </c>
      <c r="AG1444" s="41">
        <f>IFERROR(VLOOKUP(Tabela3[[#This Row],[Fantasia]],'BASE VENDAS'!#REF!,3,0),0)</f>
        <v>0</v>
      </c>
      <c r="AH1444" s="42">
        <f t="shared" ref="AH1444:AH1507" si="24">$AJ$1</f>
        <v>2.8611970184302681E-2</v>
      </c>
    </row>
    <row r="1445" spans="1:34" x14ac:dyDescent="0.2">
      <c r="A1445" s="9" t="str">
        <f>IFERROR(Tabela3[[#This Row],[direita]],"formula")</f>
        <v>1899 - 69)</v>
      </c>
      <c r="C1445" t="s">
        <v>1134</v>
      </c>
      <c r="D1445" t="s">
        <v>917</v>
      </c>
      <c r="E1445" t="s">
        <v>1135</v>
      </c>
      <c r="F1445" t="s">
        <v>676</v>
      </c>
      <c r="G1445" t="s">
        <v>1179</v>
      </c>
      <c r="H1445" s="48">
        <v>45700</v>
      </c>
      <c r="I1445" t="s">
        <v>430</v>
      </c>
      <c r="J1445" t="s">
        <v>303</v>
      </c>
      <c r="K1445" t="s">
        <v>159</v>
      </c>
      <c r="L1445" t="s">
        <v>339</v>
      </c>
      <c r="M1445" t="s">
        <v>1652</v>
      </c>
      <c r="N1445" t="s">
        <v>311</v>
      </c>
      <c r="O1445" t="s">
        <v>311</v>
      </c>
      <c r="P1445" t="s">
        <v>2403</v>
      </c>
      <c r="Q1445" t="s">
        <v>300</v>
      </c>
      <c r="R1445" t="s">
        <v>1800</v>
      </c>
      <c r="S1445" t="s">
        <v>20</v>
      </c>
      <c r="T1445" s="49">
        <v>2.1667000000000001</v>
      </c>
      <c r="U1445" s="49">
        <v>26.000399999999999</v>
      </c>
      <c r="V1445" s="49">
        <v>101.4</v>
      </c>
      <c r="W1445" t="s">
        <v>315</v>
      </c>
      <c r="X1445" t="s">
        <v>370</v>
      </c>
      <c r="Y1445" t="s">
        <v>379</v>
      </c>
      <c r="Z1445" t="s">
        <v>2404</v>
      </c>
      <c r="AA1445" s="2" t="str">
        <f>IFERROR(VLOOKUP(Tabela3[[#This Row],[RetornCodigo]],Tabela7[],4,0),"formula")</f>
        <v xml:space="preserve">Assai Cais Do Porto   </v>
      </c>
      <c r="AB1445" s="9" t="str">
        <f>IFERROR(VLOOKUP(Tabela3[[#This Row],[RetornCodigo]],Tabela7[],3,0),"formula")</f>
        <v>Assai</v>
      </c>
      <c r="AC1445" s="40">
        <f>IFERROR(Tabela3[[#This Row],[Vlr Devolução]]/$AK$1,"formula")</f>
        <v>3.2488008592725836E-4</v>
      </c>
      <c r="AD1445" s="32">
        <f>IFERROR(Tabela3[[#This Row],[Qtd Devolvida Kg]]/$AL$1,"formula")</f>
        <v>7.5405895342288616E-4</v>
      </c>
      <c r="AE1445" s="41" t="str">
        <f>IFERROR(RIGHT(Tabela3[[#This Row],[Cliente]],10),"formula")</f>
        <v>1899 - 69)</v>
      </c>
      <c r="AF1445" s="41">
        <f>IFERROR(VLOOKUP(Tabela3[[#This Row],[Fantasia]],'BASE VENDAS'!#REF!,2,0),0)</f>
        <v>0</v>
      </c>
      <c r="AG1445" s="41">
        <f>IFERROR(VLOOKUP(Tabela3[[#This Row],[Fantasia]],'BASE VENDAS'!#REF!,3,0),0)</f>
        <v>0</v>
      </c>
      <c r="AH1445" s="42">
        <f t="shared" si="24"/>
        <v>2.8611970184302681E-2</v>
      </c>
    </row>
    <row r="1446" spans="1:34" x14ac:dyDescent="0.2">
      <c r="A1446" s="9" t="str">
        <f>IFERROR(Tabela3[[#This Row],[direita]],"formula")</f>
        <v>0002 - 57)</v>
      </c>
      <c r="C1446" t="s">
        <v>1134</v>
      </c>
      <c r="D1446" t="s">
        <v>920</v>
      </c>
      <c r="E1446" t="s">
        <v>1135</v>
      </c>
      <c r="F1446" t="s">
        <v>676</v>
      </c>
      <c r="G1446" t="s">
        <v>1224</v>
      </c>
      <c r="H1446" s="48">
        <v>45703</v>
      </c>
      <c r="I1446" t="s">
        <v>430</v>
      </c>
      <c r="J1446" t="s">
        <v>303</v>
      </c>
      <c r="K1446" t="s">
        <v>159</v>
      </c>
      <c r="L1446" t="s">
        <v>339</v>
      </c>
      <c r="M1446" t="s">
        <v>356</v>
      </c>
      <c r="N1446" t="s">
        <v>311</v>
      </c>
      <c r="O1446" t="s">
        <v>311</v>
      </c>
      <c r="P1446" t="s">
        <v>2405</v>
      </c>
      <c r="Q1446" t="s">
        <v>300</v>
      </c>
      <c r="R1446" t="s">
        <v>374</v>
      </c>
      <c r="S1446" t="s">
        <v>20</v>
      </c>
      <c r="T1446" s="49">
        <v>0.5</v>
      </c>
      <c r="U1446" s="49">
        <v>6</v>
      </c>
      <c r="V1446" s="49">
        <v>24</v>
      </c>
      <c r="W1446" t="s">
        <v>315</v>
      </c>
      <c r="X1446" t="s">
        <v>370</v>
      </c>
      <c r="Y1446" t="s">
        <v>379</v>
      </c>
      <c r="Z1446" t="s">
        <v>2053</v>
      </c>
      <c r="AA1446" s="2" t="str">
        <f>IFERROR(VLOOKUP(Tabela3[[#This Row],[RetornCodigo]],Tabela7[],4,0),"formula")</f>
        <v xml:space="preserve">Atac Dias Macedo   </v>
      </c>
      <c r="AB1446" s="9" t="str">
        <f>IFERROR(VLOOKUP(Tabela3[[#This Row],[RetornCodigo]],Tabela7[],3,0),"formula")</f>
        <v>Atacadao</v>
      </c>
      <c r="AC1446" s="40">
        <f>IFERROR(Tabela3[[#This Row],[Vlr Devolução]]/$AK$1,"formula")</f>
        <v>7.6894694894025649E-5</v>
      </c>
      <c r="AD1446" s="32">
        <f>IFERROR(Tabela3[[#This Row],[Qtd Devolvida Kg]]/$AL$1,"formula")</f>
        <v>1.7401092754485768E-4</v>
      </c>
      <c r="AE1446" s="41" t="str">
        <f>IFERROR(RIGHT(Tabela3[[#This Row],[Cliente]],10),"formula")</f>
        <v>0002 - 57)</v>
      </c>
      <c r="AF1446" s="41">
        <f>IFERROR(VLOOKUP(Tabela3[[#This Row],[Fantasia]],'BASE VENDAS'!#REF!,2,0),0)</f>
        <v>0</v>
      </c>
      <c r="AG1446" s="41">
        <f>IFERROR(VLOOKUP(Tabela3[[#This Row],[Fantasia]],'BASE VENDAS'!#REF!,3,0),0)</f>
        <v>0</v>
      </c>
      <c r="AH1446" s="42">
        <f t="shared" si="24"/>
        <v>2.8611970184302681E-2</v>
      </c>
    </row>
    <row r="1447" spans="1:34" x14ac:dyDescent="0.2">
      <c r="A1447" s="9" t="str">
        <f>IFERROR(Tabela3[[#This Row],[direita]],"formula")</f>
        <v>1899 - 61)</v>
      </c>
      <c r="C1447" t="s">
        <v>1134</v>
      </c>
      <c r="D1447" t="s">
        <v>917</v>
      </c>
      <c r="E1447" t="s">
        <v>1135</v>
      </c>
      <c r="F1447" t="s">
        <v>676</v>
      </c>
      <c r="G1447" t="s">
        <v>1173</v>
      </c>
      <c r="H1447" s="48">
        <v>45701</v>
      </c>
      <c r="I1447" t="s">
        <v>430</v>
      </c>
      <c r="J1447" t="s">
        <v>303</v>
      </c>
      <c r="K1447" t="s">
        <v>159</v>
      </c>
      <c r="L1447" t="s">
        <v>339</v>
      </c>
      <c r="M1447" t="s">
        <v>1652</v>
      </c>
      <c r="N1447" t="s">
        <v>311</v>
      </c>
      <c r="O1447" t="s">
        <v>311</v>
      </c>
      <c r="P1447" t="s">
        <v>2060</v>
      </c>
      <c r="Q1447" t="s">
        <v>308</v>
      </c>
      <c r="R1447" t="s">
        <v>1800</v>
      </c>
      <c r="S1447" t="s">
        <v>20</v>
      </c>
      <c r="T1447" s="49">
        <v>8</v>
      </c>
      <c r="U1447" s="49">
        <v>96</v>
      </c>
      <c r="V1447" s="49">
        <v>374.4</v>
      </c>
      <c r="W1447" t="s">
        <v>315</v>
      </c>
      <c r="X1447" t="s">
        <v>370</v>
      </c>
      <c r="Y1447" t="s">
        <v>379</v>
      </c>
      <c r="Z1447" t="s">
        <v>2061</v>
      </c>
      <c r="AA1447" s="2" t="str">
        <f>IFERROR(VLOOKUP(Tabela3[[#This Row],[RetornCodigo]],Tabela7[],4,0),"formula")</f>
        <v xml:space="preserve">Assai Joquei Clube   </v>
      </c>
      <c r="AB1447" s="9" t="str">
        <f>IFERROR(VLOOKUP(Tabela3[[#This Row],[RetornCodigo]],Tabela7[],3,0),"formula")</f>
        <v>Assai</v>
      </c>
      <c r="AC1447" s="40">
        <f>IFERROR(Tabela3[[#This Row],[Vlr Devolução]]/$AK$1,"formula")</f>
        <v>1.1995572403467999E-3</v>
      </c>
      <c r="AD1447" s="32">
        <f>IFERROR(Tabela3[[#This Row],[Qtd Devolvida Kg]]/$AL$1,"formula")</f>
        <v>2.7841748407177228E-3</v>
      </c>
      <c r="AE1447" s="41" t="str">
        <f>IFERROR(RIGHT(Tabela3[[#This Row],[Cliente]],10),"formula")</f>
        <v>1899 - 61)</v>
      </c>
      <c r="AF1447" s="41">
        <f>IFERROR(VLOOKUP(Tabela3[[#This Row],[Fantasia]],'BASE VENDAS'!#REF!,2,0),0)</f>
        <v>0</v>
      </c>
      <c r="AG1447" s="41">
        <f>IFERROR(VLOOKUP(Tabela3[[#This Row],[Fantasia]],'BASE VENDAS'!#REF!,3,0),0)</f>
        <v>0</v>
      </c>
      <c r="AH1447" s="42">
        <f t="shared" si="24"/>
        <v>2.8611970184302681E-2</v>
      </c>
    </row>
    <row r="1448" spans="1:34" x14ac:dyDescent="0.2">
      <c r="A1448" s="9" t="str">
        <f>IFERROR(Tabela3[[#This Row],[direita]],"formula")</f>
        <v>1899 - 26)</v>
      </c>
      <c r="C1448" t="s">
        <v>1134</v>
      </c>
      <c r="D1448" t="s">
        <v>917</v>
      </c>
      <c r="E1448" t="s">
        <v>1135</v>
      </c>
      <c r="F1448" t="s">
        <v>676</v>
      </c>
      <c r="G1448" t="s">
        <v>1219</v>
      </c>
      <c r="H1448" s="48">
        <v>45701</v>
      </c>
      <c r="I1448" t="s">
        <v>430</v>
      </c>
      <c r="J1448" t="s">
        <v>303</v>
      </c>
      <c r="K1448" t="s">
        <v>159</v>
      </c>
      <c r="L1448" t="s">
        <v>339</v>
      </c>
      <c r="M1448" t="s">
        <v>1652</v>
      </c>
      <c r="N1448" t="s">
        <v>311</v>
      </c>
      <c r="O1448" t="s">
        <v>311</v>
      </c>
      <c r="P1448" t="s">
        <v>2062</v>
      </c>
      <c r="Q1448" t="s">
        <v>308</v>
      </c>
      <c r="R1448" t="s">
        <v>1800</v>
      </c>
      <c r="S1448" t="s">
        <v>20</v>
      </c>
      <c r="T1448" s="49">
        <v>8.3299999999999999E-2</v>
      </c>
      <c r="U1448" s="49">
        <v>0.99960000000000004</v>
      </c>
      <c r="V1448" s="49">
        <v>3.9</v>
      </c>
      <c r="W1448" t="s">
        <v>315</v>
      </c>
      <c r="X1448" t="s">
        <v>302</v>
      </c>
      <c r="Y1448" t="s">
        <v>21</v>
      </c>
      <c r="Z1448" t="s">
        <v>2063</v>
      </c>
      <c r="AA1448" s="2" t="str">
        <f>IFERROR(VLOOKUP(Tabela3[[#This Row],[RetornCodigo]],Tabela7[],4,0),"formula")</f>
        <v xml:space="preserve">Assai Messejena   </v>
      </c>
      <c r="AB1448" s="9" t="str">
        <f>IFERROR(VLOOKUP(Tabela3[[#This Row],[RetornCodigo]],Tabela7[],3,0),"formula")</f>
        <v>Assai</v>
      </c>
      <c r="AC1448" s="40">
        <f>IFERROR(Tabela3[[#This Row],[Vlr Devolução]]/$AK$1,"formula")</f>
        <v>1.2495387920279168E-5</v>
      </c>
      <c r="AD1448" s="32">
        <f>IFERROR(Tabela3[[#This Row],[Qtd Devolvida Kg]]/$AL$1,"formula")</f>
        <v>2.8990220528973289E-5</v>
      </c>
      <c r="AE1448" s="41" t="str">
        <f>IFERROR(RIGHT(Tabela3[[#This Row],[Cliente]],10),"formula")</f>
        <v>1899 - 26)</v>
      </c>
      <c r="AF1448" s="41">
        <f>IFERROR(VLOOKUP(Tabela3[[#This Row],[Fantasia]],'BASE VENDAS'!#REF!,2,0),0)</f>
        <v>0</v>
      </c>
      <c r="AG1448" s="41">
        <f>IFERROR(VLOOKUP(Tabela3[[#This Row],[Fantasia]],'BASE VENDAS'!#REF!,3,0),0)</f>
        <v>0</v>
      </c>
      <c r="AH1448" s="42">
        <f t="shared" si="24"/>
        <v>2.8611970184302681E-2</v>
      </c>
    </row>
    <row r="1449" spans="1:34" x14ac:dyDescent="0.2">
      <c r="A1449" s="9" t="str">
        <f>IFERROR(Tabela3[[#This Row],[direita]],"formula")</f>
        <v>0129 - 01)</v>
      </c>
      <c r="C1449" t="s">
        <v>1134</v>
      </c>
      <c r="D1449" t="s">
        <v>917</v>
      </c>
      <c r="E1449" t="s">
        <v>1135</v>
      </c>
      <c r="F1449" t="s">
        <v>676</v>
      </c>
      <c r="G1449" t="s">
        <v>1200</v>
      </c>
      <c r="H1449" s="48">
        <v>45700</v>
      </c>
      <c r="I1449" t="s">
        <v>430</v>
      </c>
      <c r="J1449" t="s">
        <v>303</v>
      </c>
      <c r="K1449" t="s">
        <v>159</v>
      </c>
      <c r="L1449" t="s">
        <v>339</v>
      </c>
      <c r="M1449" t="s">
        <v>160</v>
      </c>
      <c r="N1449" t="s">
        <v>311</v>
      </c>
      <c r="O1449" t="s">
        <v>311</v>
      </c>
      <c r="P1449" t="s">
        <v>2406</v>
      </c>
      <c r="Q1449" t="s">
        <v>300</v>
      </c>
      <c r="R1449" t="s">
        <v>161</v>
      </c>
      <c r="S1449" t="s">
        <v>20</v>
      </c>
      <c r="T1449" s="49">
        <v>4</v>
      </c>
      <c r="U1449" s="49">
        <v>48</v>
      </c>
      <c r="V1449" s="49">
        <v>331.2</v>
      </c>
      <c r="W1449" t="s">
        <v>315</v>
      </c>
      <c r="X1449" t="s">
        <v>370</v>
      </c>
      <c r="Y1449" t="s">
        <v>379</v>
      </c>
      <c r="Z1449" t="s">
        <v>2407</v>
      </c>
      <c r="AA1449" s="2" t="str">
        <f>IFERROR(VLOOKUP(Tabela3[[#This Row],[RetornCodigo]],Tabela7[],4,0),"formula")</f>
        <v xml:space="preserve">Sup Sao Luiz Paupina   </v>
      </c>
      <c r="AB1449" s="9" t="str">
        <f>IFERROR(VLOOKUP(Tabela3[[#This Row],[RetornCodigo]],Tabela7[],3,0),"formula")</f>
        <v>Sao Luiz</v>
      </c>
      <c r="AC1449" s="40">
        <f>IFERROR(Tabela3[[#This Row],[Vlr Devolução]]/$AK$1,"formula")</f>
        <v>1.0611467895375538E-3</v>
      </c>
      <c r="AD1449" s="32">
        <f>IFERROR(Tabela3[[#This Row],[Qtd Devolvida Kg]]/$AL$1,"formula")</f>
        <v>1.3920874203588614E-3</v>
      </c>
      <c r="AE1449" s="41" t="str">
        <f>IFERROR(RIGHT(Tabela3[[#This Row],[Cliente]],10),"formula")</f>
        <v>0129 - 01)</v>
      </c>
      <c r="AF1449" s="41">
        <f>IFERROR(VLOOKUP(Tabela3[[#This Row],[Fantasia]],'BASE VENDAS'!#REF!,2,0),0)</f>
        <v>0</v>
      </c>
      <c r="AG1449" s="41">
        <f>IFERROR(VLOOKUP(Tabela3[[#This Row],[Fantasia]],'BASE VENDAS'!#REF!,3,0),0)</f>
        <v>0</v>
      </c>
      <c r="AH1449" s="42">
        <f t="shared" si="24"/>
        <v>2.8611970184302681E-2</v>
      </c>
    </row>
    <row r="1450" spans="1:34" x14ac:dyDescent="0.2">
      <c r="A1450" s="9" t="str">
        <f>IFERROR(Tabela3[[#This Row],[direita]],"formula")</f>
        <v>1899 - 46)</v>
      </c>
      <c r="C1450" t="s">
        <v>1134</v>
      </c>
      <c r="D1450" t="s">
        <v>917</v>
      </c>
      <c r="E1450" t="s">
        <v>1135</v>
      </c>
      <c r="F1450" t="s">
        <v>676</v>
      </c>
      <c r="G1450" t="s">
        <v>1170</v>
      </c>
      <c r="H1450" s="48">
        <v>45701</v>
      </c>
      <c r="I1450" t="s">
        <v>430</v>
      </c>
      <c r="J1450" t="s">
        <v>303</v>
      </c>
      <c r="K1450" t="s">
        <v>98</v>
      </c>
      <c r="L1450" t="s">
        <v>418</v>
      </c>
      <c r="M1450" t="s">
        <v>99</v>
      </c>
      <c r="N1450" t="s">
        <v>311</v>
      </c>
      <c r="O1450" t="s">
        <v>311</v>
      </c>
      <c r="P1450" t="s">
        <v>2072</v>
      </c>
      <c r="Q1450" t="s">
        <v>300</v>
      </c>
      <c r="R1450" t="s">
        <v>1795</v>
      </c>
      <c r="S1450" t="s">
        <v>96</v>
      </c>
      <c r="T1450" s="49">
        <v>1</v>
      </c>
      <c r="U1450" s="49">
        <v>1</v>
      </c>
      <c r="V1450" s="49">
        <v>60</v>
      </c>
      <c r="W1450" t="s">
        <v>315</v>
      </c>
      <c r="X1450" t="s">
        <v>370</v>
      </c>
      <c r="Y1450" t="s">
        <v>379</v>
      </c>
      <c r="Z1450" t="s">
        <v>2073</v>
      </c>
      <c r="AA1450" s="2" t="str">
        <f>IFERROR(VLOOKUP(Tabela3[[#This Row],[RetornCodigo]],Tabela7[],4,0),"formula")</f>
        <v xml:space="preserve">Assai Coacu   </v>
      </c>
      <c r="AB1450" s="9" t="str">
        <f>IFERROR(VLOOKUP(Tabela3[[#This Row],[RetornCodigo]],Tabela7[],3,0),"formula")</f>
        <v>Assai</v>
      </c>
      <c r="AC1450" s="40">
        <f>IFERROR(Tabela3[[#This Row],[Vlr Devolução]]/$AK$1,"formula")</f>
        <v>1.9223673723506413E-4</v>
      </c>
      <c r="AD1450" s="32">
        <f>IFERROR(Tabela3[[#This Row],[Qtd Devolvida Kg]]/$AL$1,"formula")</f>
        <v>2.9001821257476276E-5</v>
      </c>
      <c r="AE1450" s="41" t="str">
        <f>IFERROR(RIGHT(Tabela3[[#This Row],[Cliente]],10),"formula")</f>
        <v>1899 - 46)</v>
      </c>
      <c r="AF1450" s="41">
        <f>IFERROR(VLOOKUP(Tabela3[[#This Row],[Fantasia]],'BASE VENDAS'!#REF!,2,0),0)</f>
        <v>0</v>
      </c>
      <c r="AG1450" s="41">
        <f>IFERROR(VLOOKUP(Tabela3[[#This Row],[Fantasia]],'BASE VENDAS'!#REF!,3,0),0)</f>
        <v>0</v>
      </c>
      <c r="AH1450" s="42">
        <f t="shared" si="24"/>
        <v>2.8611970184302681E-2</v>
      </c>
    </row>
    <row r="1451" spans="1:34" x14ac:dyDescent="0.2">
      <c r="A1451" s="9" t="str">
        <f>IFERROR(Tabela3[[#This Row],[direita]],"formula")</f>
        <v>0002 - 39)</v>
      </c>
      <c r="C1451" t="s">
        <v>1134</v>
      </c>
      <c r="D1451" t="s">
        <v>920</v>
      </c>
      <c r="E1451" t="s">
        <v>1135</v>
      </c>
      <c r="F1451" t="s">
        <v>685</v>
      </c>
      <c r="G1451" t="s">
        <v>1316</v>
      </c>
      <c r="H1451" s="48">
        <v>45712</v>
      </c>
      <c r="I1451" t="s">
        <v>2485</v>
      </c>
      <c r="J1451" t="s">
        <v>303</v>
      </c>
      <c r="K1451" t="s">
        <v>98</v>
      </c>
      <c r="L1451" t="s">
        <v>418</v>
      </c>
      <c r="M1451" t="s">
        <v>99</v>
      </c>
      <c r="N1451" t="s">
        <v>311</v>
      </c>
      <c r="O1451" t="s">
        <v>311</v>
      </c>
      <c r="P1451" t="s">
        <v>2967</v>
      </c>
      <c r="Q1451" t="s">
        <v>300</v>
      </c>
      <c r="R1451" t="s">
        <v>1795</v>
      </c>
      <c r="S1451" t="s">
        <v>96</v>
      </c>
      <c r="T1451" s="49">
        <v>117</v>
      </c>
      <c r="U1451" s="49">
        <v>117</v>
      </c>
      <c r="V1451" s="49">
        <v>702</v>
      </c>
      <c r="W1451" t="s">
        <v>301</v>
      </c>
      <c r="X1451" t="s">
        <v>370</v>
      </c>
      <c r="Y1451" t="s">
        <v>371</v>
      </c>
      <c r="Z1451" t="s">
        <v>2968</v>
      </c>
      <c r="AA1451" s="2" t="str">
        <f>IFERROR(VLOOKUP(Tabela3[[#This Row],[RetornCodigo]],Tabela7[],4,0),"formula")</f>
        <v xml:space="preserve">Atac Sobral   </v>
      </c>
      <c r="AB1451" s="9" t="str">
        <f>IFERROR(VLOOKUP(Tabela3[[#This Row],[RetornCodigo]],Tabela7[],3,0),"formula")</f>
        <v>Atacadao</v>
      </c>
      <c r="AC1451" s="40">
        <f>IFERROR(Tabela3[[#This Row],[Vlr Devolução]]/$AK$1,"formula")</f>
        <v>2.2491698256502501E-3</v>
      </c>
      <c r="AD1451" s="32">
        <f>IFERROR(Tabela3[[#This Row],[Qtd Devolvida Kg]]/$AL$1,"formula")</f>
        <v>3.3932130871247245E-3</v>
      </c>
      <c r="AE1451" s="41" t="str">
        <f>IFERROR(RIGHT(Tabela3[[#This Row],[Cliente]],10),"formula")</f>
        <v>0002 - 39)</v>
      </c>
      <c r="AF1451" s="41">
        <f>IFERROR(VLOOKUP(Tabela3[[#This Row],[Fantasia]],'BASE VENDAS'!#REF!,2,0),0)</f>
        <v>0</v>
      </c>
      <c r="AG1451" s="41">
        <f>IFERROR(VLOOKUP(Tabela3[[#This Row],[Fantasia]],'BASE VENDAS'!#REF!,3,0),0)</f>
        <v>0</v>
      </c>
      <c r="AH1451" s="42">
        <f t="shared" si="24"/>
        <v>2.8611970184302681E-2</v>
      </c>
    </row>
    <row r="1452" spans="1:34" x14ac:dyDescent="0.2">
      <c r="A1452" s="9" t="str">
        <f>IFERROR(Tabela3[[#This Row],[direita]],"formula")</f>
        <v>0002 - 39)</v>
      </c>
      <c r="C1452" t="s">
        <v>1134</v>
      </c>
      <c r="D1452" t="s">
        <v>920</v>
      </c>
      <c r="E1452" t="s">
        <v>1135</v>
      </c>
      <c r="F1452" t="s">
        <v>685</v>
      </c>
      <c r="G1452" t="s">
        <v>1316</v>
      </c>
      <c r="H1452" s="48">
        <v>45705</v>
      </c>
      <c r="I1452" t="s">
        <v>1982</v>
      </c>
      <c r="J1452" t="s">
        <v>303</v>
      </c>
      <c r="K1452" t="s">
        <v>159</v>
      </c>
      <c r="L1452" t="s">
        <v>339</v>
      </c>
      <c r="M1452" t="s">
        <v>356</v>
      </c>
      <c r="N1452" t="s">
        <v>311</v>
      </c>
      <c r="O1452" t="s">
        <v>311</v>
      </c>
      <c r="P1452" t="s">
        <v>2408</v>
      </c>
      <c r="Q1452" t="s">
        <v>300</v>
      </c>
      <c r="R1452" t="s">
        <v>374</v>
      </c>
      <c r="S1452" t="s">
        <v>20</v>
      </c>
      <c r="T1452" s="49">
        <v>1.3332999999999999</v>
      </c>
      <c r="U1452" s="49">
        <v>15.999599999999999</v>
      </c>
      <c r="V1452" s="49">
        <v>64</v>
      </c>
      <c r="W1452" t="s">
        <v>315</v>
      </c>
      <c r="X1452" t="s">
        <v>370</v>
      </c>
      <c r="Y1452" t="s">
        <v>379</v>
      </c>
      <c r="Z1452" t="s">
        <v>2075</v>
      </c>
      <c r="AA1452" s="2" t="str">
        <f>IFERROR(VLOOKUP(Tabela3[[#This Row],[RetornCodigo]],Tabela7[],4,0),"formula")</f>
        <v xml:space="preserve">Atac Sobral   </v>
      </c>
      <c r="AB1452" s="9" t="str">
        <f>IFERROR(VLOOKUP(Tabela3[[#This Row],[RetornCodigo]],Tabela7[],3,0),"formula")</f>
        <v>Atacadao</v>
      </c>
      <c r="AC1452" s="40">
        <f>IFERROR(Tabela3[[#This Row],[Vlr Devolução]]/$AK$1,"formula")</f>
        <v>2.0505251971740171E-4</v>
      </c>
      <c r="AD1452" s="32">
        <f>IFERROR(Tabela3[[#This Row],[Qtd Devolvida Kg]]/$AL$1,"formula")</f>
        <v>4.6401753939111744E-4</v>
      </c>
      <c r="AE1452" s="41" t="str">
        <f>IFERROR(RIGHT(Tabela3[[#This Row],[Cliente]],10),"formula")</f>
        <v>0002 - 39)</v>
      </c>
      <c r="AF1452" s="41">
        <f>IFERROR(VLOOKUP(Tabela3[[#This Row],[Fantasia]],'BASE VENDAS'!#REF!,2,0),0)</f>
        <v>0</v>
      </c>
      <c r="AG1452" s="41">
        <f>IFERROR(VLOOKUP(Tabela3[[#This Row],[Fantasia]],'BASE VENDAS'!#REF!,3,0),0)</f>
        <v>0</v>
      </c>
      <c r="AH1452" s="42">
        <f t="shared" si="24"/>
        <v>2.8611970184302681E-2</v>
      </c>
    </row>
    <row r="1453" spans="1:34" x14ac:dyDescent="0.2">
      <c r="A1453" s="9" t="str">
        <f>IFERROR(Tabela3[[#This Row],[direita]],"formula")</f>
        <v>0048 - 12)</v>
      </c>
      <c r="C1453" t="s">
        <v>1134</v>
      </c>
      <c r="D1453" t="s">
        <v>924</v>
      </c>
      <c r="E1453" t="s">
        <v>1135</v>
      </c>
      <c r="F1453" t="s">
        <v>689</v>
      </c>
      <c r="G1453" t="s">
        <v>1555</v>
      </c>
      <c r="H1453" s="48">
        <v>45709</v>
      </c>
      <c r="I1453" t="s">
        <v>1982</v>
      </c>
      <c r="J1453" t="s">
        <v>303</v>
      </c>
      <c r="K1453" t="s">
        <v>159</v>
      </c>
      <c r="L1453" t="s">
        <v>339</v>
      </c>
      <c r="M1453" t="s">
        <v>356</v>
      </c>
      <c r="N1453" t="s">
        <v>311</v>
      </c>
      <c r="O1453" t="s">
        <v>311</v>
      </c>
      <c r="P1453" t="s">
        <v>2969</v>
      </c>
      <c r="Q1453" t="s">
        <v>300</v>
      </c>
      <c r="R1453" t="s">
        <v>374</v>
      </c>
      <c r="S1453" t="s">
        <v>20</v>
      </c>
      <c r="T1453" s="49">
        <v>1</v>
      </c>
      <c r="U1453" s="49">
        <v>12</v>
      </c>
      <c r="V1453" s="49">
        <v>48</v>
      </c>
      <c r="W1453" t="s">
        <v>301</v>
      </c>
      <c r="X1453" t="s">
        <v>370</v>
      </c>
      <c r="Y1453" t="s">
        <v>371</v>
      </c>
      <c r="Z1453" t="s">
        <v>2077</v>
      </c>
      <c r="AA1453" s="2" t="str">
        <f>IFERROR(VLOOKUP(Tabela3[[#This Row],[RetornCodigo]],Tabela7[],4,0),"formula")</f>
        <v xml:space="preserve">Atac Triangulo   </v>
      </c>
      <c r="AB1453" s="9" t="str">
        <f>IFERROR(VLOOKUP(Tabela3[[#This Row],[RetornCodigo]],Tabela7[],3,0),"formula")</f>
        <v>Atacadao</v>
      </c>
      <c r="AC1453" s="40">
        <f>IFERROR(Tabela3[[#This Row],[Vlr Devolução]]/$AK$1,"formula")</f>
        <v>1.537893897880513E-4</v>
      </c>
      <c r="AD1453" s="32">
        <f>IFERROR(Tabela3[[#This Row],[Qtd Devolvida Kg]]/$AL$1,"formula")</f>
        <v>3.4802185508971535E-4</v>
      </c>
      <c r="AE1453" s="41" t="str">
        <f>IFERROR(RIGHT(Tabela3[[#This Row],[Cliente]],10),"formula")</f>
        <v>0048 - 12)</v>
      </c>
      <c r="AF1453" s="41">
        <f>IFERROR(VLOOKUP(Tabela3[[#This Row],[Fantasia]],'BASE VENDAS'!#REF!,2,0),0)</f>
        <v>0</v>
      </c>
      <c r="AG1453" s="41">
        <f>IFERROR(VLOOKUP(Tabela3[[#This Row],[Fantasia]],'BASE VENDAS'!#REF!,3,0),0)</f>
        <v>0</v>
      </c>
      <c r="AH1453" s="42">
        <f t="shared" si="24"/>
        <v>2.8611970184302681E-2</v>
      </c>
    </row>
    <row r="1454" spans="1:34" x14ac:dyDescent="0.2">
      <c r="A1454" s="9" t="str">
        <f>IFERROR(Tabela3[[#This Row],[direita]],"formula")</f>
        <v>0048 - 12)</v>
      </c>
      <c r="C1454" t="s">
        <v>1134</v>
      </c>
      <c r="D1454" t="s">
        <v>924</v>
      </c>
      <c r="E1454" t="s">
        <v>1135</v>
      </c>
      <c r="F1454" t="s">
        <v>689</v>
      </c>
      <c r="G1454" t="s">
        <v>1555</v>
      </c>
      <c r="H1454" s="48">
        <v>45712</v>
      </c>
      <c r="I1454" t="s">
        <v>2485</v>
      </c>
      <c r="J1454" t="s">
        <v>303</v>
      </c>
      <c r="K1454" t="s">
        <v>159</v>
      </c>
      <c r="L1454" t="s">
        <v>339</v>
      </c>
      <c r="M1454" t="s">
        <v>356</v>
      </c>
      <c r="N1454" t="s">
        <v>311</v>
      </c>
      <c r="O1454" t="s">
        <v>311</v>
      </c>
      <c r="P1454" t="s">
        <v>2970</v>
      </c>
      <c r="Q1454" t="s">
        <v>300</v>
      </c>
      <c r="R1454" t="s">
        <v>374</v>
      </c>
      <c r="S1454" t="s">
        <v>20</v>
      </c>
      <c r="T1454" s="49">
        <v>1.6667000000000001</v>
      </c>
      <c r="U1454" s="49">
        <v>20.000399999999999</v>
      </c>
      <c r="V1454" s="49">
        <v>80</v>
      </c>
      <c r="W1454" t="s">
        <v>301</v>
      </c>
      <c r="X1454" t="s">
        <v>370</v>
      </c>
      <c r="Y1454" t="s">
        <v>371</v>
      </c>
      <c r="Z1454" t="s">
        <v>2077</v>
      </c>
      <c r="AA1454" s="2" t="str">
        <f>IFERROR(VLOOKUP(Tabela3[[#This Row],[RetornCodigo]],Tabela7[],4,0),"formula")</f>
        <v xml:space="preserve">Atac Triangulo   </v>
      </c>
      <c r="AB1454" s="9" t="str">
        <f>IFERROR(VLOOKUP(Tabela3[[#This Row],[RetornCodigo]],Tabela7[],3,0),"formula")</f>
        <v>Atacadao</v>
      </c>
      <c r="AC1454" s="40">
        <f>IFERROR(Tabela3[[#This Row],[Vlr Devolução]]/$AK$1,"formula")</f>
        <v>2.5631564964675215E-4</v>
      </c>
      <c r="AD1454" s="32">
        <f>IFERROR(Tabela3[[#This Row],[Qtd Devolvida Kg]]/$AL$1,"formula")</f>
        <v>5.8004802587802845E-4</v>
      </c>
      <c r="AE1454" s="41" t="str">
        <f>IFERROR(RIGHT(Tabela3[[#This Row],[Cliente]],10),"formula")</f>
        <v>0048 - 12)</v>
      </c>
      <c r="AF1454" s="41">
        <f>IFERROR(VLOOKUP(Tabela3[[#This Row],[Fantasia]],'BASE VENDAS'!#REF!,2,0),0)</f>
        <v>0</v>
      </c>
      <c r="AG1454" s="41">
        <f>IFERROR(VLOOKUP(Tabela3[[#This Row],[Fantasia]],'BASE VENDAS'!#REF!,3,0),0)</f>
        <v>0</v>
      </c>
      <c r="AH1454" s="42">
        <f t="shared" si="24"/>
        <v>2.8611970184302681E-2</v>
      </c>
    </row>
    <row r="1455" spans="1:34" x14ac:dyDescent="0.2">
      <c r="A1455" s="9" t="str">
        <f>IFERROR(Tabela3[[#This Row],[direita]],"formula")</f>
        <v>0129 - 01)</v>
      </c>
      <c r="C1455" t="s">
        <v>1134</v>
      </c>
      <c r="D1455" t="s">
        <v>917</v>
      </c>
      <c r="E1455" t="s">
        <v>1135</v>
      </c>
      <c r="F1455" t="s">
        <v>676</v>
      </c>
      <c r="G1455" t="s">
        <v>1200</v>
      </c>
      <c r="H1455" s="48">
        <v>45700</v>
      </c>
      <c r="I1455" t="s">
        <v>430</v>
      </c>
      <c r="J1455" t="s">
        <v>303</v>
      </c>
      <c r="K1455" t="s">
        <v>159</v>
      </c>
      <c r="L1455" t="s">
        <v>339</v>
      </c>
      <c r="M1455" t="s">
        <v>160</v>
      </c>
      <c r="N1455" t="s">
        <v>311</v>
      </c>
      <c r="O1455" t="s">
        <v>311</v>
      </c>
      <c r="P1455" t="s">
        <v>2409</v>
      </c>
      <c r="Q1455" t="s">
        <v>300</v>
      </c>
      <c r="R1455" t="s">
        <v>161</v>
      </c>
      <c r="S1455" t="s">
        <v>20</v>
      </c>
      <c r="T1455" s="49">
        <v>11</v>
      </c>
      <c r="U1455" s="49">
        <v>132</v>
      </c>
      <c r="V1455" s="49">
        <v>910.8</v>
      </c>
      <c r="W1455" t="s">
        <v>315</v>
      </c>
      <c r="X1455" t="s">
        <v>370</v>
      </c>
      <c r="Y1455" t="s">
        <v>379</v>
      </c>
      <c r="Z1455" t="s">
        <v>2410</v>
      </c>
      <c r="AA1455" s="2" t="str">
        <f>IFERROR(VLOOKUP(Tabela3[[#This Row],[RetornCodigo]],Tabela7[],4,0),"formula")</f>
        <v xml:space="preserve">Sup Sao Luiz Paupina   </v>
      </c>
      <c r="AB1455" s="9" t="str">
        <f>IFERROR(VLOOKUP(Tabela3[[#This Row],[RetornCodigo]],Tabela7[],3,0),"formula")</f>
        <v>Sao Luiz</v>
      </c>
      <c r="AC1455" s="40">
        <f>IFERROR(Tabela3[[#This Row],[Vlr Devolução]]/$AK$1,"formula")</f>
        <v>2.9181536712282732E-3</v>
      </c>
      <c r="AD1455" s="32">
        <f>IFERROR(Tabela3[[#This Row],[Qtd Devolvida Kg]]/$AL$1,"formula")</f>
        <v>3.8282404059868684E-3</v>
      </c>
      <c r="AE1455" s="41" t="str">
        <f>IFERROR(RIGHT(Tabela3[[#This Row],[Cliente]],10),"formula")</f>
        <v>0129 - 01)</v>
      </c>
      <c r="AF1455" s="41">
        <f>IFERROR(VLOOKUP(Tabela3[[#This Row],[Fantasia]],'BASE VENDAS'!#REF!,2,0),0)</f>
        <v>0</v>
      </c>
      <c r="AG1455" s="41">
        <f>IFERROR(VLOOKUP(Tabela3[[#This Row],[Fantasia]],'BASE VENDAS'!#REF!,3,0),0)</f>
        <v>0</v>
      </c>
      <c r="AH1455" s="42">
        <f t="shared" si="24"/>
        <v>2.8611970184302681E-2</v>
      </c>
    </row>
    <row r="1456" spans="1:34" x14ac:dyDescent="0.2">
      <c r="A1456" s="9" t="str">
        <f>IFERROR(Tabela3[[#This Row],[direita]],"formula")</f>
        <v>2459 - 76)</v>
      </c>
      <c r="C1456" t="s">
        <v>1134</v>
      </c>
      <c r="D1456" t="s">
        <v>917</v>
      </c>
      <c r="E1456" t="s">
        <v>1135</v>
      </c>
      <c r="F1456" t="s">
        <v>701</v>
      </c>
      <c r="G1456" t="s">
        <v>1364</v>
      </c>
      <c r="H1456" s="48">
        <v>45703</v>
      </c>
      <c r="I1456" t="s">
        <v>430</v>
      </c>
      <c r="J1456" t="s">
        <v>303</v>
      </c>
      <c r="K1456" t="s">
        <v>98</v>
      </c>
      <c r="L1456" t="s">
        <v>418</v>
      </c>
      <c r="M1456" t="s">
        <v>99</v>
      </c>
      <c r="N1456" t="s">
        <v>311</v>
      </c>
      <c r="O1456" t="s">
        <v>311</v>
      </c>
      <c r="P1456" t="s">
        <v>2098</v>
      </c>
      <c r="Q1456" t="s">
        <v>300</v>
      </c>
      <c r="R1456" t="s">
        <v>2411</v>
      </c>
      <c r="S1456" t="s">
        <v>96</v>
      </c>
      <c r="T1456" s="49">
        <v>1</v>
      </c>
      <c r="U1456" s="49">
        <v>1</v>
      </c>
      <c r="V1456" s="49">
        <v>6.2</v>
      </c>
      <c r="W1456" t="s">
        <v>315</v>
      </c>
      <c r="X1456" t="s">
        <v>368</v>
      </c>
      <c r="Y1456" t="s">
        <v>369</v>
      </c>
      <c r="Z1456" t="s">
        <v>2099</v>
      </c>
      <c r="AA1456" s="2" t="str">
        <f>IFERROR(VLOOKUP(Tabela3[[#This Row],[RetornCodigo]],Tabela7[],4,0),"formula")</f>
        <v xml:space="preserve">Mateus Vila Ramalho  Russas   </v>
      </c>
      <c r="AB1456" s="9" t="str">
        <f>IFERROR(VLOOKUP(Tabela3[[#This Row],[RetornCodigo]],Tabela7[],3,0),"formula")</f>
        <v>Mateus</v>
      </c>
      <c r="AC1456" s="40">
        <f>IFERROR(Tabela3[[#This Row],[Vlr Devolução]]/$AK$1,"formula")</f>
        <v>1.9864462847623294E-5</v>
      </c>
      <c r="AD1456" s="32">
        <f>IFERROR(Tabela3[[#This Row],[Qtd Devolvida Kg]]/$AL$1,"formula")</f>
        <v>2.9001821257476276E-5</v>
      </c>
      <c r="AE1456" s="41" t="str">
        <f>IFERROR(RIGHT(Tabela3[[#This Row],[Cliente]],10),"formula")</f>
        <v>2459 - 76)</v>
      </c>
      <c r="AF1456" s="41">
        <f>IFERROR(VLOOKUP(Tabela3[[#This Row],[Fantasia]],'BASE VENDAS'!#REF!,2,0),0)</f>
        <v>0</v>
      </c>
      <c r="AG1456" s="41">
        <f>IFERROR(VLOOKUP(Tabela3[[#This Row],[Fantasia]],'BASE VENDAS'!#REF!,3,0),0)</f>
        <v>0</v>
      </c>
      <c r="AH1456" s="42">
        <f t="shared" si="24"/>
        <v>2.8611970184302681E-2</v>
      </c>
    </row>
    <row r="1457" spans="1:34" x14ac:dyDescent="0.2">
      <c r="A1457" s="9" t="str">
        <f>IFERROR(Tabela3[[#This Row],[direita]],"formula")</f>
        <v>2459 - 55)</v>
      </c>
      <c r="C1457" t="s">
        <v>1140</v>
      </c>
      <c r="D1457" t="s">
        <v>918</v>
      </c>
      <c r="E1457" t="s">
        <v>1284</v>
      </c>
      <c r="F1457" t="s">
        <v>678</v>
      </c>
      <c r="G1457" t="s">
        <v>1680</v>
      </c>
      <c r="H1457" s="48">
        <v>45707</v>
      </c>
      <c r="I1457" t="s">
        <v>1982</v>
      </c>
      <c r="J1457" t="s">
        <v>303</v>
      </c>
      <c r="K1457" t="s">
        <v>98</v>
      </c>
      <c r="L1457" t="s">
        <v>358</v>
      </c>
      <c r="M1457" t="s">
        <v>359</v>
      </c>
      <c r="N1457" t="s">
        <v>311</v>
      </c>
      <c r="O1457" t="s">
        <v>311</v>
      </c>
      <c r="P1457" t="s">
        <v>2971</v>
      </c>
      <c r="Q1457" t="s">
        <v>300</v>
      </c>
      <c r="R1457" t="s">
        <v>1802</v>
      </c>
      <c r="S1457" t="s">
        <v>20</v>
      </c>
      <c r="T1457" s="49">
        <v>0.78569999999999995</v>
      </c>
      <c r="U1457" s="49">
        <v>10.017675000000001</v>
      </c>
      <c r="V1457" s="49">
        <v>64.900000000000006</v>
      </c>
      <c r="W1457" t="s">
        <v>305</v>
      </c>
      <c r="X1457" t="s">
        <v>368</v>
      </c>
      <c r="Y1457" t="s">
        <v>369</v>
      </c>
      <c r="Z1457" t="s">
        <v>2972</v>
      </c>
      <c r="AA1457" s="2" t="str">
        <f>IFERROR(VLOOKUP(Tabela3[[#This Row],[RetornCodigo]],Tabela7[],4,0),"formula")</f>
        <v xml:space="preserve">Mateus Parque Da Alvorada   </v>
      </c>
      <c r="AB1457" s="9" t="str">
        <f>IFERROR(VLOOKUP(Tabela3[[#This Row],[RetornCodigo]],Tabela7[],3,0),"formula")</f>
        <v>Mateus</v>
      </c>
      <c r="AC1457" s="40">
        <f>IFERROR(Tabela3[[#This Row],[Vlr Devolução]]/$AK$1,"formula")</f>
        <v>2.0793607077592769E-4</v>
      </c>
      <c r="AD1457" s="32">
        <f>IFERROR(Tabela3[[#This Row],[Qtd Devolvida Kg]]/$AL$1,"formula")</f>
        <v>2.9053081976548867E-4</v>
      </c>
      <c r="AE1457" s="41" t="str">
        <f>IFERROR(RIGHT(Tabela3[[#This Row],[Cliente]],10),"formula")</f>
        <v>2459 - 55)</v>
      </c>
      <c r="AF1457" s="41">
        <f>IFERROR(VLOOKUP(Tabela3[[#This Row],[Fantasia]],'BASE VENDAS'!#REF!,2,0),0)</f>
        <v>0</v>
      </c>
      <c r="AG1457" s="41">
        <f>IFERROR(VLOOKUP(Tabela3[[#This Row],[Fantasia]],'BASE VENDAS'!#REF!,3,0),0)</f>
        <v>0</v>
      </c>
      <c r="AH1457" s="42">
        <f t="shared" si="24"/>
        <v>2.8611970184302681E-2</v>
      </c>
    </row>
    <row r="1458" spans="1:34" x14ac:dyDescent="0.2">
      <c r="A1458" s="9" t="str">
        <f>IFERROR(Tabela3[[#This Row],[direita]],"formula")</f>
        <v>2459 - 55)</v>
      </c>
      <c r="C1458" t="s">
        <v>1140</v>
      </c>
      <c r="D1458" t="s">
        <v>918</v>
      </c>
      <c r="E1458" t="s">
        <v>1284</v>
      </c>
      <c r="F1458" t="s">
        <v>678</v>
      </c>
      <c r="G1458" t="s">
        <v>1680</v>
      </c>
      <c r="H1458" s="48">
        <v>45707</v>
      </c>
      <c r="I1458" t="s">
        <v>1982</v>
      </c>
      <c r="J1458" t="s">
        <v>303</v>
      </c>
      <c r="K1458" t="s">
        <v>98</v>
      </c>
      <c r="L1458" t="s">
        <v>358</v>
      </c>
      <c r="M1458" t="s">
        <v>359</v>
      </c>
      <c r="N1458" t="s">
        <v>311</v>
      </c>
      <c r="O1458" t="s">
        <v>311</v>
      </c>
      <c r="P1458" t="s">
        <v>2971</v>
      </c>
      <c r="Q1458" t="s">
        <v>308</v>
      </c>
      <c r="R1458" t="s">
        <v>1802</v>
      </c>
      <c r="S1458" t="s">
        <v>20</v>
      </c>
      <c r="T1458" s="49">
        <v>0.78569999999999995</v>
      </c>
      <c r="U1458" s="49">
        <v>10.017675000000001</v>
      </c>
      <c r="V1458" s="49">
        <v>64.900000000000006</v>
      </c>
      <c r="W1458" t="s">
        <v>301</v>
      </c>
      <c r="X1458" t="s">
        <v>370</v>
      </c>
      <c r="Y1458" t="s">
        <v>371</v>
      </c>
      <c r="Z1458" t="s">
        <v>2972</v>
      </c>
      <c r="AA1458" s="2" t="str">
        <f>IFERROR(VLOOKUP(Tabela3[[#This Row],[RetornCodigo]],Tabela7[],4,0),"formula")</f>
        <v xml:space="preserve">Mateus Parque Da Alvorada   </v>
      </c>
      <c r="AB1458" s="9" t="str">
        <f>IFERROR(VLOOKUP(Tabela3[[#This Row],[RetornCodigo]],Tabela7[],3,0),"formula")</f>
        <v>Mateus</v>
      </c>
      <c r="AC1458" s="40">
        <f>IFERROR(Tabela3[[#This Row],[Vlr Devolução]]/$AK$1,"formula")</f>
        <v>2.0793607077592769E-4</v>
      </c>
      <c r="AD1458" s="32">
        <f>IFERROR(Tabela3[[#This Row],[Qtd Devolvida Kg]]/$AL$1,"formula")</f>
        <v>2.9053081976548867E-4</v>
      </c>
      <c r="AE1458" s="41" t="str">
        <f>IFERROR(RIGHT(Tabela3[[#This Row],[Cliente]],10),"formula")</f>
        <v>2459 - 55)</v>
      </c>
      <c r="AF1458" s="41">
        <f>IFERROR(VLOOKUP(Tabela3[[#This Row],[Fantasia]],'BASE VENDAS'!#REF!,2,0),0)</f>
        <v>0</v>
      </c>
      <c r="AG1458" s="41">
        <f>IFERROR(VLOOKUP(Tabela3[[#This Row],[Fantasia]],'BASE VENDAS'!#REF!,3,0),0)</f>
        <v>0</v>
      </c>
      <c r="AH1458" s="42">
        <f t="shared" si="24"/>
        <v>2.8611970184302681E-2</v>
      </c>
    </row>
    <row r="1459" spans="1:34" x14ac:dyDescent="0.2">
      <c r="A1459" s="9" t="str">
        <f>IFERROR(Tabela3[[#This Row],[direita]],"formula")</f>
        <v>1456 - 04)</v>
      </c>
      <c r="C1459" t="s">
        <v>1140</v>
      </c>
      <c r="D1459" t="s">
        <v>918</v>
      </c>
      <c r="E1459" t="s">
        <v>1141</v>
      </c>
      <c r="F1459" t="s">
        <v>677</v>
      </c>
      <c r="G1459" t="s">
        <v>1619</v>
      </c>
      <c r="H1459" s="48">
        <v>45709</v>
      </c>
      <c r="I1459" t="s">
        <v>1982</v>
      </c>
      <c r="J1459" t="s">
        <v>303</v>
      </c>
      <c r="K1459" t="s">
        <v>159</v>
      </c>
      <c r="L1459" t="s">
        <v>339</v>
      </c>
      <c r="M1459" t="s">
        <v>160</v>
      </c>
      <c r="N1459" t="s">
        <v>311</v>
      </c>
      <c r="O1459" t="s">
        <v>311</v>
      </c>
      <c r="P1459" t="s">
        <v>2973</v>
      </c>
      <c r="Q1459" t="s">
        <v>300</v>
      </c>
      <c r="R1459" t="s">
        <v>161</v>
      </c>
      <c r="S1459" t="s">
        <v>20</v>
      </c>
      <c r="T1459" s="49">
        <v>8.3332999999999995</v>
      </c>
      <c r="U1459" s="49">
        <v>99.999600000000001</v>
      </c>
      <c r="V1459" s="49">
        <v>650</v>
      </c>
      <c r="W1459" t="s">
        <v>301</v>
      </c>
      <c r="X1459" t="s">
        <v>370</v>
      </c>
      <c r="Y1459" t="s">
        <v>371</v>
      </c>
      <c r="Z1459" t="s">
        <v>2103</v>
      </c>
      <c r="AA1459" s="2" t="str">
        <f>IFERROR(VLOOKUP(Tabela3[[#This Row],[RetornCodigo]],Tabela7[],4,0),"formula")</f>
        <v xml:space="preserve">Mateus Uruguai   </v>
      </c>
      <c r="AB1459" s="9" t="str">
        <f>IFERROR(VLOOKUP(Tabela3[[#This Row],[RetornCodigo]],Tabela7[],3,0),"formula")</f>
        <v>Mateus</v>
      </c>
      <c r="AC1459" s="40">
        <f>IFERROR(Tabela3[[#This Row],[Vlr Devolução]]/$AK$1,"formula")</f>
        <v>2.0825646533798614E-3</v>
      </c>
      <c r="AD1459" s="32">
        <f>IFERROR(Tabela3[[#This Row],[Qtd Devolvida Kg]]/$AL$1,"formula")</f>
        <v>2.9001705250191246E-3</v>
      </c>
      <c r="AE1459" s="41" t="str">
        <f>IFERROR(RIGHT(Tabela3[[#This Row],[Cliente]],10),"formula")</f>
        <v>1456 - 04)</v>
      </c>
      <c r="AF1459" s="41">
        <f>IFERROR(VLOOKUP(Tabela3[[#This Row],[Fantasia]],'BASE VENDAS'!#REF!,2,0),0)</f>
        <v>0</v>
      </c>
      <c r="AG1459" s="41">
        <f>IFERROR(VLOOKUP(Tabela3[[#This Row],[Fantasia]],'BASE VENDAS'!#REF!,3,0),0)</f>
        <v>0</v>
      </c>
      <c r="AH1459" s="42">
        <f t="shared" si="24"/>
        <v>2.8611970184302681E-2</v>
      </c>
    </row>
    <row r="1460" spans="1:34" x14ac:dyDescent="0.2">
      <c r="A1460" s="9" t="str">
        <f>IFERROR(Tabela3[[#This Row],[direita]],"formula")</f>
        <v>1899 - 08)</v>
      </c>
      <c r="C1460" t="s">
        <v>1134</v>
      </c>
      <c r="D1460" t="s">
        <v>917</v>
      </c>
      <c r="E1460" t="s">
        <v>1135</v>
      </c>
      <c r="F1460" t="s">
        <v>683</v>
      </c>
      <c r="G1460" t="s">
        <v>1210</v>
      </c>
      <c r="H1460" s="48">
        <v>45699</v>
      </c>
      <c r="I1460" t="s">
        <v>430</v>
      </c>
      <c r="J1460" t="s">
        <v>303</v>
      </c>
      <c r="K1460" t="s">
        <v>159</v>
      </c>
      <c r="L1460" t="s">
        <v>339</v>
      </c>
      <c r="M1460" t="s">
        <v>356</v>
      </c>
      <c r="N1460" t="s">
        <v>311</v>
      </c>
      <c r="O1460" t="s">
        <v>311</v>
      </c>
      <c r="P1460" t="s">
        <v>2412</v>
      </c>
      <c r="Q1460" t="s">
        <v>300</v>
      </c>
      <c r="R1460" t="s">
        <v>1792</v>
      </c>
      <c r="S1460" t="s">
        <v>20</v>
      </c>
      <c r="T1460" s="49">
        <v>5</v>
      </c>
      <c r="U1460" s="49">
        <v>60</v>
      </c>
      <c r="V1460" s="49">
        <v>180</v>
      </c>
      <c r="W1460" t="s">
        <v>315</v>
      </c>
      <c r="X1460" t="s">
        <v>302</v>
      </c>
      <c r="Y1460" t="s">
        <v>1981</v>
      </c>
      <c r="Z1460" t="s">
        <v>2413</v>
      </c>
      <c r="AA1460" s="2" t="str">
        <f>IFERROR(VLOOKUP(Tabela3[[#This Row],[RetornCodigo]],Tabela7[],4,0),"formula")</f>
        <v xml:space="preserve">Assai Caucaia   </v>
      </c>
      <c r="AB1460" s="9" t="str">
        <f>IFERROR(VLOOKUP(Tabela3[[#This Row],[RetornCodigo]],Tabela7[],3,0),"formula")</f>
        <v>Assai</v>
      </c>
      <c r="AC1460" s="40">
        <f>IFERROR(Tabela3[[#This Row],[Vlr Devolução]]/$AK$1,"formula")</f>
        <v>5.7671021170519236E-4</v>
      </c>
      <c r="AD1460" s="32">
        <f>IFERROR(Tabela3[[#This Row],[Qtd Devolvida Kg]]/$AL$1,"formula")</f>
        <v>1.7401092754485766E-3</v>
      </c>
      <c r="AE1460" s="41" t="str">
        <f>IFERROR(RIGHT(Tabela3[[#This Row],[Cliente]],10),"formula")</f>
        <v>1899 - 08)</v>
      </c>
      <c r="AF1460" s="41">
        <f>IFERROR(VLOOKUP(Tabela3[[#This Row],[Fantasia]],'BASE VENDAS'!#REF!,2,0),0)</f>
        <v>0</v>
      </c>
      <c r="AG1460" s="41">
        <f>IFERROR(VLOOKUP(Tabela3[[#This Row],[Fantasia]],'BASE VENDAS'!#REF!,3,0),0)</f>
        <v>0</v>
      </c>
      <c r="AH1460" s="42">
        <f t="shared" si="24"/>
        <v>2.8611970184302681E-2</v>
      </c>
    </row>
    <row r="1461" spans="1:34" x14ac:dyDescent="0.2">
      <c r="A1461" s="9" t="str">
        <f>IFERROR(Tabela3[[#This Row],[direita]],"formula")</f>
        <v>1899 - 27)</v>
      </c>
      <c r="C1461" t="s">
        <v>1134</v>
      </c>
      <c r="D1461" t="s">
        <v>917</v>
      </c>
      <c r="E1461" t="s">
        <v>1135</v>
      </c>
      <c r="F1461" t="s">
        <v>676</v>
      </c>
      <c r="G1461" t="s">
        <v>1793</v>
      </c>
      <c r="H1461" s="48">
        <v>45701</v>
      </c>
      <c r="I1461" t="s">
        <v>430</v>
      </c>
      <c r="J1461" t="s">
        <v>303</v>
      </c>
      <c r="K1461" t="s">
        <v>98</v>
      </c>
      <c r="L1461" t="s">
        <v>418</v>
      </c>
      <c r="M1461" t="s">
        <v>99</v>
      </c>
      <c r="N1461" t="s">
        <v>311</v>
      </c>
      <c r="O1461" t="s">
        <v>311</v>
      </c>
      <c r="P1461" t="s">
        <v>2414</v>
      </c>
      <c r="Q1461" t="s">
        <v>300</v>
      </c>
      <c r="R1461" t="s">
        <v>1795</v>
      </c>
      <c r="S1461" t="s">
        <v>96</v>
      </c>
      <c r="T1461" s="49">
        <v>1</v>
      </c>
      <c r="U1461" s="49">
        <v>1</v>
      </c>
      <c r="V1461" s="49">
        <v>57</v>
      </c>
      <c r="W1461" t="s">
        <v>315</v>
      </c>
      <c r="X1461" t="s">
        <v>370</v>
      </c>
      <c r="Y1461" t="s">
        <v>379</v>
      </c>
      <c r="Z1461" t="s">
        <v>2114</v>
      </c>
      <c r="AA1461" s="2" t="str">
        <f>IFERROR(VLOOKUP(Tabela3[[#This Row],[RetornCodigo]],Tabela7[],4,0),"formula")</f>
        <v xml:space="preserve">Assai Parangaba   </v>
      </c>
      <c r="AB1461" s="9" t="str">
        <f>IFERROR(VLOOKUP(Tabela3[[#This Row],[RetornCodigo]],Tabela7[],3,0),"formula")</f>
        <v>Assai</v>
      </c>
      <c r="AC1461" s="40">
        <f>IFERROR(Tabela3[[#This Row],[Vlr Devolução]]/$AK$1,"formula")</f>
        <v>1.8262490037331092E-4</v>
      </c>
      <c r="AD1461" s="32">
        <f>IFERROR(Tabela3[[#This Row],[Qtd Devolvida Kg]]/$AL$1,"formula")</f>
        <v>2.9001821257476276E-5</v>
      </c>
      <c r="AE1461" s="41" t="str">
        <f>IFERROR(RIGHT(Tabela3[[#This Row],[Cliente]],10),"formula")</f>
        <v>1899 - 27)</v>
      </c>
      <c r="AF1461" s="41">
        <f>IFERROR(VLOOKUP(Tabela3[[#This Row],[Fantasia]],'BASE VENDAS'!#REF!,2,0),0)</f>
        <v>0</v>
      </c>
      <c r="AG1461" s="41">
        <f>IFERROR(VLOOKUP(Tabela3[[#This Row],[Fantasia]],'BASE VENDAS'!#REF!,3,0),0)</f>
        <v>0</v>
      </c>
      <c r="AH1461" s="42">
        <f t="shared" si="24"/>
        <v>2.8611970184302681E-2</v>
      </c>
    </row>
    <row r="1462" spans="1:34" x14ac:dyDescent="0.2">
      <c r="A1462" s="9" t="str">
        <f>IFERROR(Tabela3[[#This Row],[direita]],"formula")</f>
        <v>1624 - 02)</v>
      </c>
      <c r="C1462" t="s">
        <v>1146</v>
      </c>
      <c r="D1462" t="s">
        <v>922</v>
      </c>
      <c r="E1462" t="s">
        <v>1135</v>
      </c>
      <c r="F1462" t="s">
        <v>682</v>
      </c>
      <c r="G1462" t="s">
        <v>2128</v>
      </c>
      <c r="H1462" s="48">
        <v>45699</v>
      </c>
      <c r="I1462" t="s">
        <v>430</v>
      </c>
      <c r="J1462" t="s">
        <v>303</v>
      </c>
      <c r="K1462" t="s">
        <v>159</v>
      </c>
      <c r="L1462" t="s">
        <v>339</v>
      </c>
      <c r="M1462" t="s">
        <v>160</v>
      </c>
      <c r="N1462" t="s">
        <v>311</v>
      </c>
      <c r="O1462" t="s">
        <v>311</v>
      </c>
      <c r="P1462" t="s">
        <v>2129</v>
      </c>
      <c r="Q1462" t="s">
        <v>300</v>
      </c>
      <c r="R1462" t="s">
        <v>161</v>
      </c>
      <c r="S1462" t="s">
        <v>20</v>
      </c>
      <c r="T1462" s="49">
        <v>0.2833</v>
      </c>
      <c r="U1462" s="49">
        <v>3.3996</v>
      </c>
      <c r="V1462" s="49">
        <v>23.46</v>
      </c>
      <c r="W1462" t="s">
        <v>315</v>
      </c>
      <c r="X1462" t="s">
        <v>302</v>
      </c>
      <c r="Y1462" t="s">
        <v>21</v>
      </c>
      <c r="Z1462" t="s">
        <v>2130</v>
      </c>
      <c r="AA1462" s="2" t="str">
        <f>IFERROR(VLOOKUP(Tabela3[[#This Row],[RetornCodigo]],Tabela7[],4,0),"formula")</f>
        <v xml:space="preserve">Paulo Belo Fazendinha   </v>
      </c>
      <c r="AB1462" s="9" t="str">
        <f>IFERROR(VLOOKUP(Tabela3[[#This Row],[RetornCodigo]],Tabela7[],3,0),"formula")</f>
        <v>Sup Paulo Belo</v>
      </c>
      <c r="AC1462" s="40">
        <f>IFERROR(Tabela3[[#This Row],[Vlr Devolução]]/$AK$1,"formula")</f>
        <v>7.5164564258910078E-5</v>
      </c>
      <c r="AD1462" s="32">
        <f>IFERROR(Tabela3[[#This Row],[Qtd Devolvida Kg]]/$AL$1,"formula")</f>
        <v>9.8594591546916348E-5</v>
      </c>
      <c r="AE1462" s="41" t="str">
        <f>IFERROR(RIGHT(Tabela3[[#This Row],[Cliente]],10),"formula")</f>
        <v>1624 - 02)</v>
      </c>
      <c r="AF1462" s="41">
        <f>IFERROR(VLOOKUP(Tabela3[[#This Row],[Fantasia]],'BASE VENDAS'!#REF!,2,0),0)</f>
        <v>0</v>
      </c>
      <c r="AG1462" s="41">
        <f>IFERROR(VLOOKUP(Tabela3[[#This Row],[Fantasia]],'BASE VENDAS'!#REF!,3,0),0)</f>
        <v>0</v>
      </c>
      <c r="AH1462" s="42">
        <f t="shared" si="24"/>
        <v>2.8611970184302681E-2</v>
      </c>
    </row>
    <row r="1463" spans="1:34" x14ac:dyDescent="0.2">
      <c r="A1463" s="9" t="str">
        <f>IFERROR(Tabela3[[#This Row],[direita]],"formula")</f>
        <v>1624 - 02)</v>
      </c>
      <c r="C1463" t="s">
        <v>1146</v>
      </c>
      <c r="D1463" t="s">
        <v>922</v>
      </c>
      <c r="E1463" t="s">
        <v>1135</v>
      </c>
      <c r="F1463" t="s">
        <v>682</v>
      </c>
      <c r="G1463" t="s">
        <v>2128</v>
      </c>
      <c r="H1463" s="48">
        <v>45699</v>
      </c>
      <c r="I1463" t="s">
        <v>430</v>
      </c>
      <c r="J1463" t="s">
        <v>303</v>
      </c>
      <c r="K1463" t="s">
        <v>98</v>
      </c>
      <c r="L1463" t="s">
        <v>418</v>
      </c>
      <c r="M1463" t="s">
        <v>99</v>
      </c>
      <c r="N1463" t="s">
        <v>311</v>
      </c>
      <c r="O1463" t="s">
        <v>311</v>
      </c>
      <c r="P1463" t="s">
        <v>2129</v>
      </c>
      <c r="Q1463" t="s">
        <v>309</v>
      </c>
      <c r="R1463" t="s">
        <v>1795</v>
      </c>
      <c r="S1463" t="s">
        <v>96</v>
      </c>
      <c r="T1463" s="49">
        <v>13</v>
      </c>
      <c r="U1463" s="49">
        <v>13</v>
      </c>
      <c r="V1463" s="49">
        <v>88.4</v>
      </c>
      <c r="W1463" t="s">
        <v>315</v>
      </c>
      <c r="X1463" t="s">
        <v>370</v>
      </c>
      <c r="Y1463" t="s">
        <v>379</v>
      </c>
      <c r="Z1463" t="s">
        <v>2130</v>
      </c>
      <c r="AA1463" s="2" t="str">
        <f>IFERROR(VLOOKUP(Tabela3[[#This Row],[RetornCodigo]],Tabela7[],4,0),"formula")</f>
        <v xml:space="preserve">Paulo Belo Fazendinha   </v>
      </c>
      <c r="AB1463" s="9" t="str">
        <f>IFERROR(VLOOKUP(Tabela3[[#This Row],[RetornCodigo]],Tabela7[],3,0),"formula")</f>
        <v>Sup Paulo Belo</v>
      </c>
      <c r="AC1463" s="40">
        <f>IFERROR(Tabela3[[#This Row],[Vlr Devolução]]/$AK$1,"formula")</f>
        <v>2.8322879285966112E-4</v>
      </c>
      <c r="AD1463" s="32">
        <f>IFERROR(Tabela3[[#This Row],[Qtd Devolvida Kg]]/$AL$1,"formula")</f>
        <v>3.7702367634719162E-4</v>
      </c>
      <c r="AE1463" s="41" t="str">
        <f>IFERROR(RIGHT(Tabela3[[#This Row],[Cliente]],10),"formula")</f>
        <v>1624 - 02)</v>
      </c>
      <c r="AF1463" s="41">
        <f>IFERROR(VLOOKUP(Tabela3[[#This Row],[Fantasia]],'BASE VENDAS'!#REF!,2,0),0)</f>
        <v>0</v>
      </c>
      <c r="AG1463" s="41">
        <f>IFERROR(VLOOKUP(Tabela3[[#This Row],[Fantasia]],'BASE VENDAS'!#REF!,3,0),0)</f>
        <v>0</v>
      </c>
      <c r="AH1463" s="42">
        <f t="shared" si="24"/>
        <v>2.8611970184302681E-2</v>
      </c>
    </row>
    <row r="1464" spans="1:34" x14ac:dyDescent="0.2">
      <c r="A1464" s="9" t="str">
        <f>IFERROR(Tabela3[[#This Row],[direita]],"formula")</f>
        <v>1624 - 01)</v>
      </c>
      <c r="C1464" t="s">
        <v>1146</v>
      </c>
      <c r="D1464" t="s">
        <v>922</v>
      </c>
      <c r="E1464" t="s">
        <v>1135</v>
      </c>
      <c r="F1464" t="s">
        <v>682</v>
      </c>
      <c r="G1464" t="s">
        <v>1416</v>
      </c>
      <c r="H1464" s="48">
        <v>45699</v>
      </c>
      <c r="I1464" t="s">
        <v>430</v>
      </c>
      <c r="J1464" t="s">
        <v>303</v>
      </c>
      <c r="K1464" t="s">
        <v>98</v>
      </c>
      <c r="L1464" t="s">
        <v>358</v>
      </c>
      <c r="M1464" t="s">
        <v>359</v>
      </c>
      <c r="N1464" t="s">
        <v>311</v>
      </c>
      <c r="O1464" t="s">
        <v>311</v>
      </c>
      <c r="P1464" t="s">
        <v>2415</v>
      </c>
      <c r="Q1464" t="s">
        <v>300</v>
      </c>
      <c r="R1464" t="s">
        <v>419</v>
      </c>
      <c r="S1464" t="s">
        <v>20</v>
      </c>
      <c r="T1464" s="49">
        <v>1</v>
      </c>
      <c r="U1464" s="49">
        <v>12.75</v>
      </c>
      <c r="V1464" s="49">
        <v>98.1</v>
      </c>
      <c r="W1464" t="s">
        <v>315</v>
      </c>
      <c r="X1464" t="s">
        <v>368</v>
      </c>
      <c r="Y1464" t="s">
        <v>369</v>
      </c>
      <c r="Z1464" t="s">
        <v>2416</v>
      </c>
      <c r="AA1464" s="2" t="str">
        <f>IFERROR(VLOOKUP(Tabela3[[#This Row],[RetornCodigo]],Tabela7[],4,0),"formula")</f>
        <v xml:space="preserve">Paulo Belo Coqueiro   </v>
      </c>
      <c r="AB1464" s="9" t="str">
        <f>IFERROR(VLOOKUP(Tabela3[[#This Row],[RetornCodigo]],Tabela7[],3,0),"formula")</f>
        <v>Sup Paulo Belo</v>
      </c>
      <c r="AC1464" s="40">
        <f>IFERROR(Tabela3[[#This Row],[Vlr Devolução]]/$AK$1,"formula")</f>
        <v>3.1430706537932982E-4</v>
      </c>
      <c r="AD1464" s="32">
        <f>IFERROR(Tabela3[[#This Row],[Qtd Devolvida Kg]]/$AL$1,"formula")</f>
        <v>3.6977322103282252E-4</v>
      </c>
      <c r="AE1464" s="41" t="str">
        <f>IFERROR(RIGHT(Tabela3[[#This Row],[Cliente]],10),"formula")</f>
        <v>1624 - 01)</v>
      </c>
      <c r="AF1464" s="41">
        <f>IFERROR(VLOOKUP(Tabela3[[#This Row],[Fantasia]],'BASE VENDAS'!#REF!,2,0),0)</f>
        <v>0</v>
      </c>
      <c r="AG1464" s="41">
        <f>IFERROR(VLOOKUP(Tabela3[[#This Row],[Fantasia]],'BASE VENDAS'!#REF!,3,0),0)</f>
        <v>0</v>
      </c>
      <c r="AH1464" s="42">
        <f t="shared" si="24"/>
        <v>2.8611970184302681E-2</v>
      </c>
    </row>
    <row r="1465" spans="1:34" x14ac:dyDescent="0.2">
      <c r="A1465" s="9" t="str">
        <f>IFERROR(Tabela3[[#This Row],[direita]],"formula")</f>
        <v>1624 - 01)</v>
      </c>
      <c r="C1465" t="s">
        <v>1146</v>
      </c>
      <c r="D1465" t="s">
        <v>922</v>
      </c>
      <c r="E1465" t="s">
        <v>1135</v>
      </c>
      <c r="F1465" t="s">
        <v>682</v>
      </c>
      <c r="G1465" t="s">
        <v>1416</v>
      </c>
      <c r="H1465" s="48">
        <v>45699</v>
      </c>
      <c r="I1465" t="s">
        <v>430</v>
      </c>
      <c r="J1465" t="s">
        <v>303</v>
      </c>
      <c r="K1465" t="s">
        <v>159</v>
      </c>
      <c r="L1465" t="s">
        <v>339</v>
      </c>
      <c r="M1465" t="s">
        <v>160</v>
      </c>
      <c r="N1465" t="s">
        <v>311</v>
      </c>
      <c r="O1465" t="s">
        <v>311</v>
      </c>
      <c r="P1465" t="s">
        <v>2415</v>
      </c>
      <c r="Q1465" t="s">
        <v>308</v>
      </c>
      <c r="R1465" t="s">
        <v>161</v>
      </c>
      <c r="S1465" t="s">
        <v>20</v>
      </c>
      <c r="T1465" s="49">
        <v>0.2792</v>
      </c>
      <c r="U1465" s="49">
        <v>3.3504</v>
      </c>
      <c r="V1465" s="49">
        <v>23.12</v>
      </c>
      <c r="W1465" t="s">
        <v>315</v>
      </c>
      <c r="X1465" t="s">
        <v>302</v>
      </c>
      <c r="Y1465" t="s">
        <v>21</v>
      </c>
      <c r="Z1465" t="s">
        <v>2416</v>
      </c>
      <c r="AA1465" s="2" t="str">
        <f>IFERROR(VLOOKUP(Tabela3[[#This Row],[RetornCodigo]],Tabela7[],4,0),"formula")</f>
        <v xml:space="preserve">Paulo Belo Coqueiro   </v>
      </c>
      <c r="AB1465" s="9" t="str">
        <f>IFERROR(VLOOKUP(Tabela3[[#This Row],[RetornCodigo]],Tabela7[],3,0),"formula")</f>
        <v>Sup Paulo Belo</v>
      </c>
      <c r="AC1465" s="40">
        <f>IFERROR(Tabela3[[#This Row],[Vlr Devolução]]/$AK$1,"formula")</f>
        <v>7.4075222747911382E-5</v>
      </c>
      <c r="AD1465" s="32">
        <f>IFERROR(Tabela3[[#This Row],[Qtd Devolvida Kg]]/$AL$1,"formula")</f>
        <v>9.7167701941048526E-5</v>
      </c>
      <c r="AE1465" s="41" t="str">
        <f>IFERROR(RIGHT(Tabela3[[#This Row],[Cliente]],10),"formula")</f>
        <v>1624 - 01)</v>
      </c>
      <c r="AF1465" s="41">
        <f>IFERROR(VLOOKUP(Tabela3[[#This Row],[Fantasia]],'BASE VENDAS'!#REF!,2,0),0)</f>
        <v>0</v>
      </c>
      <c r="AG1465" s="41">
        <f>IFERROR(VLOOKUP(Tabela3[[#This Row],[Fantasia]],'BASE VENDAS'!#REF!,3,0),0)</f>
        <v>0</v>
      </c>
      <c r="AH1465" s="42">
        <f t="shared" si="24"/>
        <v>2.8611970184302681E-2</v>
      </c>
    </row>
    <row r="1466" spans="1:34" x14ac:dyDescent="0.2">
      <c r="A1466" s="9" t="str">
        <f>IFERROR(Tabela3[[#This Row],[direita]],"formula")</f>
        <v>2459 - 59)</v>
      </c>
      <c r="C1466" t="s">
        <v>1134</v>
      </c>
      <c r="D1466" t="s">
        <v>924</v>
      </c>
      <c r="E1466" t="s">
        <v>1135</v>
      </c>
      <c r="F1466" t="s">
        <v>689</v>
      </c>
      <c r="G1466" t="s">
        <v>1371</v>
      </c>
      <c r="H1466" s="48">
        <v>45707</v>
      </c>
      <c r="I1466" t="s">
        <v>1982</v>
      </c>
      <c r="J1466" t="s">
        <v>303</v>
      </c>
      <c r="K1466" t="s">
        <v>159</v>
      </c>
      <c r="L1466" t="s">
        <v>339</v>
      </c>
      <c r="M1466" t="s">
        <v>356</v>
      </c>
      <c r="N1466" t="s">
        <v>311</v>
      </c>
      <c r="O1466" t="s">
        <v>311</v>
      </c>
      <c r="P1466" t="s">
        <v>2793</v>
      </c>
      <c r="Q1466" t="s">
        <v>309</v>
      </c>
      <c r="R1466" t="s">
        <v>1792</v>
      </c>
      <c r="S1466" t="s">
        <v>20</v>
      </c>
      <c r="T1466" s="49">
        <v>1.1667000000000001</v>
      </c>
      <c r="U1466" s="49">
        <v>14.000400000000001</v>
      </c>
      <c r="V1466" s="49">
        <v>63</v>
      </c>
      <c r="W1466" t="s">
        <v>301</v>
      </c>
      <c r="X1466" t="s">
        <v>370</v>
      </c>
      <c r="Y1466" t="s">
        <v>371</v>
      </c>
      <c r="Z1466" t="s">
        <v>2137</v>
      </c>
      <c r="AA1466" s="2" t="str">
        <f>IFERROR(VLOOKUP(Tabela3[[#This Row],[RetornCodigo]],Tabela7[],4,0),"formula")</f>
        <v xml:space="preserve">Mateus Juazeiro Do Norte   </v>
      </c>
      <c r="AB1466" s="9" t="str">
        <f>IFERROR(VLOOKUP(Tabela3[[#This Row],[RetornCodigo]],Tabela7[],3,0),"formula")</f>
        <v>Mateus</v>
      </c>
      <c r="AC1466" s="40">
        <f>IFERROR(Tabela3[[#This Row],[Vlr Devolução]]/$AK$1,"formula")</f>
        <v>2.0184857409681731E-4</v>
      </c>
      <c r="AD1466" s="32">
        <f>IFERROR(Tabela3[[#This Row],[Qtd Devolvida Kg]]/$AL$1,"formula")</f>
        <v>4.0603709833317091E-4</v>
      </c>
      <c r="AE1466" s="41" t="str">
        <f>IFERROR(RIGHT(Tabela3[[#This Row],[Cliente]],10),"formula")</f>
        <v>2459 - 59)</v>
      </c>
      <c r="AF1466" s="41">
        <f>IFERROR(VLOOKUP(Tabela3[[#This Row],[Fantasia]],'BASE VENDAS'!#REF!,2,0),0)</f>
        <v>0</v>
      </c>
      <c r="AG1466" s="41">
        <f>IFERROR(VLOOKUP(Tabela3[[#This Row],[Fantasia]],'BASE VENDAS'!#REF!,3,0),0)</f>
        <v>0</v>
      </c>
      <c r="AH1466" s="42">
        <f t="shared" si="24"/>
        <v>2.8611970184302681E-2</v>
      </c>
    </row>
    <row r="1467" spans="1:34" x14ac:dyDescent="0.2">
      <c r="A1467" s="9" t="str">
        <f>IFERROR(Tabela3[[#This Row],[direita]],"formula")</f>
        <v>2459 - 59)</v>
      </c>
      <c r="C1467" t="s">
        <v>1134</v>
      </c>
      <c r="D1467" t="s">
        <v>924</v>
      </c>
      <c r="E1467" t="s">
        <v>1135</v>
      </c>
      <c r="F1467" t="s">
        <v>689</v>
      </c>
      <c r="G1467" t="s">
        <v>1371</v>
      </c>
      <c r="H1467" s="48">
        <v>45707</v>
      </c>
      <c r="I1467" t="s">
        <v>1982</v>
      </c>
      <c r="J1467" t="s">
        <v>303</v>
      </c>
      <c r="K1467" t="s">
        <v>98</v>
      </c>
      <c r="L1467" t="s">
        <v>418</v>
      </c>
      <c r="M1467" t="s">
        <v>99</v>
      </c>
      <c r="N1467" t="s">
        <v>311</v>
      </c>
      <c r="O1467" t="s">
        <v>311</v>
      </c>
      <c r="P1467" t="s">
        <v>2793</v>
      </c>
      <c r="Q1467" t="s">
        <v>300</v>
      </c>
      <c r="R1467" t="s">
        <v>1795</v>
      </c>
      <c r="S1467" t="s">
        <v>96</v>
      </c>
      <c r="T1467" s="49">
        <v>2.2222</v>
      </c>
      <c r="U1467" s="49">
        <v>2.2222</v>
      </c>
      <c r="V1467" s="49">
        <v>120</v>
      </c>
      <c r="W1467" t="s">
        <v>301</v>
      </c>
      <c r="X1467" t="s">
        <v>370</v>
      </c>
      <c r="Y1467" t="s">
        <v>371</v>
      </c>
      <c r="Z1467" t="s">
        <v>2137</v>
      </c>
      <c r="AA1467" s="2" t="str">
        <f>IFERROR(VLOOKUP(Tabela3[[#This Row],[RetornCodigo]],Tabela7[],4,0),"formula")</f>
        <v xml:space="preserve">Mateus Juazeiro Do Norte   </v>
      </c>
      <c r="AB1467" s="9" t="str">
        <f>IFERROR(VLOOKUP(Tabela3[[#This Row],[RetornCodigo]],Tabela7[],3,0),"formula")</f>
        <v>Mateus</v>
      </c>
      <c r="AC1467" s="40">
        <f>IFERROR(Tabela3[[#This Row],[Vlr Devolução]]/$AK$1,"formula")</f>
        <v>3.8447347447012826E-4</v>
      </c>
      <c r="AD1467" s="32">
        <f>IFERROR(Tabela3[[#This Row],[Qtd Devolvida Kg]]/$AL$1,"formula")</f>
        <v>6.4447847198363778E-5</v>
      </c>
      <c r="AE1467" s="41" t="str">
        <f>IFERROR(RIGHT(Tabela3[[#This Row],[Cliente]],10),"formula")</f>
        <v>2459 - 59)</v>
      </c>
      <c r="AF1467" s="41">
        <f>IFERROR(VLOOKUP(Tabela3[[#This Row],[Fantasia]],'BASE VENDAS'!#REF!,2,0),0)</f>
        <v>0</v>
      </c>
      <c r="AG1467" s="41">
        <f>IFERROR(VLOOKUP(Tabela3[[#This Row],[Fantasia]],'BASE VENDAS'!#REF!,3,0),0)</f>
        <v>0</v>
      </c>
      <c r="AH1467" s="42">
        <f t="shared" si="24"/>
        <v>2.8611970184302681E-2</v>
      </c>
    </row>
    <row r="1468" spans="1:34" x14ac:dyDescent="0.2">
      <c r="A1468" s="9" t="str">
        <f>IFERROR(Tabela3[[#This Row],[direita]],"formula")</f>
        <v>0008 - 20)</v>
      </c>
      <c r="C1468" t="s">
        <v>1140</v>
      </c>
      <c r="D1468" t="s">
        <v>923</v>
      </c>
      <c r="E1468" t="s">
        <v>1141</v>
      </c>
      <c r="F1468" t="s">
        <v>684</v>
      </c>
      <c r="G1468" t="s">
        <v>1447</v>
      </c>
      <c r="H1468" s="48">
        <v>45701</v>
      </c>
      <c r="I1468" t="s">
        <v>430</v>
      </c>
      <c r="J1468" t="s">
        <v>303</v>
      </c>
      <c r="K1468" t="s">
        <v>159</v>
      </c>
      <c r="L1468" t="s">
        <v>339</v>
      </c>
      <c r="M1468" t="s">
        <v>160</v>
      </c>
      <c r="N1468" t="s">
        <v>311</v>
      </c>
      <c r="O1468" t="s">
        <v>311</v>
      </c>
      <c r="P1468" t="s">
        <v>2417</v>
      </c>
      <c r="Q1468" t="s">
        <v>300</v>
      </c>
      <c r="R1468" t="s">
        <v>161</v>
      </c>
      <c r="S1468" t="s">
        <v>20</v>
      </c>
      <c r="T1468" s="49">
        <v>1</v>
      </c>
      <c r="U1468" s="49">
        <v>12</v>
      </c>
      <c r="V1468" s="49">
        <v>102</v>
      </c>
      <c r="W1468" t="s">
        <v>315</v>
      </c>
      <c r="X1468" t="s">
        <v>302</v>
      </c>
      <c r="Y1468" t="s">
        <v>21</v>
      </c>
      <c r="Z1468" t="s">
        <v>2418</v>
      </c>
      <c r="AA1468" s="2" t="str">
        <f>IFERROR(VLOOKUP(Tabela3[[#This Row],[RetornCodigo]],Tabela7[],4,0),"formula")</f>
        <v xml:space="preserve">Vanguarda Nossa Sra Fatima   </v>
      </c>
      <c r="AB1468" s="9" t="str">
        <f>IFERROR(VLOOKUP(Tabela3[[#This Row],[RetornCodigo]],Tabela7[],3,0),"formula")</f>
        <v>Vanguarda</v>
      </c>
      <c r="AC1468" s="40">
        <f>IFERROR(Tabela3[[#This Row],[Vlr Devolução]]/$AK$1,"formula")</f>
        <v>3.2680245329960901E-4</v>
      </c>
      <c r="AD1468" s="32">
        <f>IFERROR(Tabela3[[#This Row],[Qtd Devolvida Kg]]/$AL$1,"formula")</f>
        <v>3.4802185508971535E-4</v>
      </c>
      <c r="AE1468" s="41" t="str">
        <f>IFERROR(RIGHT(Tabela3[[#This Row],[Cliente]],10),"formula")</f>
        <v>0008 - 20)</v>
      </c>
      <c r="AF1468" s="41">
        <f>IFERROR(VLOOKUP(Tabela3[[#This Row],[Fantasia]],'BASE VENDAS'!#REF!,2,0),0)</f>
        <v>0</v>
      </c>
      <c r="AG1468" s="41">
        <f>IFERROR(VLOOKUP(Tabela3[[#This Row],[Fantasia]],'BASE VENDAS'!#REF!,3,0),0)</f>
        <v>0</v>
      </c>
      <c r="AH1468" s="42">
        <f t="shared" si="24"/>
        <v>2.8611970184302681E-2</v>
      </c>
    </row>
    <row r="1469" spans="1:34" x14ac:dyDescent="0.2">
      <c r="A1469" s="9" t="str">
        <f>IFERROR(Tabela3[[#This Row],[direita]],"formula")</f>
        <v>1456 - 05)</v>
      </c>
      <c r="C1469" t="s">
        <v>1140</v>
      </c>
      <c r="D1469" t="s">
        <v>923</v>
      </c>
      <c r="E1469" t="s">
        <v>1141</v>
      </c>
      <c r="F1469" t="s">
        <v>684</v>
      </c>
      <c r="G1469" t="s">
        <v>1450</v>
      </c>
      <c r="H1469" s="48">
        <v>45699</v>
      </c>
      <c r="I1469" t="s">
        <v>430</v>
      </c>
      <c r="J1469" t="s">
        <v>303</v>
      </c>
      <c r="K1469" t="s">
        <v>159</v>
      </c>
      <c r="L1469" t="s">
        <v>339</v>
      </c>
      <c r="M1469" t="s">
        <v>160</v>
      </c>
      <c r="N1469" t="s">
        <v>311</v>
      </c>
      <c r="O1469" t="s">
        <v>311</v>
      </c>
      <c r="P1469" t="s">
        <v>2142</v>
      </c>
      <c r="Q1469" t="s">
        <v>308</v>
      </c>
      <c r="R1469" t="s">
        <v>161</v>
      </c>
      <c r="S1469" t="s">
        <v>20</v>
      </c>
      <c r="T1469" s="49">
        <v>8.3299999999999999E-2</v>
      </c>
      <c r="U1469" s="49">
        <v>0.99960000000000004</v>
      </c>
      <c r="V1469" s="49">
        <v>6.5</v>
      </c>
      <c r="W1469" t="s">
        <v>315</v>
      </c>
      <c r="X1469" t="s">
        <v>302</v>
      </c>
      <c r="Y1469" t="s">
        <v>21</v>
      </c>
      <c r="Z1469" t="s">
        <v>2143</v>
      </c>
      <c r="AA1469" s="2" t="str">
        <f>IFERROR(VLOOKUP(Tabela3[[#This Row],[RetornCodigo]],Tabela7[],4,0),"formula")</f>
        <v xml:space="preserve">Mateus Parnaiba   </v>
      </c>
      <c r="AB1469" s="9" t="str">
        <f>IFERROR(VLOOKUP(Tabela3[[#This Row],[RetornCodigo]],Tabela7[],3,0),"formula")</f>
        <v>Mateus</v>
      </c>
      <c r="AC1469" s="40">
        <f>IFERROR(Tabela3[[#This Row],[Vlr Devolução]]/$AK$1,"formula")</f>
        <v>2.0825646533798613E-5</v>
      </c>
      <c r="AD1469" s="32">
        <f>IFERROR(Tabela3[[#This Row],[Qtd Devolvida Kg]]/$AL$1,"formula")</f>
        <v>2.8990220528973289E-5</v>
      </c>
      <c r="AE1469" s="41" t="str">
        <f>IFERROR(RIGHT(Tabela3[[#This Row],[Cliente]],10),"formula")</f>
        <v>1456 - 05)</v>
      </c>
      <c r="AF1469" s="41">
        <f>IFERROR(VLOOKUP(Tabela3[[#This Row],[Fantasia]],'BASE VENDAS'!#REF!,2,0),0)</f>
        <v>0</v>
      </c>
      <c r="AG1469" s="41">
        <f>IFERROR(VLOOKUP(Tabela3[[#This Row],[Fantasia]],'BASE VENDAS'!#REF!,3,0),0)</f>
        <v>0</v>
      </c>
      <c r="AH1469" s="42">
        <f t="shared" si="24"/>
        <v>2.8611970184302681E-2</v>
      </c>
    </row>
    <row r="1470" spans="1:34" x14ac:dyDescent="0.2">
      <c r="A1470" s="9" t="str">
        <f>IFERROR(Tabela3[[#This Row],[direita]],"formula")</f>
        <v>1456 - 05)</v>
      </c>
      <c r="C1470" t="s">
        <v>1140</v>
      </c>
      <c r="D1470" t="s">
        <v>923</v>
      </c>
      <c r="E1470" t="s">
        <v>1141</v>
      </c>
      <c r="F1470" t="s">
        <v>684</v>
      </c>
      <c r="G1470" t="s">
        <v>1450</v>
      </c>
      <c r="H1470" s="48">
        <v>45706</v>
      </c>
      <c r="I1470" t="s">
        <v>1982</v>
      </c>
      <c r="J1470" t="s">
        <v>303</v>
      </c>
      <c r="K1470" t="s">
        <v>159</v>
      </c>
      <c r="L1470" t="s">
        <v>339</v>
      </c>
      <c r="M1470" t="s">
        <v>160</v>
      </c>
      <c r="N1470" t="s">
        <v>311</v>
      </c>
      <c r="O1470" t="s">
        <v>311</v>
      </c>
      <c r="P1470" t="s">
        <v>2794</v>
      </c>
      <c r="Q1470" t="s">
        <v>300</v>
      </c>
      <c r="R1470" t="s">
        <v>161</v>
      </c>
      <c r="S1470" t="s">
        <v>20</v>
      </c>
      <c r="T1470" s="49">
        <v>0.83330000000000004</v>
      </c>
      <c r="U1470" s="49">
        <v>9.9995999999999992</v>
      </c>
      <c r="V1470" s="49">
        <v>65</v>
      </c>
      <c r="W1470" t="s">
        <v>301</v>
      </c>
      <c r="X1470" t="s">
        <v>370</v>
      </c>
      <c r="Y1470" t="s">
        <v>371</v>
      </c>
      <c r="Z1470" t="s">
        <v>2143</v>
      </c>
      <c r="AA1470" s="2" t="str">
        <f>IFERROR(VLOOKUP(Tabela3[[#This Row],[RetornCodigo]],Tabela7[],4,0),"formula")</f>
        <v xml:space="preserve">Mateus Parnaiba   </v>
      </c>
      <c r="AB1470" s="9" t="str">
        <f>IFERROR(VLOOKUP(Tabela3[[#This Row],[RetornCodigo]],Tabela7[],3,0),"formula")</f>
        <v>Mateus</v>
      </c>
      <c r="AC1470" s="40">
        <f>IFERROR(Tabela3[[#This Row],[Vlr Devolução]]/$AK$1,"formula")</f>
        <v>2.0825646533798611E-4</v>
      </c>
      <c r="AD1470" s="32">
        <f>IFERROR(Tabela3[[#This Row],[Qtd Devolvida Kg]]/$AL$1,"formula")</f>
        <v>2.9000661184625973E-4</v>
      </c>
      <c r="AE1470" s="41" t="str">
        <f>IFERROR(RIGHT(Tabela3[[#This Row],[Cliente]],10),"formula")</f>
        <v>1456 - 05)</v>
      </c>
      <c r="AF1470" s="41">
        <f>IFERROR(VLOOKUP(Tabela3[[#This Row],[Fantasia]],'BASE VENDAS'!#REF!,2,0),0)</f>
        <v>0</v>
      </c>
      <c r="AG1470" s="41">
        <f>IFERROR(VLOOKUP(Tabela3[[#This Row],[Fantasia]],'BASE VENDAS'!#REF!,3,0),0)</f>
        <v>0</v>
      </c>
      <c r="AH1470" s="42">
        <f t="shared" si="24"/>
        <v>2.8611970184302681E-2</v>
      </c>
    </row>
    <row r="1471" spans="1:34" x14ac:dyDescent="0.2">
      <c r="A1471" s="9" t="str">
        <f>IFERROR(Tabela3[[#This Row],[direita]],"formula")</f>
        <v>1899 - 29)</v>
      </c>
      <c r="C1471" t="s">
        <v>1140</v>
      </c>
      <c r="D1471" t="s">
        <v>923</v>
      </c>
      <c r="E1471" t="s">
        <v>1141</v>
      </c>
      <c r="F1471" t="s">
        <v>684</v>
      </c>
      <c r="G1471" t="s">
        <v>1455</v>
      </c>
      <c r="H1471" s="48">
        <v>45700</v>
      </c>
      <c r="I1471" t="s">
        <v>430</v>
      </c>
      <c r="J1471" t="s">
        <v>303</v>
      </c>
      <c r="K1471" t="s">
        <v>159</v>
      </c>
      <c r="L1471" t="s">
        <v>339</v>
      </c>
      <c r="M1471" t="s">
        <v>160</v>
      </c>
      <c r="N1471" t="s">
        <v>311</v>
      </c>
      <c r="O1471" t="s">
        <v>311</v>
      </c>
      <c r="P1471" t="s">
        <v>2149</v>
      </c>
      <c r="Q1471" t="s">
        <v>308</v>
      </c>
      <c r="R1471" t="s">
        <v>161</v>
      </c>
      <c r="S1471" t="s">
        <v>20</v>
      </c>
      <c r="T1471" s="49">
        <v>1.1014999999999999</v>
      </c>
      <c r="U1471" s="49">
        <v>13.218</v>
      </c>
      <c r="V1471" s="49">
        <v>63.45</v>
      </c>
      <c r="W1471" t="s">
        <v>315</v>
      </c>
      <c r="X1471" t="s">
        <v>302</v>
      </c>
      <c r="Y1471" t="s">
        <v>21</v>
      </c>
      <c r="Z1471" t="s">
        <v>2150</v>
      </c>
      <c r="AA1471" s="2" t="str">
        <f>IFERROR(VLOOKUP(Tabela3[[#This Row],[RetornCodigo]],Tabela7[],4,0),"formula")</f>
        <v xml:space="preserve">Assai Parnaiba   </v>
      </c>
      <c r="AB1471" s="9" t="str">
        <f>IFERROR(VLOOKUP(Tabela3[[#This Row],[RetornCodigo]],Tabela7[],3,0),"formula")</f>
        <v>Assai</v>
      </c>
      <c r="AC1471" s="40">
        <f>IFERROR(Tabela3[[#This Row],[Vlr Devolução]]/$AK$1,"formula")</f>
        <v>2.032903496260803E-4</v>
      </c>
      <c r="AD1471" s="32">
        <f>IFERROR(Tabela3[[#This Row],[Qtd Devolvida Kg]]/$AL$1,"formula")</f>
        <v>3.8334607338132143E-4</v>
      </c>
      <c r="AE1471" s="41" t="str">
        <f>IFERROR(RIGHT(Tabela3[[#This Row],[Cliente]],10),"formula")</f>
        <v>1899 - 29)</v>
      </c>
      <c r="AF1471" s="41">
        <f>IFERROR(VLOOKUP(Tabela3[[#This Row],[Fantasia]],'BASE VENDAS'!#REF!,2,0),0)</f>
        <v>0</v>
      </c>
      <c r="AG1471" s="41">
        <f>IFERROR(VLOOKUP(Tabela3[[#This Row],[Fantasia]],'BASE VENDAS'!#REF!,3,0),0)</f>
        <v>0</v>
      </c>
      <c r="AH1471" s="42">
        <f t="shared" si="24"/>
        <v>2.8611970184302681E-2</v>
      </c>
    </row>
    <row r="1472" spans="1:34" x14ac:dyDescent="0.2">
      <c r="A1472" s="9" t="str">
        <f>IFERROR(Tabela3[[#This Row],[direita]],"formula")</f>
        <v>1899 - 29)</v>
      </c>
      <c r="C1472" t="s">
        <v>1140</v>
      </c>
      <c r="D1472" t="s">
        <v>923</v>
      </c>
      <c r="E1472" t="s">
        <v>1141</v>
      </c>
      <c r="F1472" t="s">
        <v>684</v>
      </c>
      <c r="G1472" t="s">
        <v>1455</v>
      </c>
      <c r="H1472" s="48">
        <v>45700</v>
      </c>
      <c r="I1472" t="s">
        <v>430</v>
      </c>
      <c r="J1472" t="s">
        <v>303</v>
      </c>
      <c r="K1472" t="s">
        <v>159</v>
      </c>
      <c r="L1472" t="s">
        <v>340</v>
      </c>
      <c r="M1472" t="s">
        <v>162</v>
      </c>
      <c r="N1472" t="s">
        <v>325</v>
      </c>
      <c r="O1472" t="s">
        <v>311</v>
      </c>
      <c r="P1472" t="s">
        <v>2419</v>
      </c>
      <c r="Q1472" t="s">
        <v>300</v>
      </c>
      <c r="R1472" t="s">
        <v>1814</v>
      </c>
      <c r="S1472" t="s">
        <v>20</v>
      </c>
      <c r="T1472" s="49">
        <v>1.25</v>
      </c>
      <c r="U1472" s="49">
        <v>15</v>
      </c>
      <c r="V1472" s="49">
        <v>64.5</v>
      </c>
      <c r="W1472" t="s">
        <v>301</v>
      </c>
      <c r="X1472" t="s">
        <v>370</v>
      </c>
      <c r="Y1472" t="s">
        <v>371</v>
      </c>
      <c r="Z1472" t="s">
        <v>2150</v>
      </c>
      <c r="AA1472" s="2" t="str">
        <f>IFERROR(VLOOKUP(Tabela3[[#This Row],[RetornCodigo]],Tabela7[],4,0),"formula")</f>
        <v xml:space="preserve">Assai Parnaiba   </v>
      </c>
      <c r="AB1472" s="9" t="str">
        <f>IFERROR(VLOOKUP(Tabela3[[#This Row],[RetornCodigo]],Tabela7[],3,0),"formula")</f>
        <v>Assai</v>
      </c>
      <c r="AC1472" s="40">
        <f>IFERROR(Tabela3[[#This Row],[Vlr Devolução]]/$AK$1,"formula")</f>
        <v>2.0665449252769391E-4</v>
      </c>
      <c r="AD1472" s="32">
        <f>IFERROR(Tabela3[[#This Row],[Qtd Devolvida Kg]]/$AL$1,"formula")</f>
        <v>4.3502731886214415E-4</v>
      </c>
      <c r="AE1472" s="41" t="str">
        <f>IFERROR(RIGHT(Tabela3[[#This Row],[Cliente]],10),"formula")</f>
        <v>1899 - 29)</v>
      </c>
      <c r="AF1472" s="41">
        <f>IFERROR(VLOOKUP(Tabela3[[#This Row],[Fantasia]],'BASE VENDAS'!#REF!,2,0),0)</f>
        <v>0</v>
      </c>
      <c r="AG1472" s="41">
        <f>IFERROR(VLOOKUP(Tabela3[[#This Row],[Fantasia]],'BASE VENDAS'!#REF!,3,0),0)</f>
        <v>0</v>
      </c>
      <c r="AH1472" s="42">
        <f t="shared" si="24"/>
        <v>2.8611970184302681E-2</v>
      </c>
    </row>
    <row r="1473" spans="1:34" x14ac:dyDescent="0.2">
      <c r="A1473" s="9" t="str">
        <f>IFERROR(Tabela3[[#This Row],[direita]],"formula")</f>
        <v>1899 - 29)</v>
      </c>
      <c r="C1473" t="s">
        <v>1140</v>
      </c>
      <c r="D1473" t="s">
        <v>923</v>
      </c>
      <c r="E1473" t="s">
        <v>1141</v>
      </c>
      <c r="F1473" t="s">
        <v>684</v>
      </c>
      <c r="G1473" t="s">
        <v>1455</v>
      </c>
      <c r="H1473" s="48">
        <v>45702</v>
      </c>
      <c r="I1473" t="s">
        <v>430</v>
      </c>
      <c r="J1473" t="s">
        <v>303</v>
      </c>
      <c r="K1473" t="s">
        <v>159</v>
      </c>
      <c r="L1473" t="s">
        <v>340</v>
      </c>
      <c r="M1473" t="s">
        <v>162</v>
      </c>
      <c r="N1473" t="s">
        <v>325</v>
      </c>
      <c r="O1473" t="s">
        <v>311</v>
      </c>
      <c r="P1473" t="s">
        <v>2420</v>
      </c>
      <c r="Q1473" t="s">
        <v>300</v>
      </c>
      <c r="R1473" t="s">
        <v>1814</v>
      </c>
      <c r="S1473" t="s">
        <v>20</v>
      </c>
      <c r="T1473" s="49">
        <v>1</v>
      </c>
      <c r="U1473" s="49">
        <v>12</v>
      </c>
      <c r="V1473" s="49">
        <v>51.6</v>
      </c>
      <c r="W1473" t="s">
        <v>301</v>
      </c>
      <c r="X1473" t="s">
        <v>370</v>
      </c>
      <c r="Y1473" t="s">
        <v>371</v>
      </c>
      <c r="Z1473" t="s">
        <v>2150</v>
      </c>
      <c r="AA1473" s="2" t="str">
        <f>IFERROR(VLOOKUP(Tabela3[[#This Row],[RetornCodigo]],Tabela7[],4,0),"formula")</f>
        <v xml:space="preserve">Assai Parnaiba   </v>
      </c>
      <c r="AB1473" s="9" t="str">
        <f>IFERROR(VLOOKUP(Tabela3[[#This Row],[RetornCodigo]],Tabela7[],3,0),"formula")</f>
        <v>Assai</v>
      </c>
      <c r="AC1473" s="40">
        <f>IFERROR(Tabela3[[#This Row],[Vlr Devolução]]/$AK$1,"formula")</f>
        <v>1.6532359402215513E-4</v>
      </c>
      <c r="AD1473" s="32">
        <f>IFERROR(Tabela3[[#This Row],[Qtd Devolvida Kg]]/$AL$1,"formula")</f>
        <v>3.4802185508971535E-4</v>
      </c>
      <c r="AE1473" s="41" t="str">
        <f>IFERROR(RIGHT(Tabela3[[#This Row],[Cliente]],10),"formula")</f>
        <v>1899 - 29)</v>
      </c>
      <c r="AF1473" s="41">
        <f>IFERROR(VLOOKUP(Tabela3[[#This Row],[Fantasia]],'BASE VENDAS'!#REF!,2,0),0)</f>
        <v>0</v>
      </c>
      <c r="AG1473" s="41">
        <f>IFERROR(VLOOKUP(Tabela3[[#This Row],[Fantasia]],'BASE VENDAS'!#REF!,3,0),0)</f>
        <v>0</v>
      </c>
      <c r="AH1473" s="42">
        <f t="shared" si="24"/>
        <v>2.8611970184302681E-2</v>
      </c>
    </row>
    <row r="1474" spans="1:34" x14ac:dyDescent="0.2">
      <c r="A1474" s="9" t="str">
        <f>IFERROR(Tabela3[[#This Row],[direita]],"formula")</f>
        <v>0008 - 26)</v>
      </c>
      <c r="C1474" t="s">
        <v>1140</v>
      </c>
      <c r="D1474" t="s">
        <v>919</v>
      </c>
      <c r="E1474" t="s">
        <v>1141</v>
      </c>
      <c r="F1474" t="s">
        <v>677</v>
      </c>
      <c r="G1474" t="s">
        <v>1435</v>
      </c>
      <c r="H1474" s="48">
        <v>45707</v>
      </c>
      <c r="I1474" t="s">
        <v>1982</v>
      </c>
      <c r="J1474" t="s">
        <v>303</v>
      </c>
      <c r="K1474" t="s">
        <v>98</v>
      </c>
      <c r="L1474" t="s">
        <v>358</v>
      </c>
      <c r="M1474" t="s">
        <v>359</v>
      </c>
      <c r="N1474" t="s">
        <v>311</v>
      </c>
      <c r="O1474" t="s">
        <v>311</v>
      </c>
      <c r="P1474" t="s">
        <v>2974</v>
      </c>
      <c r="Q1474" t="s">
        <v>300</v>
      </c>
      <c r="R1474" t="s">
        <v>1802</v>
      </c>
      <c r="S1474" t="s">
        <v>20</v>
      </c>
      <c r="T1474" s="49">
        <v>5.3571</v>
      </c>
      <c r="U1474" s="49">
        <v>68.303025000000005</v>
      </c>
      <c r="V1474" s="49">
        <v>446.25</v>
      </c>
      <c r="W1474" t="s">
        <v>305</v>
      </c>
      <c r="X1474" t="s">
        <v>368</v>
      </c>
      <c r="Y1474" t="s">
        <v>369</v>
      </c>
      <c r="Z1474" t="s">
        <v>2158</v>
      </c>
      <c r="AA1474" s="2" t="str">
        <f>IFERROR(VLOOKUP(Tabela3[[#This Row],[RetornCodigo]],Tabela7[],4,0),"formula")</f>
        <v xml:space="preserve">Vanguarda Homero   </v>
      </c>
      <c r="AB1474" s="9" t="str">
        <f>IFERROR(VLOOKUP(Tabela3[[#This Row],[RetornCodigo]],Tabela7[],3,0),"formula")</f>
        <v>Vanguarda</v>
      </c>
      <c r="AC1474" s="40">
        <f>IFERROR(Tabela3[[#This Row],[Vlr Devolução]]/$AK$1,"formula")</f>
        <v>1.4297607331857894E-3</v>
      </c>
      <c r="AD1474" s="32">
        <f>IFERROR(Tabela3[[#This Row],[Qtd Devolvida Kg]]/$AL$1,"formula")</f>
        <v>1.9809121223949336E-3</v>
      </c>
      <c r="AE1474" s="41" t="str">
        <f>IFERROR(RIGHT(Tabela3[[#This Row],[Cliente]],10),"formula")</f>
        <v>0008 - 26)</v>
      </c>
      <c r="AF1474" s="41">
        <f>IFERROR(VLOOKUP(Tabela3[[#This Row],[Fantasia]],'BASE VENDAS'!#REF!,2,0),0)</f>
        <v>0</v>
      </c>
      <c r="AG1474" s="41">
        <f>IFERROR(VLOOKUP(Tabela3[[#This Row],[Fantasia]],'BASE VENDAS'!#REF!,3,0),0)</f>
        <v>0</v>
      </c>
      <c r="AH1474" s="42">
        <f t="shared" si="24"/>
        <v>2.8611970184302681E-2</v>
      </c>
    </row>
    <row r="1475" spans="1:34" x14ac:dyDescent="0.2">
      <c r="A1475" s="9" t="str">
        <f>IFERROR(Tabela3[[#This Row],[direita]],"formula")</f>
        <v>0008 - 26)</v>
      </c>
      <c r="C1475" t="s">
        <v>1140</v>
      </c>
      <c r="D1475" t="s">
        <v>919</v>
      </c>
      <c r="E1475" t="s">
        <v>1141</v>
      </c>
      <c r="F1475" t="s">
        <v>677</v>
      </c>
      <c r="G1475" t="s">
        <v>1435</v>
      </c>
      <c r="H1475" s="48">
        <v>45707</v>
      </c>
      <c r="I1475" t="s">
        <v>1982</v>
      </c>
      <c r="J1475" t="s">
        <v>303</v>
      </c>
      <c r="K1475" t="s">
        <v>98</v>
      </c>
      <c r="L1475" t="s">
        <v>358</v>
      </c>
      <c r="M1475" t="s">
        <v>359</v>
      </c>
      <c r="N1475" t="s">
        <v>311</v>
      </c>
      <c r="O1475" t="s">
        <v>311</v>
      </c>
      <c r="P1475" t="s">
        <v>2974</v>
      </c>
      <c r="Q1475" t="s">
        <v>308</v>
      </c>
      <c r="R1475" t="s">
        <v>1802</v>
      </c>
      <c r="S1475" t="s">
        <v>20</v>
      </c>
      <c r="T1475" s="49">
        <v>5.3571</v>
      </c>
      <c r="U1475" s="49">
        <v>68.303025000000005</v>
      </c>
      <c r="V1475" s="49">
        <v>446.25</v>
      </c>
      <c r="W1475" t="s">
        <v>301</v>
      </c>
      <c r="X1475" t="s">
        <v>370</v>
      </c>
      <c r="Y1475" t="s">
        <v>371</v>
      </c>
      <c r="Z1475" t="s">
        <v>2158</v>
      </c>
      <c r="AA1475" s="2" t="str">
        <f>IFERROR(VLOOKUP(Tabela3[[#This Row],[RetornCodigo]],Tabela7[],4,0),"formula")</f>
        <v xml:space="preserve">Vanguarda Homero   </v>
      </c>
      <c r="AB1475" s="9" t="str">
        <f>IFERROR(VLOOKUP(Tabela3[[#This Row],[RetornCodigo]],Tabela7[],3,0),"formula")</f>
        <v>Vanguarda</v>
      </c>
      <c r="AC1475" s="40">
        <f>IFERROR(Tabela3[[#This Row],[Vlr Devolução]]/$AK$1,"formula")</f>
        <v>1.4297607331857894E-3</v>
      </c>
      <c r="AD1475" s="32">
        <f>IFERROR(Tabela3[[#This Row],[Qtd Devolvida Kg]]/$AL$1,"formula")</f>
        <v>1.9809121223949336E-3</v>
      </c>
      <c r="AE1475" s="41" t="str">
        <f>IFERROR(RIGHT(Tabela3[[#This Row],[Cliente]],10),"formula")</f>
        <v>0008 - 26)</v>
      </c>
      <c r="AF1475" s="41">
        <f>IFERROR(VLOOKUP(Tabela3[[#This Row],[Fantasia]],'BASE VENDAS'!#REF!,2,0),0)</f>
        <v>0</v>
      </c>
      <c r="AG1475" s="41">
        <f>IFERROR(VLOOKUP(Tabela3[[#This Row],[Fantasia]],'BASE VENDAS'!#REF!,3,0),0)</f>
        <v>0</v>
      </c>
      <c r="AH1475" s="42">
        <f t="shared" si="24"/>
        <v>2.8611970184302681E-2</v>
      </c>
    </row>
    <row r="1476" spans="1:34" x14ac:dyDescent="0.2">
      <c r="A1476" s="9" t="str">
        <f>IFERROR(Tabela3[[#This Row],[direita]],"formula")</f>
        <v>2459 - 23)</v>
      </c>
      <c r="C1476" t="s">
        <v>1140</v>
      </c>
      <c r="D1476" t="s">
        <v>918</v>
      </c>
      <c r="E1476" t="s">
        <v>1284</v>
      </c>
      <c r="F1476" t="s">
        <v>678</v>
      </c>
      <c r="G1476" t="s">
        <v>1374</v>
      </c>
      <c r="H1476" s="48">
        <v>45703</v>
      </c>
      <c r="I1476" t="s">
        <v>430</v>
      </c>
      <c r="J1476" t="s">
        <v>303</v>
      </c>
      <c r="K1476" t="s">
        <v>98</v>
      </c>
      <c r="L1476" t="s">
        <v>358</v>
      </c>
      <c r="M1476" t="s">
        <v>359</v>
      </c>
      <c r="N1476" t="s">
        <v>311</v>
      </c>
      <c r="O1476" t="s">
        <v>311</v>
      </c>
      <c r="P1476" t="s">
        <v>2159</v>
      </c>
      <c r="Q1476" t="s">
        <v>300</v>
      </c>
      <c r="R1476" t="s">
        <v>1802</v>
      </c>
      <c r="S1476" t="s">
        <v>20</v>
      </c>
      <c r="T1476" s="49">
        <v>1.4286000000000001</v>
      </c>
      <c r="U1476" s="49">
        <v>18.214649999999999</v>
      </c>
      <c r="V1476" s="49">
        <v>118</v>
      </c>
      <c r="W1476" t="s">
        <v>305</v>
      </c>
      <c r="X1476" t="s">
        <v>368</v>
      </c>
      <c r="Y1476" t="s">
        <v>369</v>
      </c>
      <c r="Z1476" t="s">
        <v>2160</v>
      </c>
      <c r="AA1476" s="2" t="str">
        <f>IFERROR(VLOOKUP(Tabela3[[#This Row],[RetornCodigo]],Tabela7[],4,0),"formula")</f>
        <v xml:space="preserve">Mix Mateus Centro  Timon   </v>
      </c>
      <c r="AB1476" s="9" t="str">
        <f>IFERROR(VLOOKUP(Tabela3[[#This Row],[RetornCodigo]],Tabela7[],3,0),"formula")</f>
        <v>Mateus</v>
      </c>
      <c r="AC1476" s="40">
        <f>IFERROR(Tabela3[[#This Row],[Vlr Devolução]]/$AK$1,"formula")</f>
        <v>3.7806558322895945E-4</v>
      </c>
      <c r="AD1476" s="32">
        <f>IFERROR(Tabela3[[#This Row],[Qtd Devolvida Kg]]/$AL$1,"formula")</f>
        <v>5.2825802356749028E-4</v>
      </c>
      <c r="AE1476" s="41" t="str">
        <f>IFERROR(RIGHT(Tabela3[[#This Row],[Cliente]],10),"formula")</f>
        <v>2459 - 23)</v>
      </c>
      <c r="AF1476" s="41">
        <f>IFERROR(VLOOKUP(Tabela3[[#This Row],[Fantasia]],'BASE VENDAS'!#REF!,2,0),0)</f>
        <v>0</v>
      </c>
      <c r="AG1476" s="41">
        <f>IFERROR(VLOOKUP(Tabela3[[#This Row],[Fantasia]],'BASE VENDAS'!#REF!,3,0),0)</f>
        <v>0</v>
      </c>
      <c r="AH1476" s="42">
        <f t="shared" si="24"/>
        <v>2.8611970184302681E-2</v>
      </c>
    </row>
    <row r="1477" spans="1:34" x14ac:dyDescent="0.2">
      <c r="A1477" s="9" t="str">
        <f>IFERROR(Tabela3[[#This Row],[direita]],"formula")</f>
        <v>0002 - 11)</v>
      </c>
      <c r="C1477" t="s">
        <v>1140</v>
      </c>
      <c r="D1477" t="s">
        <v>918</v>
      </c>
      <c r="E1477" t="s">
        <v>1141</v>
      </c>
      <c r="F1477" t="s">
        <v>677</v>
      </c>
      <c r="G1477" t="s">
        <v>1479</v>
      </c>
      <c r="H1477" s="48">
        <v>45700</v>
      </c>
      <c r="I1477" t="s">
        <v>430</v>
      </c>
      <c r="J1477" t="s">
        <v>303</v>
      </c>
      <c r="K1477" t="s">
        <v>159</v>
      </c>
      <c r="L1477" t="s">
        <v>340</v>
      </c>
      <c r="M1477" t="s">
        <v>162</v>
      </c>
      <c r="N1477" t="s">
        <v>325</v>
      </c>
      <c r="O1477" t="s">
        <v>311</v>
      </c>
      <c r="P1477" t="s">
        <v>2421</v>
      </c>
      <c r="Q1477" t="s">
        <v>300</v>
      </c>
      <c r="R1477" t="s">
        <v>1814</v>
      </c>
      <c r="S1477" t="s">
        <v>20</v>
      </c>
      <c r="T1477" s="49">
        <v>6</v>
      </c>
      <c r="U1477" s="49">
        <v>72</v>
      </c>
      <c r="V1477" s="49">
        <v>302.39999999999998</v>
      </c>
      <c r="W1477" t="s">
        <v>301</v>
      </c>
      <c r="X1477" t="s">
        <v>370</v>
      </c>
      <c r="Y1477" t="s">
        <v>371</v>
      </c>
      <c r="Z1477" t="s">
        <v>2162</v>
      </c>
      <c r="AA1477" s="2" t="str">
        <f>IFERROR(VLOOKUP(Tabela3[[#This Row],[RetornCodigo]],Tabela7[],4,0),"formula")</f>
        <v xml:space="preserve">Atac Primavera   </v>
      </c>
      <c r="AB1477" s="9" t="str">
        <f>IFERROR(VLOOKUP(Tabela3[[#This Row],[RetornCodigo]],Tabela7[],3,0),"formula")</f>
        <v>Atacadao</v>
      </c>
      <c r="AC1477" s="40">
        <f>IFERROR(Tabela3[[#This Row],[Vlr Devolução]]/$AK$1,"formula")</f>
        <v>9.6887315566472306E-4</v>
      </c>
      <c r="AD1477" s="32">
        <f>IFERROR(Tabela3[[#This Row],[Qtd Devolvida Kg]]/$AL$1,"formula")</f>
        <v>2.088131130538292E-3</v>
      </c>
      <c r="AE1477" s="41" t="str">
        <f>IFERROR(RIGHT(Tabela3[[#This Row],[Cliente]],10),"formula")</f>
        <v>0002 - 11)</v>
      </c>
      <c r="AF1477" s="41">
        <f>IFERROR(VLOOKUP(Tabela3[[#This Row],[Fantasia]],'BASE VENDAS'!#REF!,2,0),0)</f>
        <v>0</v>
      </c>
      <c r="AG1477" s="41">
        <f>IFERROR(VLOOKUP(Tabela3[[#This Row],[Fantasia]],'BASE VENDAS'!#REF!,3,0),0)</f>
        <v>0</v>
      </c>
      <c r="AH1477" s="42">
        <f t="shared" si="24"/>
        <v>2.8611970184302681E-2</v>
      </c>
    </row>
    <row r="1478" spans="1:34" x14ac:dyDescent="0.2">
      <c r="A1478" s="9" t="str">
        <f>IFERROR(Tabela3[[#This Row],[direita]],"formula")</f>
        <v>0002 - 11)</v>
      </c>
      <c r="C1478" t="s">
        <v>1140</v>
      </c>
      <c r="D1478" t="s">
        <v>918</v>
      </c>
      <c r="E1478" t="s">
        <v>1141</v>
      </c>
      <c r="F1478" t="s">
        <v>677</v>
      </c>
      <c r="G1478" t="s">
        <v>1479</v>
      </c>
      <c r="H1478" s="48">
        <v>45703</v>
      </c>
      <c r="I1478" t="s">
        <v>430</v>
      </c>
      <c r="J1478" t="s">
        <v>303</v>
      </c>
      <c r="K1478" t="s">
        <v>159</v>
      </c>
      <c r="L1478" t="s">
        <v>340</v>
      </c>
      <c r="M1478" t="s">
        <v>162</v>
      </c>
      <c r="N1478" t="s">
        <v>325</v>
      </c>
      <c r="O1478" t="s">
        <v>311</v>
      </c>
      <c r="P1478" t="s">
        <v>2422</v>
      </c>
      <c r="Q1478" t="s">
        <v>300</v>
      </c>
      <c r="R1478" t="s">
        <v>1814</v>
      </c>
      <c r="S1478" t="s">
        <v>20</v>
      </c>
      <c r="T1478" s="49">
        <v>8.3332999999999995</v>
      </c>
      <c r="U1478" s="49">
        <v>99.999600000000001</v>
      </c>
      <c r="V1478" s="49">
        <v>420</v>
      </c>
      <c r="W1478" t="s">
        <v>301</v>
      </c>
      <c r="X1478" t="s">
        <v>370</v>
      </c>
      <c r="Y1478" t="s">
        <v>371</v>
      </c>
      <c r="Z1478" t="s">
        <v>2162</v>
      </c>
      <c r="AA1478" s="2" t="str">
        <f>IFERROR(VLOOKUP(Tabela3[[#This Row],[RetornCodigo]],Tabela7[],4,0),"formula")</f>
        <v xml:space="preserve">Atac Primavera   </v>
      </c>
      <c r="AB1478" s="9" t="str">
        <f>IFERROR(VLOOKUP(Tabela3[[#This Row],[RetornCodigo]],Tabela7[],3,0),"formula")</f>
        <v>Atacadao</v>
      </c>
      <c r="AC1478" s="40">
        <f>IFERROR(Tabela3[[#This Row],[Vlr Devolução]]/$AK$1,"formula")</f>
        <v>1.3456571606454489E-3</v>
      </c>
      <c r="AD1478" s="32">
        <f>IFERROR(Tabela3[[#This Row],[Qtd Devolvida Kg]]/$AL$1,"formula")</f>
        <v>2.9001705250191246E-3</v>
      </c>
      <c r="AE1478" s="41" t="str">
        <f>IFERROR(RIGHT(Tabela3[[#This Row],[Cliente]],10),"formula")</f>
        <v>0002 - 11)</v>
      </c>
      <c r="AF1478" s="41">
        <f>IFERROR(VLOOKUP(Tabela3[[#This Row],[Fantasia]],'BASE VENDAS'!#REF!,2,0),0)</f>
        <v>0</v>
      </c>
      <c r="AG1478" s="41">
        <f>IFERROR(VLOOKUP(Tabela3[[#This Row],[Fantasia]],'BASE VENDAS'!#REF!,3,0),0)</f>
        <v>0</v>
      </c>
      <c r="AH1478" s="42">
        <f t="shared" si="24"/>
        <v>2.8611970184302681E-2</v>
      </c>
    </row>
    <row r="1479" spans="1:34" x14ac:dyDescent="0.2">
      <c r="A1479" s="9" t="str">
        <f>IFERROR(Tabela3[[#This Row],[direita]],"formula")</f>
        <v>0002 - 11)</v>
      </c>
      <c r="C1479" t="s">
        <v>1140</v>
      </c>
      <c r="D1479" t="s">
        <v>918</v>
      </c>
      <c r="E1479" t="s">
        <v>1141</v>
      </c>
      <c r="F1479" t="s">
        <v>677</v>
      </c>
      <c r="G1479" t="s">
        <v>1479</v>
      </c>
      <c r="H1479" s="48">
        <v>45703</v>
      </c>
      <c r="I1479" t="s">
        <v>430</v>
      </c>
      <c r="J1479" t="s">
        <v>303</v>
      </c>
      <c r="K1479" t="s">
        <v>159</v>
      </c>
      <c r="L1479" t="s">
        <v>339</v>
      </c>
      <c r="M1479" t="s">
        <v>356</v>
      </c>
      <c r="N1479" t="s">
        <v>311</v>
      </c>
      <c r="O1479" t="s">
        <v>311</v>
      </c>
      <c r="P1479" t="s">
        <v>2422</v>
      </c>
      <c r="Q1479" t="s">
        <v>308</v>
      </c>
      <c r="R1479" t="s">
        <v>374</v>
      </c>
      <c r="S1479" t="s">
        <v>20</v>
      </c>
      <c r="T1479" s="49">
        <v>6.6666999999999996</v>
      </c>
      <c r="U1479" s="49">
        <v>80.000399999999999</v>
      </c>
      <c r="V1479" s="49">
        <v>376</v>
      </c>
      <c r="W1479" t="s">
        <v>301</v>
      </c>
      <c r="X1479" t="s">
        <v>370</v>
      </c>
      <c r="Y1479" t="s">
        <v>371</v>
      </c>
      <c r="Z1479" t="s">
        <v>2162</v>
      </c>
      <c r="AA1479" s="2" t="str">
        <f>IFERROR(VLOOKUP(Tabela3[[#This Row],[RetornCodigo]],Tabela7[],4,0),"formula")</f>
        <v xml:space="preserve">Atac Primavera   </v>
      </c>
      <c r="AB1479" s="9" t="str">
        <f>IFERROR(VLOOKUP(Tabela3[[#This Row],[RetornCodigo]],Tabela7[],3,0),"formula")</f>
        <v>Atacadao</v>
      </c>
      <c r="AC1479" s="40">
        <f>IFERROR(Tabela3[[#This Row],[Vlr Devolução]]/$AK$1,"formula")</f>
        <v>1.2046835533397352E-3</v>
      </c>
      <c r="AD1479" s="32">
        <f>IFERROR(Tabela3[[#This Row],[Qtd Devolvida Kg]]/$AL$1,"formula")</f>
        <v>2.3201573013266049E-3</v>
      </c>
      <c r="AE1479" s="41" t="str">
        <f>IFERROR(RIGHT(Tabela3[[#This Row],[Cliente]],10),"formula")</f>
        <v>0002 - 11)</v>
      </c>
      <c r="AF1479" s="41">
        <f>IFERROR(VLOOKUP(Tabela3[[#This Row],[Fantasia]],'BASE VENDAS'!#REF!,2,0),0)</f>
        <v>0</v>
      </c>
      <c r="AG1479" s="41">
        <f>IFERROR(VLOOKUP(Tabela3[[#This Row],[Fantasia]],'BASE VENDAS'!#REF!,3,0),0)</f>
        <v>0</v>
      </c>
      <c r="AH1479" s="42">
        <f t="shared" si="24"/>
        <v>2.8611970184302681E-2</v>
      </c>
    </row>
    <row r="1480" spans="1:34" x14ac:dyDescent="0.2">
      <c r="A1480" s="9" t="str">
        <f>IFERROR(Tabela3[[#This Row],[direita]],"formula")</f>
        <v>0002 - 11)</v>
      </c>
      <c r="C1480" t="s">
        <v>1140</v>
      </c>
      <c r="D1480" t="s">
        <v>918</v>
      </c>
      <c r="E1480" t="s">
        <v>1141</v>
      </c>
      <c r="F1480" t="s">
        <v>677</v>
      </c>
      <c r="G1480" t="s">
        <v>1479</v>
      </c>
      <c r="H1480" s="48">
        <v>45707</v>
      </c>
      <c r="I1480" t="s">
        <v>1982</v>
      </c>
      <c r="J1480" t="s">
        <v>303</v>
      </c>
      <c r="K1480" t="s">
        <v>159</v>
      </c>
      <c r="L1480" t="s">
        <v>339</v>
      </c>
      <c r="M1480" t="s">
        <v>356</v>
      </c>
      <c r="N1480" t="s">
        <v>311</v>
      </c>
      <c r="O1480" t="s">
        <v>311</v>
      </c>
      <c r="P1480" t="s">
        <v>2975</v>
      </c>
      <c r="Q1480" t="s">
        <v>300</v>
      </c>
      <c r="R1480" t="s">
        <v>374</v>
      </c>
      <c r="S1480" t="s">
        <v>20</v>
      </c>
      <c r="T1480" s="49">
        <v>3.3332999999999999</v>
      </c>
      <c r="U1480" s="49">
        <v>39.999600000000001</v>
      </c>
      <c r="V1480" s="49">
        <v>188</v>
      </c>
      <c r="W1480" t="s">
        <v>301</v>
      </c>
      <c r="X1480" t="s">
        <v>370</v>
      </c>
      <c r="Y1480" t="s">
        <v>371</v>
      </c>
      <c r="Z1480" t="s">
        <v>2162</v>
      </c>
      <c r="AA1480" s="2" t="str">
        <f>IFERROR(VLOOKUP(Tabela3[[#This Row],[RetornCodigo]],Tabela7[],4,0),"formula")</f>
        <v xml:space="preserve">Atac Primavera   </v>
      </c>
      <c r="AB1480" s="9" t="str">
        <f>IFERROR(VLOOKUP(Tabela3[[#This Row],[RetornCodigo]],Tabela7[],3,0),"formula")</f>
        <v>Atacadao</v>
      </c>
      <c r="AC1480" s="40">
        <f>IFERROR(Tabela3[[#This Row],[Vlr Devolução]]/$AK$1,"formula")</f>
        <v>6.0234177666986758E-4</v>
      </c>
      <c r="AD1480" s="32">
        <f>IFERROR(Tabela3[[#This Row],[Qtd Devolvida Kg]]/$AL$1,"formula")</f>
        <v>1.160061249570548E-3</v>
      </c>
      <c r="AE1480" s="41" t="str">
        <f>IFERROR(RIGHT(Tabela3[[#This Row],[Cliente]],10),"formula")</f>
        <v>0002 - 11)</v>
      </c>
      <c r="AF1480" s="41">
        <f>IFERROR(VLOOKUP(Tabela3[[#This Row],[Fantasia]],'BASE VENDAS'!#REF!,2,0),0)</f>
        <v>0</v>
      </c>
      <c r="AG1480" s="41">
        <f>IFERROR(VLOOKUP(Tabela3[[#This Row],[Fantasia]],'BASE VENDAS'!#REF!,3,0),0)</f>
        <v>0</v>
      </c>
      <c r="AH1480" s="42">
        <f t="shared" si="24"/>
        <v>2.8611970184302681E-2</v>
      </c>
    </row>
    <row r="1481" spans="1:34" x14ac:dyDescent="0.2">
      <c r="A1481" s="9" t="str">
        <f>IFERROR(Tabela3[[#This Row],[direita]],"formula")</f>
        <v>2459 - 61)</v>
      </c>
      <c r="C1481" t="s">
        <v>1140</v>
      </c>
      <c r="D1481" t="s">
        <v>918</v>
      </c>
      <c r="E1481" t="s">
        <v>1284</v>
      </c>
      <c r="F1481" t="s">
        <v>696</v>
      </c>
      <c r="G1481" t="s">
        <v>2252</v>
      </c>
      <c r="H1481" s="48">
        <v>45706</v>
      </c>
      <c r="I1481" t="s">
        <v>1982</v>
      </c>
      <c r="J1481" t="s">
        <v>303</v>
      </c>
      <c r="K1481" t="s">
        <v>98</v>
      </c>
      <c r="L1481" t="s">
        <v>358</v>
      </c>
      <c r="M1481" t="s">
        <v>359</v>
      </c>
      <c r="N1481" t="s">
        <v>311</v>
      </c>
      <c r="O1481" t="s">
        <v>311</v>
      </c>
      <c r="P1481" t="s">
        <v>2800</v>
      </c>
      <c r="Q1481" t="s">
        <v>300</v>
      </c>
      <c r="R1481" t="s">
        <v>1802</v>
      </c>
      <c r="S1481" t="s">
        <v>20</v>
      </c>
      <c r="T1481" s="49">
        <v>5</v>
      </c>
      <c r="U1481" s="49">
        <v>63.75</v>
      </c>
      <c r="V1481" s="49">
        <v>413</v>
      </c>
      <c r="W1481" t="s">
        <v>315</v>
      </c>
      <c r="X1481" t="s">
        <v>368</v>
      </c>
      <c r="Y1481" t="s">
        <v>369</v>
      </c>
      <c r="Z1481" t="s">
        <v>2801</v>
      </c>
      <c r="AA1481" s="2" t="str">
        <f>IFERROR(VLOOKUP(Tabela3[[#This Row],[RetornCodigo]],Tabela7[],4,0),"formula")</f>
        <v xml:space="preserve">Mateus Caxias   </v>
      </c>
      <c r="AB1481" s="9" t="str">
        <f>IFERROR(VLOOKUP(Tabela3[[#This Row],[RetornCodigo]],Tabela7[],3,0),"formula")</f>
        <v>Mateus</v>
      </c>
      <c r="AC1481" s="40">
        <f>IFERROR(Tabela3[[#This Row],[Vlr Devolução]]/$AK$1,"formula")</f>
        <v>1.3232295413013579E-3</v>
      </c>
      <c r="AD1481" s="32">
        <f>IFERROR(Tabela3[[#This Row],[Qtd Devolvida Kg]]/$AL$1,"formula")</f>
        <v>1.8488661051641127E-3</v>
      </c>
      <c r="AE1481" s="41" t="str">
        <f>IFERROR(RIGHT(Tabela3[[#This Row],[Cliente]],10),"formula")</f>
        <v>2459 - 61)</v>
      </c>
      <c r="AF1481" s="41">
        <f>IFERROR(VLOOKUP(Tabela3[[#This Row],[Fantasia]],'BASE VENDAS'!#REF!,2,0),0)</f>
        <v>0</v>
      </c>
      <c r="AG1481" s="41">
        <f>IFERROR(VLOOKUP(Tabela3[[#This Row],[Fantasia]],'BASE VENDAS'!#REF!,3,0),0)</f>
        <v>0</v>
      </c>
      <c r="AH1481" s="42">
        <f t="shared" si="24"/>
        <v>2.8611970184302681E-2</v>
      </c>
    </row>
    <row r="1482" spans="1:34" x14ac:dyDescent="0.2">
      <c r="A1482" s="9" t="str">
        <f>IFERROR(Tabela3[[#This Row],[direita]],"formula")</f>
        <v>2459 - 61)</v>
      </c>
      <c r="C1482" t="s">
        <v>1140</v>
      </c>
      <c r="D1482" t="s">
        <v>918</v>
      </c>
      <c r="E1482" t="s">
        <v>1284</v>
      </c>
      <c r="F1482" t="s">
        <v>696</v>
      </c>
      <c r="G1482" t="s">
        <v>2252</v>
      </c>
      <c r="H1482" s="48">
        <v>45706</v>
      </c>
      <c r="I1482" t="s">
        <v>1982</v>
      </c>
      <c r="J1482" t="s">
        <v>303</v>
      </c>
      <c r="K1482" t="s">
        <v>159</v>
      </c>
      <c r="L1482" t="s">
        <v>339</v>
      </c>
      <c r="M1482" t="s">
        <v>160</v>
      </c>
      <c r="N1482" t="s">
        <v>311</v>
      </c>
      <c r="O1482" t="s">
        <v>311</v>
      </c>
      <c r="P1482" t="s">
        <v>2800</v>
      </c>
      <c r="Q1482" t="s">
        <v>327</v>
      </c>
      <c r="R1482" t="s">
        <v>161</v>
      </c>
      <c r="S1482" t="s">
        <v>20</v>
      </c>
      <c r="T1482" s="49">
        <v>8.3299999999999999E-2</v>
      </c>
      <c r="U1482" s="49">
        <v>0.99960000000000004</v>
      </c>
      <c r="V1482" s="49">
        <v>6.5</v>
      </c>
      <c r="W1482" t="s">
        <v>315</v>
      </c>
      <c r="X1482" t="s">
        <v>302</v>
      </c>
      <c r="Y1482" t="s">
        <v>21</v>
      </c>
      <c r="Z1482" t="s">
        <v>2801</v>
      </c>
      <c r="AA1482" s="2" t="str">
        <f>IFERROR(VLOOKUP(Tabela3[[#This Row],[RetornCodigo]],Tabela7[],4,0),"formula")</f>
        <v xml:space="preserve">Mateus Caxias   </v>
      </c>
      <c r="AB1482" s="9" t="str">
        <f>IFERROR(VLOOKUP(Tabela3[[#This Row],[RetornCodigo]],Tabela7[],3,0),"formula")</f>
        <v>Mateus</v>
      </c>
      <c r="AC1482" s="40">
        <f>IFERROR(Tabela3[[#This Row],[Vlr Devolução]]/$AK$1,"formula")</f>
        <v>2.0825646533798613E-5</v>
      </c>
      <c r="AD1482" s="32">
        <f>IFERROR(Tabela3[[#This Row],[Qtd Devolvida Kg]]/$AL$1,"formula")</f>
        <v>2.8990220528973289E-5</v>
      </c>
      <c r="AE1482" s="41" t="str">
        <f>IFERROR(RIGHT(Tabela3[[#This Row],[Cliente]],10),"formula")</f>
        <v>2459 - 61)</v>
      </c>
      <c r="AF1482" s="41">
        <f>IFERROR(VLOOKUP(Tabela3[[#This Row],[Fantasia]],'BASE VENDAS'!#REF!,2,0),0)</f>
        <v>0</v>
      </c>
      <c r="AG1482" s="41">
        <f>IFERROR(VLOOKUP(Tabela3[[#This Row],[Fantasia]],'BASE VENDAS'!#REF!,3,0),0)</f>
        <v>0</v>
      </c>
      <c r="AH1482" s="42">
        <f t="shared" si="24"/>
        <v>2.8611970184302681E-2</v>
      </c>
    </row>
    <row r="1483" spans="1:34" x14ac:dyDescent="0.2">
      <c r="A1483" s="9" t="str">
        <f>IFERROR(Tabela3[[#This Row],[direita]],"formula")</f>
        <v>2459 - 50)</v>
      </c>
      <c r="C1483" t="s">
        <v>1140</v>
      </c>
      <c r="D1483" t="s">
        <v>918</v>
      </c>
      <c r="E1483" t="s">
        <v>1141</v>
      </c>
      <c r="F1483" t="s">
        <v>677</v>
      </c>
      <c r="G1483" t="s">
        <v>1336</v>
      </c>
      <c r="H1483" s="48">
        <v>45701</v>
      </c>
      <c r="I1483" t="s">
        <v>430</v>
      </c>
      <c r="J1483" t="s">
        <v>303</v>
      </c>
      <c r="K1483" t="s">
        <v>98</v>
      </c>
      <c r="L1483" t="s">
        <v>358</v>
      </c>
      <c r="M1483" t="s">
        <v>359</v>
      </c>
      <c r="N1483" t="s">
        <v>311</v>
      </c>
      <c r="O1483" t="s">
        <v>311</v>
      </c>
      <c r="P1483" t="s">
        <v>2423</v>
      </c>
      <c r="Q1483" t="s">
        <v>300</v>
      </c>
      <c r="R1483" t="s">
        <v>1802</v>
      </c>
      <c r="S1483" t="s">
        <v>20</v>
      </c>
      <c r="T1483" s="49">
        <v>1.7142999999999999</v>
      </c>
      <c r="U1483" s="49">
        <v>21.857324999999999</v>
      </c>
      <c r="V1483" s="49">
        <v>141.6</v>
      </c>
      <c r="W1483" t="s">
        <v>315</v>
      </c>
      <c r="X1483" t="s">
        <v>368</v>
      </c>
      <c r="Y1483" t="s">
        <v>369</v>
      </c>
      <c r="Z1483" t="s">
        <v>2424</v>
      </c>
      <c r="AA1483" s="2" t="str">
        <f>IFERROR(VLOOKUP(Tabela3[[#This Row],[RetornCodigo]],Tabela7[],4,0),"formula")</f>
        <v xml:space="preserve">Mateus Parque Sao Joao   </v>
      </c>
      <c r="AB1483" s="9" t="str">
        <f>IFERROR(VLOOKUP(Tabela3[[#This Row],[RetornCodigo]],Tabela7[],3,0),"formula")</f>
        <v>Mateus</v>
      </c>
      <c r="AC1483" s="40">
        <f>IFERROR(Tabela3[[#This Row],[Vlr Devolução]]/$AK$1,"formula")</f>
        <v>4.5367869987475131E-4</v>
      </c>
      <c r="AD1483" s="32">
        <f>IFERROR(Tabela3[[#This Row],[Qtd Devolvida Kg]]/$AL$1,"formula")</f>
        <v>6.3390223281656766E-4</v>
      </c>
      <c r="AE1483" s="41" t="str">
        <f>IFERROR(RIGHT(Tabela3[[#This Row],[Cliente]],10),"formula")</f>
        <v>2459 - 50)</v>
      </c>
      <c r="AF1483" s="41">
        <f>IFERROR(VLOOKUP(Tabela3[[#This Row],[Fantasia]],'BASE VENDAS'!#REF!,2,0),0)</f>
        <v>0</v>
      </c>
      <c r="AG1483" s="41">
        <f>IFERROR(VLOOKUP(Tabela3[[#This Row],[Fantasia]],'BASE VENDAS'!#REF!,3,0),0)</f>
        <v>0</v>
      </c>
      <c r="AH1483" s="42">
        <f t="shared" si="24"/>
        <v>2.8611970184302681E-2</v>
      </c>
    </row>
    <row r="1484" spans="1:34" x14ac:dyDescent="0.2">
      <c r="A1484" s="9" t="str">
        <f>IFERROR(Tabela3[[#This Row],[direita]],"formula")</f>
        <v>1899 - 72)</v>
      </c>
      <c r="C1484" t="s">
        <v>1140</v>
      </c>
      <c r="D1484" t="s">
        <v>921</v>
      </c>
      <c r="E1484" t="s">
        <v>1284</v>
      </c>
      <c r="F1484" t="s">
        <v>681</v>
      </c>
      <c r="G1484" t="s">
        <v>1285</v>
      </c>
      <c r="H1484" s="48">
        <v>45701</v>
      </c>
      <c r="I1484" t="s">
        <v>430</v>
      </c>
      <c r="J1484" t="s">
        <v>303</v>
      </c>
      <c r="K1484" t="s">
        <v>159</v>
      </c>
      <c r="L1484" t="s">
        <v>339</v>
      </c>
      <c r="M1484" t="s">
        <v>160</v>
      </c>
      <c r="N1484" t="s">
        <v>311</v>
      </c>
      <c r="O1484" t="s">
        <v>311</v>
      </c>
      <c r="P1484" t="s">
        <v>2170</v>
      </c>
      <c r="Q1484" t="s">
        <v>307</v>
      </c>
      <c r="R1484" t="s">
        <v>161</v>
      </c>
      <c r="S1484" t="s">
        <v>20</v>
      </c>
      <c r="T1484" s="49">
        <v>14.833299999999999</v>
      </c>
      <c r="U1484" s="49">
        <v>177.99959999999999</v>
      </c>
      <c r="V1484" s="49">
        <v>1246</v>
      </c>
      <c r="W1484" t="s">
        <v>301</v>
      </c>
      <c r="X1484" t="s">
        <v>370</v>
      </c>
      <c r="Y1484" t="s">
        <v>1144</v>
      </c>
      <c r="Z1484" t="s">
        <v>2171</v>
      </c>
      <c r="AA1484" s="2" t="str">
        <f>IFERROR(VLOOKUP(Tabela3[[#This Row],[RetornCodigo]],Tabela7[],4,0),"formula")</f>
        <v xml:space="preserve">Assai Novo Angelim   </v>
      </c>
      <c r="AB1484" s="9" t="str">
        <f>IFERROR(VLOOKUP(Tabela3[[#This Row],[RetornCodigo]],Tabela7[],3,0),"formula")</f>
        <v>Assai</v>
      </c>
      <c r="AC1484" s="40">
        <f>IFERROR(Tabela3[[#This Row],[Vlr Devolução]]/$AK$1,"formula")</f>
        <v>3.9921162432481651E-3</v>
      </c>
      <c r="AD1484" s="32">
        <f>IFERROR(Tabela3[[#This Row],[Qtd Devolvida Kg]]/$AL$1,"formula")</f>
        <v>5.1623125831022736E-3</v>
      </c>
      <c r="AE1484" s="41" t="str">
        <f>IFERROR(RIGHT(Tabela3[[#This Row],[Cliente]],10),"formula")</f>
        <v>1899 - 72)</v>
      </c>
      <c r="AF1484" s="41">
        <f>IFERROR(VLOOKUP(Tabela3[[#This Row],[Fantasia]],'BASE VENDAS'!#REF!,2,0),0)</f>
        <v>0</v>
      </c>
      <c r="AG1484" s="41">
        <f>IFERROR(VLOOKUP(Tabela3[[#This Row],[Fantasia]],'BASE VENDAS'!#REF!,3,0),0)</f>
        <v>0</v>
      </c>
      <c r="AH1484" s="42">
        <f t="shared" si="24"/>
        <v>2.8611970184302681E-2</v>
      </c>
    </row>
    <row r="1485" spans="1:34" x14ac:dyDescent="0.2">
      <c r="A1485" s="9" t="str">
        <f>IFERROR(Tabela3[[#This Row],[direita]],"formula")</f>
        <v>1899 - 71)</v>
      </c>
      <c r="C1485" t="s">
        <v>1140</v>
      </c>
      <c r="D1485" t="s">
        <v>921</v>
      </c>
      <c r="E1485" t="s">
        <v>1284</v>
      </c>
      <c r="F1485" t="s">
        <v>681</v>
      </c>
      <c r="G1485" t="s">
        <v>1288</v>
      </c>
      <c r="H1485" s="48">
        <v>45702</v>
      </c>
      <c r="I1485" t="s">
        <v>430</v>
      </c>
      <c r="J1485" t="s">
        <v>303</v>
      </c>
      <c r="K1485" t="s">
        <v>98</v>
      </c>
      <c r="L1485" t="s">
        <v>418</v>
      </c>
      <c r="M1485" t="s">
        <v>165</v>
      </c>
      <c r="N1485" t="s">
        <v>311</v>
      </c>
      <c r="O1485" t="s">
        <v>311</v>
      </c>
      <c r="P1485" t="s">
        <v>2172</v>
      </c>
      <c r="Q1485" t="s">
        <v>300</v>
      </c>
      <c r="R1485" t="s">
        <v>1912</v>
      </c>
      <c r="S1485" t="s">
        <v>20</v>
      </c>
      <c r="T1485" s="49">
        <v>0.25</v>
      </c>
      <c r="U1485" s="49">
        <v>2.6875</v>
      </c>
      <c r="V1485" s="49">
        <v>23</v>
      </c>
      <c r="W1485" t="s">
        <v>315</v>
      </c>
      <c r="X1485" t="s">
        <v>302</v>
      </c>
      <c r="Y1485" t="s">
        <v>335</v>
      </c>
      <c r="Z1485" t="s">
        <v>2173</v>
      </c>
      <c r="AA1485" s="2" t="str">
        <f>IFERROR(VLOOKUP(Tabela3[[#This Row],[RetornCodigo]],Tabela7[],4,0),"formula")</f>
        <v xml:space="preserve">Assai Turu   </v>
      </c>
      <c r="AB1485" s="9" t="str">
        <f>IFERROR(VLOOKUP(Tabela3[[#This Row],[RetornCodigo]],Tabela7[],3,0),"formula")</f>
        <v>Assai</v>
      </c>
      <c r="AC1485" s="40">
        <f>IFERROR(Tabela3[[#This Row],[Vlr Devolução]]/$AK$1,"formula")</f>
        <v>7.3690749273441246E-5</v>
      </c>
      <c r="AD1485" s="32">
        <f>IFERROR(Tabela3[[#This Row],[Qtd Devolvida Kg]]/$AL$1,"formula")</f>
        <v>7.7942394629467498E-5</v>
      </c>
      <c r="AE1485" s="41" t="str">
        <f>IFERROR(RIGHT(Tabela3[[#This Row],[Cliente]],10),"formula")</f>
        <v>1899 - 71)</v>
      </c>
      <c r="AF1485" s="41">
        <f>IFERROR(VLOOKUP(Tabela3[[#This Row],[Fantasia]],'BASE VENDAS'!#REF!,2,0),0)</f>
        <v>0</v>
      </c>
      <c r="AG1485" s="41">
        <f>IFERROR(VLOOKUP(Tabela3[[#This Row],[Fantasia]],'BASE VENDAS'!#REF!,3,0),0)</f>
        <v>0</v>
      </c>
      <c r="AH1485" s="42">
        <f t="shared" si="24"/>
        <v>2.8611970184302681E-2</v>
      </c>
    </row>
    <row r="1486" spans="1:34" x14ac:dyDescent="0.2">
      <c r="A1486" s="9" t="str">
        <f>IFERROR(Tabela3[[#This Row],[direita]],"formula")</f>
        <v>1899 - 71)</v>
      </c>
      <c r="C1486" t="s">
        <v>1140</v>
      </c>
      <c r="D1486" t="s">
        <v>921</v>
      </c>
      <c r="E1486" t="s">
        <v>1284</v>
      </c>
      <c r="F1486" t="s">
        <v>681</v>
      </c>
      <c r="G1486" t="s">
        <v>1288</v>
      </c>
      <c r="H1486" s="48">
        <v>45706</v>
      </c>
      <c r="I1486" t="s">
        <v>1982</v>
      </c>
      <c r="J1486" t="s">
        <v>303</v>
      </c>
      <c r="K1486" t="s">
        <v>98</v>
      </c>
      <c r="L1486" t="s">
        <v>418</v>
      </c>
      <c r="M1486" t="s">
        <v>165</v>
      </c>
      <c r="N1486" t="s">
        <v>311</v>
      </c>
      <c r="O1486" t="s">
        <v>311</v>
      </c>
      <c r="P1486" t="s">
        <v>2425</v>
      </c>
      <c r="Q1486" t="s">
        <v>300</v>
      </c>
      <c r="R1486" t="s">
        <v>1912</v>
      </c>
      <c r="S1486" t="s">
        <v>20</v>
      </c>
      <c r="T1486" s="49">
        <v>1.25</v>
      </c>
      <c r="U1486" s="49">
        <v>13.4375</v>
      </c>
      <c r="V1486" s="49">
        <v>115</v>
      </c>
      <c r="W1486" t="s">
        <v>301</v>
      </c>
      <c r="X1486" t="s">
        <v>370</v>
      </c>
      <c r="Y1486" t="s">
        <v>371</v>
      </c>
      <c r="Z1486" t="s">
        <v>2173</v>
      </c>
      <c r="AA1486" s="2" t="str">
        <f>IFERROR(VLOOKUP(Tabela3[[#This Row],[RetornCodigo]],Tabela7[],4,0),"formula")</f>
        <v xml:space="preserve">Assai Turu   </v>
      </c>
      <c r="AB1486" s="9" t="str">
        <f>IFERROR(VLOOKUP(Tabela3[[#This Row],[RetornCodigo]],Tabela7[],3,0),"formula")</f>
        <v>Assai</v>
      </c>
      <c r="AC1486" s="40">
        <f>IFERROR(Tabela3[[#This Row],[Vlr Devolução]]/$AK$1,"formula")</f>
        <v>3.6845374636720624E-4</v>
      </c>
      <c r="AD1486" s="32">
        <f>IFERROR(Tabela3[[#This Row],[Qtd Devolvida Kg]]/$AL$1,"formula")</f>
        <v>3.8971197314733745E-4</v>
      </c>
      <c r="AE1486" s="41" t="str">
        <f>IFERROR(RIGHT(Tabela3[[#This Row],[Cliente]],10),"formula")</f>
        <v>1899 - 71)</v>
      </c>
      <c r="AF1486" s="41">
        <f>IFERROR(VLOOKUP(Tabela3[[#This Row],[Fantasia]],'BASE VENDAS'!#REF!,2,0),0)</f>
        <v>0</v>
      </c>
      <c r="AG1486" s="41">
        <f>IFERROR(VLOOKUP(Tabela3[[#This Row],[Fantasia]],'BASE VENDAS'!#REF!,3,0),0)</f>
        <v>0</v>
      </c>
      <c r="AH1486" s="42">
        <f t="shared" si="24"/>
        <v>2.8611970184302681E-2</v>
      </c>
    </row>
    <row r="1487" spans="1:34" x14ac:dyDescent="0.2">
      <c r="A1487" s="9" t="str">
        <f>IFERROR(Tabela3[[#This Row],[direita]],"formula")</f>
        <v>1899 - 71)</v>
      </c>
      <c r="C1487" t="s">
        <v>1140</v>
      </c>
      <c r="D1487" t="s">
        <v>921</v>
      </c>
      <c r="E1487" t="s">
        <v>1284</v>
      </c>
      <c r="F1487" t="s">
        <v>681</v>
      </c>
      <c r="G1487" t="s">
        <v>1288</v>
      </c>
      <c r="H1487" s="48">
        <v>45706</v>
      </c>
      <c r="I1487" t="s">
        <v>1982</v>
      </c>
      <c r="J1487" t="s">
        <v>303</v>
      </c>
      <c r="K1487" t="s">
        <v>98</v>
      </c>
      <c r="L1487" t="s">
        <v>418</v>
      </c>
      <c r="M1487" t="s">
        <v>165</v>
      </c>
      <c r="N1487" t="s">
        <v>311</v>
      </c>
      <c r="O1487" t="s">
        <v>311</v>
      </c>
      <c r="P1487" t="s">
        <v>2976</v>
      </c>
      <c r="Q1487" t="s">
        <v>300</v>
      </c>
      <c r="R1487" t="s">
        <v>1912</v>
      </c>
      <c r="S1487" t="s">
        <v>20</v>
      </c>
      <c r="T1487" s="49">
        <v>1</v>
      </c>
      <c r="U1487" s="49">
        <v>10.75</v>
      </c>
      <c r="V1487" s="49">
        <v>92</v>
      </c>
      <c r="W1487" t="s">
        <v>301</v>
      </c>
      <c r="X1487" t="s">
        <v>370</v>
      </c>
      <c r="Y1487" t="s">
        <v>371</v>
      </c>
      <c r="Z1487" t="s">
        <v>2173</v>
      </c>
      <c r="AA1487" s="2" t="str">
        <f>IFERROR(VLOOKUP(Tabela3[[#This Row],[RetornCodigo]],Tabela7[],4,0),"formula")</f>
        <v xml:space="preserve">Assai Turu   </v>
      </c>
      <c r="AB1487" s="9" t="str">
        <f>IFERROR(VLOOKUP(Tabela3[[#This Row],[RetornCodigo]],Tabela7[],3,0),"formula")</f>
        <v>Assai</v>
      </c>
      <c r="AC1487" s="40">
        <f>IFERROR(Tabela3[[#This Row],[Vlr Devolução]]/$AK$1,"formula")</f>
        <v>2.9476299709376498E-4</v>
      </c>
      <c r="AD1487" s="32">
        <f>IFERROR(Tabela3[[#This Row],[Qtd Devolvida Kg]]/$AL$1,"formula")</f>
        <v>3.1176957851786999E-4</v>
      </c>
      <c r="AE1487" s="41" t="str">
        <f>IFERROR(RIGHT(Tabela3[[#This Row],[Cliente]],10),"formula")</f>
        <v>1899 - 71)</v>
      </c>
      <c r="AF1487" s="41">
        <f>IFERROR(VLOOKUP(Tabela3[[#This Row],[Fantasia]],'BASE VENDAS'!#REF!,2,0),0)</f>
        <v>0</v>
      </c>
      <c r="AG1487" s="41">
        <f>IFERROR(VLOOKUP(Tabela3[[#This Row],[Fantasia]],'BASE VENDAS'!#REF!,3,0),0)</f>
        <v>0</v>
      </c>
      <c r="AH1487" s="42">
        <f t="shared" si="24"/>
        <v>2.8611970184302681E-2</v>
      </c>
    </row>
    <row r="1488" spans="1:34" x14ac:dyDescent="0.2">
      <c r="A1488" s="9" t="str">
        <f>IFERROR(Tabela3[[#This Row],[direita]],"formula")</f>
        <v>1899 - 73)</v>
      </c>
      <c r="C1488" t="s">
        <v>1140</v>
      </c>
      <c r="D1488" t="s">
        <v>921</v>
      </c>
      <c r="E1488" t="s">
        <v>1284</v>
      </c>
      <c r="F1488" t="s">
        <v>681</v>
      </c>
      <c r="G1488" t="s">
        <v>1439</v>
      </c>
      <c r="H1488" s="48">
        <v>45703</v>
      </c>
      <c r="I1488" t="s">
        <v>430</v>
      </c>
      <c r="J1488" t="s">
        <v>303</v>
      </c>
      <c r="K1488" t="s">
        <v>159</v>
      </c>
      <c r="L1488" t="s">
        <v>340</v>
      </c>
      <c r="M1488" t="s">
        <v>162</v>
      </c>
      <c r="N1488" t="s">
        <v>325</v>
      </c>
      <c r="O1488" t="s">
        <v>311</v>
      </c>
      <c r="P1488" t="s">
        <v>2174</v>
      </c>
      <c r="Q1488" t="s">
        <v>300</v>
      </c>
      <c r="R1488" t="s">
        <v>1814</v>
      </c>
      <c r="S1488" t="s">
        <v>20</v>
      </c>
      <c r="T1488" s="49">
        <v>0.48330000000000001</v>
      </c>
      <c r="U1488" s="49">
        <v>5.7995999999999999</v>
      </c>
      <c r="V1488" s="49">
        <v>31.9</v>
      </c>
      <c r="W1488" t="s">
        <v>305</v>
      </c>
      <c r="X1488" t="s">
        <v>368</v>
      </c>
      <c r="Y1488" t="s">
        <v>369</v>
      </c>
      <c r="Z1488" t="s">
        <v>2175</v>
      </c>
      <c r="AA1488" s="2" t="str">
        <f>IFERROR(VLOOKUP(Tabela3[[#This Row],[RetornCodigo]],Tabela7[],4,0),"formula")</f>
        <v xml:space="preserve">Assai Sao Bernardo   </v>
      </c>
      <c r="AB1488" s="9" t="str">
        <f>IFERROR(VLOOKUP(Tabela3[[#This Row],[RetornCodigo]],Tabela7[],3,0),"formula")</f>
        <v>Assai</v>
      </c>
      <c r="AC1488" s="40">
        <f>IFERROR(Tabela3[[#This Row],[Vlr Devolução]]/$AK$1,"formula")</f>
        <v>1.0220586529664242E-4</v>
      </c>
      <c r="AD1488" s="32">
        <f>IFERROR(Tabela3[[#This Row],[Qtd Devolvida Kg]]/$AL$1,"formula")</f>
        <v>1.6819896256485941E-4</v>
      </c>
      <c r="AE1488" s="41" t="str">
        <f>IFERROR(RIGHT(Tabela3[[#This Row],[Cliente]],10),"formula")</f>
        <v>1899 - 73)</v>
      </c>
      <c r="AF1488" s="41">
        <f>IFERROR(VLOOKUP(Tabela3[[#This Row],[Fantasia]],'BASE VENDAS'!#REF!,2,0),0)</f>
        <v>0</v>
      </c>
      <c r="AG1488" s="41">
        <f>IFERROR(VLOOKUP(Tabela3[[#This Row],[Fantasia]],'BASE VENDAS'!#REF!,3,0),0)</f>
        <v>0</v>
      </c>
      <c r="AH1488" s="42">
        <f t="shared" si="24"/>
        <v>2.8611970184302681E-2</v>
      </c>
    </row>
    <row r="1489" spans="1:34" x14ac:dyDescent="0.2">
      <c r="A1489" s="9" t="str">
        <f>IFERROR(Tabela3[[#This Row],[direita]],"formula")</f>
        <v>1899 - 73)</v>
      </c>
      <c r="C1489" t="s">
        <v>1140</v>
      </c>
      <c r="D1489" t="s">
        <v>921</v>
      </c>
      <c r="E1489" t="s">
        <v>1284</v>
      </c>
      <c r="F1489" t="s">
        <v>681</v>
      </c>
      <c r="G1489" t="s">
        <v>1439</v>
      </c>
      <c r="H1489" s="48">
        <v>45701</v>
      </c>
      <c r="I1489" t="s">
        <v>430</v>
      </c>
      <c r="J1489" t="s">
        <v>303</v>
      </c>
      <c r="K1489" t="s">
        <v>159</v>
      </c>
      <c r="L1489" t="s">
        <v>340</v>
      </c>
      <c r="M1489" t="s">
        <v>162</v>
      </c>
      <c r="N1489" t="s">
        <v>325</v>
      </c>
      <c r="O1489" t="s">
        <v>311</v>
      </c>
      <c r="P1489" t="s">
        <v>2176</v>
      </c>
      <c r="Q1489" t="s">
        <v>307</v>
      </c>
      <c r="R1489" t="s">
        <v>1814</v>
      </c>
      <c r="S1489" t="s">
        <v>20</v>
      </c>
      <c r="T1489" s="49">
        <v>8.3299999999999999E-2</v>
      </c>
      <c r="U1489" s="49">
        <v>0.99960000000000004</v>
      </c>
      <c r="V1489" s="49">
        <v>5.5</v>
      </c>
      <c r="W1489" t="s">
        <v>305</v>
      </c>
      <c r="X1489" t="s">
        <v>368</v>
      </c>
      <c r="Y1489" t="s">
        <v>369</v>
      </c>
      <c r="Z1489" t="s">
        <v>2177</v>
      </c>
      <c r="AA1489" s="2" t="str">
        <f>IFERROR(VLOOKUP(Tabela3[[#This Row],[RetornCodigo]],Tabela7[],4,0),"formula")</f>
        <v xml:space="preserve">Assai Sao Bernardo   </v>
      </c>
      <c r="AB1489" s="9" t="str">
        <f>IFERROR(VLOOKUP(Tabela3[[#This Row],[RetornCodigo]],Tabela7[],3,0),"formula")</f>
        <v>Assai</v>
      </c>
      <c r="AC1489" s="40">
        <f>IFERROR(Tabela3[[#This Row],[Vlr Devolução]]/$AK$1,"formula")</f>
        <v>1.7621700913214211E-5</v>
      </c>
      <c r="AD1489" s="32">
        <f>IFERROR(Tabela3[[#This Row],[Qtd Devolvida Kg]]/$AL$1,"formula")</f>
        <v>2.8990220528973289E-5</v>
      </c>
      <c r="AE1489" s="41" t="str">
        <f>IFERROR(RIGHT(Tabela3[[#This Row],[Cliente]],10),"formula")</f>
        <v>1899 - 73)</v>
      </c>
      <c r="AF1489" s="41">
        <f>IFERROR(VLOOKUP(Tabela3[[#This Row],[Fantasia]],'BASE VENDAS'!#REF!,2,0),0)</f>
        <v>0</v>
      </c>
      <c r="AG1489" s="41">
        <f>IFERROR(VLOOKUP(Tabela3[[#This Row],[Fantasia]],'BASE VENDAS'!#REF!,3,0),0)</f>
        <v>0</v>
      </c>
      <c r="AH1489" s="42">
        <f t="shared" si="24"/>
        <v>2.8611970184302681E-2</v>
      </c>
    </row>
    <row r="1490" spans="1:34" x14ac:dyDescent="0.2">
      <c r="A1490" s="9" t="str">
        <f>IFERROR(Tabela3[[#This Row],[direita]],"formula")</f>
        <v>1899 - 73)</v>
      </c>
      <c r="C1490" t="s">
        <v>1140</v>
      </c>
      <c r="D1490" t="s">
        <v>921</v>
      </c>
      <c r="E1490" t="s">
        <v>1284</v>
      </c>
      <c r="F1490" t="s">
        <v>681</v>
      </c>
      <c r="G1490" t="s">
        <v>1439</v>
      </c>
      <c r="H1490" s="48">
        <v>45707</v>
      </c>
      <c r="I1490" t="s">
        <v>1982</v>
      </c>
      <c r="J1490" t="s">
        <v>303</v>
      </c>
      <c r="K1490" t="s">
        <v>159</v>
      </c>
      <c r="L1490" t="s">
        <v>340</v>
      </c>
      <c r="M1490" t="s">
        <v>162</v>
      </c>
      <c r="N1490" t="s">
        <v>325</v>
      </c>
      <c r="O1490" t="s">
        <v>311</v>
      </c>
      <c r="P1490" t="s">
        <v>2804</v>
      </c>
      <c r="Q1490" t="s">
        <v>300</v>
      </c>
      <c r="R1490" t="s">
        <v>1814</v>
      </c>
      <c r="S1490" t="s">
        <v>20</v>
      </c>
      <c r="T1490" s="49">
        <v>0.375</v>
      </c>
      <c r="U1490" s="49">
        <v>4.5</v>
      </c>
      <c r="V1490" s="49">
        <v>24.75</v>
      </c>
      <c r="W1490" t="s">
        <v>305</v>
      </c>
      <c r="X1490" t="s">
        <v>368</v>
      </c>
      <c r="Y1490" t="s">
        <v>369</v>
      </c>
      <c r="Z1490" t="s">
        <v>2177</v>
      </c>
      <c r="AA1490" s="2" t="str">
        <f>IFERROR(VLOOKUP(Tabela3[[#This Row],[RetornCodigo]],Tabela7[],4,0),"formula")</f>
        <v xml:space="preserve">Assai Sao Bernardo   </v>
      </c>
      <c r="AB1490" s="9" t="str">
        <f>IFERROR(VLOOKUP(Tabela3[[#This Row],[RetornCodigo]],Tabela7[],3,0),"formula")</f>
        <v>Assai</v>
      </c>
      <c r="AC1490" s="40">
        <f>IFERROR(Tabela3[[#This Row],[Vlr Devolução]]/$AK$1,"formula")</f>
        <v>7.929765410946395E-5</v>
      </c>
      <c r="AD1490" s="32">
        <f>IFERROR(Tabela3[[#This Row],[Qtd Devolvida Kg]]/$AL$1,"formula")</f>
        <v>1.3050819565864325E-4</v>
      </c>
      <c r="AE1490" s="41" t="str">
        <f>IFERROR(RIGHT(Tabela3[[#This Row],[Cliente]],10),"formula")</f>
        <v>1899 - 73)</v>
      </c>
      <c r="AF1490" s="41">
        <f>IFERROR(VLOOKUP(Tabela3[[#This Row],[Fantasia]],'BASE VENDAS'!#REF!,2,0),0)</f>
        <v>0</v>
      </c>
      <c r="AG1490" s="41">
        <f>IFERROR(VLOOKUP(Tabela3[[#This Row],[Fantasia]],'BASE VENDAS'!#REF!,3,0),0)</f>
        <v>0</v>
      </c>
      <c r="AH1490" s="42">
        <f t="shared" si="24"/>
        <v>2.8611970184302681E-2</v>
      </c>
    </row>
    <row r="1491" spans="1:34" x14ac:dyDescent="0.2">
      <c r="A1491" s="9" t="str">
        <f>IFERROR(Tabela3[[#This Row],[direita]],"formula")</f>
        <v>1899 - 61)</v>
      </c>
      <c r="C1491" t="s">
        <v>1134</v>
      </c>
      <c r="D1491" t="s">
        <v>917</v>
      </c>
      <c r="E1491" t="s">
        <v>1135</v>
      </c>
      <c r="F1491" t="s">
        <v>676</v>
      </c>
      <c r="G1491" t="s">
        <v>1173</v>
      </c>
      <c r="H1491" s="48">
        <v>45698</v>
      </c>
      <c r="I1491" t="s">
        <v>430</v>
      </c>
      <c r="J1491" t="s">
        <v>303</v>
      </c>
      <c r="K1491" t="s">
        <v>159</v>
      </c>
      <c r="L1491" t="s">
        <v>339</v>
      </c>
      <c r="M1491" t="s">
        <v>356</v>
      </c>
      <c r="N1491" t="s">
        <v>311</v>
      </c>
      <c r="O1491" t="s">
        <v>311</v>
      </c>
      <c r="P1491" t="s">
        <v>1174</v>
      </c>
      <c r="Q1491" t="s">
        <v>308</v>
      </c>
      <c r="R1491" t="s">
        <v>1792</v>
      </c>
      <c r="S1491" t="s">
        <v>20</v>
      </c>
      <c r="T1491" s="49">
        <v>0.70830000000000004</v>
      </c>
      <c r="U1491" s="49">
        <v>8.4995999999999992</v>
      </c>
      <c r="V1491" s="49">
        <v>25.5</v>
      </c>
      <c r="W1491" t="s">
        <v>315</v>
      </c>
      <c r="X1491" t="s">
        <v>370</v>
      </c>
      <c r="Y1491" t="s">
        <v>379</v>
      </c>
      <c r="Z1491" t="s">
        <v>1175</v>
      </c>
      <c r="AA1491" s="2" t="str">
        <f>IFERROR(VLOOKUP(Tabela3[[#This Row],[RetornCodigo]],Tabela7[],4,0),"formula")</f>
        <v xml:space="preserve">Assai Joquei Clube   </v>
      </c>
      <c r="AB1491" s="9" t="str">
        <f>IFERROR(VLOOKUP(Tabela3[[#This Row],[RetornCodigo]],Tabela7[],3,0),"formula")</f>
        <v>Assai</v>
      </c>
      <c r="AC1491" s="40">
        <f>IFERROR(Tabela3[[#This Row],[Vlr Devolução]]/$AK$1,"formula")</f>
        <v>8.1700613324902252E-5</v>
      </c>
      <c r="AD1491" s="32">
        <f>IFERROR(Tabela3[[#This Row],[Qtd Devolvida Kg]]/$AL$1,"formula")</f>
        <v>2.4650387996004534E-4</v>
      </c>
      <c r="AE1491" s="41" t="str">
        <f>IFERROR(RIGHT(Tabela3[[#This Row],[Cliente]],10),"formula")</f>
        <v>1899 - 61)</v>
      </c>
      <c r="AF1491" s="41">
        <f>IFERROR(VLOOKUP(Tabela3[[#This Row],[Fantasia]],'BASE VENDAS'!#REF!,2,0),0)</f>
        <v>0</v>
      </c>
      <c r="AG1491" s="41">
        <f>IFERROR(VLOOKUP(Tabela3[[#This Row],[Fantasia]],'BASE VENDAS'!#REF!,3,0),0)</f>
        <v>0</v>
      </c>
      <c r="AH1491" s="42">
        <f t="shared" si="24"/>
        <v>2.8611970184302681E-2</v>
      </c>
    </row>
    <row r="1492" spans="1:34" x14ac:dyDescent="0.2">
      <c r="A1492" s="9" t="str">
        <f>IFERROR(Tabela3[[#This Row],[direita]],"formula")</f>
        <v>1899 - 27)</v>
      </c>
      <c r="C1492" t="s">
        <v>1134</v>
      </c>
      <c r="D1492" t="s">
        <v>917</v>
      </c>
      <c r="E1492" t="s">
        <v>1135</v>
      </c>
      <c r="F1492" t="s">
        <v>676</v>
      </c>
      <c r="G1492" t="s">
        <v>1793</v>
      </c>
      <c r="H1492" s="48">
        <v>45699</v>
      </c>
      <c r="I1492" t="s">
        <v>430</v>
      </c>
      <c r="J1492" t="s">
        <v>303</v>
      </c>
      <c r="K1492" t="s">
        <v>98</v>
      </c>
      <c r="L1492" t="s">
        <v>418</v>
      </c>
      <c r="M1492" t="s">
        <v>99</v>
      </c>
      <c r="N1492" t="s">
        <v>311</v>
      </c>
      <c r="O1492" t="s">
        <v>311</v>
      </c>
      <c r="P1492" t="s">
        <v>1794</v>
      </c>
      <c r="Q1492" t="s">
        <v>300</v>
      </c>
      <c r="R1492" t="s">
        <v>1795</v>
      </c>
      <c r="S1492" t="s">
        <v>96</v>
      </c>
      <c r="T1492" s="49">
        <v>20</v>
      </c>
      <c r="U1492" s="49">
        <v>20</v>
      </c>
      <c r="V1492" s="49">
        <v>114</v>
      </c>
      <c r="W1492" t="s">
        <v>315</v>
      </c>
      <c r="X1492" t="s">
        <v>370</v>
      </c>
      <c r="Y1492" t="s">
        <v>379</v>
      </c>
      <c r="Z1492" t="s">
        <v>1796</v>
      </c>
      <c r="AA1492" s="2" t="str">
        <f>IFERROR(VLOOKUP(Tabela3[[#This Row],[RetornCodigo]],Tabela7[],4,0),"formula")</f>
        <v xml:space="preserve">Assai Parangaba   </v>
      </c>
      <c r="AB1492" s="9" t="str">
        <f>IFERROR(VLOOKUP(Tabela3[[#This Row],[RetornCodigo]],Tabela7[],3,0),"formula")</f>
        <v>Assai</v>
      </c>
      <c r="AC1492" s="40">
        <f>IFERROR(Tabela3[[#This Row],[Vlr Devolução]]/$AK$1,"formula")</f>
        <v>3.6524980074662184E-4</v>
      </c>
      <c r="AD1492" s="32">
        <f>IFERROR(Tabela3[[#This Row],[Qtd Devolvida Kg]]/$AL$1,"formula")</f>
        <v>5.8003642514952553E-4</v>
      </c>
      <c r="AE1492" s="41" t="str">
        <f>IFERROR(RIGHT(Tabela3[[#This Row],[Cliente]],10),"formula")</f>
        <v>1899 - 27)</v>
      </c>
      <c r="AF1492" s="41">
        <f>IFERROR(VLOOKUP(Tabela3[[#This Row],[Fantasia]],'BASE VENDAS'!#REF!,2,0),0)</f>
        <v>0</v>
      </c>
      <c r="AG1492" s="41">
        <f>IFERROR(VLOOKUP(Tabela3[[#This Row],[Fantasia]],'BASE VENDAS'!#REF!,3,0),0)</f>
        <v>0</v>
      </c>
      <c r="AH1492" s="42">
        <f t="shared" si="24"/>
        <v>2.8611970184302681E-2</v>
      </c>
    </row>
    <row r="1493" spans="1:34" x14ac:dyDescent="0.2">
      <c r="A1493" s="9" t="str">
        <f>IFERROR(Tabela3[[#This Row],[direita]],"formula")</f>
        <v>1899 - 08)</v>
      </c>
      <c r="C1493" t="s">
        <v>1134</v>
      </c>
      <c r="D1493" t="s">
        <v>917</v>
      </c>
      <c r="E1493" t="s">
        <v>1135</v>
      </c>
      <c r="F1493" t="s">
        <v>683</v>
      </c>
      <c r="G1493" t="s">
        <v>1210</v>
      </c>
      <c r="H1493" s="48">
        <v>45699</v>
      </c>
      <c r="I1493" t="s">
        <v>430</v>
      </c>
      <c r="J1493" t="s">
        <v>303</v>
      </c>
      <c r="K1493" t="s">
        <v>98</v>
      </c>
      <c r="L1493" t="s">
        <v>418</v>
      </c>
      <c r="M1493" t="s">
        <v>99</v>
      </c>
      <c r="N1493" t="s">
        <v>311</v>
      </c>
      <c r="O1493" t="s">
        <v>311</v>
      </c>
      <c r="P1493" t="s">
        <v>2426</v>
      </c>
      <c r="Q1493" t="s">
        <v>300</v>
      </c>
      <c r="R1493" t="s">
        <v>1795</v>
      </c>
      <c r="S1493" t="s">
        <v>96</v>
      </c>
      <c r="T1493" s="49">
        <v>2</v>
      </c>
      <c r="U1493" s="49">
        <v>2</v>
      </c>
      <c r="V1493" s="49">
        <v>11.4</v>
      </c>
      <c r="W1493" t="s">
        <v>315</v>
      </c>
      <c r="X1493" t="s">
        <v>302</v>
      </c>
      <c r="Y1493" t="s">
        <v>335</v>
      </c>
      <c r="Z1493" t="s">
        <v>2427</v>
      </c>
      <c r="AA1493" s="2" t="str">
        <f>IFERROR(VLOOKUP(Tabela3[[#This Row],[RetornCodigo]],Tabela7[],4,0),"formula")</f>
        <v xml:space="preserve">Assai Caucaia   </v>
      </c>
      <c r="AB1493" s="9" t="str">
        <f>IFERROR(VLOOKUP(Tabela3[[#This Row],[RetornCodigo]],Tabela7[],3,0),"formula")</f>
        <v>Assai</v>
      </c>
      <c r="AC1493" s="40">
        <f>IFERROR(Tabela3[[#This Row],[Vlr Devolução]]/$AK$1,"formula")</f>
        <v>3.6524980074662185E-5</v>
      </c>
      <c r="AD1493" s="32">
        <f>IFERROR(Tabela3[[#This Row],[Qtd Devolvida Kg]]/$AL$1,"formula")</f>
        <v>5.8003642514952552E-5</v>
      </c>
      <c r="AE1493" s="41" t="str">
        <f>IFERROR(RIGHT(Tabela3[[#This Row],[Cliente]],10),"formula")</f>
        <v>1899 - 08)</v>
      </c>
      <c r="AF1493" s="41">
        <f>IFERROR(VLOOKUP(Tabela3[[#This Row],[Fantasia]],'BASE VENDAS'!#REF!,2,0),0)</f>
        <v>0</v>
      </c>
      <c r="AG1493" s="41">
        <f>IFERROR(VLOOKUP(Tabela3[[#This Row],[Fantasia]],'BASE VENDAS'!#REF!,3,0),0)</f>
        <v>0</v>
      </c>
      <c r="AH1493" s="42">
        <f t="shared" si="24"/>
        <v>2.8611970184302681E-2</v>
      </c>
    </row>
    <row r="1494" spans="1:34" x14ac:dyDescent="0.2">
      <c r="A1494" s="9" t="str">
        <f>IFERROR(Tabela3[[#This Row],[direita]],"formula")</f>
        <v>0176 - 09)</v>
      </c>
      <c r="C1494" t="s">
        <v>1146</v>
      </c>
      <c r="D1494" t="s">
        <v>922</v>
      </c>
      <c r="E1494" t="s">
        <v>1135</v>
      </c>
      <c r="F1494" t="s">
        <v>676</v>
      </c>
      <c r="G1494" t="s">
        <v>1339</v>
      </c>
      <c r="H1494" s="48">
        <v>45703</v>
      </c>
      <c r="I1494" t="s">
        <v>430</v>
      </c>
      <c r="J1494" t="s">
        <v>303</v>
      </c>
      <c r="K1494" t="s">
        <v>159</v>
      </c>
      <c r="L1494" t="s">
        <v>339</v>
      </c>
      <c r="M1494" t="s">
        <v>160</v>
      </c>
      <c r="N1494" t="s">
        <v>311</v>
      </c>
      <c r="O1494" t="s">
        <v>311</v>
      </c>
      <c r="P1494" t="s">
        <v>2428</v>
      </c>
      <c r="Q1494" t="s">
        <v>300</v>
      </c>
      <c r="R1494" t="s">
        <v>161</v>
      </c>
      <c r="S1494" t="s">
        <v>20</v>
      </c>
      <c r="T1494" s="49">
        <v>5</v>
      </c>
      <c r="U1494" s="49">
        <v>60</v>
      </c>
      <c r="V1494" s="49">
        <v>288</v>
      </c>
      <c r="W1494" t="s">
        <v>301</v>
      </c>
      <c r="X1494" t="s">
        <v>370</v>
      </c>
      <c r="Y1494" t="s">
        <v>371</v>
      </c>
      <c r="Z1494" t="s">
        <v>2429</v>
      </c>
      <c r="AA1494" s="2" t="str">
        <f>IFERROR(VLOOKUP(Tabela3[[#This Row],[RetornCodigo]],Tabela7[],4,0),"formula")</f>
        <v xml:space="preserve">Lagoa Aldeota   </v>
      </c>
      <c r="AB1494" s="9" t="str">
        <f>IFERROR(VLOOKUP(Tabela3[[#This Row],[RetornCodigo]],Tabela7[],3,0),"formula")</f>
        <v>Lagoa</v>
      </c>
      <c r="AC1494" s="40">
        <f>IFERROR(Tabela3[[#This Row],[Vlr Devolução]]/$AK$1,"formula")</f>
        <v>9.2273633872830773E-4</v>
      </c>
      <c r="AD1494" s="32">
        <f>IFERROR(Tabela3[[#This Row],[Qtd Devolvida Kg]]/$AL$1,"formula")</f>
        <v>1.7401092754485766E-3</v>
      </c>
      <c r="AE1494" s="41" t="str">
        <f>IFERROR(RIGHT(Tabela3[[#This Row],[Cliente]],10),"formula")</f>
        <v>0176 - 09)</v>
      </c>
      <c r="AF1494" s="41">
        <f>IFERROR(VLOOKUP(Tabela3[[#This Row],[Fantasia]],'BASE VENDAS'!#REF!,2,0),0)</f>
        <v>0</v>
      </c>
      <c r="AG1494" s="41">
        <f>IFERROR(VLOOKUP(Tabela3[[#This Row],[Fantasia]],'BASE VENDAS'!#REF!,3,0),0)</f>
        <v>0</v>
      </c>
      <c r="AH1494" s="42">
        <f t="shared" si="24"/>
        <v>2.8611970184302681E-2</v>
      </c>
    </row>
    <row r="1495" spans="1:34" x14ac:dyDescent="0.2">
      <c r="A1495" s="9" t="str">
        <f>IFERROR(Tabela3[[#This Row],[direita]],"formula")</f>
        <v>1899 - 40)</v>
      </c>
      <c r="C1495" t="s">
        <v>1140</v>
      </c>
      <c r="D1495" t="s">
        <v>919</v>
      </c>
      <c r="E1495" t="s">
        <v>1141</v>
      </c>
      <c r="F1495" t="s">
        <v>677</v>
      </c>
      <c r="G1495" t="s">
        <v>1142</v>
      </c>
      <c r="H1495" s="48">
        <v>45698</v>
      </c>
      <c r="I1495" t="s">
        <v>430</v>
      </c>
      <c r="J1495" t="s">
        <v>303</v>
      </c>
      <c r="K1495" t="s">
        <v>159</v>
      </c>
      <c r="L1495" t="s">
        <v>339</v>
      </c>
      <c r="M1495" t="s">
        <v>160</v>
      </c>
      <c r="N1495" t="s">
        <v>311</v>
      </c>
      <c r="O1495" t="s">
        <v>311</v>
      </c>
      <c r="P1495" t="s">
        <v>1185</v>
      </c>
      <c r="Q1495" t="s">
        <v>300</v>
      </c>
      <c r="R1495" t="s">
        <v>161</v>
      </c>
      <c r="S1495" t="s">
        <v>20</v>
      </c>
      <c r="T1495" s="49">
        <v>1.0583</v>
      </c>
      <c r="U1495" s="49">
        <v>12.6996</v>
      </c>
      <c r="V1495" s="49">
        <v>60.96</v>
      </c>
      <c r="W1495" t="s">
        <v>315</v>
      </c>
      <c r="X1495" t="s">
        <v>302</v>
      </c>
      <c r="Y1495" t="s">
        <v>21</v>
      </c>
      <c r="Z1495" t="s">
        <v>1187</v>
      </c>
      <c r="AA1495" s="2" t="str">
        <f>IFERROR(VLOOKUP(Tabela3[[#This Row],[RetornCodigo]],Tabela7[],4,0),"formula")</f>
        <v xml:space="preserve">Assai Ininga   </v>
      </c>
      <c r="AB1495" s="9" t="str">
        <f>IFERROR(VLOOKUP(Tabela3[[#This Row],[RetornCodigo]],Tabela7[],3,0),"formula")</f>
        <v>Assai</v>
      </c>
      <c r="AC1495" s="40">
        <f>IFERROR(Tabela3[[#This Row],[Vlr Devolução]]/$AK$1,"formula")</f>
        <v>1.9531252503082513E-4</v>
      </c>
      <c r="AD1495" s="32">
        <f>IFERROR(Tabela3[[#This Row],[Qtd Devolvida Kg]]/$AL$1,"formula")</f>
        <v>3.6831152924144572E-4</v>
      </c>
      <c r="AE1495" s="41" t="str">
        <f>IFERROR(RIGHT(Tabela3[[#This Row],[Cliente]],10),"formula")</f>
        <v>1899 - 40)</v>
      </c>
      <c r="AF1495" s="41">
        <f>IFERROR(VLOOKUP(Tabela3[[#This Row],[Fantasia]],'BASE VENDAS'!#REF!,2,0),0)</f>
        <v>0</v>
      </c>
      <c r="AG1495" s="41">
        <f>IFERROR(VLOOKUP(Tabela3[[#This Row],[Fantasia]],'BASE VENDAS'!#REF!,3,0),0)</f>
        <v>0</v>
      </c>
      <c r="AH1495" s="42">
        <f t="shared" si="24"/>
        <v>2.8611970184302681E-2</v>
      </c>
    </row>
    <row r="1496" spans="1:34" x14ac:dyDescent="0.2">
      <c r="A1496" s="9" t="str">
        <f>IFERROR(Tabela3[[#This Row],[direita]],"formula")</f>
        <v>1899 - 40)</v>
      </c>
      <c r="C1496" t="s">
        <v>1140</v>
      </c>
      <c r="D1496" t="s">
        <v>919</v>
      </c>
      <c r="E1496" t="s">
        <v>1141</v>
      </c>
      <c r="F1496" t="s">
        <v>677</v>
      </c>
      <c r="G1496" t="s">
        <v>1142</v>
      </c>
      <c r="H1496" s="48">
        <v>45703</v>
      </c>
      <c r="I1496" t="s">
        <v>430</v>
      </c>
      <c r="J1496" t="s">
        <v>303</v>
      </c>
      <c r="K1496" t="s">
        <v>159</v>
      </c>
      <c r="L1496" t="s">
        <v>339</v>
      </c>
      <c r="M1496" t="s">
        <v>160</v>
      </c>
      <c r="N1496" t="s">
        <v>311</v>
      </c>
      <c r="O1496" t="s">
        <v>311</v>
      </c>
      <c r="P1496" t="s">
        <v>2430</v>
      </c>
      <c r="Q1496" t="s">
        <v>300</v>
      </c>
      <c r="R1496" t="s">
        <v>161</v>
      </c>
      <c r="S1496" t="s">
        <v>20</v>
      </c>
      <c r="T1496" s="49">
        <v>0.66669999999999996</v>
      </c>
      <c r="U1496" s="49">
        <v>8.0004000000000008</v>
      </c>
      <c r="V1496" s="49">
        <v>38.4</v>
      </c>
      <c r="W1496" t="s">
        <v>301</v>
      </c>
      <c r="X1496" t="s">
        <v>370</v>
      </c>
      <c r="Y1496" t="s">
        <v>371</v>
      </c>
      <c r="Z1496" t="s">
        <v>1187</v>
      </c>
      <c r="AA1496" s="2" t="str">
        <f>IFERROR(VLOOKUP(Tabela3[[#This Row],[RetornCodigo]],Tabela7[],4,0),"formula")</f>
        <v xml:space="preserve">Assai Ininga   </v>
      </c>
      <c r="AB1496" s="9" t="str">
        <f>IFERROR(VLOOKUP(Tabela3[[#This Row],[RetornCodigo]],Tabela7[],3,0),"formula")</f>
        <v>Assai</v>
      </c>
      <c r="AC1496" s="40">
        <f>IFERROR(Tabela3[[#This Row],[Vlr Devolução]]/$AK$1,"formula")</f>
        <v>1.2303151183044102E-4</v>
      </c>
      <c r="AD1496" s="32">
        <f>IFERROR(Tabela3[[#This Row],[Qtd Devolvida Kg]]/$AL$1,"formula")</f>
        <v>2.3202617078831324E-4</v>
      </c>
      <c r="AE1496" s="41" t="str">
        <f>IFERROR(RIGHT(Tabela3[[#This Row],[Cliente]],10),"formula")</f>
        <v>1899 - 40)</v>
      </c>
      <c r="AF1496" s="41">
        <f>IFERROR(VLOOKUP(Tabela3[[#This Row],[Fantasia]],'BASE VENDAS'!#REF!,2,0),0)</f>
        <v>0</v>
      </c>
      <c r="AG1496" s="41">
        <f>IFERROR(VLOOKUP(Tabela3[[#This Row],[Fantasia]],'BASE VENDAS'!#REF!,3,0),0)</f>
        <v>0</v>
      </c>
      <c r="AH1496" s="42">
        <f t="shared" si="24"/>
        <v>2.8611970184302681E-2</v>
      </c>
    </row>
    <row r="1497" spans="1:34" x14ac:dyDescent="0.2">
      <c r="A1497" s="9" t="str">
        <f>IFERROR(Tabela3[[#This Row],[direita]],"formula")</f>
        <v>1899 - 40)</v>
      </c>
      <c r="C1497" t="s">
        <v>1140</v>
      </c>
      <c r="D1497" t="s">
        <v>919</v>
      </c>
      <c r="E1497" t="s">
        <v>1141</v>
      </c>
      <c r="F1497" t="s">
        <v>677</v>
      </c>
      <c r="G1497" t="s">
        <v>1142</v>
      </c>
      <c r="H1497" s="48">
        <v>45706</v>
      </c>
      <c r="I1497" t="s">
        <v>1982</v>
      </c>
      <c r="J1497" t="s">
        <v>303</v>
      </c>
      <c r="K1497" t="s">
        <v>159</v>
      </c>
      <c r="L1497" t="s">
        <v>340</v>
      </c>
      <c r="M1497" t="s">
        <v>1812</v>
      </c>
      <c r="N1497" t="s">
        <v>311</v>
      </c>
      <c r="O1497" t="s">
        <v>311</v>
      </c>
      <c r="P1497" t="s">
        <v>2431</v>
      </c>
      <c r="Q1497" t="s">
        <v>300</v>
      </c>
      <c r="R1497" t="s">
        <v>1813</v>
      </c>
      <c r="S1497" t="s">
        <v>20</v>
      </c>
      <c r="T1497" s="49">
        <v>0.83330000000000004</v>
      </c>
      <c r="U1497" s="49">
        <v>9.9995999999999992</v>
      </c>
      <c r="V1497" s="49">
        <v>40</v>
      </c>
      <c r="W1497" t="s">
        <v>301</v>
      </c>
      <c r="X1497" t="s">
        <v>370</v>
      </c>
      <c r="Y1497" t="s">
        <v>371</v>
      </c>
      <c r="Z1497" t="s">
        <v>2432</v>
      </c>
      <c r="AA1497" s="2" t="str">
        <f>IFERROR(VLOOKUP(Tabela3[[#This Row],[RetornCodigo]],Tabela7[],4,0),"formula")</f>
        <v xml:space="preserve">Assai Ininga   </v>
      </c>
      <c r="AB1497" s="9" t="str">
        <f>IFERROR(VLOOKUP(Tabela3[[#This Row],[RetornCodigo]],Tabela7[],3,0),"formula")</f>
        <v>Assai</v>
      </c>
      <c r="AC1497" s="40">
        <f>IFERROR(Tabela3[[#This Row],[Vlr Devolução]]/$AK$1,"formula")</f>
        <v>1.2815782482337608E-4</v>
      </c>
      <c r="AD1497" s="32">
        <f>IFERROR(Tabela3[[#This Row],[Qtd Devolvida Kg]]/$AL$1,"formula")</f>
        <v>2.9000661184625973E-4</v>
      </c>
      <c r="AE1497" s="41" t="str">
        <f>IFERROR(RIGHT(Tabela3[[#This Row],[Cliente]],10),"formula")</f>
        <v>1899 - 40)</v>
      </c>
      <c r="AF1497" s="41">
        <f>IFERROR(VLOOKUP(Tabela3[[#This Row],[Fantasia]],'BASE VENDAS'!#REF!,2,0),0)</f>
        <v>0</v>
      </c>
      <c r="AG1497" s="41">
        <f>IFERROR(VLOOKUP(Tabela3[[#This Row],[Fantasia]],'BASE VENDAS'!#REF!,3,0),0)</f>
        <v>0</v>
      </c>
      <c r="AH1497" s="42">
        <f t="shared" si="24"/>
        <v>2.8611970184302681E-2</v>
      </c>
    </row>
    <row r="1498" spans="1:34" x14ac:dyDescent="0.2">
      <c r="A1498" s="9" t="str">
        <f>IFERROR(Tabela3[[#This Row],[direita]],"formula")</f>
        <v>1899 - 24)</v>
      </c>
      <c r="C1498" t="s">
        <v>1140</v>
      </c>
      <c r="D1498" t="s">
        <v>919</v>
      </c>
      <c r="E1498" t="s">
        <v>1141</v>
      </c>
      <c r="F1498" t="s">
        <v>677</v>
      </c>
      <c r="G1498" t="s">
        <v>1275</v>
      </c>
      <c r="H1498" s="48">
        <v>45700</v>
      </c>
      <c r="I1498" t="s">
        <v>430</v>
      </c>
      <c r="J1498" t="s">
        <v>303</v>
      </c>
      <c r="K1498" t="s">
        <v>159</v>
      </c>
      <c r="L1498" t="s">
        <v>339</v>
      </c>
      <c r="M1498" t="s">
        <v>160</v>
      </c>
      <c r="N1498" t="s">
        <v>311</v>
      </c>
      <c r="O1498" t="s">
        <v>311</v>
      </c>
      <c r="P1498" t="s">
        <v>2192</v>
      </c>
      <c r="Q1498" t="s">
        <v>308</v>
      </c>
      <c r="R1498" t="s">
        <v>161</v>
      </c>
      <c r="S1498" t="s">
        <v>20</v>
      </c>
      <c r="T1498" s="49">
        <v>1.2583</v>
      </c>
      <c r="U1498" s="49">
        <v>15.099600000000001</v>
      </c>
      <c r="V1498" s="49">
        <v>72.48</v>
      </c>
      <c r="W1498" t="s">
        <v>315</v>
      </c>
      <c r="X1498" t="s">
        <v>302</v>
      </c>
      <c r="Y1498" t="s">
        <v>21</v>
      </c>
      <c r="Z1498" t="s">
        <v>2193</v>
      </c>
      <c r="AA1498" s="2" t="str">
        <f>IFERROR(VLOOKUP(Tabela3[[#This Row],[RetornCodigo]],Tabela7[],4,0),"formula")</f>
        <v xml:space="preserve">Assai Sao Raimundo   </v>
      </c>
      <c r="AB1498" s="9" t="str">
        <f>IFERROR(VLOOKUP(Tabela3[[#This Row],[RetornCodigo]],Tabela7[],3,0),"formula")</f>
        <v>Assai</v>
      </c>
      <c r="AC1498" s="40">
        <f>IFERROR(Tabela3[[#This Row],[Vlr Devolução]]/$AK$1,"formula")</f>
        <v>2.3222197857995748E-4</v>
      </c>
      <c r="AD1498" s="32">
        <f>IFERROR(Tabela3[[#This Row],[Qtd Devolvida Kg]]/$AL$1,"formula")</f>
        <v>4.3791590025938883E-4</v>
      </c>
      <c r="AE1498" s="41" t="str">
        <f>IFERROR(RIGHT(Tabela3[[#This Row],[Cliente]],10),"formula")</f>
        <v>1899 - 24)</v>
      </c>
      <c r="AF1498" s="41">
        <f>IFERROR(VLOOKUP(Tabela3[[#This Row],[Fantasia]],'BASE VENDAS'!#REF!,2,0),0)</f>
        <v>0</v>
      </c>
      <c r="AG1498" s="41">
        <f>IFERROR(VLOOKUP(Tabela3[[#This Row],[Fantasia]],'BASE VENDAS'!#REF!,3,0),0)</f>
        <v>0</v>
      </c>
      <c r="AH1498" s="42">
        <f t="shared" si="24"/>
        <v>2.8611970184302681E-2</v>
      </c>
    </row>
    <row r="1499" spans="1:34" x14ac:dyDescent="0.2">
      <c r="A1499" s="9" t="str">
        <f>IFERROR(Tabela3[[#This Row],[direita]],"formula")</f>
        <v>1899 - 24)</v>
      </c>
      <c r="C1499" t="s">
        <v>1140</v>
      </c>
      <c r="D1499" t="s">
        <v>919</v>
      </c>
      <c r="E1499" t="s">
        <v>1141</v>
      </c>
      <c r="F1499" t="s">
        <v>677</v>
      </c>
      <c r="G1499" t="s">
        <v>1275</v>
      </c>
      <c r="H1499" s="48">
        <v>45707</v>
      </c>
      <c r="I1499" t="s">
        <v>1982</v>
      </c>
      <c r="J1499" t="s">
        <v>303</v>
      </c>
      <c r="K1499" t="s">
        <v>159</v>
      </c>
      <c r="L1499" t="s">
        <v>339</v>
      </c>
      <c r="M1499" t="s">
        <v>160</v>
      </c>
      <c r="N1499" t="s">
        <v>311</v>
      </c>
      <c r="O1499" t="s">
        <v>311</v>
      </c>
      <c r="P1499" t="s">
        <v>2977</v>
      </c>
      <c r="Q1499" t="s">
        <v>300</v>
      </c>
      <c r="R1499" t="s">
        <v>161</v>
      </c>
      <c r="S1499" t="s">
        <v>20</v>
      </c>
      <c r="T1499" s="49">
        <v>2.3332999999999999</v>
      </c>
      <c r="U1499" s="49">
        <v>27.999600000000001</v>
      </c>
      <c r="V1499" s="49">
        <v>134.4</v>
      </c>
      <c r="W1499" t="s">
        <v>301</v>
      </c>
      <c r="X1499" t="s">
        <v>370</v>
      </c>
      <c r="Y1499" t="s">
        <v>371</v>
      </c>
      <c r="Z1499" t="s">
        <v>2193</v>
      </c>
      <c r="AA1499" s="2" t="str">
        <f>IFERROR(VLOOKUP(Tabela3[[#This Row],[RetornCodigo]],Tabela7[],4,0),"formula")</f>
        <v xml:space="preserve">Assai Sao Raimundo   </v>
      </c>
      <c r="AB1499" s="9" t="str">
        <f>IFERROR(VLOOKUP(Tabela3[[#This Row],[RetornCodigo]],Tabela7[],3,0),"formula")</f>
        <v>Assai</v>
      </c>
      <c r="AC1499" s="40">
        <f>IFERROR(Tabela3[[#This Row],[Vlr Devolução]]/$AK$1,"formula")</f>
        <v>4.3061029140654364E-4</v>
      </c>
      <c r="AD1499" s="32">
        <f>IFERROR(Tabela3[[#This Row],[Qtd Devolvida Kg]]/$AL$1,"formula")</f>
        <v>8.1203939448083284E-4</v>
      </c>
      <c r="AE1499" s="41" t="str">
        <f>IFERROR(RIGHT(Tabela3[[#This Row],[Cliente]],10),"formula")</f>
        <v>1899 - 24)</v>
      </c>
      <c r="AF1499" s="41">
        <f>IFERROR(VLOOKUP(Tabela3[[#This Row],[Fantasia]],'BASE VENDAS'!#REF!,2,0),0)</f>
        <v>0</v>
      </c>
      <c r="AG1499" s="41">
        <f>IFERROR(VLOOKUP(Tabela3[[#This Row],[Fantasia]],'BASE VENDAS'!#REF!,3,0),0)</f>
        <v>0</v>
      </c>
      <c r="AH1499" s="42">
        <f t="shared" si="24"/>
        <v>2.8611970184302681E-2</v>
      </c>
    </row>
    <row r="1500" spans="1:34" x14ac:dyDescent="0.2">
      <c r="A1500" s="9" t="str">
        <f>IFERROR(Tabela3[[#This Row],[direita]],"formula")</f>
        <v>1899 - 24)</v>
      </c>
      <c r="C1500" t="s">
        <v>1140</v>
      </c>
      <c r="D1500" t="s">
        <v>919</v>
      </c>
      <c r="E1500" t="s">
        <v>1141</v>
      </c>
      <c r="F1500" t="s">
        <v>677</v>
      </c>
      <c r="G1500" t="s">
        <v>1275</v>
      </c>
      <c r="H1500" s="48">
        <v>45707</v>
      </c>
      <c r="I1500" t="s">
        <v>1982</v>
      </c>
      <c r="J1500" t="s">
        <v>303</v>
      </c>
      <c r="K1500" t="s">
        <v>159</v>
      </c>
      <c r="L1500" t="s">
        <v>340</v>
      </c>
      <c r="M1500" t="s">
        <v>1812</v>
      </c>
      <c r="N1500" t="s">
        <v>311</v>
      </c>
      <c r="O1500" t="s">
        <v>311</v>
      </c>
      <c r="P1500" t="s">
        <v>2978</v>
      </c>
      <c r="Q1500" t="s">
        <v>300</v>
      </c>
      <c r="R1500" t="s">
        <v>1813</v>
      </c>
      <c r="S1500" t="s">
        <v>20</v>
      </c>
      <c r="T1500" s="49">
        <v>7.9166999999999996</v>
      </c>
      <c r="U1500" s="49">
        <v>95.000399999999999</v>
      </c>
      <c r="V1500" s="49">
        <v>408.5</v>
      </c>
      <c r="W1500" t="s">
        <v>301</v>
      </c>
      <c r="X1500" t="s">
        <v>370</v>
      </c>
      <c r="Y1500" t="s">
        <v>371</v>
      </c>
      <c r="Z1500" t="s">
        <v>2193</v>
      </c>
      <c r="AA1500" s="2" t="str">
        <f>IFERROR(VLOOKUP(Tabela3[[#This Row],[RetornCodigo]],Tabela7[],4,0),"formula")</f>
        <v xml:space="preserve">Assai Sao Raimundo   </v>
      </c>
      <c r="AB1500" s="9" t="str">
        <f>IFERROR(VLOOKUP(Tabela3[[#This Row],[RetornCodigo]],Tabela7[],3,0),"formula")</f>
        <v>Assai</v>
      </c>
      <c r="AC1500" s="40">
        <f>IFERROR(Tabela3[[#This Row],[Vlr Devolução]]/$AK$1,"formula")</f>
        <v>1.3088117860087282E-3</v>
      </c>
      <c r="AD1500" s="32">
        <f>IFERROR(Tabela3[[#This Row],[Qtd Devolvida Kg]]/$AL$1,"formula")</f>
        <v>2.7551846201887492E-3</v>
      </c>
      <c r="AE1500" s="41" t="str">
        <f>IFERROR(RIGHT(Tabela3[[#This Row],[Cliente]],10),"formula")</f>
        <v>1899 - 24)</v>
      </c>
      <c r="AF1500" s="41">
        <f>IFERROR(VLOOKUP(Tabela3[[#This Row],[Fantasia]],'BASE VENDAS'!#REF!,2,0),0)</f>
        <v>0</v>
      </c>
      <c r="AG1500" s="41">
        <f>IFERROR(VLOOKUP(Tabela3[[#This Row],[Fantasia]],'BASE VENDAS'!#REF!,3,0),0)</f>
        <v>0</v>
      </c>
      <c r="AH1500" s="42">
        <f t="shared" si="24"/>
        <v>2.8611970184302681E-2</v>
      </c>
    </row>
    <row r="1501" spans="1:34" x14ac:dyDescent="0.2">
      <c r="A1501" s="9" t="str">
        <f>IFERROR(Tabela3[[#This Row],[direita]],"formula")</f>
        <v>1899 - 24)</v>
      </c>
      <c r="C1501" t="s">
        <v>1140</v>
      </c>
      <c r="D1501" t="s">
        <v>919</v>
      </c>
      <c r="E1501" t="s">
        <v>1141</v>
      </c>
      <c r="F1501" t="s">
        <v>677</v>
      </c>
      <c r="G1501" t="s">
        <v>1275</v>
      </c>
      <c r="H1501" s="48">
        <v>45707</v>
      </c>
      <c r="I1501" t="s">
        <v>1982</v>
      </c>
      <c r="J1501" t="s">
        <v>303</v>
      </c>
      <c r="K1501" t="s">
        <v>159</v>
      </c>
      <c r="L1501" t="s">
        <v>340</v>
      </c>
      <c r="M1501" t="s">
        <v>1812</v>
      </c>
      <c r="N1501" t="s">
        <v>311</v>
      </c>
      <c r="O1501" t="s">
        <v>311</v>
      </c>
      <c r="P1501" t="s">
        <v>2979</v>
      </c>
      <c r="Q1501" t="s">
        <v>300</v>
      </c>
      <c r="R1501" t="s">
        <v>1813</v>
      </c>
      <c r="S1501" t="s">
        <v>20</v>
      </c>
      <c r="T1501" s="49">
        <v>8.3645999999999994</v>
      </c>
      <c r="U1501" s="49">
        <v>100.37520000000001</v>
      </c>
      <c r="V1501" s="49">
        <v>481.8</v>
      </c>
      <c r="W1501" t="s">
        <v>301</v>
      </c>
      <c r="X1501" t="s">
        <v>370</v>
      </c>
      <c r="Y1501" t="s">
        <v>371</v>
      </c>
      <c r="Z1501" t="s">
        <v>2193</v>
      </c>
      <c r="AA1501" s="2" t="str">
        <f>IFERROR(VLOOKUP(Tabela3[[#This Row],[RetornCodigo]],Tabela7[],4,0),"formula")</f>
        <v xml:space="preserve">Assai Sao Raimundo   </v>
      </c>
      <c r="AB1501" s="9" t="str">
        <f>IFERROR(VLOOKUP(Tabela3[[#This Row],[RetornCodigo]],Tabela7[],3,0),"formula")</f>
        <v>Assai</v>
      </c>
      <c r="AC1501" s="40">
        <f>IFERROR(Tabela3[[#This Row],[Vlr Devolução]]/$AK$1,"formula")</f>
        <v>1.5436609999975649E-3</v>
      </c>
      <c r="AD1501" s="32">
        <f>IFERROR(Tabela3[[#This Row],[Qtd Devolvida Kg]]/$AL$1,"formula")</f>
        <v>2.9110636090834332E-3</v>
      </c>
      <c r="AE1501" s="41" t="str">
        <f>IFERROR(RIGHT(Tabela3[[#This Row],[Cliente]],10),"formula")</f>
        <v>1899 - 24)</v>
      </c>
      <c r="AF1501" s="41">
        <f>IFERROR(VLOOKUP(Tabela3[[#This Row],[Fantasia]],'BASE VENDAS'!#REF!,2,0),0)</f>
        <v>0</v>
      </c>
      <c r="AG1501" s="41">
        <f>IFERROR(VLOOKUP(Tabela3[[#This Row],[Fantasia]],'BASE VENDAS'!#REF!,3,0),0)</f>
        <v>0</v>
      </c>
      <c r="AH1501" s="42">
        <f t="shared" si="24"/>
        <v>2.8611970184302681E-2</v>
      </c>
    </row>
    <row r="1502" spans="1:34" x14ac:dyDescent="0.2">
      <c r="A1502" s="9" t="str">
        <f>IFERROR(Tabela3[[#This Row],[direita]],"formula")</f>
        <v>1899 - 60)</v>
      </c>
      <c r="C1502" t="s">
        <v>1140</v>
      </c>
      <c r="D1502" t="s">
        <v>919</v>
      </c>
      <c r="E1502" t="s">
        <v>1141</v>
      </c>
      <c r="F1502" t="s">
        <v>677</v>
      </c>
      <c r="G1502" t="s">
        <v>1189</v>
      </c>
      <c r="H1502" s="48">
        <v>45698</v>
      </c>
      <c r="I1502" t="s">
        <v>430</v>
      </c>
      <c r="J1502" t="s">
        <v>303</v>
      </c>
      <c r="K1502" t="s">
        <v>159</v>
      </c>
      <c r="L1502" t="s">
        <v>339</v>
      </c>
      <c r="M1502" t="s">
        <v>160</v>
      </c>
      <c r="N1502" t="s">
        <v>311</v>
      </c>
      <c r="O1502" t="s">
        <v>311</v>
      </c>
      <c r="P1502" t="s">
        <v>1190</v>
      </c>
      <c r="Q1502" t="s">
        <v>309</v>
      </c>
      <c r="R1502" t="s">
        <v>161</v>
      </c>
      <c r="S1502" t="s">
        <v>20</v>
      </c>
      <c r="T1502" s="49">
        <v>2E-3</v>
      </c>
      <c r="U1502" s="49">
        <v>2.4E-2</v>
      </c>
      <c r="V1502" s="49">
        <v>0.12</v>
      </c>
      <c r="W1502" t="s">
        <v>315</v>
      </c>
      <c r="X1502" t="s">
        <v>302</v>
      </c>
      <c r="Y1502" t="s">
        <v>21</v>
      </c>
      <c r="Z1502" t="s">
        <v>1191</v>
      </c>
      <c r="AA1502" s="2" t="str">
        <f>IFERROR(VLOOKUP(Tabela3[[#This Row],[RetornCodigo]],Tabela7[],4,0),"formula")</f>
        <v xml:space="preserve">Assai Sao Cristovao   </v>
      </c>
      <c r="AB1502" s="9" t="str">
        <f>IFERROR(VLOOKUP(Tabela3[[#This Row],[RetornCodigo]],Tabela7[],3,0),"formula")</f>
        <v>Assai</v>
      </c>
      <c r="AC1502" s="40">
        <f>IFERROR(Tabela3[[#This Row],[Vlr Devolução]]/$AK$1,"formula")</f>
        <v>3.8447347447012822E-7</v>
      </c>
      <c r="AD1502" s="32">
        <f>IFERROR(Tabela3[[#This Row],[Qtd Devolvida Kg]]/$AL$1,"formula")</f>
        <v>6.9604371017943063E-7</v>
      </c>
      <c r="AE1502" s="41" t="str">
        <f>IFERROR(RIGHT(Tabela3[[#This Row],[Cliente]],10),"formula")</f>
        <v>1899 - 60)</v>
      </c>
      <c r="AF1502" s="41">
        <f>IFERROR(VLOOKUP(Tabela3[[#This Row],[Fantasia]],'BASE VENDAS'!#REF!,2,0),0)</f>
        <v>0</v>
      </c>
      <c r="AG1502" s="41">
        <f>IFERROR(VLOOKUP(Tabela3[[#This Row],[Fantasia]],'BASE VENDAS'!#REF!,3,0),0)</f>
        <v>0</v>
      </c>
      <c r="AH1502" s="42">
        <f t="shared" si="24"/>
        <v>2.8611970184302681E-2</v>
      </c>
    </row>
    <row r="1503" spans="1:34" x14ac:dyDescent="0.2">
      <c r="A1503" s="9" t="str">
        <f>IFERROR(Tabela3[[#This Row],[direita]],"formula")</f>
        <v>1899 - 60)</v>
      </c>
      <c r="C1503" t="s">
        <v>1140</v>
      </c>
      <c r="D1503" t="s">
        <v>919</v>
      </c>
      <c r="E1503" t="s">
        <v>1141</v>
      </c>
      <c r="F1503" t="s">
        <v>677</v>
      </c>
      <c r="G1503" t="s">
        <v>1189</v>
      </c>
      <c r="H1503" s="48">
        <v>45706</v>
      </c>
      <c r="I1503" t="s">
        <v>1982</v>
      </c>
      <c r="J1503" t="s">
        <v>303</v>
      </c>
      <c r="K1503" t="s">
        <v>159</v>
      </c>
      <c r="L1503" t="s">
        <v>340</v>
      </c>
      <c r="M1503" t="s">
        <v>1812</v>
      </c>
      <c r="N1503" t="s">
        <v>311</v>
      </c>
      <c r="O1503" t="s">
        <v>311</v>
      </c>
      <c r="P1503" t="s">
        <v>2433</v>
      </c>
      <c r="Q1503" t="s">
        <v>300</v>
      </c>
      <c r="R1503" t="s">
        <v>1813</v>
      </c>
      <c r="S1503" t="s">
        <v>20</v>
      </c>
      <c r="T1503" s="49">
        <v>2.5</v>
      </c>
      <c r="U1503" s="49">
        <v>30</v>
      </c>
      <c r="V1503" s="49">
        <v>129</v>
      </c>
      <c r="W1503" t="s">
        <v>301</v>
      </c>
      <c r="X1503" t="s">
        <v>370</v>
      </c>
      <c r="Y1503" t="s">
        <v>371</v>
      </c>
      <c r="Z1503" t="s">
        <v>1191</v>
      </c>
      <c r="AA1503" s="2" t="str">
        <f>IFERROR(VLOOKUP(Tabela3[[#This Row],[RetornCodigo]],Tabela7[],4,0),"formula")</f>
        <v xml:space="preserve">Assai Sao Cristovao   </v>
      </c>
      <c r="AB1503" s="9" t="str">
        <f>IFERROR(VLOOKUP(Tabela3[[#This Row],[RetornCodigo]],Tabela7[],3,0),"formula")</f>
        <v>Assai</v>
      </c>
      <c r="AC1503" s="40">
        <f>IFERROR(Tabela3[[#This Row],[Vlr Devolução]]/$AK$1,"formula")</f>
        <v>4.1330898505538783E-4</v>
      </c>
      <c r="AD1503" s="32">
        <f>IFERROR(Tabela3[[#This Row],[Qtd Devolvida Kg]]/$AL$1,"formula")</f>
        <v>8.700546377242883E-4</v>
      </c>
      <c r="AE1503" s="41" t="str">
        <f>IFERROR(RIGHT(Tabela3[[#This Row],[Cliente]],10),"formula")</f>
        <v>1899 - 60)</v>
      </c>
      <c r="AF1503" s="41">
        <f>IFERROR(VLOOKUP(Tabela3[[#This Row],[Fantasia]],'BASE VENDAS'!#REF!,2,0),0)</f>
        <v>0</v>
      </c>
      <c r="AG1503" s="41">
        <f>IFERROR(VLOOKUP(Tabela3[[#This Row],[Fantasia]],'BASE VENDAS'!#REF!,3,0),0)</f>
        <v>0</v>
      </c>
      <c r="AH1503" s="42">
        <f t="shared" si="24"/>
        <v>2.8611970184302681E-2</v>
      </c>
    </row>
    <row r="1504" spans="1:34" x14ac:dyDescent="0.2">
      <c r="A1504" s="9" t="str">
        <f>IFERROR(Tabela3[[#This Row],[direita]],"formula")</f>
        <v>1899 - 18)</v>
      </c>
      <c r="C1504" t="s">
        <v>1134</v>
      </c>
      <c r="D1504" t="s">
        <v>917</v>
      </c>
      <c r="E1504" t="s">
        <v>1135</v>
      </c>
      <c r="F1504" t="s">
        <v>680</v>
      </c>
      <c r="G1504" t="s">
        <v>1163</v>
      </c>
      <c r="H1504" s="48">
        <v>45698</v>
      </c>
      <c r="I1504" t="s">
        <v>430</v>
      </c>
      <c r="J1504" t="s">
        <v>303</v>
      </c>
      <c r="K1504" t="s">
        <v>98</v>
      </c>
      <c r="L1504" t="s">
        <v>418</v>
      </c>
      <c r="M1504" t="s">
        <v>99</v>
      </c>
      <c r="N1504" t="s">
        <v>311</v>
      </c>
      <c r="O1504" t="s">
        <v>311</v>
      </c>
      <c r="P1504" t="s">
        <v>1192</v>
      </c>
      <c r="Q1504" t="s">
        <v>300</v>
      </c>
      <c r="R1504" t="s">
        <v>1795</v>
      </c>
      <c r="S1504" t="s">
        <v>96</v>
      </c>
      <c r="T1504" s="49">
        <v>2</v>
      </c>
      <c r="U1504" s="49">
        <v>2</v>
      </c>
      <c r="V1504" s="49">
        <v>11.4</v>
      </c>
      <c r="W1504" t="s">
        <v>315</v>
      </c>
      <c r="X1504" t="s">
        <v>372</v>
      </c>
      <c r="Y1504" t="s">
        <v>373</v>
      </c>
      <c r="Z1504" t="s">
        <v>1193</v>
      </c>
      <c r="AA1504" s="2" t="str">
        <f>IFERROR(VLOOKUP(Tabela3[[#This Row],[RetornCodigo]],Tabela7[],4,0),"formula")</f>
        <v xml:space="preserve">Assai Maracanau   </v>
      </c>
      <c r="AB1504" s="9" t="str">
        <f>IFERROR(VLOOKUP(Tabela3[[#This Row],[RetornCodigo]],Tabela7[],3,0),"formula")</f>
        <v>Assai</v>
      </c>
      <c r="AC1504" s="40">
        <f>IFERROR(Tabela3[[#This Row],[Vlr Devolução]]/$AK$1,"formula")</f>
        <v>3.6524980074662185E-5</v>
      </c>
      <c r="AD1504" s="32">
        <f>IFERROR(Tabela3[[#This Row],[Qtd Devolvida Kg]]/$AL$1,"formula")</f>
        <v>5.8003642514952552E-5</v>
      </c>
      <c r="AE1504" s="41" t="str">
        <f>IFERROR(RIGHT(Tabela3[[#This Row],[Cliente]],10),"formula")</f>
        <v>1899 - 18)</v>
      </c>
      <c r="AF1504" s="41">
        <f>IFERROR(VLOOKUP(Tabela3[[#This Row],[Fantasia]],'BASE VENDAS'!#REF!,2,0),0)</f>
        <v>0</v>
      </c>
      <c r="AG1504" s="41">
        <f>IFERROR(VLOOKUP(Tabela3[[#This Row],[Fantasia]],'BASE VENDAS'!#REF!,3,0),0)</f>
        <v>0</v>
      </c>
      <c r="AH1504" s="42">
        <f t="shared" si="24"/>
        <v>2.8611970184302681E-2</v>
      </c>
    </row>
    <row r="1505" spans="1:34" x14ac:dyDescent="0.2">
      <c r="A1505" s="9" t="str">
        <f>IFERROR(Tabela3[[#This Row],[direita]],"formula")</f>
        <v>0047 - 08)</v>
      </c>
      <c r="C1505" t="s">
        <v>1140</v>
      </c>
      <c r="D1505" t="s">
        <v>918</v>
      </c>
      <c r="E1505" t="s">
        <v>1141</v>
      </c>
      <c r="F1505" t="s">
        <v>677</v>
      </c>
      <c r="G1505" t="s">
        <v>1566</v>
      </c>
      <c r="H1505" s="48">
        <v>45706</v>
      </c>
      <c r="I1505" t="s">
        <v>1982</v>
      </c>
      <c r="J1505" t="s">
        <v>303</v>
      </c>
      <c r="K1505" t="s">
        <v>159</v>
      </c>
      <c r="L1505" t="s">
        <v>339</v>
      </c>
      <c r="M1505" t="s">
        <v>1652</v>
      </c>
      <c r="N1505" t="s">
        <v>311</v>
      </c>
      <c r="O1505" t="s">
        <v>311</v>
      </c>
      <c r="P1505" t="s">
        <v>2434</v>
      </c>
      <c r="Q1505" t="s">
        <v>300</v>
      </c>
      <c r="R1505" t="s">
        <v>1800</v>
      </c>
      <c r="S1505" t="s">
        <v>20</v>
      </c>
      <c r="T1505" s="49">
        <v>15</v>
      </c>
      <c r="U1505" s="49">
        <v>180</v>
      </c>
      <c r="V1505" s="49">
        <v>576</v>
      </c>
      <c r="W1505" t="s">
        <v>301</v>
      </c>
      <c r="X1505" t="s">
        <v>370</v>
      </c>
      <c r="Y1505" t="s">
        <v>371</v>
      </c>
      <c r="Z1505" t="s">
        <v>2435</v>
      </c>
      <c r="AA1505" s="2" t="str">
        <f>IFERROR(VLOOKUP(Tabela3[[#This Row],[RetornCodigo]],Tabela7[],4,0),"formula")</f>
        <v xml:space="preserve">Sams Teresina   Sao Critovao   </v>
      </c>
      <c r="AB1505" s="9" t="str">
        <f>IFERROR(VLOOKUP(Tabela3[[#This Row],[RetornCodigo]],Tabela7[],3,0),"formula")</f>
        <v>Sams</v>
      </c>
      <c r="AC1505" s="40">
        <f>IFERROR(Tabela3[[#This Row],[Vlr Devolução]]/$AK$1,"formula")</f>
        <v>1.8454726774566155E-3</v>
      </c>
      <c r="AD1505" s="32">
        <f>IFERROR(Tabela3[[#This Row],[Qtd Devolvida Kg]]/$AL$1,"formula")</f>
        <v>5.22032782634573E-3</v>
      </c>
      <c r="AE1505" s="41" t="str">
        <f>IFERROR(RIGHT(Tabela3[[#This Row],[Cliente]],10),"formula")</f>
        <v>0047 - 08)</v>
      </c>
      <c r="AF1505" s="41">
        <f>IFERROR(VLOOKUP(Tabela3[[#This Row],[Fantasia]],'BASE VENDAS'!#REF!,2,0),0)</f>
        <v>0</v>
      </c>
      <c r="AG1505" s="41">
        <f>IFERROR(VLOOKUP(Tabela3[[#This Row],[Fantasia]],'BASE VENDAS'!#REF!,3,0),0)</f>
        <v>0</v>
      </c>
      <c r="AH1505" s="42">
        <f t="shared" si="24"/>
        <v>2.8611970184302681E-2</v>
      </c>
    </row>
    <row r="1506" spans="1:34" x14ac:dyDescent="0.2">
      <c r="A1506" s="9" t="str">
        <f>IFERROR(Tabela3[[#This Row],[direita]],"formula")</f>
        <v>0047 - 04)</v>
      </c>
      <c r="C1506" t="s">
        <v>1146</v>
      </c>
      <c r="D1506" t="s">
        <v>916</v>
      </c>
      <c r="E1506" t="s">
        <v>1135</v>
      </c>
      <c r="F1506" t="s">
        <v>676</v>
      </c>
      <c r="G1506" t="s">
        <v>2375</v>
      </c>
      <c r="H1506" s="48">
        <v>45702</v>
      </c>
      <c r="I1506" t="s">
        <v>430</v>
      </c>
      <c r="J1506" t="s">
        <v>303</v>
      </c>
      <c r="K1506" t="s">
        <v>98</v>
      </c>
      <c r="L1506" t="s">
        <v>418</v>
      </c>
      <c r="M1506" t="s">
        <v>99</v>
      </c>
      <c r="N1506" t="s">
        <v>311</v>
      </c>
      <c r="O1506" t="s">
        <v>311</v>
      </c>
      <c r="P1506" t="s">
        <v>2436</v>
      </c>
      <c r="Q1506" t="s">
        <v>300</v>
      </c>
      <c r="R1506" t="s">
        <v>1795</v>
      </c>
      <c r="S1506" t="s">
        <v>96</v>
      </c>
      <c r="T1506" s="49">
        <v>40</v>
      </c>
      <c r="U1506" s="49">
        <v>40</v>
      </c>
      <c r="V1506" s="49">
        <v>272</v>
      </c>
      <c r="W1506" t="s">
        <v>301</v>
      </c>
      <c r="X1506" t="s">
        <v>370</v>
      </c>
      <c r="Y1506" t="s">
        <v>371</v>
      </c>
      <c r="Z1506" t="s">
        <v>2437</v>
      </c>
      <c r="AA1506" s="2" t="str">
        <f>IFERROR(VLOOKUP(Tabela3[[#This Row],[RetornCodigo]],Tabela7[],4,0),"formula")</f>
        <v xml:space="preserve">Sams Papicu   </v>
      </c>
      <c r="AB1506" s="9" t="str">
        <f>IFERROR(VLOOKUP(Tabela3[[#This Row],[RetornCodigo]],Tabela7[],3,0),"formula")</f>
        <v>Sams</v>
      </c>
      <c r="AC1506" s="40">
        <f>IFERROR(Tabela3[[#This Row],[Vlr Devolução]]/$AK$1,"formula")</f>
        <v>8.7147320879895729E-4</v>
      </c>
      <c r="AD1506" s="32">
        <f>IFERROR(Tabela3[[#This Row],[Qtd Devolvida Kg]]/$AL$1,"formula")</f>
        <v>1.1600728502990511E-3</v>
      </c>
      <c r="AE1506" s="41" t="str">
        <f>IFERROR(RIGHT(Tabela3[[#This Row],[Cliente]],10),"formula")</f>
        <v>0047 - 04)</v>
      </c>
      <c r="AF1506" s="41">
        <f>IFERROR(VLOOKUP(Tabela3[[#This Row],[Fantasia]],'BASE VENDAS'!#REF!,2,0),0)</f>
        <v>0</v>
      </c>
      <c r="AG1506" s="41">
        <f>IFERROR(VLOOKUP(Tabela3[[#This Row],[Fantasia]],'BASE VENDAS'!#REF!,3,0),0)</f>
        <v>0</v>
      </c>
      <c r="AH1506" s="42">
        <f t="shared" si="24"/>
        <v>2.8611970184302681E-2</v>
      </c>
    </row>
    <row r="1507" spans="1:34" x14ac:dyDescent="0.2">
      <c r="A1507" s="9" t="str">
        <f>IFERROR(Tabela3[[#This Row],[direita]],"formula")</f>
        <v>1899 - 27)</v>
      </c>
      <c r="C1507" t="s">
        <v>1134</v>
      </c>
      <c r="D1507" t="s">
        <v>917</v>
      </c>
      <c r="E1507" t="s">
        <v>1135</v>
      </c>
      <c r="F1507" t="s">
        <v>676</v>
      </c>
      <c r="G1507" t="s">
        <v>1793</v>
      </c>
      <c r="H1507" s="48">
        <v>45699</v>
      </c>
      <c r="I1507" t="s">
        <v>430</v>
      </c>
      <c r="J1507" t="s">
        <v>303</v>
      </c>
      <c r="K1507" t="s">
        <v>98</v>
      </c>
      <c r="L1507" t="s">
        <v>418</v>
      </c>
      <c r="M1507" t="s">
        <v>99</v>
      </c>
      <c r="N1507" t="s">
        <v>311</v>
      </c>
      <c r="O1507" t="s">
        <v>311</v>
      </c>
      <c r="P1507" t="s">
        <v>2438</v>
      </c>
      <c r="Q1507" t="s">
        <v>300</v>
      </c>
      <c r="R1507" t="s">
        <v>1795</v>
      </c>
      <c r="S1507" t="s">
        <v>96</v>
      </c>
      <c r="T1507" s="49">
        <v>70</v>
      </c>
      <c r="U1507" s="49">
        <v>70</v>
      </c>
      <c r="V1507" s="49">
        <v>399</v>
      </c>
      <c r="W1507" t="s">
        <v>315</v>
      </c>
      <c r="X1507" t="s">
        <v>368</v>
      </c>
      <c r="Y1507" t="s">
        <v>369</v>
      </c>
      <c r="Z1507" t="s">
        <v>2439</v>
      </c>
      <c r="AA1507" s="2" t="str">
        <f>IFERROR(VLOOKUP(Tabela3[[#This Row],[RetornCodigo]],Tabela7[],4,0),"formula")</f>
        <v xml:space="preserve">Assai Parangaba   </v>
      </c>
      <c r="AB1507" s="9" t="str">
        <f>IFERROR(VLOOKUP(Tabela3[[#This Row],[RetornCodigo]],Tabela7[],3,0),"formula")</f>
        <v>Assai</v>
      </c>
      <c r="AC1507" s="40">
        <f>IFERROR(Tabela3[[#This Row],[Vlr Devolução]]/$AK$1,"formula")</f>
        <v>1.2783743026131764E-3</v>
      </c>
      <c r="AD1507" s="32">
        <f>IFERROR(Tabela3[[#This Row],[Qtd Devolvida Kg]]/$AL$1,"formula")</f>
        <v>2.0301274880233392E-3</v>
      </c>
      <c r="AE1507" s="41" t="str">
        <f>IFERROR(RIGHT(Tabela3[[#This Row],[Cliente]],10),"formula")</f>
        <v>1899 - 27)</v>
      </c>
      <c r="AF1507" s="41">
        <f>IFERROR(VLOOKUP(Tabela3[[#This Row],[Fantasia]],'BASE VENDAS'!#REF!,2,0),0)</f>
        <v>0</v>
      </c>
      <c r="AG1507" s="41">
        <f>IFERROR(VLOOKUP(Tabela3[[#This Row],[Fantasia]],'BASE VENDAS'!#REF!,3,0),0)</f>
        <v>0</v>
      </c>
      <c r="AH1507" s="42">
        <f t="shared" si="24"/>
        <v>2.8611970184302681E-2</v>
      </c>
    </row>
    <row r="1508" spans="1:34" x14ac:dyDescent="0.2">
      <c r="A1508" s="9" t="str">
        <f>IFERROR(Tabela3[[#This Row],[direita]],"formula")</f>
        <v>0002 - 24)</v>
      </c>
      <c r="C1508" t="s">
        <v>1134</v>
      </c>
      <c r="D1508" t="s">
        <v>920</v>
      </c>
      <c r="E1508" t="s">
        <v>1135</v>
      </c>
      <c r="F1508" t="s">
        <v>676</v>
      </c>
      <c r="G1508" t="s">
        <v>1264</v>
      </c>
      <c r="H1508" s="48">
        <v>45698</v>
      </c>
      <c r="I1508" t="s">
        <v>430</v>
      </c>
      <c r="J1508" t="s">
        <v>303</v>
      </c>
      <c r="K1508" t="s">
        <v>98</v>
      </c>
      <c r="L1508" t="s">
        <v>418</v>
      </c>
      <c r="M1508" t="s">
        <v>99</v>
      </c>
      <c r="N1508" t="s">
        <v>311</v>
      </c>
      <c r="O1508" t="s">
        <v>311</v>
      </c>
      <c r="P1508" t="s">
        <v>1797</v>
      </c>
      <c r="Q1508" t="s">
        <v>300</v>
      </c>
      <c r="R1508" t="s">
        <v>1795</v>
      </c>
      <c r="S1508" t="s">
        <v>96</v>
      </c>
      <c r="T1508" s="49">
        <v>7</v>
      </c>
      <c r="U1508" s="49">
        <v>7</v>
      </c>
      <c r="V1508" s="49">
        <v>42</v>
      </c>
      <c r="W1508" t="s">
        <v>315</v>
      </c>
      <c r="X1508" t="s">
        <v>372</v>
      </c>
      <c r="Y1508" t="s">
        <v>373</v>
      </c>
      <c r="Z1508" t="s">
        <v>1798</v>
      </c>
      <c r="AA1508" s="2" t="str">
        <f>IFERROR(VLOOKUP(Tabela3[[#This Row],[RetornCodigo]],Tabela7[],4,0),"formula")</f>
        <v xml:space="preserve">Atac Serrinha   </v>
      </c>
      <c r="AB1508" s="9" t="str">
        <f>IFERROR(VLOOKUP(Tabela3[[#This Row],[RetornCodigo]],Tabela7[],3,0),"formula")</f>
        <v>Atacadao</v>
      </c>
      <c r="AC1508" s="40">
        <f>IFERROR(Tabela3[[#This Row],[Vlr Devolução]]/$AK$1,"formula")</f>
        <v>1.3456571606454488E-4</v>
      </c>
      <c r="AD1508" s="32">
        <f>IFERROR(Tabela3[[#This Row],[Qtd Devolvida Kg]]/$AL$1,"formula")</f>
        <v>2.0301274880233394E-4</v>
      </c>
      <c r="AE1508" s="41" t="str">
        <f>IFERROR(RIGHT(Tabela3[[#This Row],[Cliente]],10),"formula")</f>
        <v>0002 - 24)</v>
      </c>
      <c r="AF1508" s="41">
        <f>IFERROR(VLOOKUP(Tabela3[[#This Row],[Fantasia]],'BASE VENDAS'!#REF!,2,0),0)</f>
        <v>0</v>
      </c>
      <c r="AG1508" s="41">
        <f>IFERROR(VLOOKUP(Tabela3[[#This Row],[Fantasia]],'BASE VENDAS'!#REF!,3,0),0)</f>
        <v>0</v>
      </c>
      <c r="AH1508" s="42">
        <f t="shared" ref="AH1508:AH1571" si="25">$AJ$1</f>
        <v>2.8611970184302681E-2</v>
      </c>
    </row>
    <row r="1509" spans="1:34" x14ac:dyDescent="0.2">
      <c r="A1509" s="9" t="str">
        <f>IFERROR(Tabela3[[#This Row],[direita]],"formula")</f>
        <v>1899 - 46)</v>
      </c>
      <c r="C1509" t="s">
        <v>1134</v>
      </c>
      <c r="D1509" t="s">
        <v>917</v>
      </c>
      <c r="E1509" t="s">
        <v>1135</v>
      </c>
      <c r="F1509" t="s">
        <v>676</v>
      </c>
      <c r="G1509" t="s">
        <v>1170</v>
      </c>
      <c r="H1509" s="48">
        <v>45699</v>
      </c>
      <c r="I1509" t="s">
        <v>430</v>
      </c>
      <c r="J1509" t="s">
        <v>303</v>
      </c>
      <c r="K1509" t="s">
        <v>159</v>
      </c>
      <c r="L1509" t="s">
        <v>339</v>
      </c>
      <c r="M1509" t="s">
        <v>356</v>
      </c>
      <c r="N1509" t="s">
        <v>311</v>
      </c>
      <c r="O1509" t="s">
        <v>311</v>
      </c>
      <c r="P1509" t="s">
        <v>2440</v>
      </c>
      <c r="Q1509" t="s">
        <v>300</v>
      </c>
      <c r="R1509" t="s">
        <v>1792</v>
      </c>
      <c r="S1509" t="s">
        <v>20</v>
      </c>
      <c r="T1509" s="49">
        <v>3.25</v>
      </c>
      <c r="U1509" s="49">
        <v>39</v>
      </c>
      <c r="V1509" s="49">
        <v>117</v>
      </c>
      <c r="W1509" t="s">
        <v>301</v>
      </c>
      <c r="X1509" t="s">
        <v>370</v>
      </c>
      <c r="Y1509" t="s">
        <v>371</v>
      </c>
      <c r="Z1509" t="s">
        <v>2441</v>
      </c>
      <c r="AA1509" s="2" t="str">
        <f>IFERROR(VLOOKUP(Tabela3[[#This Row],[RetornCodigo]],Tabela7[],4,0),"formula")</f>
        <v xml:space="preserve">Assai Coacu   </v>
      </c>
      <c r="AB1509" s="9" t="str">
        <f>IFERROR(VLOOKUP(Tabela3[[#This Row],[RetornCodigo]],Tabela7[],3,0),"formula")</f>
        <v>Assai</v>
      </c>
      <c r="AC1509" s="40">
        <f>IFERROR(Tabela3[[#This Row],[Vlr Devolução]]/$AK$1,"formula")</f>
        <v>3.7486163760837505E-4</v>
      </c>
      <c r="AD1509" s="32">
        <f>IFERROR(Tabela3[[#This Row],[Qtd Devolvida Kg]]/$AL$1,"formula")</f>
        <v>1.1310710290415749E-3</v>
      </c>
      <c r="AE1509" s="41" t="str">
        <f>IFERROR(RIGHT(Tabela3[[#This Row],[Cliente]],10),"formula")</f>
        <v>1899 - 46)</v>
      </c>
      <c r="AF1509" s="41">
        <f>IFERROR(VLOOKUP(Tabela3[[#This Row],[Fantasia]],'BASE VENDAS'!#REF!,2,0),0)</f>
        <v>0</v>
      </c>
      <c r="AG1509" s="41">
        <f>IFERROR(VLOOKUP(Tabela3[[#This Row],[Fantasia]],'BASE VENDAS'!#REF!,3,0),0)</f>
        <v>0</v>
      </c>
      <c r="AH1509" s="42">
        <f t="shared" si="25"/>
        <v>2.8611970184302681E-2</v>
      </c>
    </row>
    <row r="1510" spans="1:34" x14ac:dyDescent="0.2">
      <c r="A1510" s="9" t="str">
        <f>IFERROR(Tabela3[[#This Row],[direita]],"formula")</f>
        <v>0153 - 03)</v>
      </c>
      <c r="C1510" t="s">
        <v>1146</v>
      </c>
      <c r="D1510" t="s">
        <v>922</v>
      </c>
      <c r="E1510" t="s">
        <v>1135</v>
      </c>
      <c r="F1510" t="s">
        <v>676</v>
      </c>
      <c r="G1510" t="s">
        <v>1166</v>
      </c>
      <c r="H1510" s="48">
        <v>45698</v>
      </c>
      <c r="I1510" t="s">
        <v>430</v>
      </c>
      <c r="J1510" t="s">
        <v>303</v>
      </c>
      <c r="K1510" t="s">
        <v>159</v>
      </c>
      <c r="L1510" t="s">
        <v>339</v>
      </c>
      <c r="M1510" t="s">
        <v>1652</v>
      </c>
      <c r="N1510" t="s">
        <v>311</v>
      </c>
      <c r="O1510" t="s">
        <v>311</v>
      </c>
      <c r="P1510" t="s">
        <v>1799</v>
      </c>
      <c r="Q1510" t="s">
        <v>300</v>
      </c>
      <c r="R1510" t="s">
        <v>1800</v>
      </c>
      <c r="S1510" t="s">
        <v>20</v>
      </c>
      <c r="T1510" s="49">
        <v>1</v>
      </c>
      <c r="U1510" s="49">
        <v>12</v>
      </c>
      <c r="V1510" s="49">
        <v>54</v>
      </c>
      <c r="W1510" t="s">
        <v>315</v>
      </c>
      <c r="X1510" t="s">
        <v>370</v>
      </c>
      <c r="Y1510" t="s">
        <v>379</v>
      </c>
      <c r="Z1510" t="s">
        <v>1801</v>
      </c>
      <c r="AA1510" s="2" t="str">
        <f>IFERROR(VLOOKUP(Tabela3[[#This Row],[RetornCodigo]],Tabela7[],4,0),"formula")</f>
        <v xml:space="preserve">S. Do Povo Serrinha   </v>
      </c>
      <c r="AB1510" s="9" t="str">
        <f>IFERROR(VLOOKUP(Tabela3[[#This Row],[RetornCodigo]],Tabela7[],3,0),"formula")</f>
        <v>Supermercado Do Povo</v>
      </c>
      <c r="AC1510" s="40">
        <f>IFERROR(Tabela3[[#This Row],[Vlr Devolução]]/$AK$1,"formula")</f>
        <v>1.7301306351155771E-4</v>
      </c>
      <c r="AD1510" s="32">
        <f>IFERROR(Tabela3[[#This Row],[Qtd Devolvida Kg]]/$AL$1,"formula")</f>
        <v>3.4802185508971535E-4</v>
      </c>
      <c r="AE1510" s="41" t="str">
        <f>IFERROR(RIGHT(Tabela3[[#This Row],[Cliente]],10),"formula")</f>
        <v>0153 - 03)</v>
      </c>
      <c r="AF1510" s="41">
        <f>IFERROR(VLOOKUP(Tabela3[[#This Row],[Fantasia]],'BASE VENDAS'!#REF!,2,0),0)</f>
        <v>0</v>
      </c>
      <c r="AG1510" s="41">
        <f>IFERROR(VLOOKUP(Tabela3[[#This Row],[Fantasia]],'BASE VENDAS'!#REF!,3,0),0)</f>
        <v>0</v>
      </c>
      <c r="AH1510" s="42">
        <f t="shared" si="25"/>
        <v>2.8611970184302681E-2</v>
      </c>
    </row>
    <row r="1511" spans="1:34" x14ac:dyDescent="0.2">
      <c r="A1511" s="9" t="str">
        <f>IFERROR(Tabela3[[#This Row],[direita]],"formula")</f>
        <v>0176 - 01)</v>
      </c>
      <c r="C1511" t="s">
        <v>1146</v>
      </c>
      <c r="D1511" t="s">
        <v>922</v>
      </c>
      <c r="E1511" t="s">
        <v>1135</v>
      </c>
      <c r="F1511" t="s">
        <v>676</v>
      </c>
      <c r="G1511" t="s">
        <v>1204</v>
      </c>
      <c r="H1511" s="48">
        <v>45698</v>
      </c>
      <c r="I1511" t="s">
        <v>430</v>
      </c>
      <c r="J1511" t="s">
        <v>303</v>
      </c>
      <c r="K1511" t="s">
        <v>98</v>
      </c>
      <c r="L1511" t="s">
        <v>358</v>
      </c>
      <c r="M1511" t="s">
        <v>359</v>
      </c>
      <c r="N1511" t="s">
        <v>311</v>
      </c>
      <c r="O1511" t="s">
        <v>311</v>
      </c>
      <c r="P1511" t="s">
        <v>1205</v>
      </c>
      <c r="Q1511" t="s">
        <v>300</v>
      </c>
      <c r="R1511" t="s">
        <v>1802</v>
      </c>
      <c r="S1511" t="s">
        <v>20</v>
      </c>
      <c r="T1511" s="49">
        <v>1</v>
      </c>
      <c r="U1511" s="49">
        <v>12.75</v>
      </c>
      <c r="V1511" s="49">
        <v>89.6</v>
      </c>
      <c r="W1511" t="s">
        <v>315</v>
      </c>
      <c r="X1511" t="s">
        <v>370</v>
      </c>
      <c r="Y1511" t="s">
        <v>379</v>
      </c>
      <c r="Z1511" t="s">
        <v>1206</v>
      </c>
      <c r="AA1511" s="2" t="str">
        <f>IFERROR(VLOOKUP(Tabela3[[#This Row],[RetornCodigo]],Tabela7[],4,0),"formula")</f>
        <v xml:space="preserve">Lagoa Cd   </v>
      </c>
      <c r="AB1511" s="9" t="str">
        <f>IFERROR(VLOOKUP(Tabela3[[#This Row],[RetornCodigo]],Tabela7[],3,0),"formula")</f>
        <v>Lagoa</v>
      </c>
      <c r="AC1511" s="40">
        <f>IFERROR(Tabela3[[#This Row],[Vlr Devolução]]/$AK$1,"formula")</f>
        <v>2.8707352760436237E-4</v>
      </c>
      <c r="AD1511" s="32">
        <f>IFERROR(Tabela3[[#This Row],[Qtd Devolvida Kg]]/$AL$1,"formula")</f>
        <v>3.6977322103282252E-4</v>
      </c>
      <c r="AE1511" s="41" t="str">
        <f>IFERROR(RIGHT(Tabela3[[#This Row],[Cliente]],10),"formula")</f>
        <v>0176 - 01)</v>
      </c>
      <c r="AF1511" s="41">
        <f>IFERROR(VLOOKUP(Tabela3[[#This Row],[Fantasia]],'BASE VENDAS'!#REF!,2,0),0)</f>
        <v>0</v>
      </c>
      <c r="AG1511" s="41">
        <f>IFERROR(VLOOKUP(Tabela3[[#This Row],[Fantasia]],'BASE VENDAS'!#REF!,3,0),0)</f>
        <v>0</v>
      </c>
      <c r="AH1511" s="42">
        <f t="shared" si="25"/>
        <v>2.8611970184302681E-2</v>
      </c>
    </row>
    <row r="1512" spans="1:34" x14ac:dyDescent="0.2">
      <c r="A1512" s="9" t="str">
        <f>IFERROR(Tabela3[[#This Row],[direita]],"formula")</f>
        <v>0176 - 01)</v>
      </c>
      <c r="C1512" t="s">
        <v>1146</v>
      </c>
      <c r="D1512" t="s">
        <v>922</v>
      </c>
      <c r="E1512" t="s">
        <v>1135</v>
      </c>
      <c r="F1512" t="s">
        <v>676</v>
      </c>
      <c r="G1512" t="s">
        <v>1204</v>
      </c>
      <c r="H1512" s="48">
        <v>45698</v>
      </c>
      <c r="I1512" t="s">
        <v>430</v>
      </c>
      <c r="J1512" t="s">
        <v>303</v>
      </c>
      <c r="K1512" t="s">
        <v>98</v>
      </c>
      <c r="L1512" t="s">
        <v>418</v>
      </c>
      <c r="M1512" t="s">
        <v>165</v>
      </c>
      <c r="N1512" t="s">
        <v>311</v>
      </c>
      <c r="O1512" t="s">
        <v>311</v>
      </c>
      <c r="P1512" t="s">
        <v>1205</v>
      </c>
      <c r="Q1512" t="s">
        <v>308</v>
      </c>
      <c r="R1512" t="s">
        <v>166</v>
      </c>
      <c r="S1512" t="s">
        <v>20</v>
      </c>
      <c r="T1512" s="49">
        <v>3</v>
      </c>
      <c r="U1512" s="49">
        <v>32.25</v>
      </c>
      <c r="V1512" s="49">
        <v>270.89999999999998</v>
      </c>
      <c r="W1512" t="s">
        <v>315</v>
      </c>
      <c r="X1512" t="s">
        <v>368</v>
      </c>
      <c r="Y1512" t="s">
        <v>369</v>
      </c>
      <c r="Z1512" t="s">
        <v>1206</v>
      </c>
      <c r="AA1512" s="2" t="str">
        <f>IFERROR(VLOOKUP(Tabela3[[#This Row],[RetornCodigo]],Tabela7[],4,0),"formula")</f>
        <v xml:space="preserve">Lagoa Cd   </v>
      </c>
      <c r="AB1512" s="9" t="str">
        <f>IFERROR(VLOOKUP(Tabela3[[#This Row],[RetornCodigo]],Tabela7[],3,0),"formula")</f>
        <v>Lagoa</v>
      </c>
      <c r="AC1512" s="40">
        <f>IFERROR(Tabela3[[#This Row],[Vlr Devolução]]/$AK$1,"formula")</f>
        <v>8.6794886861631441E-4</v>
      </c>
      <c r="AD1512" s="32">
        <f>IFERROR(Tabela3[[#This Row],[Qtd Devolvida Kg]]/$AL$1,"formula")</f>
        <v>9.3530873555360992E-4</v>
      </c>
      <c r="AE1512" s="41" t="str">
        <f>IFERROR(RIGHT(Tabela3[[#This Row],[Cliente]],10),"formula")</f>
        <v>0176 - 01)</v>
      </c>
      <c r="AF1512" s="41">
        <f>IFERROR(VLOOKUP(Tabela3[[#This Row],[Fantasia]],'BASE VENDAS'!#REF!,2,0),0)</f>
        <v>0</v>
      </c>
      <c r="AG1512" s="41">
        <f>IFERROR(VLOOKUP(Tabela3[[#This Row],[Fantasia]],'BASE VENDAS'!#REF!,3,0),0)</f>
        <v>0</v>
      </c>
      <c r="AH1512" s="42">
        <f t="shared" si="25"/>
        <v>2.8611970184302681E-2</v>
      </c>
    </row>
    <row r="1513" spans="1:34" x14ac:dyDescent="0.2">
      <c r="A1513" s="9" t="str">
        <f>IFERROR(Tabela3[[#This Row],[direita]],"formula")</f>
        <v>1899 - 11)</v>
      </c>
      <c r="C1513" t="s">
        <v>1134</v>
      </c>
      <c r="D1513" t="s">
        <v>917</v>
      </c>
      <c r="E1513" t="s">
        <v>1135</v>
      </c>
      <c r="F1513" t="s">
        <v>676</v>
      </c>
      <c r="G1513" t="s">
        <v>1207</v>
      </c>
      <c r="H1513" s="48">
        <v>45699</v>
      </c>
      <c r="I1513" t="s">
        <v>430</v>
      </c>
      <c r="J1513" t="s">
        <v>303</v>
      </c>
      <c r="K1513" t="s">
        <v>98</v>
      </c>
      <c r="L1513" t="s">
        <v>418</v>
      </c>
      <c r="M1513" t="s">
        <v>99</v>
      </c>
      <c r="N1513" t="s">
        <v>311</v>
      </c>
      <c r="O1513" t="s">
        <v>311</v>
      </c>
      <c r="P1513" t="s">
        <v>1208</v>
      </c>
      <c r="Q1513" t="s">
        <v>300</v>
      </c>
      <c r="R1513" t="s">
        <v>1795</v>
      </c>
      <c r="S1513" t="s">
        <v>96</v>
      </c>
      <c r="T1513" s="49">
        <v>1</v>
      </c>
      <c r="U1513" s="49">
        <v>1</v>
      </c>
      <c r="V1513" s="49">
        <v>5.7</v>
      </c>
      <c r="W1513" t="s">
        <v>315</v>
      </c>
      <c r="X1513" t="s">
        <v>302</v>
      </c>
      <c r="Y1513" t="s">
        <v>335</v>
      </c>
      <c r="Z1513" t="s">
        <v>1209</v>
      </c>
      <c r="AA1513" s="2" t="str">
        <f>IFERROR(VLOOKUP(Tabela3[[#This Row],[RetornCodigo]],Tabela7[],4,0),"formula")</f>
        <v xml:space="preserve">Assai Edson Queiroz   </v>
      </c>
      <c r="AB1513" s="9" t="str">
        <f>IFERROR(VLOOKUP(Tabela3[[#This Row],[RetornCodigo]],Tabela7[],3,0),"formula")</f>
        <v>Assai</v>
      </c>
      <c r="AC1513" s="40">
        <f>IFERROR(Tabela3[[#This Row],[Vlr Devolução]]/$AK$1,"formula")</f>
        <v>1.8262490037331093E-5</v>
      </c>
      <c r="AD1513" s="32">
        <f>IFERROR(Tabela3[[#This Row],[Qtd Devolvida Kg]]/$AL$1,"formula")</f>
        <v>2.9001821257476276E-5</v>
      </c>
      <c r="AE1513" s="41" t="str">
        <f>IFERROR(RIGHT(Tabela3[[#This Row],[Cliente]],10),"formula")</f>
        <v>1899 - 11)</v>
      </c>
      <c r="AF1513" s="41">
        <f>IFERROR(VLOOKUP(Tabela3[[#This Row],[Fantasia]],'BASE VENDAS'!#REF!,2,0),0)</f>
        <v>0</v>
      </c>
      <c r="AG1513" s="41">
        <f>IFERROR(VLOOKUP(Tabela3[[#This Row],[Fantasia]],'BASE VENDAS'!#REF!,3,0),0)</f>
        <v>0</v>
      </c>
      <c r="AH1513" s="42">
        <f t="shared" si="25"/>
        <v>2.8611970184302681E-2</v>
      </c>
    </row>
    <row r="1514" spans="1:34" x14ac:dyDescent="0.2">
      <c r="A1514" s="9" t="str">
        <f>IFERROR(Tabela3[[#This Row],[direita]],"formula")</f>
        <v>1899 - 26)</v>
      </c>
      <c r="C1514" t="s">
        <v>1134</v>
      </c>
      <c r="D1514" t="s">
        <v>917</v>
      </c>
      <c r="E1514" t="s">
        <v>1135</v>
      </c>
      <c r="F1514" t="s">
        <v>676</v>
      </c>
      <c r="G1514" t="s">
        <v>1219</v>
      </c>
      <c r="H1514" s="48">
        <v>45698</v>
      </c>
      <c r="I1514" t="s">
        <v>430</v>
      </c>
      <c r="J1514" t="s">
        <v>303</v>
      </c>
      <c r="K1514" t="s">
        <v>159</v>
      </c>
      <c r="L1514" t="s">
        <v>339</v>
      </c>
      <c r="M1514" t="s">
        <v>356</v>
      </c>
      <c r="N1514" t="s">
        <v>311</v>
      </c>
      <c r="O1514" t="s">
        <v>311</v>
      </c>
      <c r="P1514" t="s">
        <v>1803</v>
      </c>
      <c r="Q1514" t="s">
        <v>300</v>
      </c>
      <c r="R1514" t="s">
        <v>1792</v>
      </c>
      <c r="S1514" t="s">
        <v>20</v>
      </c>
      <c r="T1514" s="49">
        <v>1.0832999999999999</v>
      </c>
      <c r="U1514" s="49">
        <v>12.999599999999999</v>
      </c>
      <c r="V1514" s="49">
        <v>39</v>
      </c>
      <c r="W1514" t="s">
        <v>315</v>
      </c>
      <c r="X1514" t="s">
        <v>370</v>
      </c>
      <c r="Y1514" t="s">
        <v>379</v>
      </c>
      <c r="Z1514" t="s">
        <v>1804</v>
      </c>
      <c r="AA1514" s="2" t="str">
        <f>IFERROR(VLOOKUP(Tabela3[[#This Row],[RetornCodigo]],Tabela7[],4,0),"formula")</f>
        <v xml:space="preserve">Assai Messejena   </v>
      </c>
      <c r="AB1514" s="9" t="str">
        <f>IFERROR(VLOOKUP(Tabela3[[#This Row],[RetornCodigo]],Tabela7[],3,0),"formula")</f>
        <v>Assai</v>
      </c>
      <c r="AC1514" s="40">
        <f>IFERROR(Tabela3[[#This Row],[Vlr Devolução]]/$AK$1,"formula")</f>
        <v>1.2495387920279167E-4</v>
      </c>
      <c r="AD1514" s="32">
        <f>IFERROR(Tabela3[[#This Row],[Qtd Devolvida Kg]]/$AL$1,"formula")</f>
        <v>3.7701207561868859E-4</v>
      </c>
      <c r="AE1514" s="41" t="str">
        <f>IFERROR(RIGHT(Tabela3[[#This Row],[Cliente]],10),"formula")</f>
        <v>1899 - 26)</v>
      </c>
      <c r="AF1514" s="41">
        <f>IFERROR(VLOOKUP(Tabela3[[#This Row],[Fantasia]],'BASE VENDAS'!#REF!,2,0),0)</f>
        <v>0</v>
      </c>
      <c r="AG1514" s="41">
        <f>IFERROR(VLOOKUP(Tabela3[[#This Row],[Fantasia]],'BASE VENDAS'!#REF!,3,0),0)</f>
        <v>0</v>
      </c>
      <c r="AH1514" s="42">
        <f t="shared" si="25"/>
        <v>2.8611970184302681E-2</v>
      </c>
    </row>
    <row r="1515" spans="1:34" x14ac:dyDescent="0.2">
      <c r="A1515" s="9" t="str">
        <f>IFERROR(Tabela3[[#This Row],[direita]],"formula")</f>
        <v>1899 - 18)</v>
      </c>
      <c r="C1515" t="s">
        <v>1134</v>
      </c>
      <c r="D1515" t="s">
        <v>917</v>
      </c>
      <c r="E1515" t="s">
        <v>1135</v>
      </c>
      <c r="F1515" t="s">
        <v>680</v>
      </c>
      <c r="G1515" t="s">
        <v>1163</v>
      </c>
      <c r="H1515" s="48">
        <v>45695</v>
      </c>
      <c r="I1515" t="s">
        <v>357</v>
      </c>
      <c r="J1515" t="s">
        <v>303</v>
      </c>
      <c r="K1515" t="s">
        <v>98</v>
      </c>
      <c r="L1515" t="s">
        <v>418</v>
      </c>
      <c r="M1515" t="s">
        <v>99</v>
      </c>
      <c r="N1515" t="s">
        <v>311</v>
      </c>
      <c r="O1515" t="s">
        <v>311</v>
      </c>
      <c r="P1515" t="s">
        <v>1235</v>
      </c>
      <c r="Q1515" t="s">
        <v>300</v>
      </c>
      <c r="R1515" t="s">
        <v>1795</v>
      </c>
      <c r="S1515" t="s">
        <v>96</v>
      </c>
      <c r="T1515" s="49">
        <v>3</v>
      </c>
      <c r="U1515" s="49">
        <v>3</v>
      </c>
      <c r="V1515" s="49">
        <v>17.100000000000001</v>
      </c>
      <c r="W1515" t="s">
        <v>315</v>
      </c>
      <c r="X1515" t="s">
        <v>372</v>
      </c>
      <c r="Y1515" t="s">
        <v>373</v>
      </c>
      <c r="Z1515" t="s">
        <v>1236</v>
      </c>
      <c r="AA1515" s="2" t="str">
        <f>IFERROR(VLOOKUP(Tabela3[[#This Row],[RetornCodigo]],Tabela7[],4,0),"formula")</f>
        <v xml:space="preserve">Assai Maracanau   </v>
      </c>
      <c r="AB1515" s="9" t="str">
        <f>IFERROR(VLOOKUP(Tabela3[[#This Row],[RetornCodigo]],Tabela7[],3,0),"formula")</f>
        <v>Assai</v>
      </c>
      <c r="AC1515" s="40">
        <f>IFERROR(Tabela3[[#This Row],[Vlr Devolução]]/$AK$1,"formula")</f>
        <v>5.4787470111993275E-5</v>
      </c>
      <c r="AD1515" s="32">
        <f>IFERROR(Tabela3[[#This Row],[Qtd Devolvida Kg]]/$AL$1,"formula")</f>
        <v>8.7005463772428838E-5</v>
      </c>
      <c r="AE1515" s="41" t="str">
        <f>IFERROR(RIGHT(Tabela3[[#This Row],[Cliente]],10),"formula")</f>
        <v>1899 - 18)</v>
      </c>
      <c r="AF1515" s="41">
        <f>IFERROR(VLOOKUP(Tabela3[[#This Row],[Fantasia]],'BASE VENDAS'!#REF!,2,0),0)</f>
        <v>0</v>
      </c>
      <c r="AG1515" s="41">
        <f>IFERROR(VLOOKUP(Tabela3[[#This Row],[Fantasia]],'BASE VENDAS'!#REF!,3,0),0)</f>
        <v>0</v>
      </c>
      <c r="AH1515" s="42">
        <f t="shared" si="25"/>
        <v>2.8611970184302681E-2</v>
      </c>
    </row>
    <row r="1516" spans="1:34" x14ac:dyDescent="0.2">
      <c r="A1516" s="9" t="str">
        <f>IFERROR(Tabela3[[#This Row],[direita]],"formula")</f>
        <v>1899 - 18)</v>
      </c>
      <c r="C1516" t="s">
        <v>1134</v>
      </c>
      <c r="D1516" t="s">
        <v>917</v>
      </c>
      <c r="E1516" t="s">
        <v>1135</v>
      </c>
      <c r="F1516" t="s">
        <v>680</v>
      </c>
      <c r="G1516" t="s">
        <v>1163</v>
      </c>
      <c r="H1516" s="48">
        <v>45695</v>
      </c>
      <c r="I1516" t="s">
        <v>357</v>
      </c>
      <c r="J1516" t="s">
        <v>303</v>
      </c>
      <c r="K1516" t="s">
        <v>159</v>
      </c>
      <c r="L1516" t="s">
        <v>339</v>
      </c>
      <c r="M1516" t="s">
        <v>356</v>
      </c>
      <c r="N1516" t="s">
        <v>311</v>
      </c>
      <c r="O1516" t="s">
        <v>311</v>
      </c>
      <c r="P1516" t="s">
        <v>1805</v>
      </c>
      <c r="Q1516" t="s">
        <v>300</v>
      </c>
      <c r="R1516" t="s">
        <v>1792</v>
      </c>
      <c r="S1516" t="s">
        <v>20</v>
      </c>
      <c r="T1516" s="49">
        <v>0.66669999999999996</v>
      </c>
      <c r="U1516" s="49">
        <v>8.0004000000000008</v>
      </c>
      <c r="V1516" s="49">
        <v>24</v>
      </c>
      <c r="W1516" t="s">
        <v>301</v>
      </c>
      <c r="X1516" t="s">
        <v>370</v>
      </c>
      <c r="Y1516" t="s">
        <v>371</v>
      </c>
      <c r="Z1516" t="s">
        <v>1236</v>
      </c>
      <c r="AA1516" s="2" t="str">
        <f>IFERROR(VLOOKUP(Tabela3[[#This Row],[RetornCodigo]],Tabela7[],4,0),"formula")</f>
        <v xml:space="preserve">Assai Maracanau   </v>
      </c>
      <c r="AB1516" s="9" t="str">
        <f>IFERROR(VLOOKUP(Tabela3[[#This Row],[RetornCodigo]],Tabela7[],3,0),"formula")</f>
        <v>Assai</v>
      </c>
      <c r="AC1516" s="40">
        <f>IFERROR(Tabela3[[#This Row],[Vlr Devolução]]/$AK$1,"formula")</f>
        <v>7.6894694894025649E-5</v>
      </c>
      <c r="AD1516" s="32">
        <f>IFERROR(Tabela3[[#This Row],[Qtd Devolvida Kg]]/$AL$1,"formula")</f>
        <v>2.3202617078831324E-4</v>
      </c>
      <c r="AE1516" s="41" t="str">
        <f>IFERROR(RIGHT(Tabela3[[#This Row],[Cliente]],10),"formula")</f>
        <v>1899 - 18)</v>
      </c>
      <c r="AF1516" s="41">
        <f>IFERROR(VLOOKUP(Tabela3[[#This Row],[Fantasia]],'BASE VENDAS'!#REF!,2,0),0)</f>
        <v>0</v>
      </c>
      <c r="AG1516" s="41">
        <f>IFERROR(VLOOKUP(Tabela3[[#This Row],[Fantasia]],'BASE VENDAS'!#REF!,3,0),0)</f>
        <v>0</v>
      </c>
      <c r="AH1516" s="42">
        <f t="shared" si="25"/>
        <v>2.8611970184302681E-2</v>
      </c>
    </row>
    <row r="1517" spans="1:34" x14ac:dyDescent="0.2">
      <c r="A1517" s="9" t="str">
        <f>IFERROR(Tabela3[[#This Row],[direita]],"formula")</f>
        <v>0047 - 11)</v>
      </c>
      <c r="C1517" t="s">
        <v>1146</v>
      </c>
      <c r="D1517" t="s">
        <v>916</v>
      </c>
      <c r="E1517" t="s">
        <v>1135</v>
      </c>
      <c r="F1517" t="s">
        <v>676</v>
      </c>
      <c r="G1517" t="s">
        <v>1817</v>
      </c>
      <c r="H1517" s="48">
        <v>45700</v>
      </c>
      <c r="I1517" t="s">
        <v>430</v>
      </c>
      <c r="J1517" t="s">
        <v>303</v>
      </c>
      <c r="K1517" t="s">
        <v>98</v>
      </c>
      <c r="L1517" t="s">
        <v>358</v>
      </c>
      <c r="M1517" t="s">
        <v>359</v>
      </c>
      <c r="N1517" t="s">
        <v>311</v>
      </c>
      <c r="O1517" t="s">
        <v>311</v>
      </c>
      <c r="P1517" t="s">
        <v>2442</v>
      </c>
      <c r="Q1517" t="s">
        <v>300</v>
      </c>
      <c r="R1517" t="s">
        <v>1802</v>
      </c>
      <c r="S1517" t="s">
        <v>20</v>
      </c>
      <c r="T1517" s="49">
        <v>3</v>
      </c>
      <c r="U1517" s="49">
        <v>38.25</v>
      </c>
      <c r="V1517" s="49">
        <v>228.9</v>
      </c>
      <c r="W1517" t="s">
        <v>315</v>
      </c>
      <c r="X1517" t="s">
        <v>368</v>
      </c>
      <c r="Y1517" t="s">
        <v>369</v>
      </c>
      <c r="Z1517" t="s">
        <v>2443</v>
      </c>
      <c r="AA1517" s="2" t="str">
        <f>IFERROR(VLOOKUP(Tabela3[[#This Row],[RetornCodigo]],Tabela7[],4,0),"formula")</f>
        <v xml:space="preserve">Wmb Engenheiro Luciano Cavalcante   </v>
      </c>
      <c r="AB1517" s="9" t="str">
        <f>IFERROR(VLOOKUP(Tabela3[[#This Row],[RetornCodigo]],Tabela7[],3,0),"formula")</f>
        <v>Sams</v>
      </c>
      <c r="AC1517" s="40">
        <f>IFERROR(Tabela3[[#This Row],[Vlr Devolução]]/$AK$1,"formula")</f>
        <v>7.3338315255176961E-4</v>
      </c>
      <c r="AD1517" s="32">
        <f>IFERROR(Tabela3[[#This Row],[Qtd Devolvida Kg]]/$AL$1,"formula")</f>
        <v>1.1093196630984675E-3</v>
      </c>
      <c r="AE1517" s="41" t="str">
        <f>IFERROR(RIGHT(Tabela3[[#This Row],[Cliente]],10),"formula")</f>
        <v>0047 - 11)</v>
      </c>
      <c r="AF1517" s="41">
        <f>IFERROR(VLOOKUP(Tabela3[[#This Row],[Fantasia]],'BASE VENDAS'!#REF!,2,0),0)</f>
        <v>0</v>
      </c>
      <c r="AG1517" s="41">
        <f>IFERROR(VLOOKUP(Tabela3[[#This Row],[Fantasia]],'BASE VENDAS'!#REF!,3,0),0)</f>
        <v>0</v>
      </c>
      <c r="AH1517" s="42">
        <f t="shared" si="25"/>
        <v>2.8611970184302681E-2</v>
      </c>
    </row>
    <row r="1518" spans="1:34" x14ac:dyDescent="0.2">
      <c r="A1518" s="9" t="str">
        <f>IFERROR(Tabela3[[#This Row],[direita]],"formula")</f>
        <v>1899 - 11)</v>
      </c>
      <c r="C1518" t="s">
        <v>1134</v>
      </c>
      <c r="D1518" t="s">
        <v>917</v>
      </c>
      <c r="E1518" t="s">
        <v>1135</v>
      </c>
      <c r="F1518" t="s">
        <v>676</v>
      </c>
      <c r="G1518" t="s">
        <v>1207</v>
      </c>
      <c r="H1518" s="48">
        <v>45695</v>
      </c>
      <c r="I1518" t="s">
        <v>357</v>
      </c>
      <c r="J1518" t="s">
        <v>303</v>
      </c>
      <c r="K1518" t="s">
        <v>98</v>
      </c>
      <c r="L1518" t="s">
        <v>418</v>
      </c>
      <c r="M1518" t="s">
        <v>99</v>
      </c>
      <c r="N1518" t="s">
        <v>311</v>
      </c>
      <c r="O1518" t="s">
        <v>311</v>
      </c>
      <c r="P1518" t="s">
        <v>1806</v>
      </c>
      <c r="Q1518" t="s">
        <v>300</v>
      </c>
      <c r="R1518" t="s">
        <v>1795</v>
      </c>
      <c r="S1518" t="s">
        <v>96</v>
      </c>
      <c r="T1518" s="49">
        <v>0.1</v>
      </c>
      <c r="U1518" s="49">
        <v>0.1</v>
      </c>
      <c r="V1518" s="49">
        <v>5.7</v>
      </c>
      <c r="W1518" t="s">
        <v>315</v>
      </c>
      <c r="X1518" t="s">
        <v>302</v>
      </c>
      <c r="Y1518" t="s">
        <v>335</v>
      </c>
      <c r="Z1518" t="s">
        <v>1807</v>
      </c>
      <c r="AA1518" s="2" t="str">
        <f>IFERROR(VLOOKUP(Tabela3[[#This Row],[RetornCodigo]],Tabela7[],4,0),"formula")</f>
        <v xml:space="preserve">Assai Edson Queiroz   </v>
      </c>
      <c r="AB1518" s="9" t="str">
        <f>IFERROR(VLOOKUP(Tabela3[[#This Row],[RetornCodigo]],Tabela7[],3,0),"formula")</f>
        <v>Assai</v>
      </c>
      <c r="AC1518" s="40">
        <f>IFERROR(Tabela3[[#This Row],[Vlr Devolução]]/$AK$1,"formula")</f>
        <v>1.8262490037331093E-5</v>
      </c>
      <c r="AD1518" s="32">
        <f>IFERROR(Tabela3[[#This Row],[Qtd Devolvida Kg]]/$AL$1,"formula")</f>
        <v>2.9001821257476278E-6</v>
      </c>
      <c r="AE1518" s="41" t="str">
        <f>IFERROR(RIGHT(Tabela3[[#This Row],[Cliente]],10),"formula")</f>
        <v>1899 - 11)</v>
      </c>
      <c r="AF1518" s="41">
        <f>IFERROR(VLOOKUP(Tabela3[[#This Row],[Fantasia]],'BASE VENDAS'!#REF!,2,0),0)</f>
        <v>0</v>
      </c>
      <c r="AG1518" s="41">
        <f>IFERROR(VLOOKUP(Tabela3[[#This Row],[Fantasia]],'BASE VENDAS'!#REF!,3,0),0)</f>
        <v>0</v>
      </c>
      <c r="AH1518" s="42">
        <f t="shared" si="25"/>
        <v>2.8611970184302681E-2</v>
      </c>
    </row>
    <row r="1519" spans="1:34" x14ac:dyDescent="0.2">
      <c r="A1519" s="9" t="str">
        <f>IFERROR(Tabela3[[#This Row],[direita]],"formula")</f>
        <v>1899 - 26)</v>
      </c>
      <c r="C1519" t="s">
        <v>1134</v>
      </c>
      <c r="D1519" t="s">
        <v>917</v>
      </c>
      <c r="E1519" t="s">
        <v>1135</v>
      </c>
      <c r="F1519" t="s">
        <v>676</v>
      </c>
      <c r="G1519" t="s">
        <v>1219</v>
      </c>
      <c r="H1519" s="48">
        <v>45695</v>
      </c>
      <c r="I1519" t="s">
        <v>357</v>
      </c>
      <c r="J1519" t="s">
        <v>303</v>
      </c>
      <c r="K1519" t="s">
        <v>159</v>
      </c>
      <c r="L1519" t="s">
        <v>339</v>
      </c>
      <c r="M1519" t="s">
        <v>356</v>
      </c>
      <c r="N1519" t="s">
        <v>311</v>
      </c>
      <c r="O1519" t="s">
        <v>311</v>
      </c>
      <c r="P1519" t="s">
        <v>1251</v>
      </c>
      <c r="Q1519" t="s">
        <v>307</v>
      </c>
      <c r="R1519" t="s">
        <v>1792</v>
      </c>
      <c r="S1519" t="s">
        <v>20</v>
      </c>
      <c r="T1519" s="49">
        <v>1.0832999999999999</v>
      </c>
      <c r="U1519" s="49">
        <v>12.999599999999999</v>
      </c>
      <c r="V1519" s="49">
        <v>39</v>
      </c>
      <c r="W1519" t="s">
        <v>315</v>
      </c>
      <c r="X1519" t="s">
        <v>370</v>
      </c>
      <c r="Y1519" t="s">
        <v>379</v>
      </c>
      <c r="Z1519" t="s">
        <v>1252</v>
      </c>
      <c r="AA1519" s="2" t="str">
        <f>IFERROR(VLOOKUP(Tabela3[[#This Row],[RetornCodigo]],Tabela7[],4,0),"formula")</f>
        <v xml:space="preserve">Assai Messejena   </v>
      </c>
      <c r="AB1519" s="9" t="str">
        <f>IFERROR(VLOOKUP(Tabela3[[#This Row],[RetornCodigo]],Tabela7[],3,0),"formula")</f>
        <v>Assai</v>
      </c>
      <c r="AC1519" s="40">
        <f>IFERROR(Tabela3[[#This Row],[Vlr Devolução]]/$AK$1,"formula")</f>
        <v>1.2495387920279167E-4</v>
      </c>
      <c r="AD1519" s="32">
        <f>IFERROR(Tabela3[[#This Row],[Qtd Devolvida Kg]]/$AL$1,"formula")</f>
        <v>3.7701207561868859E-4</v>
      </c>
      <c r="AE1519" s="41" t="str">
        <f>IFERROR(RIGHT(Tabela3[[#This Row],[Cliente]],10),"formula")</f>
        <v>1899 - 26)</v>
      </c>
      <c r="AF1519" s="41">
        <f>IFERROR(VLOOKUP(Tabela3[[#This Row],[Fantasia]],'BASE VENDAS'!#REF!,2,0),0)</f>
        <v>0</v>
      </c>
      <c r="AG1519" s="41">
        <f>IFERROR(VLOOKUP(Tabela3[[#This Row],[Fantasia]],'BASE VENDAS'!#REF!,3,0),0)</f>
        <v>0</v>
      </c>
      <c r="AH1519" s="42">
        <f t="shared" si="25"/>
        <v>2.8611970184302681E-2</v>
      </c>
    </row>
    <row r="1520" spans="1:34" x14ac:dyDescent="0.2">
      <c r="A1520" s="9" t="str">
        <f>IFERROR(Tabela3[[#This Row],[direita]],"formula")</f>
        <v>1899 - 61)</v>
      </c>
      <c r="C1520" t="s">
        <v>1134</v>
      </c>
      <c r="D1520" t="s">
        <v>917</v>
      </c>
      <c r="E1520" t="s">
        <v>1135</v>
      </c>
      <c r="F1520" t="s">
        <v>676</v>
      </c>
      <c r="G1520" t="s">
        <v>1173</v>
      </c>
      <c r="H1520" s="48">
        <v>45695</v>
      </c>
      <c r="I1520" t="s">
        <v>357</v>
      </c>
      <c r="J1520" t="s">
        <v>303</v>
      </c>
      <c r="K1520" t="s">
        <v>98</v>
      </c>
      <c r="L1520" t="s">
        <v>418</v>
      </c>
      <c r="M1520" t="s">
        <v>99</v>
      </c>
      <c r="N1520" t="s">
        <v>311</v>
      </c>
      <c r="O1520" t="s">
        <v>311</v>
      </c>
      <c r="P1520" t="s">
        <v>1808</v>
      </c>
      <c r="Q1520" t="s">
        <v>300</v>
      </c>
      <c r="R1520" t="s">
        <v>1795</v>
      </c>
      <c r="S1520" t="s">
        <v>96</v>
      </c>
      <c r="T1520" s="49">
        <v>3</v>
      </c>
      <c r="U1520" s="49">
        <v>3</v>
      </c>
      <c r="V1520" s="49">
        <v>171</v>
      </c>
      <c r="W1520" t="s">
        <v>315</v>
      </c>
      <c r="X1520" t="s">
        <v>372</v>
      </c>
      <c r="Y1520" t="s">
        <v>373</v>
      </c>
      <c r="Z1520" t="s">
        <v>1809</v>
      </c>
      <c r="AA1520" s="2" t="str">
        <f>IFERROR(VLOOKUP(Tabela3[[#This Row],[RetornCodigo]],Tabela7[],4,0),"formula")</f>
        <v xml:space="preserve">Assai Joquei Clube   </v>
      </c>
      <c r="AB1520" s="9" t="str">
        <f>IFERROR(VLOOKUP(Tabela3[[#This Row],[RetornCodigo]],Tabela7[],3,0),"formula")</f>
        <v>Assai</v>
      </c>
      <c r="AC1520" s="40">
        <f>IFERROR(Tabela3[[#This Row],[Vlr Devolução]]/$AK$1,"formula")</f>
        <v>5.4787470111993268E-4</v>
      </c>
      <c r="AD1520" s="32">
        <f>IFERROR(Tabela3[[#This Row],[Qtd Devolvida Kg]]/$AL$1,"formula")</f>
        <v>8.7005463772428838E-5</v>
      </c>
      <c r="AE1520" s="41" t="str">
        <f>IFERROR(RIGHT(Tabela3[[#This Row],[Cliente]],10),"formula")</f>
        <v>1899 - 61)</v>
      </c>
      <c r="AF1520" s="41">
        <f>IFERROR(VLOOKUP(Tabela3[[#This Row],[Fantasia]],'BASE VENDAS'!#REF!,2,0),0)</f>
        <v>0</v>
      </c>
      <c r="AG1520" s="41">
        <f>IFERROR(VLOOKUP(Tabela3[[#This Row],[Fantasia]],'BASE VENDAS'!#REF!,3,0),0)</f>
        <v>0</v>
      </c>
      <c r="AH1520" s="42">
        <f t="shared" si="25"/>
        <v>2.8611970184302681E-2</v>
      </c>
    </row>
    <row r="1521" spans="1:34" x14ac:dyDescent="0.2">
      <c r="A1521" s="9" t="str">
        <f>IFERROR(Tabela3[[#This Row],[direita]],"formula")</f>
        <v>1899 - 27)</v>
      </c>
      <c r="C1521" t="s">
        <v>1134</v>
      </c>
      <c r="D1521" t="s">
        <v>917</v>
      </c>
      <c r="E1521" t="s">
        <v>1135</v>
      </c>
      <c r="F1521" t="s">
        <v>676</v>
      </c>
      <c r="G1521" t="s">
        <v>1793</v>
      </c>
      <c r="H1521" s="48">
        <v>45698</v>
      </c>
      <c r="I1521" t="s">
        <v>430</v>
      </c>
      <c r="J1521" t="s">
        <v>303</v>
      </c>
      <c r="K1521" t="s">
        <v>98</v>
      </c>
      <c r="L1521" t="s">
        <v>418</v>
      </c>
      <c r="M1521" t="s">
        <v>99</v>
      </c>
      <c r="N1521" t="s">
        <v>311</v>
      </c>
      <c r="O1521" t="s">
        <v>311</v>
      </c>
      <c r="P1521" t="s">
        <v>1810</v>
      </c>
      <c r="Q1521" t="s">
        <v>300</v>
      </c>
      <c r="R1521" t="s">
        <v>1795</v>
      </c>
      <c r="S1521" t="s">
        <v>96</v>
      </c>
      <c r="T1521" s="49">
        <v>20</v>
      </c>
      <c r="U1521" s="49">
        <v>20</v>
      </c>
      <c r="V1521" s="49">
        <v>114</v>
      </c>
      <c r="W1521" t="s">
        <v>315</v>
      </c>
      <c r="X1521" t="s">
        <v>372</v>
      </c>
      <c r="Y1521" t="s">
        <v>373</v>
      </c>
      <c r="Z1521" t="s">
        <v>1811</v>
      </c>
      <c r="AA1521" s="2" t="str">
        <f>IFERROR(VLOOKUP(Tabela3[[#This Row],[RetornCodigo]],Tabela7[],4,0),"formula")</f>
        <v xml:space="preserve">Assai Parangaba   </v>
      </c>
      <c r="AB1521" s="9" t="str">
        <f>IFERROR(VLOOKUP(Tabela3[[#This Row],[RetornCodigo]],Tabela7[],3,0),"formula")</f>
        <v>Assai</v>
      </c>
      <c r="AC1521" s="40">
        <f>IFERROR(Tabela3[[#This Row],[Vlr Devolução]]/$AK$1,"formula")</f>
        <v>3.6524980074662184E-4</v>
      </c>
      <c r="AD1521" s="32">
        <f>IFERROR(Tabela3[[#This Row],[Qtd Devolvida Kg]]/$AL$1,"formula")</f>
        <v>5.8003642514952553E-4</v>
      </c>
      <c r="AE1521" s="41" t="str">
        <f>IFERROR(RIGHT(Tabela3[[#This Row],[Cliente]],10),"formula")</f>
        <v>1899 - 27)</v>
      </c>
      <c r="AF1521" s="41">
        <f>IFERROR(VLOOKUP(Tabela3[[#This Row],[Fantasia]],'BASE VENDAS'!#REF!,2,0),0)</f>
        <v>0</v>
      </c>
      <c r="AG1521" s="41">
        <f>IFERROR(VLOOKUP(Tabela3[[#This Row],[Fantasia]],'BASE VENDAS'!#REF!,3,0),0)</f>
        <v>0</v>
      </c>
      <c r="AH1521" s="42">
        <f t="shared" si="25"/>
        <v>2.8611970184302681E-2</v>
      </c>
    </row>
    <row r="1522" spans="1:34" x14ac:dyDescent="0.2">
      <c r="A1522" s="9" t="str">
        <f>IFERROR(Tabela3[[#This Row],[direita]],"formula")</f>
        <v>1456 - 04)</v>
      </c>
      <c r="C1522" t="s">
        <v>1140</v>
      </c>
      <c r="D1522" t="s">
        <v>918</v>
      </c>
      <c r="E1522" t="s">
        <v>1141</v>
      </c>
      <c r="F1522" t="s">
        <v>677</v>
      </c>
      <c r="G1522" t="s">
        <v>1619</v>
      </c>
      <c r="H1522" s="48">
        <v>45709</v>
      </c>
      <c r="I1522" t="s">
        <v>1982</v>
      </c>
      <c r="J1522" t="s">
        <v>303</v>
      </c>
      <c r="K1522" t="s">
        <v>98</v>
      </c>
      <c r="L1522" t="s">
        <v>358</v>
      </c>
      <c r="M1522" t="s">
        <v>359</v>
      </c>
      <c r="N1522" t="s">
        <v>311</v>
      </c>
      <c r="O1522" t="s">
        <v>311</v>
      </c>
      <c r="P1522" t="s">
        <v>2814</v>
      </c>
      <c r="Q1522" t="s">
        <v>300</v>
      </c>
      <c r="R1522" t="s">
        <v>1802</v>
      </c>
      <c r="S1522" t="s">
        <v>20</v>
      </c>
      <c r="T1522" s="49">
        <v>7.2857000000000003</v>
      </c>
      <c r="U1522" s="49">
        <v>92.892674999999997</v>
      </c>
      <c r="V1522" s="49">
        <v>586.5</v>
      </c>
      <c r="W1522" t="s">
        <v>301</v>
      </c>
      <c r="X1522" t="s">
        <v>370</v>
      </c>
      <c r="Y1522" t="s">
        <v>371</v>
      </c>
      <c r="Z1522" t="s">
        <v>2815</v>
      </c>
      <c r="AA1522" s="2" t="str">
        <f>IFERROR(VLOOKUP(Tabela3[[#This Row],[RetornCodigo]],Tabela7[],4,0),"formula")</f>
        <v xml:space="preserve">Mateus Uruguai   </v>
      </c>
      <c r="AB1522" s="9" t="str">
        <f>IFERROR(VLOOKUP(Tabela3[[#This Row],[RetornCodigo]],Tabela7[],3,0),"formula")</f>
        <v>Mateus</v>
      </c>
      <c r="AC1522" s="40">
        <f>IFERROR(Tabela3[[#This Row],[Vlr Devolução]]/$AK$1,"formula")</f>
        <v>1.8791141064727517E-3</v>
      </c>
      <c r="AD1522" s="32">
        <f>IFERROR(Tabela3[[#This Row],[Qtd Devolvida Kg]]/$AL$1,"formula")</f>
        <v>2.6940567564788351E-3</v>
      </c>
      <c r="AE1522" s="41" t="str">
        <f>IFERROR(RIGHT(Tabela3[[#This Row],[Cliente]],10),"formula")</f>
        <v>1456 - 04)</v>
      </c>
      <c r="AF1522" s="41">
        <f>IFERROR(VLOOKUP(Tabela3[[#This Row],[Fantasia]],'BASE VENDAS'!#REF!,2,0),0)</f>
        <v>0</v>
      </c>
      <c r="AG1522" s="41">
        <f>IFERROR(VLOOKUP(Tabela3[[#This Row],[Fantasia]],'BASE VENDAS'!#REF!,3,0),0)</f>
        <v>0</v>
      </c>
      <c r="AH1522" s="42">
        <f t="shared" si="25"/>
        <v>2.8611970184302681E-2</v>
      </c>
    </row>
    <row r="1523" spans="1:34" x14ac:dyDescent="0.2">
      <c r="A1523" s="9" t="str">
        <f>IFERROR(Tabela3[[#This Row],[direita]],"formula")</f>
        <v>1456 - 04)</v>
      </c>
      <c r="C1523" t="s">
        <v>1140</v>
      </c>
      <c r="D1523" t="s">
        <v>918</v>
      </c>
      <c r="E1523" t="s">
        <v>1141</v>
      </c>
      <c r="F1523" t="s">
        <v>677</v>
      </c>
      <c r="G1523" t="s">
        <v>1619</v>
      </c>
      <c r="H1523" s="48">
        <v>45709</v>
      </c>
      <c r="I1523" t="s">
        <v>1982</v>
      </c>
      <c r="J1523" t="s">
        <v>303</v>
      </c>
      <c r="K1523" t="s">
        <v>159</v>
      </c>
      <c r="L1523" t="s">
        <v>339</v>
      </c>
      <c r="M1523" t="s">
        <v>1652</v>
      </c>
      <c r="N1523" t="s">
        <v>311</v>
      </c>
      <c r="O1523" t="s">
        <v>311</v>
      </c>
      <c r="P1523" t="s">
        <v>2814</v>
      </c>
      <c r="Q1523" t="s">
        <v>319</v>
      </c>
      <c r="R1523" t="s">
        <v>1800</v>
      </c>
      <c r="S1523" t="s">
        <v>20</v>
      </c>
      <c r="T1523" s="49">
        <v>2.1667000000000001</v>
      </c>
      <c r="U1523" s="49">
        <v>26.000399999999999</v>
      </c>
      <c r="V1523" s="49">
        <v>127.4</v>
      </c>
      <c r="W1523" t="s">
        <v>301</v>
      </c>
      <c r="X1523" t="s">
        <v>370</v>
      </c>
      <c r="Y1523" t="s">
        <v>371</v>
      </c>
      <c r="Z1523" t="s">
        <v>2815</v>
      </c>
      <c r="AA1523" s="2" t="str">
        <f>IFERROR(VLOOKUP(Tabela3[[#This Row],[RetornCodigo]],Tabela7[],4,0),"formula")</f>
        <v xml:space="preserve">Mateus Uruguai   </v>
      </c>
      <c r="AB1523" s="9" t="str">
        <f>IFERROR(VLOOKUP(Tabela3[[#This Row],[RetornCodigo]],Tabela7[],3,0),"formula")</f>
        <v>Mateus</v>
      </c>
      <c r="AC1523" s="40">
        <f>IFERROR(Tabela3[[#This Row],[Vlr Devolução]]/$AK$1,"formula")</f>
        <v>4.0818267206245282E-4</v>
      </c>
      <c r="AD1523" s="32">
        <f>IFERROR(Tabela3[[#This Row],[Qtd Devolvida Kg]]/$AL$1,"formula")</f>
        <v>7.5405895342288616E-4</v>
      </c>
      <c r="AE1523" s="41" t="str">
        <f>IFERROR(RIGHT(Tabela3[[#This Row],[Cliente]],10),"formula")</f>
        <v>1456 - 04)</v>
      </c>
      <c r="AF1523" s="41">
        <f>IFERROR(VLOOKUP(Tabela3[[#This Row],[Fantasia]],'BASE VENDAS'!#REF!,2,0),0)</f>
        <v>0</v>
      </c>
      <c r="AG1523" s="41">
        <f>IFERROR(VLOOKUP(Tabela3[[#This Row],[Fantasia]],'BASE VENDAS'!#REF!,3,0),0)</f>
        <v>0</v>
      </c>
      <c r="AH1523" s="42">
        <f t="shared" si="25"/>
        <v>2.8611970184302681E-2</v>
      </c>
    </row>
    <row r="1524" spans="1:34" x14ac:dyDescent="0.2">
      <c r="A1524" s="9" t="str">
        <f>IFERROR(Tabela3[[#This Row],[direita]],"formula")</f>
        <v>1899 - 40)</v>
      </c>
      <c r="C1524" t="s">
        <v>1140</v>
      </c>
      <c r="D1524" t="s">
        <v>919</v>
      </c>
      <c r="E1524" t="s">
        <v>1141</v>
      </c>
      <c r="F1524" t="s">
        <v>677</v>
      </c>
      <c r="G1524" t="s">
        <v>1142</v>
      </c>
      <c r="H1524" s="48">
        <v>45703</v>
      </c>
      <c r="I1524" t="s">
        <v>430</v>
      </c>
      <c r="J1524" t="s">
        <v>303</v>
      </c>
      <c r="K1524" t="s">
        <v>98</v>
      </c>
      <c r="L1524" t="s">
        <v>358</v>
      </c>
      <c r="M1524" t="s">
        <v>359</v>
      </c>
      <c r="N1524" t="s">
        <v>311</v>
      </c>
      <c r="O1524" t="s">
        <v>311</v>
      </c>
      <c r="P1524" t="s">
        <v>2444</v>
      </c>
      <c r="Q1524" t="s">
        <v>300</v>
      </c>
      <c r="R1524" t="s">
        <v>419</v>
      </c>
      <c r="S1524" t="s">
        <v>20</v>
      </c>
      <c r="T1524" s="49">
        <v>0.77780000000000005</v>
      </c>
      <c r="U1524" s="49">
        <v>9.9169499999999999</v>
      </c>
      <c r="V1524" s="49">
        <v>77</v>
      </c>
      <c r="W1524" t="s">
        <v>301</v>
      </c>
      <c r="X1524" t="s">
        <v>370</v>
      </c>
      <c r="Y1524" t="s">
        <v>371</v>
      </c>
      <c r="Z1524" t="s">
        <v>2445</v>
      </c>
      <c r="AA1524" s="2" t="str">
        <f>IFERROR(VLOOKUP(Tabela3[[#This Row],[RetornCodigo]],Tabela7[],4,0),"formula")</f>
        <v xml:space="preserve">Assai Ininga   </v>
      </c>
      <c r="AB1524" s="9" t="str">
        <f>IFERROR(VLOOKUP(Tabela3[[#This Row],[RetornCodigo]],Tabela7[],3,0),"formula")</f>
        <v>Assai</v>
      </c>
      <c r="AC1524" s="40">
        <f>IFERROR(Tabela3[[#This Row],[Vlr Devolução]]/$AK$1,"formula")</f>
        <v>2.4670381278499894E-4</v>
      </c>
      <c r="AD1524" s="32">
        <f>IFERROR(Tabela3[[#This Row],[Qtd Devolvida Kg]]/$AL$1,"formula")</f>
        <v>2.8760961131932939E-4</v>
      </c>
      <c r="AE1524" s="41" t="str">
        <f>IFERROR(RIGHT(Tabela3[[#This Row],[Cliente]],10),"formula")</f>
        <v>1899 - 40)</v>
      </c>
      <c r="AF1524" s="41">
        <f>IFERROR(VLOOKUP(Tabela3[[#This Row],[Fantasia]],'BASE VENDAS'!#REF!,2,0),0)</f>
        <v>0</v>
      </c>
      <c r="AG1524" s="41">
        <f>IFERROR(VLOOKUP(Tabela3[[#This Row],[Fantasia]],'BASE VENDAS'!#REF!,3,0),0)</f>
        <v>0</v>
      </c>
      <c r="AH1524" s="42">
        <f t="shared" si="25"/>
        <v>2.8611970184302681E-2</v>
      </c>
    </row>
    <row r="1525" spans="1:34" x14ac:dyDescent="0.2">
      <c r="A1525" s="9" t="str">
        <f>IFERROR(Tabela3[[#This Row],[direita]],"formula")</f>
        <v>0008 - 26)</v>
      </c>
      <c r="C1525" t="s">
        <v>1140</v>
      </c>
      <c r="D1525" t="s">
        <v>919</v>
      </c>
      <c r="E1525" t="s">
        <v>1141</v>
      </c>
      <c r="F1525" t="s">
        <v>677</v>
      </c>
      <c r="G1525" t="s">
        <v>1435</v>
      </c>
      <c r="H1525" s="48">
        <v>45707</v>
      </c>
      <c r="I1525" t="s">
        <v>1982</v>
      </c>
      <c r="J1525" t="s">
        <v>303</v>
      </c>
      <c r="K1525" t="s">
        <v>98</v>
      </c>
      <c r="L1525" t="s">
        <v>358</v>
      </c>
      <c r="M1525" t="s">
        <v>359</v>
      </c>
      <c r="N1525" t="s">
        <v>311</v>
      </c>
      <c r="O1525" t="s">
        <v>311</v>
      </c>
      <c r="P1525" t="s">
        <v>2980</v>
      </c>
      <c r="Q1525" t="s">
        <v>300</v>
      </c>
      <c r="R1525" t="s">
        <v>419</v>
      </c>
      <c r="S1525" t="s">
        <v>20</v>
      </c>
      <c r="T1525" s="49">
        <v>6.3333000000000004</v>
      </c>
      <c r="U1525" s="49">
        <v>80.749574999999993</v>
      </c>
      <c r="V1525" s="49">
        <v>570</v>
      </c>
      <c r="W1525" t="s">
        <v>305</v>
      </c>
      <c r="X1525" t="s">
        <v>368</v>
      </c>
      <c r="Y1525" t="s">
        <v>369</v>
      </c>
      <c r="Z1525" t="s">
        <v>2981</v>
      </c>
      <c r="AA1525" s="2" t="str">
        <f>IFERROR(VLOOKUP(Tabela3[[#This Row],[RetornCodigo]],Tabela7[],4,0),"formula")</f>
        <v xml:space="preserve">Vanguarda Homero   </v>
      </c>
      <c r="AB1525" s="9" t="str">
        <f>IFERROR(VLOOKUP(Tabela3[[#This Row],[RetornCodigo]],Tabela7[],3,0),"formula")</f>
        <v>Vanguarda</v>
      </c>
      <c r="AC1525" s="40">
        <f>IFERROR(Tabela3[[#This Row],[Vlr Devolução]]/$AK$1,"formula")</f>
        <v>1.8262490037331091E-3</v>
      </c>
      <c r="AD1525" s="32">
        <f>IFERROR(Tabela3[[#This Row],[Qtd Devolvida Kg]]/$AL$1,"formula")</f>
        <v>2.3418847407671748E-3</v>
      </c>
      <c r="AE1525" s="41" t="str">
        <f>IFERROR(RIGHT(Tabela3[[#This Row],[Cliente]],10),"formula")</f>
        <v>0008 - 26)</v>
      </c>
      <c r="AF1525" s="41">
        <f>IFERROR(VLOOKUP(Tabela3[[#This Row],[Fantasia]],'BASE VENDAS'!#REF!,2,0),0)</f>
        <v>0</v>
      </c>
      <c r="AG1525" s="41">
        <f>IFERROR(VLOOKUP(Tabela3[[#This Row],[Fantasia]],'BASE VENDAS'!#REF!,3,0),0)</f>
        <v>0</v>
      </c>
      <c r="AH1525" s="42">
        <f t="shared" si="25"/>
        <v>2.8611970184302681E-2</v>
      </c>
    </row>
    <row r="1526" spans="1:34" x14ac:dyDescent="0.2">
      <c r="A1526" s="9" t="str">
        <f>IFERROR(Tabela3[[#This Row],[direita]],"formula")</f>
        <v>0008 - 26)</v>
      </c>
      <c r="C1526" t="s">
        <v>1140</v>
      </c>
      <c r="D1526" t="s">
        <v>919</v>
      </c>
      <c r="E1526" t="s">
        <v>1141</v>
      </c>
      <c r="F1526" t="s">
        <v>677</v>
      </c>
      <c r="G1526" t="s">
        <v>1435</v>
      </c>
      <c r="H1526" s="48">
        <v>45707</v>
      </c>
      <c r="I1526" t="s">
        <v>1982</v>
      </c>
      <c r="J1526" t="s">
        <v>303</v>
      </c>
      <c r="K1526" t="s">
        <v>98</v>
      </c>
      <c r="L1526" t="s">
        <v>358</v>
      </c>
      <c r="M1526" t="s">
        <v>359</v>
      </c>
      <c r="N1526" t="s">
        <v>311</v>
      </c>
      <c r="O1526" t="s">
        <v>311</v>
      </c>
      <c r="P1526" t="s">
        <v>2980</v>
      </c>
      <c r="Q1526" t="s">
        <v>308</v>
      </c>
      <c r="R1526" t="s">
        <v>419</v>
      </c>
      <c r="S1526" t="s">
        <v>20</v>
      </c>
      <c r="T1526" s="49">
        <v>6.3333000000000004</v>
      </c>
      <c r="U1526" s="49">
        <v>80.749574999999993</v>
      </c>
      <c r="V1526" s="49">
        <v>570</v>
      </c>
      <c r="W1526" t="s">
        <v>301</v>
      </c>
      <c r="X1526" t="s">
        <v>370</v>
      </c>
      <c r="Y1526" t="s">
        <v>371</v>
      </c>
      <c r="Z1526" t="s">
        <v>2981</v>
      </c>
      <c r="AA1526" s="2" t="str">
        <f>IFERROR(VLOOKUP(Tabela3[[#This Row],[RetornCodigo]],Tabela7[],4,0),"formula")</f>
        <v xml:space="preserve">Vanguarda Homero   </v>
      </c>
      <c r="AB1526" s="9" t="str">
        <f>IFERROR(VLOOKUP(Tabela3[[#This Row],[RetornCodigo]],Tabela7[],3,0),"formula")</f>
        <v>Vanguarda</v>
      </c>
      <c r="AC1526" s="40">
        <f>IFERROR(Tabela3[[#This Row],[Vlr Devolução]]/$AK$1,"formula")</f>
        <v>1.8262490037331091E-3</v>
      </c>
      <c r="AD1526" s="32">
        <f>IFERROR(Tabela3[[#This Row],[Qtd Devolvida Kg]]/$AL$1,"formula")</f>
        <v>2.3418847407671748E-3</v>
      </c>
      <c r="AE1526" s="41" t="str">
        <f>IFERROR(RIGHT(Tabela3[[#This Row],[Cliente]],10),"formula")</f>
        <v>0008 - 26)</v>
      </c>
      <c r="AF1526" s="41">
        <f>IFERROR(VLOOKUP(Tabela3[[#This Row],[Fantasia]],'BASE VENDAS'!#REF!,2,0),0)</f>
        <v>0</v>
      </c>
      <c r="AG1526" s="41">
        <f>IFERROR(VLOOKUP(Tabela3[[#This Row],[Fantasia]],'BASE VENDAS'!#REF!,3,0),0)</f>
        <v>0</v>
      </c>
      <c r="AH1526" s="42">
        <f t="shared" si="25"/>
        <v>2.8611970184302681E-2</v>
      </c>
    </row>
    <row r="1527" spans="1:34" x14ac:dyDescent="0.2">
      <c r="A1527" s="9" t="str">
        <f>IFERROR(Tabela3[[#This Row],[direita]],"formula")</f>
        <v>1899 - 24)</v>
      </c>
      <c r="C1527" t="s">
        <v>1140</v>
      </c>
      <c r="D1527" t="s">
        <v>919</v>
      </c>
      <c r="E1527" t="s">
        <v>1141</v>
      </c>
      <c r="F1527" t="s">
        <v>677</v>
      </c>
      <c r="G1527" t="s">
        <v>1275</v>
      </c>
      <c r="H1527" s="48">
        <v>45703</v>
      </c>
      <c r="I1527" t="s">
        <v>430</v>
      </c>
      <c r="J1527" t="s">
        <v>303</v>
      </c>
      <c r="K1527" t="s">
        <v>159</v>
      </c>
      <c r="L1527" t="s">
        <v>340</v>
      </c>
      <c r="M1527" t="s">
        <v>1812</v>
      </c>
      <c r="N1527" t="s">
        <v>311</v>
      </c>
      <c r="O1527" t="s">
        <v>311</v>
      </c>
      <c r="P1527" t="s">
        <v>2220</v>
      </c>
      <c r="Q1527" t="s">
        <v>308</v>
      </c>
      <c r="R1527" t="s">
        <v>1813</v>
      </c>
      <c r="S1527" t="s">
        <v>20</v>
      </c>
      <c r="T1527" s="49">
        <v>1.75</v>
      </c>
      <c r="U1527" s="49">
        <v>21</v>
      </c>
      <c r="V1527" s="49">
        <v>73.5</v>
      </c>
      <c r="W1527" t="s">
        <v>301</v>
      </c>
      <c r="X1527" t="s">
        <v>370</v>
      </c>
      <c r="Y1527" t="s">
        <v>371</v>
      </c>
      <c r="Z1527" t="s">
        <v>1278</v>
      </c>
      <c r="AA1527" s="2" t="str">
        <f>IFERROR(VLOOKUP(Tabela3[[#This Row],[RetornCodigo]],Tabela7[],4,0),"formula")</f>
        <v xml:space="preserve">Assai Sao Raimundo   </v>
      </c>
      <c r="AB1527" s="9" t="str">
        <f>IFERROR(VLOOKUP(Tabela3[[#This Row],[RetornCodigo]],Tabela7[],3,0),"formula")</f>
        <v>Assai</v>
      </c>
      <c r="AC1527" s="40">
        <f>IFERROR(Tabela3[[#This Row],[Vlr Devolução]]/$AK$1,"formula")</f>
        <v>2.3549000311295354E-4</v>
      </c>
      <c r="AD1527" s="32">
        <f>IFERROR(Tabela3[[#This Row],[Qtd Devolvida Kg]]/$AL$1,"formula")</f>
        <v>6.090382464070018E-4</v>
      </c>
      <c r="AE1527" s="41" t="str">
        <f>IFERROR(RIGHT(Tabela3[[#This Row],[Cliente]],10),"formula")</f>
        <v>1899 - 24)</v>
      </c>
      <c r="AF1527" s="41">
        <f>IFERROR(VLOOKUP(Tabela3[[#This Row],[Fantasia]],'BASE VENDAS'!#REF!,2,0),0)</f>
        <v>0</v>
      </c>
      <c r="AG1527" s="41">
        <f>IFERROR(VLOOKUP(Tabela3[[#This Row],[Fantasia]],'BASE VENDAS'!#REF!,3,0),0)</f>
        <v>0</v>
      </c>
      <c r="AH1527" s="42">
        <f t="shared" si="25"/>
        <v>2.8611970184302681E-2</v>
      </c>
    </row>
    <row r="1528" spans="1:34" x14ac:dyDescent="0.2">
      <c r="A1528" s="9" t="str">
        <f>IFERROR(Tabela3[[#This Row],[direita]],"formula")</f>
        <v>1899 - 24)</v>
      </c>
      <c r="C1528" t="s">
        <v>1140</v>
      </c>
      <c r="D1528" t="s">
        <v>919</v>
      </c>
      <c r="E1528" t="s">
        <v>1141</v>
      </c>
      <c r="F1528" t="s">
        <v>677</v>
      </c>
      <c r="G1528" t="s">
        <v>1275</v>
      </c>
      <c r="H1528" s="48">
        <v>45706</v>
      </c>
      <c r="I1528" t="s">
        <v>1982</v>
      </c>
      <c r="J1528" t="s">
        <v>303</v>
      </c>
      <c r="K1528" t="s">
        <v>159</v>
      </c>
      <c r="L1528" t="s">
        <v>340</v>
      </c>
      <c r="M1528" t="s">
        <v>1812</v>
      </c>
      <c r="N1528" t="s">
        <v>311</v>
      </c>
      <c r="O1528" t="s">
        <v>311</v>
      </c>
      <c r="P1528" t="s">
        <v>2446</v>
      </c>
      <c r="Q1528" t="s">
        <v>300</v>
      </c>
      <c r="R1528" t="s">
        <v>1813</v>
      </c>
      <c r="S1528" t="s">
        <v>20</v>
      </c>
      <c r="T1528" s="49">
        <v>4.4217000000000004</v>
      </c>
      <c r="U1528" s="49">
        <v>53.060400000000001</v>
      </c>
      <c r="V1528" s="49">
        <v>185.71</v>
      </c>
      <c r="W1528" t="s">
        <v>301</v>
      </c>
      <c r="X1528" t="s">
        <v>370</v>
      </c>
      <c r="Y1528" t="s">
        <v>371</v>
      </c>
      <c r="Z1528" t="s">
        <v>1278</v>
      </c>
      <c r="AA1528" s="2" t="str">
        <f>IFERROR(VLOOKUP(Tabela3[[#This Row],[RetornCodigo]],Tabela7[],4,0),"formula")</f>
        <v xml:space="preserve">Assai Sao Raimundo   </v>
      </c>
      <c r="AB1528" s="9" t="str">
        <f>IFERROR(VLOOKUP(Tabela3[[#This Row],[RetornCodigo]],Tabela7[],3,0),"formula")</f>
        <v>Assai</v>
      </c>
      <c r="AC1528" s="40">
        <f>IFERROR(Tabela3[[#This Row],[Vlr Devolução]]/$AK$1,"formula")</f>
        <v>5.9500474119872934E-4</v>
      </c>
      <c r="AD1528" s="32">
        <f>IFERROR(Tabela3[[#This Row],[Qtd Devolvida Kg]]/$AL$1,"formula")</f>
        <v>1.5388482366501942E-3</v>
      </c>
      <c r="AE1528" s="41" t="str">
        <f>IFERROR(RIGHT(Tabela3[[#This Row],[Cliente]],10),"formula")</f>
        <v>1899 - 24)</v>
      </c>
      <c r="AF1528" s="41">
        <f>IFERROR(VLOOKUP(Tabela3[[#This Row],[Fantasia]],'BASE VENDAS'!#REF!,2,0),0)</f>
        <v>0</v>
      </c>
      <c r="AG1528" s="41">
        <f>IFERROR(VLOOKUP(Tabela3[[#This Row],[Fantasia]],'BASE VENDAS'!#REF!,3,0),0)</f>
        <v>0</v>
      </c>
      <c r="AH1528" s="42">
        <f t="shared" si="25"/>
        <v>2.8611970184302681E-2</v>
      </c>
    </row>
    <row r="1529" spans="1:34" x14ac:dyDescent="0.2">
      <c r="A1529" s="9" t="str">
        <f>IFERROR(Tabela3[[#This Row],[direita]],"formula")</f>
        <v>0047 - 08)</v>
      </c>
      <c r="C1529" t="s">
        <v>1140</v>
      </c>
      <c r="D1529" t="s">
        <v>918</v>
      </c>
      <c r="E1529" t="s">
        <v>1141</v>
      </c>
      <c r="F1529" t="s">
        <v>677</v>
      </c>
      <c r="G1529" t="s">
        <v>1566</v>
      </c>
      <c r="H1529" s="48">
        <v>45701</v>
      </c>
      <c r="I1529" t="s">
        <v>430</v>
      </c>
      <c r="J1529" t="s">
        <v>303</v>
      </c>
      <c r="K1529" t="s">
        <v>159</v>
      </c>
      <c r="L1529" t="s">
        <v>340</v>
      </c>
      <c r="M1529" t="s">
        <v>162</v>
      </c>
      <c r="N1529" t="s">
        <v>325</v>
      </c>
      <c r="O1529" t="s">
        <v>311</v>
      </c>
      <c r="P1529" t="s">
        <v>2447</v>
      </c>
      <c r="Q1529" t="s">
        <v>300</v>
      </c>
      <c r="R1529" t="s">
        <v>1814</v>
      </c>
      <c r="S1529" t="s">
        <v>20</v>
      </c>
      <c r="T1529" s="49">
        <v>0.16669999999999999</v>
      </c>
      <c r="U1529" s="49">
        <v>2.0004</v>
      </c>
      <c r="V1529" s="49">
        <v>13</v>
      </c>
      <c r="W1529" t="s">
        <v>315</v>
      </c>
      <c r="X1529" t="s">
        <v>302</v>
      </c>
      <c r="Y1529" t="s">
        <v>21</v>
      </c>
      <c r="Z1529" t="s">
        <v>2222</v>
      </c>
      <c r="AA1529" s="2" t="str">
        <f>IFERROR(VLOOKUP(Tabela3[[#This Row],[RetornCodigo]],Tabela7[],4,0),"formula")</f>
        <v xml:space="preserve">Sams Teresina   Sao Critovao   </v>
      </c>
      <c r="AB1529" s="9" t="str">
        <f>IFERROR(VLOOKUP(Tabela3[[#This Row],[RetornCodigo]],Tabela7[],3,0),"formula")</f>
        <v>Sams</v>
      </c>
      <c r="AC1529" s="40">
        <f>IFERROR(Tabela3[[#This Row],[Vlr Devolução]]/$AK$1,"formula")</f>
        <v>4.1651293067597227E-5</v>
      </c>
      <c r="AD1529" s="32">
        <f>IFERROR(Tabela3[[#This Row],[Qtd Devolvida Kg]]/$AL$1,"formula")</f>
        <v>5.8015243243455542E-5</v>
      </c>
      <c r="AE1529" s="41" t="str">
        <f>IFERROR(RIGHT(Tabela3[[#This Row],[Cliente]],10),"formula")</f>
        <v>0047 - 08)</v>
      </c>
      <c r="AF1529" s="41">
        <f>IFERROR(VLOOKUP(Tabela3[[#This Row],[Fantasia]],'BASE VENDAS'!#REF!,2,0),0)</f>
        <v>0</v>
      </c>
      <c r="AG1529" s="41">
        <f>IFERROR(VLOOKUP(Tabela3[[#This Row],[Fantasia]],'BASE VENDAS'!#REF!,3,0),0)</f>
        <v>0</v>
      </c>
      <c r="AH1529" s="42">
        <f t="shared" si="25"/>
        <v>2.8611970184302681E-2</v>
      </c>
    </row>
    <row r="1530" spans="1:34" x14ac:dyDescent="0.2">
      <c r="A1530" s="9" t="str">
        <f>IFERROR(Tabela3[[#This Row],[direita]],"formula")</f>
        <v>2459 - 50)</v>
      </c>
      <c r="C1530" t="s">
        <v>1140</v>
      </c>
      <c r="D1530" t="s">
        <v>918</v>
      </c>
      <c r="E1530" t="s">
        <v>1141</v>
      </c>
      <c r="F1530" t="s">
        <v>677</v>
      </c>
      <c r="G1530" t="s">
        <v>1336</v>
      </c>
      <c r="H1530" s="48">
        <v>45699</v>
      </c>
      <c r="I1530" t="s">
        <v>430</v>
      </c>
      <c r="J1530" t="s">
        <v>303</v>
      </c>
      <c r="K1530" t="s">
        <v>159</v>
      </c>
      <c r="L1530" t="s">
        <v>339</v>
      </c>
      <c r="M1530" t="s">
        <v>1652</v>
      </c>
      <c r="N1530" t="s">
        <v>311</v>
      </c>
      <c r="O1530" t="s">
        <v>311</v>
      </c>
      <c r="P1530" t="s">
        <v>2448</v>
      </c>
      <c r="Q1530" t="s">
        <v>300</v>
      </c>
      <c r="R1530" t="s">
        <v>1800</v>
      </c>
      <c r="S1530" t="s">
        <v>20</v>
      </c>
      <c r="T1530" s="49">
        <v>20</v>
      </c>
      <c r="U1530" s="49">
        <v>240</v>
      </c>
      <c r="V1530" s="49">
        <v>1176</v>
      </c>
      <c r="W1530" t="s">
        <v>315</v>
      </c>
      <c r="X1530" t="s">
        <v>370</v>
      </c>
      <c r="Y1530" t="s">
        <v>379</v>
      </c>
      <c r="Z1530" t="s">
        <v>2449</v>
      </c>
      <c r="AA1530" s="2" t="str">
        <f>IFERROR(VLOOKUP(Tabela3[[#This Row],[RetornCodigo]],Tabela7[],4,0),"formula")</f>
        <v xml:space="preserve">Mateus Parque Sao Joao   </v>
      </c>
      <c r="AB1530" s="9" t="str">
        <f>IFERROR(VLOOKUP(Tabela3[[#This Row],[RetornCodigo]],Tabela7[],3,0),"formula")</f>
        <v>Mateus</v>
      </c>
      <c r="AC1530" s="40">
        <f>IFERROR(Tabela3[[#This Row],[Vlr Devolução]]/$AK$1,"formula")</f>
        <v>3.7678400498072566E-3</v>
      </c>
      <c r="AD1530" s="32">
        <f>IFERROR(Tabela3[[#This Row],[Qtd Devolvida Kg]]/$AL$1,"formula")</f>
        <v>6.9604371017943064E-3</v>
      </c>
      <c r="AE1530" s="41" t="str">
        <f>IFERROR(RIGHT(Tabela3[[#This Row],[Cliente]],10),"formula")</f>
        <v>2459 - 50)</v>
      </c>
      <c r="AF1530" s="41">
        <f>IFERROR(VLOOKUP(Tabela3[[#This Row],[Fantasia]],'BASE VENDAS'!#REF!,2,0),0)</f>
        <v>0</v>
      </c>
      <c r="AG1530" s="41">
        <f>IFERROR(VLOOKUP(Tabela3[[#This Row],[Fantasia]],'BASE VENDAS'!#REF!,3,0),0)</f>
        <v>0</v>
      </c>
      <c r="AH1530" s="42">
        <f t="shared" si="25"/>
        <v>2.8611970184302681E-2</v>
      </c>
    </row>
    <row r="1531" spans="1:34" x14ac:dyDescent="0.2">
      <c r="A1531" s="9" t="str">
        <f>IFERROR(Tabela3[[#This Row],[direita]],"formula")</f>
        <v>1899 - 60)</v>
      </c>
      <c r="C1531" t="s">
        <v>1140</v>
      </c>
      <c r="D1531" t="s">
        <v>919</v>
      </c>
      <c r="E1531" t="s">
        <v>1141</v>
      </c>
      <c r="F1531" t="s">
        <v>677</v>
      </c>
      <c r="G1531" t="s">
        <v>1189</v>
      </c>
      <c r="H1531" s="48">
        <v>45699</v>
      </c>
      <c r="I1531" t="s">
        <v>430</v>
      </c>
      <c r="J1531" t="s">
        <v>303</v>
      </c>
      <c r="K1531" t="s">
        <v>159</v>
      </c>
      <c r="L1531" t="s">
        <v>340</v>
      </c>
      <c r="M1531" t="s">
        <v>1812</v>
      </c>
      <c r="N1531" t="s">
        <v>311</v>
      </c>
      <c r="O1531" t="s">
        <v>311</v>
      </c>
      <c r="P1531" t="s">
        <v>1283</v>
      </c>
      <c r="Q1531" t="s">
        <v>300</v>
      </c>
      <c r="R1531" t="s">
        <v>1813</v>
      </c>
      <c r="S1531" t="s">
        <v>20</v>
      </c>
      <c r="T1531" s="49">
        <v>0.75</v>
      </c>
      <c r="U1531" s="49">
        <v>9</v>
      </c>
      <c r="V1531" s="49">
        <v>31.5</v>
      </c>
      <c r="W1531" t="s">
        <v>301</v>
      </c>
      <c r="X1531" t="s">
        <v>370</v>
      </c>
      <c r="Y1531" t="s">
        <v>371</v>
      </c>
      <c r="Z1531" t="s">
        <v>1282</v>
      </c>
      <c r="AA1531" s="2" t="str">
        <f>IFERROR(VLOOKUP(Tabela3[[#This Row],[RetornCodigo]],Tabela7[],4,0),"formula")</f>
        <v xml:space="preserve">Assai Sao Cristovao   </v>
      </c>
      <c r="AB1531" s="9" t="str">
        <f>IFERROR(VLOOKUP(Tabela3[[#This Row],[RetornCodigo]],Tabela7[],3,0),"formula")</f>
        <v>Assai</v>
      </c>
      <c r="AC1531" s="40">
        <f>IFERROR(Tabela3[[#This Row],[Vlr Devolução]]/$AK$1,"formula")</f>
        <v>1.0092428704840865E-4</v>
      </c>
      <c r="AD1531" s="32">
        <f>IFERROR(Tabela3[[#This Row],[Qtd Devolvida Kg]]/$AL$1,"formula")</f>
        <v>2.610163913172865E-4</v>
      </c>
      <c r="AE1531" s="41" t="str">
        <f>IFERROR(RIGHT(Tabela3[[#This Row],[Cliente]],10),"formula")</f>
        <v>1899 - 60)</v>
      </c>
      <c r="AF1531" s="41">
        <f>IFERROR(VLOOKUP(Tabela3[[#This Row],[Fantasia]],'BASE VENDAS'!#REF!,2,0),0)</f>
        <v>0</v>
      </c>
      <c r="AG1531" s="41">
        <f>IFERROR(VLOOKUP(Tabela3[[#This Row],[Fantasia]],'BASE VENDAS'!#REF!,3,0),0)</f>
        <v>0</v>
      </c>
      <c r="AH1531" s="42">
        <f t="shared" si="25"/>
        <v>2.8611970184302681E-2</v>
      </c>
    </row>
    <row r="1532" spans="1:34" x14ac:dyDescent="0.2">
      <c r="A1532" s="9" t="str">
        <f>IFERROR(Tabela3[[#This Row],[direita]],"formula")</f>
        <v>1899 - 71)</v>
      </c>
      <c r="C1532" t="s">
        <v>1140</v>
      </c>
      <c r="D1532" t="s">
        <v>921</v>
      </c>
      <c r="E1532" t="s">
        <v>1284</v>
      </c>
      <c r="F1532" t="s">
        <v>681</v>
      </c>
      <c r="G1532" t="s">
        <v>1288</v>
      </c>
      <c r="H1532" s="48">
        <v>45699</v>
      </c>
      <c r="I1532" t="s">
        <v>430</v>
      </c>
      <c r="J1532" t="s">
        <v>303</v>
      </c>
      <c r="K1532" t="s">
        <v>159</v>
      </c>
      <c r="L1532" t="s">
        <v>340</v>
      </c>
      <c r="M1532" t="s">
        <v>162</v>
      </c>
      <c r="N1532" t="s">
        <v>325</v>
      </c>
      <c r="O1532" t="s">
        <v>311</v>
      </c>
      <c r="P1532" t="s">
        <v>1289</v>
      </c>
      <c r="Q1532" t="s">
        <v>309</v>
      </c>
      <c r="R1532" t="s">
        <v>1814</v>
      </c>
      <c r="S1532" t="s">
        <v>20</v>
      </c>
      <c r="T1532" s="49">
        <v>0.375</v>
      </c>
      <c r="U1532" s="49">
        <v>4.5</v>
      </c>
      <c r="V1532" s="49">
        <v>21.6</v>
      </c>
      <c r="W1532" t="s">
        <v>301</v>
      </c>
      <c r="X1532" t="s">
        <v>370</v>
      </c>
      <c r="Y1532" t="s">
        <v>371</v>
      </c>
      <c r="Z1532" t="s">
        <v>1290</v>
      </c>
      <c r="AA1532" s="2" t="str">
        <f>IFERROR(VLOOKUP(Tabela3[[#This Row],[RetornCodigo]],Tabela7[],4,0),"formula")</f>
        <v xml:space="preserve">Assai Turu   </v>
      </c>
      <c r="AB1532" s="9" t="str">
        <f>IFERROR(VLOOKUP(Tabela3[[#This Row],[RetornCodigo]],Tabela7[],3,0),"formula")</f>
        <v>Assai</v>
      </c>
      <c r="AC1532" s="40">
        <f>IFERROR(Tabela3[[#This Row],[Vlr Devolução]]/$AK$1,"formula")</f>
        <v>6.920522540462308E-5</v>
      </c>
      <c r="AD1532" s="32">
        <f>IFERROR(Tabela3[[#This Row],[Qtd Devolvida Kg]]/$AL$1,"formula")</f>
        <v>1.3050819565864325E-4</v>
      </c>
      <c r="AE1532" s="41" t="str">
        <f>IFERROR(RIGHT(Tabela3[[#This Row],[Cliente]],10),"formula")</f>
        <v>1899 - 71)</v>
      </c>
      <c r="AF1532" s="41">
        <f>IFERROR(VLOOKUP(Tabela3[[#This Row],[Fantasia]],'BASE VENDAS'!#REF!,2,0),0)</f>
        <v>0</v>
      </c>
      <c r="AG1532" s="41">
        <f>IFERROR(VLOOKUP(Tabela3[[#This Row],[Fantasia]],'BASE VENDAS'!#REF!,3,0),0)</f>
        <v>0</v>
      </c>
      <c r="AH1532" s="42">
        <f t="shared" si="25"/>
        <v>2.8611970184302681E-2</v>
      </c>
    </row>
    <row r="1533" spans="1:34" x14ac:dyDescent="0.2">
      <c r="A1533" s="9" t="str">
        <f>IFERROR(Tabela3[[#This Row],[direita]],"formula")</f>
        <v>1899 - 73)</v>
      </c>
      <c r="C1533" t="s">
        <v>1140</v>
      </c>
      <c r="D1533" t="s">
        <v>921</v>
      </c>
      <c r="E1533" t="s">
        <v>1284</v>
      </c>
      <c r="F1533" t="s">
        <v>681</v>
      </c>
      <c r="G1533" t="s">
        <v>1439</v>
      </c>
      <c r="H1533" s="48">
        <v>45700</v>
      </c>
      <c r="I1533" t="s">
        <v>430</v>
      </c>
      <c r="J1533" t="s">
        <v>303</v>
      </c>
      <c r="K1533" t="s">
        <v>159</v>
      </c>
      <c r="L1533" t="s">
        <v>340</v>
      </c>
      <c r="M1533" t="s">
        <v>162</v>
      </c>
      <c r="N1533" t="s">
        <v>325</v>
      </c>
      <c r="O1533" t="s">
        <v>311</v>
      </c>
      <c r="P1533" t="s">
        <v>2224</v>
      </c>
      <c r="Q1533" t="s">
        <v>300</v>
      </c>
      <c r="R1533" t="s">
        <v>1814</v>
      </c>
      <c r="S1533" t="s">
        <v>20</v>
      </c>
      <c r="T1533" s="49">
        <v>0.97499999999999998</v>
      </c>
      <c r="U1533" s="49">
        <v>11.7</v>
      </c>
      <c r="V1533" s="49">
        <v>56.16</v>
      </c>
      <c r="W1533" t="s">
        <v>301</v>
      </c>
      <c r="X1533" t="s">
        <v>370</v>
      </c>
      <c r="Y1533" t="s">
        <v>371</v>
      </c>
      <c r="Z1533" t="s">
        <v>2225</v>
      </c>
      <c r="AA1533" s="2" t="str">
        <f>IFERROR(VLOOKUP(Tabela3[[#This Row],[RetornCodigo]],Tabela7[],4,0),"formula")</f>
        <v xml:space="preserve">Assai Sao Bernardo   </v>
      </c>
      <c r="AB1533" s="9" t="str">
        <f>IFERROR(VLOOKUP(Tabela3[[#This Row],[RetornCodigo]],Tabela7[],3,0),"formula")</f>
        <v>Assai</v>
      </c>
      <c r="AC1533" s="40">
        <f>IFERROR(Tabela3[[#This Row],[Vlr Devolução]]/$AK$1,"formula")</f>
        <v>1.7993358605202E-4</v>
      </c>
      <c r="AD1533" s="32">
        <f>IFERROR(Tabela3[[#This Row],[Qtd Devolvida Kg]]/$AL$1,"formula")</f>
        <v>3.3932130871247243E-4</v>
      </c>
      <c r="AE1533" s="41" t="str">
        <f>IFERROR(RIGHT(Tabela3[[#This Row],[Cliente]],10),"formula")</f>
        <v>1899 - 73)</v>
      </c>
      <c r="AF1533" s="41">
        <f>IFERROR(VLOOKUP(Tabela3[[#This Row],[Fantasia]],'BASE VENDAS'!#REF!,2,0),0)</f>
        <v>0</v>
      </c>
      <c r="AG1533" s="41">
        <f>IFERROR(VLOOKUP(Tabela3[[#This Row],[Fantasia]],'BASE VENDAS'!#REF!,3,0),0)</f>
        <v>0</v>
      </c>
      <c r="AH1533" s="42">
        <f t="shared" si="25"/>
        <v>2.8611970184302681E-2</v>
      </c>
    </row>
    <row r="1534" spans="1:34" x14ac:dyDescent="0.2">
      <c r="A1534" s="9" t="str">
        <f>IFERROR(Tabela3[[#This Row],[direita]],"formula")</f>
        <v>1899 - 73)</v>
      </c>
      <c r="C1534" t="s">
        <v>1140</v>
      </c>
      <c r="D1534" t="s">
        <v>921</v>
      </c>
      <c r="E1534" t="s">
        <v>1284</v>
      </c>
      <c r="F1534" t="s">
        <v>681</v>
      </c>
      <c r="G1534" t="s">
        <v>1439</v>
      </c>
      <c r="H1534" s="48">
        <v>45707</v>
      </c>
      <c r="I1534" t="s">
        <v>1982</v>
      </c>
      <c r="J1534" t="s">
        <v>303</v>
      </c>
      <c r="K1534" t="s">
        <v>159</v>
      </c>
      <c r="L1534" t="s">
        <v>340</v>
      </c>
      <c r="M1534" t="s">
        <v>162</v>
      </c>
      <c r="N1534" t="s">
        <v>325</v>
      </c>
      <c r="O1534" t="s">
        <v>311</v>
      </c>
      <c r="P1534" t="s">
        <v>2819</v>
      </c>
      <c r="Q1534" t="s">
        <v>300</v>
      </c>
      <c r="R1534" t="s">
        <v>1814</v>
      </c>
      <c r="S1534" t="s">
        <v>20</v>
      </c>
      <c r="T1534" s="49">
        <v>6.6666999999999996</v>
      </c>
      <c r="U1534" s="49">
        <v>80.000399999999999</v>
      </c>
      <c r="V1534" s="49">
        <v>384</v>
      </c>
      <c r="W1534" t="s">
        <v>301</v>
      </c>
      <c r="X1534" t="s">
        <v>370</v>
      </c>
      <c r="Y1534" t="s">
        <v>371</v>
      </c>
      <c r="Z1534" t="s">
        <v>2225</v>
      </c>
      <c r="AA1534" s="2" t="str">
        <f>IFERROR(VLOOKUP(Tabela3[[#This Row],[RetornCodigo]],Tabela7[],4,0),"formula")</f>
        <v xml:space="preserve">Assai Sao Bernardo   </v>
      </c>
      <c r="AB1534" s="9" t="str">
        <f>IFERROR(VLOOKUP(Tabela3[[#This Row],[RetornCodigo]],Tabela7[],3,0),"formula")</f>
        <v>Assai</v>
      </c>
      <c r="AC1534" s="40">
        <f>IFERROR(Tabela3[[#This Row],[Vlr Devolução]]/$AK$1,"formula")</f>
        <v>1.2303151183044104E-3</v>
      </c>
      <c r="AD1534" s="32">
        <f>IFERROR(Tabela3[[#This Row],[Qtd Devolvida Kg]]/$AL$1,"formula")</f>
        <v>2.3201573013266049E-3</v>
      </c>
      <c r="AE1534" s="41" t="str">
        <f>IFERROR(RIGHT(Tabela3[[#This Row],[Cliente]],10),"formula")</f>
        <v>1899 - 73)</v>
      </c>
      <c r="AF1534" s="41">
        <f>IFERROR(VLOOKUP(Tabela3[[#This Row],[Fantasia]],'BASE VENDAS'!#REF!,2,0),0)</f>
        <v>0</v>
      </c>
      <c r="AG1534" s="41">
        <f>IFERROR(VLOOKUP(Tabela3[[#This Row],[Fantasia]],'BASE VENDAS'!#REF!,3,0),0)</f>
        <v>0</v>
      </c>
      <c r="AH1534" s="42">
        <f t="shared" si="25"/>
        <v>2.8611970184302681E-2</v>
      </c>
    </row>
    <row r="1535" spans="1:34" x14ac:dyDescent="0.2">
      <c r="A1535" s="9" t="str">
        <f>IFERROR(Tabela3[[#This Row],[direita]],"formula")</f>
        <v>1899 - 73)</v>
      </c>
      <c r="C1535" t="s">
        <v>1140</v>
      </c>
      <c r="D1535" t="s">
        <v>921</v>
      </c>
      <c r="E1535" t="s">
        <v>1284</v>
      </c>
      <c r="F1535" t="s">
        <v>681</v>
      </c>
      <c r="G1535" t="s">
        <v>1439</v>
      </c>
      <c r="H1535" s="48">
        <v>45707</v>
      </c>
      <c r="I1535" t="s">
        <v>1982</v>
      </c>
      <c r="J1535" t="s">
        <v>303</v>
      </c>
      <c r="K1535" t="s">
        <v>159</v>
      </c>
      <c r="L1535" t="s">
        <v>339</v>
      </c>
      <c r="M1535" t="s">
        <v>160</v>
      </c>
      <c r="N1535" t="s">
        <v>311</v>
      </c>
      <c r="O1535" t="s">
        <v>311</v>
      </c>
      <c r="P1535" t="s">
        <v>2819</v>
      </c>
      <c r="Q1535" t="s">
        <v>308</v>
      </c>
      <c r="R1535" t="s">
        <v>161</v>
      </c>
      <c r="S1535" t="s">
        <v>20</v>
      </c>
      <c r="T1535" s="49">
        <v>1.6667000000000001</v>
      </c>
      <c r="U1535" s="49">
        <v>20.000399999999999</v>
      </c>
      <c r="V1535" s="49">
        <v>140</v>
      </c>
      <c r="W1535" t="s">
        <v>301</v>
      </c>
      <c r="X1535" t="s">
        <v>370</v>
      </c>
      <c r="Y1535" t="s">
        <v>371</v>
      </c>
      <c r="Z1535" t="s">
        <v>2225</v>
      </c>
      <c r="AA1535" s="2" t="str">
        <f>IFERROR(VLOOKUP(Tabela3[[#This Row],[RetornCodigo]],Tabela7[],4,0),"formula")</f>
        <v xml:space="preserve">Assai Sao Bernardo   </v>
      </c>
      <c r="AB1535" s="9" t="str">
        <f>IFERROR(VLOOKUP(Tabela3[[#This Row],[RetornCodigo]],Tabela7[],3,0),"formula")</f>
        <v>Assai</v>
      </c>
      <c r="AC1535" s="40">
        <f>IFERROR(Tabela3[[#This Row],[Vlr Devolução]]/$AK$1,"formula")</f>
        <v>4.4855238688181625E-4</v>
      </c>
      <c r="AD1535" s="32">
        <f>IFERROR(Tabela3[[#This Row],[Qtd Devolvida Kg]]/$AL$1,"formula")</f>
        <v>5.8004802587802845E-4</v>
      </c>
      <c r="AE1535" s="41" t="str">
        <f>IFERROR(RIGHT(Tabela3[[#This Row],[Cliente]],10),"formula")</f>
        <v>1899 - 73)</v>
      </c>
      <c r="AF1535" s="41">
        <f>IFERROR(VLOOKUP(Tabela3[[#This Row],[Fantasia]],'BASE VENDAS'!#REF!,2,0),0)</f>
        <v>0</v>
      </c>
      <c r="AG1535" s="41">
        <f>IFERROR(VLOOKUP(Tabela3[[#This Row],[Fantasia]],'BASE VENDAS'!#REF!,3,0),0)</f>
        <v>0</v>
      </c>
      <c r="AH1535" s="42">
        <f t="shared" si="25"/>
        <v>2.8611970184302681E-2</v>
      </c>
    </row>
    <row r="1536" spans="1:34" x14ac:dyDescent="0.2">
      <c r="A1536" s="9" t="str">
        <f>IFERROR(Tabela3[[#This Row],[direita]],"formula")</f>
        <v>0002 - 60)</v>
      </c>
      <c r="C1536" t="s">
        <v>1134</v>
      </c>
      <c r="D1536" t="s">
        <v>920</v>
      </c>
      <c r="E1536" t="s">
        <v>1135</v>
      </c>
      <c r="F1536" t="s">
        <v>676</v>
      </c>
      <c r="G1536" t="s">
        <v>1136</v>
      </c>
      <c r="H1536" s="48">
        <v>45700</v>
      </c>
      <c r="I1536" t="s">
        <v>430</v>
      </c>
      <c r="J1536" t="s">
        <v>303</v>
      </c>
      <c r="K1536" t="s">
        <v>159</v>
      </c>
      <c r="L1536" t="s">
        <v>339</v>
      </c>
      <c r="M1536" t="s">
        <v>356</v>
      </c>
      <c r="N1536" t="s">
        <v>311</v>
      </c>
      <c r="O1536" t="s">
        <v>311</v>
      </c>
      <c r="P1536" t="s">
        <v>2226</v>
      </c>
      <c r="Q1536" t="s">
        <v>300</v>
      </c>
      <c r="R1536" t="s">
        <v>1792</v>
      </c>
      <c r="S1536" t="s">
        <v>20</v>
      </c>
      <c r="T1536" s="49">
        <v>3</v>
      </c>
      <c r="U1536" s="49">
        <v>36</v>
      </c>
      <c r="V1536" s="49">
        <v>133.19999999999999</v>
      </c>
      <c r="W1536" t="s">
        <v>301</v>
      </c>
      <c r="X1536" t="s">
        <v>370</v>
      </c>
      <c r="Y1536" t="s">
        <v>371</v>
      </c>
      <c r="Z1536" t="s">
        <v>1298</v>
      </c>
      <c r="AA1536" s="2" t="str">
        <f>IFERROR(VLOOKUP(Tabela3[[#This Row],[RetornCodigo]],Tabela7[],4,0),"formula")</f>
        <v xml:space="preserve">Atac Carlito Pamplona   </v>
      </c>
      <c r="AB1536" s="9" t="str">
        <f>IFERROR(VLOOKUP(Tabela3[[#This Row],[RetornCodigo]],Tabela7[],3,0),"formula")</f>
        <v>Atacadao</v>
      </c>
      <c r="AC1536" s="40">
        <f>IFERROR(Tabela3[[#This Row],[Vlr Devolução]]/$AK$1,"formula")</f>
        <v>4.2676555666184228E-4</v>
      </c>
      <c r="AD1536" s="32">
        <f>IFERROR(Tabela3[[#This Row],[Qtd Devolvida Kg]]/$AL$1,"formula")</f>
        <v>1.044065565269146E-3</v>
      </c>
      <c r="AE1536" s="41" t="str">
        <f>IFERROR(RIGHT(Tabela3[[#This Row],[Cliente]],10),"formula")</f>
        <v>0002 - 60)</v>
      </c>
      <c r="AF1536" s="41">
        <f>IFERROR(VLOOKUP(Tabela3[[#This Row],[Fantasia]],'BASE VENDAS'!#REF!,2,0),0)</f>
        <v>0</v>
      </c>
      <c r="AG1536" s="41">
        <f>IFERROR(VLOOKUP(Tabela3[[#This Row],[Fantasia]],'BASE VENDAS'!#REF!,3,0),0)</f>
        <v>0</v>
      </c>
      <c r="AH1536" s="42">
        <f t="shared" si="25"/>
        <v>2.8611970184302681E-2</v>
      </c>
    </row>
    <row r="1537" spans="1:34" x14ac:dyDescent="0.2">
      <c r="A1537" s="9" t="str">
        <f>IFERROR(Tabela3[[#This Row],[direita]],"formula")</f>
        <v>0002 - 60)</v>
      </c>
      <c r="C1537" t="s">
        <v>1134</v>
      </c>
      <c r="D1537" t="s">
        <v>920</v>
      </c>
      <c r="E1537" t="s">
        <v>1135</v>
      </c>
      <c r="F1537" t="s">
        <v>676</v>
      </c>
      <c r="G1537" t="s">
        <v>1136</v>
      </c>
      <c r="H1537" s="48">
        <v>45702</v>
      </c>
      <c r="I1537" t="s">
        <v>430</v>
      </c>
      <c r="J1537" t="s">
        <v>303</v>
      </c>
      <c r="K1537" t="s">
        <v>159</v>
      </c>
      <c r="L1537" t="s">
        <v>339</v>
      </c>
      <c r="M1537" t="s">
        <v>356</v>
      </c>
      <c r="N1537" t="s">
        <v>311</v>
      </c>
      <c r="O1537" t="s">
        <v>311</v>
      </c>
      <c r="P1537" t="s">
        <v>2227</v>
      </c>
      <c r="Q1537" t="s">
        <v>300</v>
      </c>
      <c r="R1537" t="s">
        <v>1792</v>
      </c>
      <c r="S1537" t="s">
        <v>20</v>
      </c>
      <c r="T1537" s="49">
        <v>12.416700000000001</v>
      </c>
      <c r="U1537" s="49">
        <v>149.00040000000001</v>
      </c>
      <c r="V1537" s="49">
        <v>551.29999999999995</v>
      </c>
      <c r="W1537" t="s">
        <v>301</v>
      </c>
      <c r="X1537" t="s">
        <v>370</v>
      </c>
      <c r="Y1537" t="s">
        <v>371</v>
      </c>
      <c r="Z1537" t="s">
        <v>1298</v>
      </c>
      <c r="AA1537" s="2" t="str">
        <f>IFERROR(VLOOKUP(Tabela3[[#This Row],[RetornCodigo]],Tabela7[],4,0),"formula")</f>
        <v xml:space="preserve">Atac Carlito Pamplona   </v>
      </c>
      <c r="AB1537" s="9" t="str">
        <f>IFERROR(VLOOKUP(Tabela3[[#This Row],[RetornCodigo]],Tabela7[],3,0),"formula")</f>
        <v>Atacadao</v>
      </c>
      <c r="AC1537" s="40">
        <f>IFERROR(Tabela3[[#This Row],[Vlr Devolução]]/$AK$1,"formula")</f>
        <v>1.7663352206281806E-3</v>
      </c>
      <c r="AD1537" s="32">
        <f>IFERROR(Tabela3[[#This Row],[Qtd Devolvida Kg]]/$AL$1,"formula")</f>
        <v>4.3212829680924682E-3</v>
      </c>
      <c r="AE1537" s="41" t="str">
        <f>IFERROR(RIGHT(Tabela3[[#This Row],[Cliente]],10),"formula")</f>
        <v>0002 - 60)</v>
      </c>
      <c r="AF1537" s="41">
        <f>IFERROR(VLOOKUP(Tabela3[[#This Row],[Fantasia]],'BASE VENDAS'!#REF!,2,0),0)</f>
        <v>0</v>
      </c>
      <c r="AG1537" s="41">
        <f>IFERROR(VLOOKUP(Tabela3[[#This Row],[Fantasia]],'BASE VENDAS'!#REF!,3,0),0)</f>
        <v>0</v>
      </c>
      <c r="AH1537" s="42">
        <f t="shared" si="25"/>
        <v>2.8611970184302681E-2</v>
      </c>
    </row>
    <row r="1538" spans="1:34" x14ac:dyDescent="0.2">
      <c r="A1538" s="9" t="str">
        <f>IFERROR(Tabela3[[#This Row],[direita]],"formula")</f>
        <v>0048 - 18)</v>
      </c>
      <c r="C1538" t="s">
        <v>1134</v>
      </c>
      <c r="D1538" t="s">
        <v>920</v>
      </c>
      <c r="E1538" t="s">
        <v>1135</v>
      </c>
      <c r="F1538" t="s">
        <v>676</v>
      </c>
      <c r="G1538" t="s">
        <v>1197</v>
      </c>
      <c r="H1538" s="48">
        <v>45695</v>
      </c>
      <c r="I1538" t="s">
        <v>357</v>
      </c>
      <c r="J1538" t="s">
        <v>303</v>
      </c>
      <c r="K1538" t="s">
        <v>98</v>
      </c>
      <c r="L1538" t="s">
        <v>418</v>
      </c>
      <c r="M1538" t="s">
        <v>99</v>
      </c>
      <c r="N1538" t="s">
        <v>311</v>
      </c>
      <c r="O1538" t="s">
        <v>311</v>
      </c>
      <c r="P1538" t="s">
        <v>1815</v>
      </c>
      <c r="Q1538" t="s">
        <v>300</v>
      </c>
      <c r="R1538" t="s">
        <v>1795</v>
      </c>
      <c r="S1538" t="s">
        <v>96</v>
      </c>
      <c r="T1538" s="49">
        <v>10</v>
      </c>
      <c r="U1538" s="49">
        <v>10</v>
      </c>
      <c r="V1538" s="49">
        <v>60</v>
      </c>
      <c r="W1538" t="s">
        <v>315</v>
      </c>
      <c r="X1538" t="s">
        <v>370</v>
      </c>
      <c r="Y1538" t="s">
        <v>379</v>
      </c>
      <c r="Z1538" t="s">
        <v>1816</v>
      </c>
      <c r="AA1538" s="2" t="str">
        <f>IFERROR(VLOOKUP(Tabela3[[#This Row],[RetornCodigo]],Tabela7[],4,0),"formula")</f>
        <v xml:space="preserve">Atac Papicu   </v>
      </c>
      <c r="AB1538" s="9" t="str">
        <f>IFERROR(VLOOKUP(Tabela3[[#This Row],[RetornCodigo]],Tabela7[],3,0),"formula")</f>
        <v>Atacadao</v>
      </c>
      <c r="AC1538" s="40">
        <f>IFERROR(Tabela3[[#This Row],[Vlr Devolução]]/$AK$1,"formula")</f>
        <v>1.9223673723506413E-4</v>
      </c>
      <c r="AD1538" s="32">
        <f>IFERROR(Tabela3[[#This Row],[Qtd Devolvida Kg]]/$AL$1,"formula")</f>
        <v>2.9001821257476277E-4</v>
      </c>
      <c r="AE1538" s="41" t="str">
        <f>IFERROR(RIGHT(Tabela3[[#This Row],[Cliente]],10),"formula")</f>
        <v>0048 - 18)</v>
      </c>
      <c r="AF1538" s="41">
        <f>IFERROR(VLOOKUP(Tabela3[[#This Row],[Fantasia]],'BASE VENDAS'!#REF!,2,0),0)</f>
        <v>0</v>
      </c>
      <c r="AG1538" s="41">
        <f>IFERROR(VLOOKUP(Tabela3[[#This Row],[Fantasia]],'BASE VENDAS'!#REF!,3,0),0)</f>
        <v>0</v>
      </c>
      <c r="AH1538" s="42">
        <f t="shared" si="25"/>
        <v>2.8611970184302681E-2</v>
      </c>
    </row>
    <row r="1539" spans="1:34" x14ac:dyDescent="0.2">
      <c r="A1539" s="9" t="str">
        <f>IFERROR(Tabela3[[#This Row],[direita]],"formula")</f>
        <v>0048 - 18)</v>
      </c>
      <c r="C1539" t="s">
        <v>1134</v>
      </c>
      <c r="D1539" t="s">
        <v>920</v>
      </c>
      <c r="E1539" t="s">
        <v>1135</v>
      </c>
      <c r="F1539" t="s">
        <v>676</v>
      </c>
      <c r="G1539" t="s">
        <v>1197</v>
      </c>
      <c r="H1539" s="48">
        <v>45706</v>
      </c>
      <c r="I1539" t="s">
        <v>1982</v>
      </c>
      <c r="J1539" t="s">
        <v>303</v>
      </c>
      <c r="K1539" t="s">
        <v>159</v>
      </c>
      <c r="L1539" t="s">
        <v>339</v>
      </c>
      <c r="M1539" t="s">
        <v>356</v>
      </c>
      <c r="N1539" t="s">
        <v>311</v>
      </c>
      <c r="O1539" t="s">
        <v>311</v>
      </c>
      <c r="P1539" t="s">
        <v>2450</v>
      </c>
      <c r="Q1539" t="s">
        <v>300</v>
      </c>
      <c r="R1539" t="s">
        <v>1792</v>
      </c>
      <c r="S1539" t="s">
        <v>20</v>
      </c>
      <c r="T1539" s="49">
        <v>11.333299999999999</v>
      </c>
      <c r="U1539" s="49">
        <v>135.99959999999999</v>
      </c>
      <c r="V1539" s="49">
        <v>503.2</v>
      </c>
      <c r="W1539" t="s">
        <v>301</v>
      </c>
      <c r="X1539" t="s">
        <v>370</v>
      </c>
      <c r="Y1539" t="s">
        <v>371</v>
      </c>
      <c r="Z1539" t="s">
        <v>1816</v>
      </c>
      <c r="AA1539" s="2" t="str">
        <f>IFERROR(VLOOKUP(Tabela3[[#This Row],[RetornCodigo]],Tabela7[],4,0),"formula")</f>
        <v xml:space="preserve">Atac Papicu   </v>
      </c>
      <c r="AB1539" s="9" t="str">
        <f>IFERROR(VLOOKUP(Tabela3[[#This Row],[RetornCodigo]],Tabela7[],3,0),"formula")</f>
        <v>Atacadao</v>
      </c>
      <c r="AC1539" s="40">
        <f>IFERROR(Tabela3[[#This Row],[Vlr Devolução]]/$AK$1,"formula")</f>
        <v>1.6122254362780711E-3</v>
      </c>
      <c r="AD1539" s="32">
        <f>IFERROR(Tabela3[[#This Row],[Qtd Devolvida Kg]]/$AL$1,"formula")</f>
        <v>3.9442360902882702E-3</v>
      </c>
      <c r="AE1539" s="41" t="str">
        <f>IFERROR(RIGHT(Tabela3[[#This Row],[Cliente]],10),"formula")</f>
        <v>0048 - 18)</v>
      </c>
      <c r="AF1539" s="41">
        <f>IFERROR(VLOOKUP(Tabela3[[#This Row],[Fantasia]],'BASE VENDAS'!#REF!,2,0),0)</f>
        <v>0</v>
      </c>
      <c r="AG1539" s="41">
        <f>IFERROR(VLOOKUP(Tabela3[[#This Row],[Fantasia]],'BASE VENDAS'!#REF!,3,0),0)</f>
        <v>0</v>
      </c>
      <c r="AH1539" s="42">
        <f t="shared" si="25"/>
        <v>2.8611970184302681E-2</v>
      </c>
    </row>
    <row r="1540" spans="1:34" x14ac:dyDescent="0.2">
      <c r="A1540" s="9" t="str">
        <f>IFERROR(Tabela3[[#This Row],[direita]],"formula")</f>
        <v>0002 - 22)</v>
      </c>
      <c r="C1540" t="s">
        <v>1134</v>
      </c>
      <c r="D1540" t="s">
        <v>920</v>
      </c>
      <c r="E1540" t="s">
        <v>1135</v>
      </c>
      <c r="F1540" t="s">
        <v>683</v>
      </c>
      <c r="G1540" t="s">
        <v>1548</v>
      </c>
      <c r="H1540" s="48">
        <v>45701</v>
      </c>
      <c r="I1540" t="s">
        <v>430</v>
      </c>
      <c r="J1540" t="s">
        <v>303</v>
      </c>
      <c r="K1540" t="s">
        <v>98</v>
      </c>
      <c r="L1540" t="s">
        <v>418</v>
      </c>
      <c r="M1540" t="s">
        <v>99</v>
      </c>
      <c r="N1540" t="s">
        <v>298</v>
      </c>
      <c r="O1540" t="s">
        <v>311</v>
      </c>
      <c r="P1540" t="s">
        <v>2228</v>
      </c>
      <c r="Q1540" t="s">
        <v>300</v>
      </c>
      <c r="R1540" t="s">
        <v>1826</v>
      </c>
      <c r="S1540" t="s">
        <v>96</v>
      </c>
      <c r="T1540" s="49">
        <v>56</v>
      </c>
      <c r="U1540" s="49">
        <v>56</v>
      </c>
      <c r="V1540" s="49">
        <v>336</v>
      </c>
      <c r="W1540" t="s">
        <v>301</v>
      </c>
      <c r="X1540" t="s">
        <v>370</v>
      </c>
      <c r="Y1540" t="s">
        <v>371</v>
      </c>
      <c r="Z1540" t="s">
        <v>2229</v>
      </c>
      <c r="AA1540" s="2" t="str">
        <f>IFERROR(VLOOKUP(Tabela3[[#This Row],[RetornCodigo]],Tabela7[],4,0),"formula")</f>
        <v xml:space="preserve">Atac Itambe   </v>
      </c>
      <c r="AB1540" s="9" t="str">
        <f>IFERROR(VLOOKUP(Tabela3[[#This Row],[RetornCodigo]],Tabela7[],3,0),"formula")</f>
        <v>Atacadao</v>
      </c>
      <c r="AC1540" s="40">
        <f>IFERROR(Tabela3[[#This Row],[Vlr Devolução]]/$AK$1,"formula")</f>
        <v>1.0765257285163591E-3</v>
      </c>
      <c r="AD1540" s="32">
        <f>IFERROR(Tabela3[[#This Row],[Qtd Devolvida Kg]]/$AL$1,"formula")</f>
        <v>1.6241019904186715E-3</v>
      </c>
      <c r="AE1540" s="41" t="str">
        <f>IFERROR(RIGHT(Tabela3[[#This Row],[Cliente]],10),"formula")</f>
        <v>0002 - 22)</v>
      </c>
      <c r="AF1540" s="41">
        <f>IFERROR(VLOOKUP(Tabela3[[#This Row],[Fantasia]],'BASE VENDAS'!#REF!,2,0),0)</f>
        <v>0</v>
      </c>
      <c r="AG1540" s="41">
        <f>IFERROR(VLOOKUP(Tabela3[[#This Row],[Fantasia]],'BASE VENDAS'!#REF!,3,0),0)</f>
        <v>0</v>
      </c>
      <c r="AH1540" s="42">
        <f t="shared" si="25"/>
        <v>2.8611970184302681E-2</v>
      </c>
    </row>
    <row r="1541" spans="1:34" x14ac:dyDescent="0.2">
      <c r="A1541" s="9" t="str">
        <f>IFERROR(Tabela3[[#This Row],[direita]],"formula")</f>
        <v>0002 - 22)</v>
      </c>
      <c r="C1541" t="s">
        <v>1134</v>
      </c>
      <c r="D1541" t="s">
        <v>920</v>
      </c>
      <c r="E1541" t="s">
        <v>1135</v>
      </c>
      <c r="F1541" t="s">
        <v>683</v>
      </c>
      <c r="G1541" t="s">
        <v>1548</v>
      </c>
      <c r="H1541" s="48">
        <v>45700</v>
      </c>
      <c r="I1541" t="s">
        <v>430</v>
      </c>
      <c r="J1541" t="s">
        <v>303</v>
      </c>
      <c r="K1541" t="s">
        <v>159</v>
      </c>
      <c r="L1541" t="s">
        <v>339</v>
      </c>
      <c r="M1541" t="s">
        <v>356</v>
      </c>
      <c r="N1541" t="s">
        <v>311</v>
      </c>
      <c r="O1541" t="s">
        <v>311</v>
      </c>
      <c r="P1541" t="s">
        <v>2451</v>
      </c>
      <c r="Q1541" t="s">
        <v>300</v>
      </c>
      <c r="R1541" t="s">
        <v>1792</v>
      </c>
      <c r="S1541" t="s">
        <v>20</v>
      </c>
      <c r="T1541" s="49">
        <v>14.5</v>
      </c>
      <c r="U1541" s="49">
        <v>174</v>
      </c>
      <c r="V1541" s="49">
        <v>643.79999999999995</v>
      </c>
      <c r="W1541" t="s">
        <v>301</v>
      </c>
      <c r="X1541" t="s">
        <v>370</v>
      </c>
      <c r="Y1541" t="s">
        <v>371</v>
      </c>
      <c r="Z1541" t="s">
        <v>2452</v>
      </c>
      <c r="AA1541" s="2" t="str">
        <f>IFERROR(VLOOKUP(Tabela3[[#This Row],[RetornCodigo]],Tabela7[],4,0),"formula")</f>
        <v xml:space="preserve">Atac Itambe   </v>
      </c>
      <c r="AB1541" s="9" t="str">
        <f>IFERROR(VLOOKUP(Tabela3[[#This Row],[RetornCodigo]],Tabela7[],3,0),"formula")</f>
        <v>Atacadao</v>
      </c>
      <c r="AC1541" s="40">
        <f>IFERROR(Tabela3[[#This Row],[Vlr Devolução]]/$AK$1,"formula")</f>
        <v>2.0627001905322378E-3</v>
      </c>
      <c r="AD1541" s="32">
        <f>IFERROR(Tabela3[[#This Row],[Qtd Devolvida Kg]]/$AL$1,"formula")</f>
        <v>5.0463168988008726E-3</v>
      </c>
      <c r="AE1541" s="41" t="str">
        <f>IFERROR(RIGHT(Tabela3[[#This Row],[Cliente]],10),"formula")</f>
        <v>0002 - 22)</v>
      </c>
      <c r="AF1541" s="41">
        <f>IFERROR(VLOOKUP(Tabela3[[#This Row],[Fantasia]],'BASE VENDAS'!#REF!,2,0),0)</f>
        <v>0</v>
      </c>
      <c r="AG1541" s="41">
        <f>IFERROR(VLOOKUP(Tabela3[[#This Row],[Fantasia]],'BASE VENDAS'!#REF!,3,0),0)</f>
        <v>0</v>
      </c>
      <c r="AH1541" s="42">
        <f t="shared" si="25"/>
        <v>2.8611970184302681E-2</v>
      </c>
    </row>
    <row r="1542" spans="1:34" x14ac:dyDescent="0.2">
      <c r="A1542" s="9" t="str">
        <f>IFERROR(Tabela3[[#This Row],[direita]],"formula")</f>
        <v>0047 - 11)</v>
      </c>
      <c r="C1542" t="s">
        <v>1146</v>
      </c>
      <c r="D1542" t="s">
        <v>916</v>
      </c>
      <c r="E1542" t="s">
        <v>1135</v>
      </c>
      <c r="F1542" t="s">
        <v>676</v>
      </c>
      <c r="G1542" t="s">
        <v>1817</v>
      </c>
      <c r="H1542" s="48">
        <v>45695</v>
      </c>
      <c r="I1542" t="s">
        <v>357</v>
      </c>
      <c r="J1542" t="s">
        <v>303</v>
      </c>
      <c r="K1542" t="s">
        <v>159</v>
      </c>
      <c r="L1542" t="s">
        <v>340</v>
      </c>
      <c r="M1542" t="s">
        <v>162</v>
      </c>
      <c r="N1542" t="s">
        <v>325</v>
      </c>
      <c r="O1542" t="s">
        <v>311</v>
      </c>
      <c r="P1542" t="s">
        <v>1818</v>
      </c>
      <c r="Q1542" t="s">
        <v>300</v>
      </c>
      <c r="R1542" t="s">
        <v>1814</v>
      </c>
      <c r="S1542" t="s">
        <v>20</v>
      </c>
      <c r="T1542" s="49">
        <v>2.0832999999999999</v>
      </c>
      <c r="U1542" s="49">
        <v>24.999600000000001</v>
      </c>
      <c r="V1542" s="49">
        <v>112.5</v>
      </c>
      <c r="W1542" t="s">
        <v>315</v>
      </c>
      <c r="X1542" t="s">
        <v>368</v>
      </c>
      <c r="Y1542" t="s">
        <v>369</v>
      </c>
      <c r="Z1542" t="s">
        <v>1819</v>
      </c>
      <c r="AA1542" s="2" t="str">
        <f>IFERROR(VLOOKUP(Tabela3[[#This Row],[RetornCodigo]],Tabela7[],4,0),"formula")</f>
        <v xml:space="preserve">Wmb Engenheiro Luciano Cavalcante   </v>
      </c>
      <c r="AB1542" s="9" t="str">
        <f>IFERROR(VLOOKUP(Tabela3[[#This Row],[RetornCodigo]],Tabela7[],3,0),"formula")</f>
        <v>Sams</v>
      </c>
      <c r="AC1542" s="40">
        <f>IFERROR(Tabela3[[#This Row],[Vlr Devolução]]/$AK$1,"formula")</f>
        <v>3.6044388231574521E-4</v>
      </c>
      <c r="AD1542" s="32">
        <f>IFERROR(Tabela3[[#This Row],[Qtd Devolvida Kg]]/$AL$1,"formula")</f>
        <v>7.2503393070840394E-4</v>
      </c>
      <c r="AE1542" s="41" t="str">
        <f>IFERROR(RIGHT(Tabela3[[#This Row],[Cliente]],10),"formula")</f>
        <v>0047 - 11)</v>
      </c>
      <c r="AF1542" s="41">
        <f>IFERROR(VLOOKUP(Tabela3[[#This Row],[Fantasia]],'BASE VENDAS'!#REF!,2,0),0)</f>
        <v>0</v>
      </c>
      <c r="AG1542" s="41">
        <f>IFERROR(VLOOKUP(Tabela3[[#This Row],[Fantasia]],'BASE VENDAS'!#REF!,3,0),0)</f>
        <v>0</v>
      </c>
      <c r="AH1542" s="42">
        <f t="shared" si="25"/>
        <v>2.8611970184302681E-2</v>
      </c>
    </row>
    <row r="1543" spans="1:34" x14ac:dyDescent="0.2">
      <c r="A1543" s="9" t="str">
        <f>IFERROR(Tabela3[[#This Row],[direita]],"formula")</f>
        <v>0048 - 14)</v>
      </c>
      <c r="C1543" t="s">
        <v>1134</v>
      </c>
      <c r="D1543" t="s">
        <v>920</v>
      </c>
      <c r="E1543" t="s">
        <v>1135</v>
      </c>
      <c r="F1543" t="s">
        <v>676</v>
      </c>
      <c r="G1543" t="s">
        <v>1213</v>
      </c>
      <c r="H1543" s="48">
        <v>45694</v>
      </c>
      <c r="I1543" t="s">
        <v>357</v>
      </c>
      <c r="J1543" t="s">
        <v>303</v>
      </c>
      <c r="K1543" t="s">
        <v>159</v>
      </c>
      <c r="L1543" t="s">
        <v>339</v>
      </c>
      <c r="M1543" t="s">
        <v>356</v>
      </c>
      <c r="N1543" t="s">
        <v>311</v>
      </c>
      <c r="O1543" t="s">
        <v>311</v>
      </c>
      <c r="P1543" t="s">
        <v>1301</v>
      </c>
      <c r="Q1543" t="s">
        <v>308</v>
      </c>
      <c r="R1543" t="s">
        <v>1792</v>
      </c>
      <c r="S1543" t="s">
        <v>20</v>
      </c>
      <c r="T1543" s="49">
        <v>0.91669999999999996</v>
      </c>
      <c r="U1543" s="49">
        <v>11.000400000000001</v>
      </c>
      <c r="V1543" s="49">
        <v>40.700000000000003</v>
      </c>
      <c r="W1543" t="s">
        <v>315</v>
      </c>
      <c r="X1543" t="s">
        <v>370</v>
      </c>
      <c r="Y1543" t="s">
        <v>379</v>
      </c>
      <c r="Z1543" t="s">
        <v>1302</v>
      </c>
      <c r="AA1543" s="2" t="str">
        <f>IFERROR(VLOOKUP(Tabela3[[#This Row],[RetornCodigo]],Tabela7[],4,0),"formula")</f>
        <v xml:space="preserve">Atac Vila Peri   </v>
      </c>
      <c r="AB1543" s="9" t="str">
        <f>IFERROR(VLOOKUP(Tabela3[[#This Row],[RetornCodigo]],Tabela7[],3,0),"formula")</f>
        <v>Atacadao</v>
      </c>
      <c r="AC1543" s="40">
        <f>IFERROR(Tabela3[[#This Row],[Vlr Devolução]]/$AK$1,"formula")</f>
        <v>1.3040058675778518E-4</v>
      </c>
      <c r="AD1543" s="32">
        <f>IFERROR(Tabela3[[#This Row],[Qtd Devolvida Kg]]/$AL$1,"formula")</f>
        <v>3.1903163456074206E-4</v>
      </c>
      <c r="AE1543" s="41" t="str">
        <f>IFERROR(RIGHT(Tabela3[[#This Row],[Cliente]],10),"formula")</f>
        <v>0048 - 14)</v>
      </c>
      <c r="AF1543" s="41">
        <f>IFERROR(VLOOKUP(Tabela3[[#This Row],[Fantasia]],'BASE VENDAS'!#REF!,2,0),0)</f>
        <v>0</v>
      </c>
      <c r="AG1543" s="41">
        <f>IFERROR(VLOOKUP(Tabela3[[#This Row],[Fantasia]],'BASE VENDAS'!#REF!,3,0),0)</f>
        <v>0</v>
      </c>
      <c r="AH1543" s="42">
        <f t="shared" si="25"/>
        <v>2.8611970184302681E-2</v>
      </c>
    </row>
    <row r="1544" spans="1:34" x14ac:dyDescent="0.2">
      <c r="A1544" s="9" t="str">
        <f>IFERROR(Tabela3[[#This Row],[direita]],"formula")</f>
        <v>0048 - 14)</v>
      </c>
      <c r="C1544" t="s">
        <v>1134</v>
      </c>
      <c r="D1544" t="s">
        <v>920</v>
      </c>
      <c r="E1544" t="s">
        <v>1135</v>
      </c>
      <c r="F1544" t="s">
        <v>676</v>
      </c>
      <c r="G1544" t="s">
        <v>1213</v>
      </c>
      <c r="H1544" s="48">
        <v>45694</v>
      </c>
      <c r="I1544" t="s">
        <v>357</v>
      </c>
      <c r="J1544" t="s">
        <v>303</v>
      </c>
      <c r="K1544" t="s">
        <v>98</v>
      </c>
      <c r="L1544" t="s">
        <v>418</v>
      </c>
      <c r="M1544" t="s">
        <v>99</v>
      </c>
      <c r="N1544" t="s">
        <v>311</v>
      </c>
      <c r="O1544" t="s">
        <v>311</v>
      </c>
      <c r="P1544" t="s">
        <v>1301</v>
      </c>
      <c r="Q1544" t="s">
        <v>300</v>
      </c>
      <c r="R1544" t="s">
        <v>1795</v>
      </c>
      <c r="S1544" t="s">
        <v>96</v>
      </c>
      <c r="T1544" s="49">
        <v>0.6</v>
      </c>
      <c r="U1544" s="49">
        <v>0.6</v>
      </c>
      <c r="V1544" s="49">
        <v>36</v>
      </c>
      <c r="W1544" t="s">
        <v>315</v>
      </c>
      <c r="X1544" t="s">
        <v>372</v>
      </c>
      <c r="Y1544" t="s">
        <v>373</v>
      </c>
      <c r="Z1544" t="s">
        <v>1302</v>
      </c>
      <c r="AA1544" s="2" t="str">
        <f>IFERROR(VLOOKUP(Tabela3[[#This Row],[RetornCodigo]],Tabela7[],4,0),"formula")</f>
        <v xml:space="preserve">Atac Vila Peri   </v>
      </c>
      <c r="AB1544" s="9" t="str">
        <f>IFERROR(VLOOKUP(Tabela3[[#This Row],[RetornCodigo]],Tabela7[],3,0),"formula")</f>
        <v>Atacadao</v>
      </c>
      <c r="AC1544" s="40">
        <f>IFERROR(Tabela3[[#This Row],[Vlr Devolução]]/$AK$1,"formula")</f>
        <v>1.1534204234103847E-4</v>
      </c>
      <c r="AD1544" s="32">
        <f>IFERROR(Tabela3[[#This Row],[Qtd Devolvida Kg]]/$AL$1,"formula")</f>
        <v>1.7401092754485765E-5</v>
      </c>
      <c r="AE1544" s="41" t="str">
        <f>IFERROR(RIGHT(Tabela3[[#This Row],[Cliente]],10),"formula")</f>
        <v>0048 - 14)</v>
      </c>
      <c r="AF1544" s="41">
        <f>IFERROR(VLOOKUP(Tabela3[[#This Row],[Fantasia]],'BASE VENDAS'!#REF!,2,0),0)</f>
        <v>0</v>
      </c>
      <c r="AG1544" s="41">
        <f>IFERROR(VLOOKUP(Tabela3[[#This Row],[Fantasia]],'BASE VENDAS'!#REF!,3,0),0)</f>
        <v>0</v>
      </c>
      <c r="AH1544" s="42">
        <f t="shared" si="25"/>
        <v>2.8611970184302681E-2</v>
      </c>
    </row>
    <row r="1545" spans="1:34" x14ac:dyDescent="0.2">
      <c r="A1545" s="9" t="str">
        <f>IFERROR(Tabela3[[#This Row],[direita]],"formula")</f>
        <v>0048 - 14)</v>
      </c>
      <c r="C1545" t="s">
        <v>1134</v>
      </c>
      <c r="D1545" t="s">
        <v>920</v>
      </c>
      <c r="E1545" t="s">
        <v>1135</v>
      </c>
      <c r="F1545" t="s">
        <v>676</v>
      </c>
      <c r="G1545" t="s">
        <v>1213</v>
      </c>
      <c r="H1545" s="48">
        <v>45701</v>
      </c>
      <c r="I1545" t="s">
        <v>430</v>
      </c>
      <c r="J1545" t="s">
        <v>303</v>
      </c>
      <c r="K1545" t="s">
        <v>159</v>
      </c>
      <c r="L1545" t="s">
        <v>339</v>
      </c>
      <c r="M1545" t="s">
        <v>356</v>
      </c>
      <c r="N1545" t="s">
        <v>311</v>
      </c>
      <c r="O1545" t="s">
        <v>311</v>
      </c>
      <c r="P1545" t="s">
        <v>2230</v>
      </c>
      <c r="Q1545" t="s">
        <v>300</v>
      </c>
      <c r="R1545" t="s">
        <v>1792</v>
      </c>
      <c r="S1545" t="s">
        <v>20</v>
      </c>
      <c r="T1545" s="49">
        <v>1.625</v>
      </c>
      <c r="U1545" s="49">
        <v>19.5</v>
      </c>
      <c r="V1545" s="49">
        <v>72.150000000000006</v>
      </c>
      <c r="W1545" t="s">
        <v>301</v>
      </c>
      <c r="X1545" t="s">
        <v>370</v>
      </c>
      <c r="Y1545" t="s">
        <v>371</v>
      </c>
      <c r="Z1545" t="s">
        <v>1302</v>
      </c>
      <c r="AA1545" s="2" t="str">
        <f>IFERROR(VLOOKUP(Tabela3[[#This Row],[RetornCodigo]],Tabela7[],4,0),"formula")</f>
        <v xml:space="preserve">Atac Vila Peri   </v>
      </c>
      <c r="AB1545" s="9" t="str">
        <f>IFERROR(VLOOKUP(Tabela3[[#This Row],[RetornCodigo]],Tabela7[],3,0),"formula")</f>
        <v>Atacadao</v>
      </c>
      <c r="AC1545" s="40">
        <f>IFERROR(Tabela3[[#This Row],[Vlr Devolução]]/$AK$1,"formula")</f>
        <v>2.3116467652516462E-4</v>
      </c>
      <c r="AD1545" s="32">
        <f>IFERROR(Tabela3[[#This Row],[Qtd Devolvida Kg]]/$AL$1,"formula")</f>
        <v>5.6553551452078745E-4</v>
      </c>
      <c r="AE1545" s="41" t="str">
        <f>IFERROR(RIGHT(Tabela3[[#This Row],[Cliente]],10),"formula")</f>
        <v>0048 - 14)</v>
      </c>
      <c r="AF1545" s="41">
        <f>IFERROR(VLOOKUP(Tabela3[[#This Row],[Fantasia]],'BASE VENDAS'!#REF!,2,0),0)</f>
        <v>0</v>
      </c>
      <c r="AG1545" s="41">
        <f>IFERROR(VLOOKUP(Tabela3[[#This Row],[Fantasia]],'BASE VENDAS'!#REF!,3,0),0)</f>
        <v>0</v>
      </c>
      <c r="AH1545" s="42">
        <f t="shared" si="25"/>
        <v>2.8611970184302681E-2</v>
      </c>
    </row>
    <row r="1546" spans="1:34" x14ac:dyDescent="0.2">
      <c r="A1546" s="9" t="str">
        <f>IFERROR(Tabela3[[#This Row],[direita]],"formula")</f>
        <v>0002 - 42)</v>
      </c>
      <c r="C1546" t="s">
        <v>1134</v>
      </c>
      <c r="D1546" t="s">
        <v>920</v>
      </c>
      <c r="E1546" t="s">
        <v>1135</v>
      </c>
      <c r="F1546" t="s">
        <v>676</v>
      </c>
      <c r="G1546" t="s">
        <v>1216</v>
      </c>
      <c r="H1546" s="48">
        <v>45695</v>
      </c>
      <c r="I1546" t="s">
        <v>357</v>
      </c>
      <c r="J1546" t="s">
        <v>303</v>
      </c>
      <c r="K1546" t="s">
        <v>159</v>
      </c>
      <c r="L1546" t="s">
        <v>339</v>
      </c>
      <c r="M1546" t="s">
        <v>356</v>
      </c>
      <c r="N1546" t="s">
        <v>311</v>
      </c>
      <c r="O1546" t="s">
        <v>311</v>
      </c>
      <c r="P1546" t="s">
        <v>1820</v>
      </c>
      <c r="Q1546" t="s">
        <v>300</v>
      </c>
      <c r="R1546" t="s">
        <v>1792</v>
      </c>
      <c r="S1546" t="s">
        <v>20</v>
      </c>
      <c r="T1546" s="49">
        <v>2.4167000000000001</v>
      </c>
      <c r="U1546" s="49">
        <v>29.000399999999999</v>
      </c>
      <c r="V1546" s="49">
        <v>107.3</v>
      </c>
      <c r="W1546" t="s">
        <v>301</v>
      </c>
      <c r="X1546" t="s">
        <v>370</v>
      </c>
      <c r="Y1546" t="s">
        <v>371</v>
      </c>
      <c r="Z1546" t="s">
        <v>1821</v>
      </c>
      <c r="AA1546" s="2" t="str">
        <f>IFERROR(VLOOKUP(Tabela3[[#This Row],[RetornCodigo]],Tabela7[],4,0),"formula")</f>
        <v xml:space="preserve">Atac Canindezinho   </v>
      </c>
      <c r="AB1546" s="9" t="str">
        <f>IFERROR(VLOOKUP(Tabela3[[#This Row],[RetornCodigo]],Tabela7[],3,0),"formula")</f>
        <v>Atacadao</v>
      </c>
      <c r="AC1546" s="40">
        <f>IFERROR(Tabela3[[#This Row],[Vlr Devolução]]/$AK$1,"formula")</f>
        <v>3.4378336508870629E-4</v>
      </c>
      <c r="AD1546" s="32">
        <f>IFERROR(Tabela3[[#This Row],[Qtd Devolvida Kg]]/$AL$1,"formula")</f>
        <v>8.4106441719531495E-4</v>
      </c>
      <c r="AE1546" s="41" t="str">
        <f>IFERROR(RIGHT(Tabela3[[#This Row],[Cliente]],10),"formula")</f>
        <v>0002 - 42)</v>
      </c>
      <c r="AF1546" s="41">
        <f>IFERROR(VLOOKUP(Tabela3[[#This Row],[Fantasia]],'BASE VENDAS'!#REF!,2,0),0)</f>
        <v>0</v>
      </c>
      <c r="AG1546" s="41">
        <f>IFERROR(VLOOKUP(Tabela3[[#This Row],[Fantasia]],'BASE VENDAS'!#REF!,3,0),0)</f>
        <v>0</v>
      </c>
      <c r="AH1546" s="42">
        <f t="shared" si="25"/>
        <v>2.8611970184302681E-2</v>
      </c>
    </row>
    <row r="1547" spans="1:34" x14ac:dyDescent="0.2">
      <c r="A1547" s="9" t="str">
        <f>IFERROR(Tabela3[[#This Row],[direita]],"formula")</f>
        <v>0002 - 42)</v>
      </c>
      <c r="C1547" t="s">
        <v>1134</v>
      </c>
      <c r="D1547" t="s">
        <v>920</v>
      </c>
      <c r="E1547" t="s">
        <v>1135</v>
      </c>
      <c r="F1547" t="s">
        <v>676</v>
      </c>
      <c r="G1547" t="s">
        <v>1216</v>
      </c>
      <c r="H1547" s="48">
        <v>45700</v>
      </c>
      <c r="I1547" t="s">
        <v>430</v>
      </c>
      <c r="J1547" t="s">
        <v>303</v>
      </c>
      <c r="K1547" t="s">
        <v>159</v>
      </c>
      <c r="L1547" t="s">
        <v>339</v>
      </c>
      <c r="M1547" t="s">
        <v>356</v>
      </c>
      <c r="N1547" t="s">
        <v>311</v>
      </c>
      <c r="O1547" t="s">
        <v>311</v>
      </c>
      <c r="P1547" t="s">
        <v>2453</v>
      </c>
      <c r="Q1547" t="s">
        <v>300</v>
      </c>
      <c r="R1547" t="s">
        <v>1792</v>
      </c>
      <c r="S1547" t="s">
        <v>20</v>
      </c>
      <c r="T1547" s="49">
        <v>5</v>
      </c>
      <c r="U1547" s="49">
        <v>60</v>
      </c>
      <c r="V1547" s="49">
        <v>222</v>
      </c>
      <c r="W1547" t="s">
        <v>301</v>
      </c>
      <c r="X1547" t="s">
        <v>370</v>
      </c>
      <c r="Y1547" t="s">
        <v>371</v>
      </c>
      <c r="Z1547" t="s">
        <v>1821</v>
      </c>
      <c r="AA1547" s="2" t="str">
        <f>IFERROR(VLOOKUP(Tabela3[[#This Row],[RetornCodigo]],Tabela7[],4,0),"formula")</f>
        <v xml:space="preserve">Atac Canindezinho   </v>
      </c>
      <c r="AB1547" s="9" t="str">
        <f>IFERROR(VLOOKUP(Tabela3[[#This Row],[RetornCodigo]],Tabela7[],3,0),"formula")</f>
        <v>Atacadao</v>
      </c>
      <c r="AC1547" s="40">
        <f>IFERROR(Tabela3[[#This Row],[Vlr Devolução]]/$AK$1,"formula")</f>
        <v>7.1127592776973727E-4</v>
      </c>
      <c r="AD1547" s="32">
        <f>IFERROR(Tabela3[[#This Row],[Qtd Devolvida Kg]]/$AL$1,"formula")</f>
        <v>1.7401092754485766E-3</v>
      </c>
      <c r="AE1547" s="41" t="str">
        <f>IFERROR(RIGHT(Tabela3[[#This Row],[Cliente]],10),"formula")</f>
        <v>0002 - 42)</v>
      </c>
      <c r="AF1547" s="41">
        <f>IFERROR(VLOOKUP(Tabela3[[#This Row],[Fantasia]],'BASE VENDAS'!#REF!,2,0),0)</f>
        <v>0</v>
      </c>
      <c r="AG1547" s="41">
        <f>IFERROR(VLOOKUP(Tabela3[[#This Row],[Fantasia]],'BASE VENDAS'!#REF!,3,0),0)</f>
        <v>0</v>
      </c>
      <c r="AH1547" s="42">
        <f t="shared" si="25"/>
        <v>2.8611970184302681E-2</v>
      </c>
    </row>
    <row r="1548" spans="1:34" x14ac:dyDescent="0.2">
      <c r="A1548" s="9" t="str">
        <f>IFERROR(Tabela3[[#This Row],[direita]],"formula")</f>
        <v>0048 - 36)</v>
      </c>
      <c r="C1548" t="s">
        <v>1134</v>
      </c>
      <c r="D1548" t="s">
        <v>920</v>
      </c>
      <c r="E1548" t="s">
        <v>1135</v>
      </c>
      <c r="F1548" t="s">
        <v>676</v>
      </c>
      <c r="G1548" t="s">
        <v>1258</v>
      </c>
      <c r="H1548" s="48">
        <v>45706</v>
      </c>
      <c r="I1548" t="s">
        <v>1982</v>
      </c>
      <c r="J1548" t="s">
        <v>303</v>
      </c>
      <c r="K1548" t="s">
        <v>159</v>
      </c>
      <c r="L1548" t="s">
        <v>339</v>
      </c>
      <c r="M1548" t="s">
        <v>356</v>
      </c>
      <c r="N1548" t="s">
        <v>311</v>
      </c>
      <c r="O1548" t="s">
        <v>311</v>
      </c>
      <c r="P1548" t="s">
        <v>2826</v>
      </c>
      <c r="Q1548" t="s">
        <v>300</v>
      </c>
      <c r="R1548" t="s">
        <v>374</v>
      </c>
      <c r="S1548" t="s">
        <v>20</v>
      </c>
      <c r="T1548" s="49">
        <v>4.2083000000000004</v>
      </c>
      <c r="U1548" s="49">
        <v>50.499600000000001</v>
      </c>
      <c r="V1548" s="49">
        <v>186.85</v>
      </c>
      <c r="W1548" t="s">
        <v>301</v>
      </c>
      <c r="X1548" t="s">
        <v>370</v>
      </c>
      <c r="Y1548" t="s">
        <v>371</v>
      </c>
      <c r="Z1548" t="s">
        <v>1310</v>
      </c>
      <c r="AA1548" s="2" t="str">
        <f>IFERROR(VLOOKUP(Tabela3[[#This Row],[RetornCodigo]],Tabela7[],4,0),"formula")</f>
        <v xml:space="preserve">Atacadao Parreao   </v>
      </c>
      <c r="AB1548" s="9" t="str">
        <f>IFERROR(VLOOKUP(Tabela3[[#This Row],[RetornCodigo]],Tabela7[],3,0),"formula")</f>
        <v>Atacadao</v>
      </c>
      <c r="AC1548" s="40">
        <f>IFERROR(Tabela3[[#This Row],[Vlr Devolução]]/$AK$1,"formula")</f>
        <v>5.9865723920619549E-4</v>
      </c>
      <c r="AD1548" s="32">
        <f>IFERROR(Tabela3[[#This Row],[Qtd Devolvida Kg]]/$AL$1,"formula")</f>
        <v>1.4645803727740491E-3</v>
      </c>
      <c r="AE1548" s="41" t="str">
        <f>IFERROR(RIGHT(Tabela3[[#This Row],[Cliente]],10),"formula")</f>
        <v>0048 - 36)</v>
      </c>
      <c r="AF1548" s="41">
        <f>IFERROR(VLOOKUP(Tabela3[[#This Row],[Fantasia]],'BASE VENDAS'!#REF!,2,0),0)</f>
        <v>0</v>
      </c>
      <c r="AG1548" s="41">
        <f>IFERROR(VLOOKUP(Tabela3[[#This Row],[Fantasia]],'BASE VENDAS'!#REF!,3,0),0)</f>
        <v>0</v>
      </c>
      <c r="AH1548" s="42">
        <f t="shared" si="25"/>
        <v>2.8611970184302681E-2</v>
      </c>
    </row>
    <row r="1549" spans="1:34" x14ac:dyDescent="0.2">
      <c r="A1549" s="9" t="str">
        <f>IFERROR(Tabela3[[#This Row],[direita]],"formula")</f>
        <v>1899 - 68)</v>
      </c>
      <c r="C1549" t="s">
        <v>1134</v>
      </c>
      <c r="D1549" t="s">
        <v>917</v>
      </c>
      <c r="E1549" t="s">
        <v>1135</v>
      </c>
      <c r="F1549" t="s">
        <v>676</v>
      </c>
      <c r="G1549" t="s">
        <v>1822</v>
      </c>
      <c r="H1549" s="48">
        <v>45694</v>
      </c>
      <c r="I1549" t="s">
        <v>357</v>
      </c>
      <c r="J1549" t="s">
        <v>303</v>
      </c>
      <c r="K1549" t="s">
        <v>159</v>
      </c>
      <c r="L1549" t="s">
        <v>339</v>
      </c>
      <c r="M1549" t="s">
        <v>356</v>
      </c>
      <c r="N1549" t="s">
        <v>311</v>
      </c>
      <c r="O1549" t="s">
        <v>311</v>
      </c>
      <c r="P1549" t="s">
        <v>1823</v>
      </c>
      <c r="Q1549" t="s">
        <v>300</v>
      </c>
      <c r="R1549" t="s">
        <v>1792</v>
      </c>
      <c r="S1549" t="s">
        <v>20</v>
      </c>
      <c r="T1549" s="49">
        <v>1.2833000000000001</v>
      </c>
      <c r="U1549" s="49">
        <v>15.3996</v>
      </c>
      <c r="V1549" s="49">
        <v>63.14</v>
      </c>
      <c r="W1549" t="s">
        <v>315</v>
      </c>
      <c r="X1549" t="s">
        <v>370</v>
      </c>
      <c r="Y1549" t="s">
        <v>379</v>
      </c>
      <c r="Z1549" t="s">
        <v>1824</v>
      </c>
      <c r="AA1549" s="2" t="str">
        <f>IFERROR(VLOOKUP(Tabela3[[#This Row],[RetornCodigo]],Tabela7[],4,0),"formula")</f>
        <v xml:space="preserve">Assai Jardim America   </v>
      </c>
      <c r="AB1549" s="9" t="str">
        <f>IFERROR(VLOOKUP(Tabela3[[#This Row],[RetornCodigo]],Tabela7[],3,0),"formula")</f>
        <v>Assai</v>
      </c>
      <c r="AC1549" s="40">
        <f>IFERROR(Tabela3[[#This Row],[Vlr Devolução]]/$AK$1,"formula")</f>
        <v>2.0229712648369913E-4</v>
      </c>
      <c r="AD1549" s="32">
        <f>IFERROR(Tabela3[[#This Row],[Qtd Devolvida Kg]]/$AL$1,"formula")</f>
        <v>4.4661644663663164E-4</v>
      </c>
      <c r="AE1549" s="41" t="str">
        <f>IFERROR(RIGHT(Tabela3[[#This Row],[Cliente]],10),"formula")</f>
        <v>1899 - 68)</v>
      </c>
      <c r="AF1549" s="41">
        <f>IFERROR(VLOOKUP(Tabela3[[#This Row],[Fantasia]],'BASE VENDAS'!#REF!,2,0),0)</f>
        <v>0</v>
      </c>
      <c r="AG1549" s="41">
        <f>IFERROR(VLOOKUP(Tabela3[[#This Row],[Fantasia]],'BASE VENDAS'!#REF!,3,0),0)</f>
        <v>0</v>
      </c>
      <c r="AH1549" s="42">
        <f t="shared" si="25"/>
        <v>2.8611970184302681E-2</v>
      </c>
    </row>
    <row r="1550" spans="1:34" x14ac:dyDescent="0.2">
      <c r="A1550" s="9" t="str">
        <f>IFERROR(Tabela3[[#This Row],[direita]],"formula")</f>
        <v>0048 - 13)</v>
      </c>
      <c r="C1550" t="s">
        <v>1134</v>
      </c>
      <c r="D1550" t="s">
        <v>920</v>
      </c>
      <c r="E1550" t="s">
        <v>1135</v>
      </c>
      <c r="F1550" t="s">
        <v>680</v>
      </c>
      <c r="G1550" t="s">
        <v>1937</v>
      </c>
      <c r="H1550" s="48">
        <v>45702</v>
      </c>
      <c r="I1550" t="s">
        <v>430</v>
      </c>
      <c r="J1550" t="s">
        <v>303</v>
      </c>
      <c r="K1550" t="s">
        <v>98</v>
      </c>
      <c r="L1550" t="s">
        <v>418</v>
      </c>
      <c r="M1550" t="s">
        <v>99</v>
      </c>
      <c r="N1550" t="s">
        <v>311</v>
      </c>
      <c r="O1550" t="s">
        <v>311</v>
      </c>
      <c r="P1550" t="s">
        <v>2454</v>
      </c>
      <c r="Q1550" t="s">
        <v>300</v>
      </c>
      <c r="R1550" t="s">
        <v>1795</v>
      </c>
      <c r="S1550" t="s">
        <v>96</v>
      </c>
      <c r="T1550" s="49">
        <v>7</v>
      </c>
      <c r="U1550" s="49">
        <v>7</v>
      </c>
      <c r="V1550" s="49">
        <v>42</v>
      </c>
      <c r="W1550" t="s">
        <v>315</v>
      </c>
      <c r="X1550" t="s">
        <v>370</v>
      </c>
      <c r="Y1550" t="s">
        <v>379</v>
      </c>
      <c r="Z1550" t="s">
        <v>1939</v>
      </c>
      <c r="AA1550" s="2" t="str">
        <f>IFERROR(VLOOKUP(Tabela3[[#This Row],[RetornCodigo]],Tabela7[],4,0),"formula")</f>
        <v xml:space="preserve">Atac Distrito Industrial I   </v>
      </c>
      <c r="AB1550" s="9" t="str">
        <f>IFERROR(VLOOKUP(Tabela3[[#This Row],[RetornCodigo]],Tabela7[],3,0),"formula")</f>
        <v>Atacadao</v>
      </c>
      <c r="AC1550" s="40">
        <f>IFERROR(Tabela3[[#This Row],[Vlr Devolução]]/$AK$1,"formula")</f>
        <v>1.3456571606454488E-4</v>
      </c>
      <c r="AD1550" s="32">
        <f>IFERROR(Tabela3[[#This Row],[Qtd Devolvida Kg]]/$AL$1,"formula")</f>
        <v>2.0301274880233394E-4</v>
      </c>
      <c r="AE1550" s="41" t="str">
        <f>IFERROR(RIGHT(Tabela3[[#This Row],[Cliente]],10),"formula")</f>
        <v>0048 - 13)</v>
      </c>
      <c r="AF1550" s="41">
        <f>IFERROR(VLOOKUP(Tabela3[[#This Row],[Fantasia]],'BASE VENDAS'!#REF!,2,0),0)</f>
        <v>0</v>
      </c>
      <c r="AG1550" s="41">
        <f>IFERROR(VLOOKUP(Tabela3[[#This Row],[Fantasia]],'BASE VENDAS'!#REF!,3,0),0)</f>
        <v>0</v>
      </c>
      <c r="AH1550" s="42">
        <f t="shared" si="25"/>
        <v>2.8611970184302681E-2</v>
      </c>
    </row>
    <row r="1551" spans="1:34" x14ac:dyDescent="0.2">
      <c r="A1551" s="9" t="str">
        <f>IFERROR(Tabela3[[#This Row],[direita]],"formula")</f>
        <v>0048 - 13)</v>
      </c>
      <c r="C1551" t="s">
        <v>1134</v>
      </c>
      <c r="D1551" t="s">
        <v>920</v>
      </c>
      <c r="E1551" t="s">
        <v>1135</v>
      </c>
      <c r="F1551" t="s">
        <v>680</v>
      </c>
      <c r="G1551" t="s">
        <v>1937</v>
      </c>
      <c r="H1551" s="48">
        <v>45702</v>
      </c>
      <c r="I1551" t="s">
        <v>430</v>
      </c>
      <c r="J1551" t="s">
        <v>303</v>
      </c>
      <c r="K1551" t="s">
        <v>98</v>
      </c>
      <c r="L1551" t="s">
        <v>418</v>
      </c>
      <c r="M1551" t="s">
        <v>99</v>
      </c>
      <c r="N1551" t="s">
        <v>311</v>
      </c>
      <c r="O1551" t="s">
        <v>311</v>
      </c>
      <c r="P1551" t="s">
        <v>2454</v>
      </c>
      <c r="Q1551" t="s">
        <v>308</v>
      </c>
      <c r="R1551" t="s">
        <v>1795</v>
      </c>
      <c r="S1551" t="s">
        <v>96</v>
      </c>
      <c r="T1551" s="49">
        <v>3</v>
      </c>
      <c r="U1551" s="49">
        <v>3</v>
      </c>
      <c r="V1551" s="49">
        <v>18</v>
      </c>
      <c r="W1551" t="s">
        <v>315</v>
      </c>
      <c r="X1551" t="s">
        <v>302</v>
      </c>
      <c r="Y1551" t="s">
        <v>335</v>
      </c>
      <c r="Z1551" t="s">
        <v>1939</v>
      </c>
      <c r="AA1551" s="2" t="str">
        <f>IFERROR(VLOOKUP(Tabela3[[#This Row],[RetornCodigo]],Tabela7[],4,0),"formula")</f>
        <v xml:space="preserve">Atac Distrito Industrial I   </v>
      </c>
      <c r="AB1551" s="9" t="str">
        <f>IFERROR(VLOOKUP(Tabela3[[#This Row],[RetornCodigo]],Tabela7[],3,0),"formula")</f>
        <v>Atacadao</v>
      </c>
      <c r="AC1551" s="40">
        <f>IFERROR(Tabela3[[#This Row],[Vlr Devolução]]/$AK$1,"formula")</f>
        <v>5.7671021170519233E-5</v>
      </c>
      <c r="AD1551" s="32">
        <f>IFERROR(Tabela3[[#This Row],[Qtd Devolvida Kg]]/$AL$1,"formula")</f>
        <v>8.7005463772428838E-5</v>
      </c>
      <c r="AE1551" s="41" t="str">
        <f>IFERROR(RIGHT(Tabela3[[#This Row],[Cliente]],10),"formula")</f>
        <v>0048 - 13)</v>
      </c>
      <c r="AF1551" s="41">
        <f>IFERROR(VLOOKUP(Tabela3[[#This Row],[Fantasia]],'BASE VENDAS'!#REF!,2,0),0)</f>
        <v>0</v>
      </c>
      <c r="AG1551" s="41">
        <f>IFERROR(VLOOKUP(Tabela3[[#This Row],[Fantasia]],'BASE VENDAS'!#REF!,3,0),0)</f>
        <v>0</v>
      </c>
      <c r="AH1551" s="42">
        <f t="shared" si="25"/>
        <v>2.8611970184302681E-2</v>
      </c>
    </row>
    <row r="1552" spans="1:34" x14ac:dyDescent="0.2">
      <c r="A1552" s="9" t="str">
        <f>IFERROR(Tabela3[[#This Row],[direita]],"formula")</f>
        <v>1899 - 18)</v>
      </c>
      <c r="C1552" t="s">
        <v>1134</v>
      </c>
      <c r="D1552" t="s">
        <v>917</v>
      </c>
      <c r="E1552" t="s">
        <v>1135</v>
      </c>
      <c r="F1552" t="s">
        <v>680</v>
      </c>
      <c r="G1552" t="s">
        <v>1163</v>
      </c>
      <c r="H1552" s="48">
        <v>45695</v>
      </c>
      <c r="I1552" t="s">
        <v>357</v>
      </c>
      <c r="J1552" t="s">
        <v>303</v>
      </c>
      <c r="K1552" t="s">
        <v>159</v>
      </c>
      <c r="L1552" t="s">
        <v>339</v>
      </c>
      <c r="M1552" t="s">
        <v>356</v>
      </c>
      <c r="N1552" t="s">
        <v>311</v>
      </c>
      <c r="O1552" t="s">
        <v>311</v>
      </c>
      <c r="P1552" t="s">
        <v>1311</v>
      </c>
      <c r="Q1552" t="s">
        <v>308</v>
      </c>
      <c r="R1552" t="s">
        <v>1792</v>
      </c>
      <c r="S1552" t="s">
        <v>20</v>
      </c>
      <c r="T1552" s="49">
        <v>8.3299999999999999E-2</v>
      </c>
      <c r="U1552" s="49">
        <v>0.99960000000000004</v>
      </c>
      <c r="V1552" s="49">
        <v>4.0999999999999996</v>
      </c>
      <c r="W1552" t="s">
        <v>315</v>
      </c>
      <c r="X1552" t="s">
        <v>302</v>
      </c>
      <c r="Y1552" t="s">
        <v>21</v>
      </c>
      <c r="Z1552" t="s">
        <v>1312</v>
      </c>
      <c r="AA1552" s="2" t="str">
        <f>IFERROR(VLOOKUP(Tabela3[[#This Row],[RetornCodigo]],Tabela7[],4,0),"formula")</f>
        <v xml:space="preserve">Assai Maracanau   </v>
      </c>
      <c r="AB1552" s="9" t="str">
        <f>IFERROR(VLOOKUP(Tabela3[[#This Row],[RetornCodigo]],Tabela7[],3,0),"formula")</f>
        <v>Assai</v>
      </c>
      <c r="AC1552" s="40">
        <f>IFERROR(Tabela3[[#This Row],[Vlr Devolução]]/$AK$1,"formula")</f>
        <v>1.3136177044396046E-5</v>
      </c>
      <c r="AD1552" s="32">
        <f>IFERROR(Tabela3[[#This Row],[Qtd Devolvida Kg]]/$AL$1,"formula")</f>
        <v>2.8990220528973289E-5</v>
      </c>
      <c r="AE1552" s="41" t="str">
        <f>IFERROR(RIGHT(Tabela3[[#This Row],[Cliente]],10),"formula")</f>
        <v>1899 - 18)</v>
      </c>
      <c r="AF1552" s="41">
        <f>IFERROR(VLOOKUP(Tabela3[[#This Row],[Fantasia]],'BASE VENDAS'!#REF!,2,0),0)</f>
        <v>0</v>
      </c>
      <c r="AG1552" s="41">
        <f>IFERROR(VLOOKUP(Tabela3[[#This Row],[Fantasia]],'BASE VENDAS'!#REF!,3,0),0)</f>
        <v>0</v>
      </c>
      <c r="AH1552" s="42">
        <f t="shared" si="25"/>
        <v>2.8611970184302681E-2</v>
      </c>
    </row>
    <row r="1553" spans="1:34" x14ac:dyDescent="0.2">
      <c r="A1553" s="9" t="str">
        <f>IFERROR(Tabela3[[#This Row],[direita]],"formula")</f>
        <v>0002 - 57)</v>
      </c>
      <c r="C1553" t="s">
        <v>1134</v>
      </c>
      <c r="D1553" t="s">
        <v>920</v>
      </c>
      <c r="E1553" t="s">
        <v>1135</v>
      </c>
      <c r="F1553" t="s">
        <v>676</v>
      </c>
      <c r="G1553" t="s">
        <v>1224</v>
      </c>
      <c r="H1553" s="48">
        <v>45693</v>
      </c>
      <c r="I1553" t="s">
        <v>357</v>
      </c>
      <c r="J1553" t="s">
        <v>303</v>
      </c>
      <c r="K1553" t="s">
        <v>98</v>
      </c>
      <c r="L1553" t="s">
        <v>418</v>
      </c>
      <c r="M1553" t="s">
        <v>99</v>
      </c>
      <c r="N1553" t="s">
        <v>298</v>
      </c>
      <c r="O1553" t="s">
        <v>311</v>
      </c>
      <c r="P1553" t="s">
        <v>1825</v>
      </c>
      <c r="Q1553" t="s">
        <v>300</v>
      </c>
      <c r="R1553" t="s">
        <v>1826</v>
      </c>
      <c r="S1553" t="s">
        <v>96</v>
      </c>
      <c r="T1553" s="49">
        <v>13</v>
      </c>
      <c r="U1553" s="49">
        <v>13</v>
      </c>
      <c r="V1553" s="49">
        <v>78</v>
      </c>
      <c r="W1553" t="s">
        <v>315</v>
      </c>
      <c r="X1553" t="s">
        <v>302</v>
      </c>
      <c r="Y1553" t="s">
        <v>335</v>
      </c>
      <c r="Z1553" t="s">
        <v>1748</v>
      </c>
      <c r="AA1553" s="2" t="str">
        <f>IFERROR(VLOOKUP(Tabela3[[#This Row],[RetornCodigo]],Tabela7[],4,0),"formula")</f>
        <v xml:space="preserve">Atac Dias Macedo   </v>
      </c>
      <c r="AB1553" s="9" t="str">
        <f>IFERROR(VLOOKUP(Tabela3[[#This Row],[RetornCodigo]],Tabela7[],3,0),"formula")</f>
        <v>Atacadao</v>
      </c>
      <c r="AC1553" s="40">
        <f>IFERROR(Tabela3[[#This Row],[Vlr Devolução]]/$AK$1,"formula")</f>
        <v>2.4990775840558335E-4</v>
      </c>
      <c r="AD1553" s="32">
        <f>IFERROR(Tabela3[[#This Row],[Qtd Devolvida Kg]]/$AL$1,"formula")</f>
        <v>3.7702367634719162E-4</v>
      </c>
      <c r="AE1553" s="41" t="str">
        <f>IFERROR(RIGHT(Tabela3[[#This Row],[Cliente]],10),"formula")</f>
        <v>0002 - 57)</v>
      </c>
      <c r="AF1553" s="41">
        <f>IFERROR(VLOOKUP(Tabela3[[#This Row],[Fantasia]],'BASE VENDAS'!#REF!,2,0),0)</f>
        <v>0</v>
      </c>
      <c r="AG1553" s="41">
        <f>IFERROR(VLOOKUP(Tabela3[[#This Row],[Fantasia]],'BASE VENDAS'!#REF!,3,0),0)</f>
        <v>0</v>
      </c>
      <c r="AH1553" s="42">
        <f t="shared" si="25"/>
        <v>2.8611970184302681E-2</v>
      </c>
    </row>
    <row r="1554" spans="1:34" x14ac:dyDescent="0.2">
      <c r="A1554" s="9" t="str">
        <f>IFERROR(Tabela3[[#This Row],[direita]],"formula")</f>
        <v>0002 - 57)</v>
      </c>
      <c r="C1554" t="s">
        <v>1134</v>
      </c>
      <c r="D1554" t="s">
        <v>920</v>
      </c>
      <c r="E1554" t="s">
        <v>1135</v>
      </c>
      <c r="F1554" t="s">
        <v>676</v>
      </c>
      <c r="G1554" t="s">
        <v>1224</v>
      </c>
      <c r="H1554" s="48">
        <v>45693</v>
      </c>
      <c r="I1554" t="s">
        <v>357</v>
      </c>
      <c r="J1554" t="s">
        <v>303</v>
      </c>
      <c r="K1554" t="s">
        <v>159</v>
      </c>
      <c r="L1554" t="s">
        <v>339</v>
      </c>
      <c r="M1554" t="s">
        <v>356</v>
      </c>
      <c r="N1554" t="s">
        <v>311</v>
      </c>
      <c r="O1554" t="s">
        <v>311</v>
      </c>
      <c r="P1554" t="s">
        <v>1827</v>
      </c>
      <c r="Q1554" t="s">
        <v>308</v>
      </c>
      <c r="R1554" t="s">
        <v>374</v>
      </c>
      <c r="S1554" t="s">
        <v>20</v>
      </c>
      <c r="T1554" s="49">
        <v>3.5</v>
      </c>
      <c r="U1554" s="49">
        <v>42</v>
      </c>
      <c r="V1554" s="49">
        <v>155.4</v>
      </c>
      <c r="W1554" t="s">
        <v>315</v>
      </c>
      <c r="X1554" t="s">
        <v>370</v>
      </c>
      <c r="Y1554" t="s">
        <v>379</v>
      </c>
      <c r="Z1554" t="s">
        <v>1748</v>
      </c>
      <c r="AA1554" s="2" t="str">
        <f>IFERROR(VLOOKUP(Tabela3[[#This Row],[RetornCodigo]],Tabela7[],4,0),"formula")</f>
        <v xml:space="preserve">Atac Dias Macedo   </v>
      </c>
      <c r="AB1554" s="9" t="str">
        <f>IFERROR(VLOOKUP(Tabela3[[#This Row],[RetornCodigo]],Tabela7[],3,0),"formula")</f>
        <v>Atacadao</v>
      </c>
      <c r="AC1554" s="40">
        <f>IFERROR(Tabela3[[#This Row],[Vlr Devolução]]/$AK$1,"formula")</f>
        <v>4.9789314943881604E-4</v>
      </c>
      <c r="AD1554" s="32">
        <f>IFERROR(Tabela3[[#This Row],[Qtd Devolvida Kg]]/$AL$1,"formula")</f>
        <v>1.2180764928140036E-3</v>
      </c>
      <c r="AE1554" s="41" t="str">
        <f>IFERROR(RIGHT(Tabela3[[#This Row],[Cliente]],10),"formula")</f>
        <v>0002 - 57)</v>
      </c>
      <c r="AF1554" s="41">
        <f>IFERROR(VLOOKUP(Tabela3[[#This Row],[Fantasia]],'BASE VENDAS'!#REF!,2,0),0)</f>
        <v>0</v>
      </c>
      <c r="AG1554" s="41">
        <f>IFERROR(VLOOKUP(Tabela3[[#This Row],[Fantasia]],'BASE VENDAS'!#REF!,3,0),0)</f>
        <v>0</v>
      </c>
      <c r="AH1554" s="42">
        <f t="shared" si="25"/>
        <v>2.8611970184302681E-2</v>
      </c>
    </row>
    <row r="1555" spans="1:34" x14ac:dyDescent="0.2">
      <c r="A1555" s="9" t="str">
        <f>IFERROR(Tabela3[[#This Row],[direita]],"formula")</f>
        <v>0002 - 57)</v>
      </c>
      <c r="C1555" t="s">
        <v>1134</v>
      </c>
      <c r="D1555" t="s">
        <v>920</v>
      </c>
      <c r="E1555" t="s">
        <v>1135</v>
      </c>
      <c r="F1555" t="s">
        <v>676</v>
      </c>
      <c r="G1555" t="s">
        <v>1224</v>
      </c>
      <c r="H1555" s="48">
        <v>45693</v>
      </c>
      <c r="I1555" t="s">
        <v>357</v>
      </c>
      <c r="J1555" t="s">
        <v>303</v>
      </c>
      <c r="K1555" t="s">
        <v>98</v>
      </c>
      <c r="L1555" t="s">
        <v>418</v>
      </c>
      <c r="M1555" t="s">
        <v>99</v>
      </c>
      <c r="N1555" t="s">
        <v>298</v>
      </c>
      <c r="O1555" t="s">
        <v>311</v>
      </c>
      <c r="P1555" t="s">
        <v>1827</v>
      </c>
      <c r="Q1555" t="s">
        <v>300</v>
      </c>
      <c r="R1555" t="s">
        <v>1826</v>
      </c>
      <c r="S1555" t="s">
        <v>96</v>
      </c>
      <c r="T1555" s="49">
        <v>17</v>
      </c>
      <c r="U1555" s="49">
        <v>17</v>
      </c>
      <c r="V1555" s="49">
        <v>102</v>
      </c>
      <c r="W1555" t="s">
        <v>315</v>
      </c>
      <c r="X1555" t="s">
        <v>372</v>
      </c>
      <c r="Y1555" t="s">
        <v>373</v>
      </c>
      <c r="Z1555" t="s">
        <v>1748</v>
      </c>
      <c r="AA1555" s="2" t="str">
        <f>IFERROR(VLOOKUP(Tabela3[[#This Row],[RetornCodigo]],Tabela7[],4,0),"formula")</f>
        <v xml:space="preserve">Atac Dias Macedo   </v>
      </c>
      <c r="AB1555" s="9" t="str">
        <f>IFERROR(VLOOKUP(Tabela3[[#This Row],[RetornCodigo]],Tabela7[],3,0),"formula")</f>
        <v>Atacadao</v>
      </c>
      <c r="AC1555" s="40">
        <f>IFERROR(Tabela3[[#This Row],[Vlr Devolução]]/$AK$1,"formula")</f>
        <v>3.2680245329960901E-4</v>
      </c>
      <c r="AD1555" s="32">
        <f>IFERROR(Tabela3[[#This Row],[Qtd Devolvida Kg]]/$AL$1,"formula")</f>
        <v>4.9303096137709673E-4</v>
      </c>
      <c r="AE1555" s="41" t="str">
        <f>IFERROR(RIGHT(Tabela3[[#This Row],[Cliente]],10),"formula")</f>
        <v>0002 - 57)</v>
      </c>
      <c r="AF1555" s="41">
        <f>IFERROR(VLOOKUP(Tabela3[[#This Row],[Fantasia]],'BASE VENDAS'!#REF!,2,0),0)</f>
        <v>0</v>
      </c>
      <c r="AG1555" s="41">
        <f>IFERROR(VLOOKUP(Tabela3[[#This Row],[Fantasia]],'BASE VENDAS'!#REF!,3,0),0)</f>
        <v>0</v>
      </c>
      <c r="AH1555" s="42">
        <f t="shared" si="25"/>
        <v>2.8611970184302681E-2</v>
      </c>
    </row>
    <row r="1556" spans="1:34" x14ac:dyDescent="0.2">
      <c r="A1556" s="9" t="str">
        <f>IFERROR(Tabela3[[#This Row],[direita]],"formula")</f>
        <v>0002 - 57)</v>
      </c>
      <c r="C1556" t="s">
        <v>1134</v>
      </c>
      <c r="D1556" t="s">
        <v>920</v>
      </c>
      <c r="E1556" t="s">
        <v>1135</v>
      </c>
      <c r="F1556" t="s">
        <v>676</v>
      </c>
      <c r="G1556" t="s">
        <v>1224</v>
      </c>
      <c r="H1556" s="48">
        <v>45710</v>
      </c>
      <c r="I1556" t="s">
        <v>1982</v>
      </c>
      <c r="J1556" t="s">
        <v>303</v>
      </c>
      <c r="K1556" t="s">
        <v>159</v>
      </c>
      <c r="L1556" t="s">
        <v>339</v>
      </c>
      <c r="M1556" t="s">
        <v>356</v>
      </c>
      <c r="N1556" t="s">
        <v>311</v>
      </c>
      <c r="O1556" t="s">
        <v>311</v>
      </c>
      <c r="P1556" t="s">
        <v>2831</v>
      </c>
      <c r="Q1556" t="s">
        <v>300</v>
      </c>
      <c r="R1556" t="s">
        <v>374</v>
      </c>
      <c r="S1556" t="s">
        <v>20</v>
      </c>
      <c r="T1556" s="49">
        <v>1.8332999999999999</v>
      </c>
      <c r="U1556" s="49">
        <v>21.999600000000001</v>
      </c>
      <c r="V1556" s="49">
        <v>81.400000000000006</v>
      </c>
      <c r="W1556" t="s">
        <v>301</v>
      </c>
      <c r="X1556" t="s">
        <v>370</v>
      </c>
      <c r="Y1556" t="s">
        <v>371</v>
      </c>
      <c r="Z1556" t="s">
        <v>1748</v>
      </c>
      <c r="AA1556" s="2" t="str">
        <f>IFERROR(VLOOKUP(Tabela3[[#This Row],[RetornCodigo]],Tabela7[],4,0),"formula")</f>
        <v xml:space="preserve">Atac Dias Macedo   </v>
      </c>
      <c r="AB1556" s="9" t="str">
        <f>IFERROR(VLOOKUP(Tabela3[[#This Row],[RetornCodigo]],Tabela7[],3,0),"formula")</f>
        <v>Atacadao</v>
      </c>
      <c r="AC1556" s="40">
        <f>IFERROR(Tabela3[[#This Row],[Vlr Devolução]]/$AK$1,"formula")</f>
        <v>2.6080117351557036E-4</v>
      </c>
      <c r="AD1556" s="32">
        <f>IFERROR(Tabela3[[#This Row],[Qtd Devolvida Kg]]/$AL$1,"formula")</f>
        <v>6.3802846693597514E-4</v>
      </c>
      <c r="AE1556" s="41" t="str">
        <f>IFERROR(RIGHT(Tabela3[[#This Row],[Cliente]],10),"formula")</f>
        <v>0002 - 57)</v>
      </c>
      <c r="AF1556" s="41">
        <f>IFERROR(VLOOKUP(Tabela3[[#This Row],[Fantasia]],'BASE VENDAS'!#REF!,2,0),0)</f>
        <v>0</v>
      </c>
      <c r="AG1556" s="41">
        <f>IFERROR(VLOOKUP(Tabela3[[#This Row],[Fantasia]],'BASE VENDAS'!#REF!,3,0),0)</f>
        <v>0</v>
      </c>
      <c r="AH1556" s="42">
        <f t="shared" si="25"/>
        <v>2.8611970184302681E-2</v>
      </c>
    </row>
    <row r="1557" spans="1:34" x14ac:dyDescent="0.2">
      <c r="A1557" s="9" t="str">
        <f>IFERROR(Tabela3[[#This Row],[direita]],"formula")</f>
        <v>0002 - 39)</v>
      </c>
      <c r="C1557" t="s">
        <v>1134</v>
      </c>
      <c r="D1557" t="s">
        <v>920</v>
      </c>
      <c r="E1557" t="s">
        <v>1135</v>
      </c>
      <c r="F1557" t="s">
        <v>685</v>
      </c>
      <c r="G1557" t="s">
        <v>1316</v>
      </c>
      <c r="H1557" s="48">
        <v>45695</v>
      </c>
      <c r="I1557" t="s">
        <v>357</v>
      </c>
      <c r="J1557" t="s">
        <v>303</v>
      </c>
      <c r="K1557" t="s">
        <v>159</v>
      </c>
      <c r="L1557" t="s">
        <v>339</v>
      </c>
      <c r="M1557" t="s">
        <v>356</v>
      </c>
      <c r="N1557" t="s">
        <v>311</v>
      </c>
      <c r="O1557" t="s">
        <v>311</v>
      </c>
      <c r="P1557" t="s">
        <v>1317</v>
      </c>
      <c r="Q1557" t="s">
        <v>307</v>
      </c>
      <c r="R1557" t="s">
        <v>1792</v>
      </c>
      <c r="S1557" t="s">
        <v>20</v>
      </c>
      <c r="T1557" s="49">
        <v>0.5</v>
      </c>
      <c r="U1557" s="49">
        <v>6</v>
      </c>
      <c r="V1557" s="49">
        <v>22.2</v>
      </c>
      <c r="W1557" t="s">
        <v>315</v>
      </c>
      <c r="X1557" t="s">
        <v>302</v>
      </c>
      <c r="Y1557" t="s">
        <v>21</v>
      </c>
      <c r="Z1557" t="s">
        <v>1318</v>
      </c>
      <c r="AA1557" s="2" t="str">
        <f>IFERROR(VLOOKUP(Tabela3[[#This Row],[RetornCodigo]],Tabela7[],4,0),"formula")</f>
        <v xml:space="preserve">Atac Sobral   </v>
      </c>
      <c r="AB1557" s="9" t="str">
        <f>IFERROR(VLOOKUP(Tabela3[[#This Row],[RetornCodigo]],Tabela7[],3,0),"formula")</f>
        <v>Atacadao</v>
      </c>
      <c r="AC1557" s="40">
        <f>IFERROR(Tabela3[[#This Row],[Vlr Devolução]]/$AK$1,"formula")</f>
        <v>7.1127592776973718E-5</v>
      </c>
      <c r="AD1557" s="32">
        <f>IFERROR(Tabela3[[#This Row],[Qtd Devolvida Kg]]/$AL$1,"formula")</f>
        <v>1.7401092754485768E-4</v>
      </c>
      <c r="AE1557" s="41" t="str">
        <f>IFERROR(RIGHT(Tabela3[[#This Row],[Cliente]],10),"formula")</f>
        <v>0002 - 39)</v>
      </c>
      <c r="AF1557" s="41">
        <f>IFERROR(VLOOKUP(Tabela3[[#This Row],[Fantasia]],'BASE VENDAS'!#REF!,2,0),0)</f>
        <v>0</v>
      </c>
      <c r="AG1557" s="41">
        <f>IFERROR(VLOOKUP(Tabela3[[#This Row],[Fantasia]],'BASE VENDAS'!#REF!,3,0),0)</f>
        <v>0</v>
      </c>
      <c r="AH1557" s="42">
        <f t="shared" si="25"/>
        <v>2.8611970184302681E-2</v>
      </c>
    </row>
    <row r="1558" spans="1:34" x14ac:dyDescent="0.2">
      <c r="A1558" s="9" t="str">
        <f>IFERROR(Tabela3[[#This Row],[direita]],"formula")</f>
        <v>0002 - 39)</v>
      </c>
      <c r="C1558" t="s">
        <v>1134</v>
      </c>
      <c r="D1558" t="s">
        <v>920</v>
      </c>
      <c r="E1558" t="s">
        <v>1135</v>
      </c>
      <c r="F1558" t="s">
        <v>685</v>
      </c>
      <c r="G1558" t="s">
        <v>1316</v>
      </c>
      <c r="H1558" s="48">
        <v>45695</v>
      </c>
      <c r="I1558" t="s">
        <v>357</v>
      </c>
      <c r="J1558" t="s">
        <v>303</v>
      </c>
      <c r="K1558" t="s">
        <v>98</v>
      </c>
      <c r="L1558" t="s">
        <v>418</v>
      </c>
      <c r="M1558" t="s">
        <v>99</v>
      </c>
      <c r="N1558" t="s">
        <v>311</v>
      </c>
      <c r="O1558" t="s">
        <v>311</v>
      </c>
      <c r="P1558" t="s">
        <v>1317</v>
      </c>
      <c r="Q1558" t="s">
        <v>300</v>
      </c>
      <c r="R1558" t="s">
        <v>1795</v>
      </c>
      <c r="S1558" t="s">
        <v>96</v>
      </c>
      <c r="T1558" s="49">
        <v>0.1</v>
      </c>
      <c r="U1558" s="49">
        <v>0.1</v>
      </c>
      <c r="V1558" s="49">
        <v>6</v>
      </c>
      <c r="W1558" t="s">
        <v>315</v>
      </c>
      <c r="X1558" t="s">
        <v>302</v>
      </c>
      <c r="Y1558" t="s">
        <v>21</v>
      </c>
      <c r="Z1558" t="s">
        <v>1318</v>
      </c>
      <c r="AA1558" s="2" t="str">
        <f>IFERROR(VLOOKUP(Tabela3[[#This Row],[RetornCodigo]],Tabela7[],4,0),"formula")</f>
        <v xml:space="preserve">Atac Sobral   </v>
      </c>
      <c r="AB1558" s="9" t="str">
        <f>IFERROR(VLOOKUP(Tabela3[[#This Row],[RetornCodigo]],Tabela7[],3,0),"formula")</f>
        <v>Atacadao</v>
      </c>
      <c r="AC1558" s="40">
        <f>IFERROR(Tabela3[[#This Row],[Vlr Devolução]]/$AK$1,"formula")</f>
        <v>1.9223673723506412E-5</v>
      </c>
      <c r="AD1558" s="32">
        <f>IFERROR(Tabela3[[#This Row],[Qtd Devolvida Kg]]/$AL$1,"formula")</f>
        <v>2.9001821257476278E-6</v>
      </c>
      <c r="AE1558" s="41" t="str">
        <f>IFERROR(RIGHT(Tabela3[[#This Row],[Cliente]],10),"formula")</f>
        <v>0002 - 39)</v>
      </c>
      <c r="AF1558" s="41">
        <f>IFERROR(VLOOKUP(Tabela3[[#This Row],[Fantasia]],'BASE VENDAS'!#REF!,2,0),0)</f>
        <v>0</v>
      </c>
      <c r="AG1558" s="41">
        <f>IFERROR(VLOOKUP(Tabela3[[#This Row],[Fantasia]],'BASE VENDAS'!#REF!,3,0),0)</f>
        <v>0</v>
      </c>
      <c r="AH1558" s="42">
        <f t="shared" si="25"/>
        <v>2.8611970184302681E-2</v>
      </c>
    </row>
    <row r="1559" spans="1:34" x14ac:dyDescent="0.2">
      <c r="A1559" s="9" t="str">
        <f>IFERROR(Tabela3[[#This Row],[direita]],"formula")</f>
        <v>0002 - 39)</v>
      </c>
      <c r="C1559" t="s">
        <v>1134</v>
      </c>
      <c r="D1559" t="s">
        <v>920</v>
      </c>
      <c r="E1559" t="s">
        <v>1135</v>
      </c>
      <c r="F1559" t="s">
        <v>685</v>
      </c>
      <c r="G1559" t="s">
        <v>1316</v>
      </c>
      <c r="H1559" s="48">
        <v>45695</v>
      </c>
      <c r="I1559" t="s">
        <v>357</v>
      </c>
      <c r="J1559" t="s">
        <v>303</v>
      </c>
      <c r="K1559" t="s">
        <v>98</v>
      </c>
      <c r="L1559" t="s">
        <v>418</v>
      </c>
      <c r="M1559" t="s">
        <v>99</v>
      </c>
      <c r="N1559" t="s">
        <v>311</v>
      </c>
      <c r="O1559" t="s">
        <v>311</v>
      </c>
      <c r="P1559" t="s">
        <v>1828</v>
      </c>
      <c r="Q1559" t="s">
        <v>300</v>
      </c>
      <c r="R1559" t="s">
        <v>1795</v>
      </c>
      <c r="S1559" t="s">
        <v>96</v>
      </c>
      <c r="T1559" s="49">
        <v>7.6</v>
      </c>
      <c r="U1559" s="49">
        <v>7.6</v>
      </c>
      <c r="V1559" s="49">
        <v>456</v>
      </c>
      <c r="W1559" t="s">
        <v>315</v>
      </c>
      <c r="X1559" t="s">
        <v>370</v>
      </c>
      <c r="Y1559" t="s">
        <v>379</v>
      </c>
      <c r="Z1559" t="s">
        <v>1318</v>
      </c>
      <c r="AA1559" s="2" t="str">
        <f>IFERROR(VLOOKUP(Tabela3[[#This Row],[RetornCodigo]],Tabela7[],4,0),"formula")</f>
        <v xml:space="preserve">Atac Sobral   </v>
      </c>
      <c r="AB1559" s="9" t="str">
        <f>IFERROR(VLOOKUP(Tabela3[[#This Row],[RetornCodigo]],Tabela7[],3,0),"formula")</f>
        <v>Atacadao</v>
      </c>
      <c r="AC1559" s="40">
        <f>IFERROR(Tabela3[[#This Row],[Vlr Devolução]]/$AK$1,"formula")</f>
        <v>1.4609992029864874E-3</v>
      </c>
      <c r="AD1559" s="32">
        <f>IFERROR(Tabela3[[#This Row],[Qtd Devolvida Kg]]/$AL$1,"formula")</f>
        <v>2.2041384155681971E-4</v>
      </c>
      <c r="AE1559" s="41" t="str">
        <f>IFERROR(RIGHT(Tabela3[[#This Row],[Cliente]],10),"formula")</f>
        <v>0002 - 39)</v>
      </c>
      <c r="AF1559" s="41">
        <f>IFERROR(VLOOKUP(Tabela3[[#This Row],[Fantasia]],'BASE VENDAS'!#REF!,2,0),0)</f>
        <v>0</v>
      </c>
      <c r="AG1559" s="41">
        <f>IFERROR(VLOOKUP(Tabela3[[#This Row],[Fantasia]],'BASE VENDAS'!#REF!,3,0),0)</f>
        <v>0</v>
      </c>
      <c r="AH1559" s="42">
        <f t="shared" si="25"/>
        <v>2.8611970184302681E-2</v>
      </c>
    </row>
    <row r="1560" spans="1:34" x14ac:dyDescent="0.2">
      <c r="A1560" s="9" t="str">
        <f>IFERROR(Tabela3[[#This Row],[direita]],"formula")</f>
        <v>0002 - 39)</v>
      </c>
      <c r="C1560" t="s">
        <v>1134</v>
      </c>
      <c r="D1560" t="s">
        <v>920</v>
      </c>
      <c r="E1560" t="s">
        <v>1135</v>
      </c>
      <c r="F1560" t="s">
        <v>685</v>
      </c>
      <c r="G1560" t="s">
        <v>1316</v>
      </c>
      <c r="H1560" s="48">
        <v>45705</v>
      </c>
      <c r="I1560" t="s">
        <v>1982</v>
      </c>
      <c r="J1560" t="s">
        <v>303</v>
      </c>
      <c r="K1560" t="s">
        <v>159</v>
      </c>
      <c r="L1560" t="s">
        <v>339</v>
      </c>
      <c r="M1560" t="s">
        <v>356</v>
      </c>
      <c r="N1560" t="s">
        <v>311</v>
      </c>
      <c r="O1560" t="s">
        <v>311</v>
      </c>
      <c r="P1560" t="s">
        <v>2235</v>
      </c>
      <c r="Q1560" t="s">
        <v>308</v>
      </c>
      <c r="R1560" t="s">
        <v>1792</v>
      </c>
      <c r="S1560" t="s">
        <v>20</v>
      </c>
      <c r="T1560" s="49">
        <v>3.5832999999999999</v>
      </c>
      <c r="U1560" s="49">
        <v>42.999600000000001</v>
      </c>
      <c r="V1560" s="49">
        <v>159.1</v>
      </c>
      <c r="W1560" t="s">
        <v>301</v>
      </c>
      <c r="X1560" t="s">
        <v>370</v>
      </c>
      <c r="Y1560" t="s">
        <v>371</v>
      </c>
      <c r="Z1560" t="s">
        <v>1318</v>
      </c>
      <c r="AA1560" s="2" t="str">
        <f>IFERROR(VLOOKUP(Tabela3[[#This Row],[RetornCodigo]],Tabela7[],4,0),"formula")</f>
        <v xml:space="preserve">Atac Sobral   </v>
      </c>
      <c r="AB1560" s="9" t="str">
        <f>IFERROR(VLOOKUP(Tabela3[[#This Row],[RetornCodigo]],Tabela7[],3,0),"formula")</f>
        <v>Atacadao</v>
      </c>
      <c r="AC1560" s="40">
        <f>IFERROR(Tabela3[[#This Row],[Vlr Devolução]]/$AK$1,"formula")</f>
        <v>5.0974774823497827E-4</v>
      </c>
      <c r="AD1560" s="32">
        <f>IFERROR(Tabela3[[#This Row],[Qtd Devolvida Kg]]/$AL$1,"formula")</f>
        <v>1.2470667133429769E-3</v>
      </c>
      <c r="AE1560" s="41" t="str">
        <f>IFERROR(RIGHT(Tabela3[[#This Row],[Cliente]],10),"formula")</f>
        <v>0002 - 39)</v>
      </c>
      <c r="AF1560" s="41">
        <f>IFERROR(VLOOKUP(Tabela3[[#This Row],[Fantasia]],'BASE VENDAS'!#REF!,2,0),0)</f>
        <v>0</v>
      </c>
      <c r="AG1560" s="41">
        <f>IFERROR(VLOOKUP(Tabela3[[#This Row],[Fantasia]],'BASE VENDAS'!#REF!,3,0),0)</f>
        <v>0</v>
      </c>
      <c r="AH1560" s="42">
        <f t="shared" si="25"/>
        <v>2.8611970184302681E-2</v>
      </c>
    </row>
    <row r="1561" spans="1:34" x14ac:dyDescent="0.2">
      <c r="A1561" s="9" t="str">
        <f>IFERROR(Tabela3[[#This Row],[direita]],"formula")</f>
        <v>0002 - 39)</v>
      </c>
      <c r="C1561" t="s">
        <v>1134</v>
      </c>
      <c r="D1561" t="s">
        <v>920</v>
      </c>
      <c r="E1561" t="s">
        <v>1135</v>
      </c>
      <c r="F1561" t="s">
        <v>685</v>
      </c>
      <c r="G1561" t="s">
        <v>1316</v>
      </c>
      <c r="H1561" s="48">
        <v>45712</v>
      </c>
      <c r="I1561" t="s">
        <v>2485</v>
      </c>
      <c r="J1561" t="s">
        <v>303</v>
      </c>
      <c r="K1561" t="s">
        <v>159</v>
      </c>
      <c r="L1561" t="s">
        <v>339</v>
      </c>
      <c r="M1561" t="s">
        <v>356</v>
      </c>
      <c r="N1561" t="s">
        <v>311</v>
      </c>
      <c r="O1561" t="s">
        <v>311</v>
      </c>
      <c r="P1561" t="s">
        <v>2832</v>
      </c>
      <c r="Q1561" t="s">
        <v>308</v>
      </c>
      <c r="R1561" t="s">
        <v>1792</v>
      </c>
      <c r="S1561" t="s">
        <v>20</v>
      </c>
      <c r="T1561" s="49">
        <v>5.8333000000000004</v>
      </c>
      <c r="U1561" s="49">
        <v>69.999600000000001</v>
      </c>
      <c r="V1561" s="49">
        <v>259</v>
      </c>
      <c r="W1561" t="s">
        <v>301</v>
      </c>
      <c r="X1561" t="s">
        <v>370</v>
      </c>
      <c r="Y1561" t="s">
        <v>371</v>
      </c>
      <c r="Z1561" t="s">
        <v>1318</v>
      </c>
      <c r="AA1561" s="2" t="str">
        <f>IFERROR(VLOOKUP(Tabela3[[#This Row],[RetornCodigo]],Tabela7[],4,0),"formula")</f>
        <v xml:space="preserve">Atac Sobral   </v>
      </c>
      <c r="AB1561" s="9" t="str">
        <f>IFERROR(VLOOKUP(Tabela3[[#This Row],[RetornCodigo]],Tabela7[],3,0),"formula")</f>
        <v>Atacadao</v>
      </c>
      <c r="AC1561" s="40">
        <f>IFERROR(Tabela3[[#This Row],[Vlr Devolução]]/$AK$1,"formula")</f>
        <v>8.2982191573136011E-4</v>
      </c>
      <c r="AD1561" s="32">
        <f>IFERROR(Tabela3[[#This Row],[Qtd Devolvida Kg]]/$AL$1,"formula")</f>
        <v>2.0301158872948364E-3</v>
      </c>
      <c r="AE1561" s="41" t="str">
        <f>IFERROR(RIGHT(Tabela3[[#This Row],[Cliente]],10),"formula")</f>
        <v>0002 - 39)</v>
      </c>
      <c r="AF1561" s="41">
        <f>IFERROR(VLOOKUP(Tabela3[[#This Row],[Fantasia]],'BASE VENDAS'!#REF!,2,0),0)</f>
        <v>0</v>
      </c>
      <c r="AG1561" s="41">
        <f>IFERROR(VLOOKUP(Tabela3[[#This Row],[Fantasia]],'BASE VENDAS'!#REF!,3,0),0)</f>
        <v>0</v>
      </c>
      <c r="AH1561" s="42">
        <f t="shared" si="25"/>
        <v>2.8611970184302681E-2</v>
      </c>
    </row>
    <row r="1562" spans="1:34" x14ac:dyDescent="0.2">
      <c r="A1562" s="9" t="str">
        <f>IFERROR(Tabela3[[#This Row],[direita]],"formula")</f>
        <v>0002 - 24)</v>
      </c>
      <c r="C1562" t="s">
        <v>1134</v>
      </c>
      <c r="D1562" t="s">
        <v>920</v>
      </c>
      <c r="E1562" t="s">
        <v>1135</v>
      </c>
      <c r="F1562" t="s">
        <v>676</v>
      </c>
      <c r="G1562" t="s">
        <v>1264</v>
      </c>
      <c r="H1562" s="48">
        <v>45701</v>
      </c>
      <c r="I1562" t="s">
        <v>430</v>
      </c>
      <c r="J1562" t="s">
        <v>303</v>
      </c>
      <c r="K1562" t="s">
        <v>159</v>
      </c>
      <c r="L1562" t="s">
        <v>339</v>
      </c>
      <c r="M1562" t="s">
        <v>356</v>
      </c>
      <c r="N1562" t="s">
        <v>311</v>
      </c>
      <c r="O1562" t="s">
        <v>311</v>
      </c>
      <c r="P1562" t="s">
        <v>2238</v>
      </c>
      <c r="Q1562" t="s">
        <v>308</v>
      </c>
      <c r="R1562" t="s">
        <v>374</v>
      </c>
      <c r="S1562" t="s">
        <v>20</v>
      </c>
      <c r="T1562" s="49">
        <v>11.5031</v>
      </c>
      <c r="U1562" s="49">
        <v>138.03720000000001</v>
      </c>
      <c r="V1562" s="49">
        <v>510.73</v>
      </c>
      <c r="W1562" t="s">
        <v>301</v>
      </c>
      <c r="X1562" t="s">
        <v>370</v>
      </c>
      <c r="Y1562" t="s">
        <v>371</v>
      </c>
      <c r="Z1562" t="s">
        <v>1321</v>
      </c>
      <c r="AA1562" s="2" t="str">
        <f>IFERROR(VLOOKUP(Tabela3[[#This Row],[RetornCodigo]],Tabela7[],4,0),"formula")</f>
        <v xml:space="preserve">Atac Serrinha   </v>
      </c>
      <c r="AB1562" s="9" t="str">
        <f>IFERROR(VLOOKUP(Tabela3[[#This Row],[RetornCodigo]],Tabela7[],3,0),"formula")</f>
        <v>Atacadao</v>
      </c>
      <c r="AC1562" s="40">
        <f>IFERROR(Tabela3[[#This Row],[Vlr Devolução]]/$AK$1,"formula")</f>
        <v>1.6363511468010716E-3</v>
      </c>
      <c r="AD1562" s="32">
        <f>IFERROR(Tabela3[[#This Row],[Qtd Devolvida Kg]]/$AL$1,"formula")</f>
        <v>4.0033302012825048E-3</v>
      </c>
      <c r="AE1562" s="41" t="str">
        <f>IFERROR(RIGHT(Tabela3[[#This Row],[Cliente]],10),"formula")</f>
        <v>0002 - 24)</v>
      </c>
      <c r="AF1562" s="41">
        <f>IFERROR(VLOOKUP(Tabela3[[#This Row],[Fantasia]],'BASE VENDAS'!#REF!,2,0),0)</f>
        <v>0</v>
      </c>
      <c r="AG1562" s="41">
        <f>IFERROR(VLOOKUP(Tabela3[[#This Row],[Fantasia]],'BASE VENDAS'!#REF!,3,0),0)</f>
        <v>0</v>
      </c>
      <c r="AH1562" s="42">
        <f t="shared" si="25"/>
        <v>2.8611970184302681E-2</v>
      </c>
    </row>
    <row r="1563" spans="1:34" x14ac:dyDescent="0.2">
      <c r="A1563" s="9" t="str">
        <f>IFERROR(Tabela3[[#This Row],[direita]],"formula")</f>
        <v>0002 - 24)</v>
      </c>
      <c r="C1563" t="s">
        <v>1134</v>
      </c>
      <c r="D1563" t="s">
        <v>920</v>
      </c>
      <c r="E1563" t="s">
        <v>1135</v>
      </c>
      <c r="F1563" t="s">
        <v>676</v>
      </c>
      <c r="G1563" t="s">
        <v>1264</v>
      </c>
      <c r="H1563" s="48">
        <v>45698</v>
      </c>
      <c r="I1563" t="s">
        <v>430</v>
      </c>
      <c r="J1563" t="s">
        <v>303</v>
      </c>
      <c r="K1563" t="s">
        <v>159</v>
      </c>
      <c r="L1563" t="s">
        <v>339</v>
      </c>
      <c r="M1563" t="s">
        <v>356</v>
      </c>
      <c r="N1563" t="s">
        <v>311</v>
      </c>
      <c r="O1563" t="s">
        <v>311</v>
      </c>
      <c r="P1563" t="s">
        <v>1829</v>
      </c>
      <c r="Q1563" t="s">
        <v>300</v>
      </c>
      <c r="R1563" t="s">
        <v>1792</v>
      </c>
      <c r="S1563" t="s">
        <v>20</v>
      </c>
      <c r="T1563" s="49">
        <v>4.1666999999999996</v>
      </c>
      <c r="U1563" s="49">
        <v>50.000399999999999</v>
      </c>
      <c r="V1563" s="49">
        <v>185</v>
      </c>
      <c r="W1563" t="s">
        <v>301</v>
      </c>
      <c r="X1563" t="s">
        <v>370</v>
      </c>
      <c r="Y1563" t="s">
        <v>371</v>
      </c>
      <c r="Z1563" t="s">
        <v>1830</v>
      </c>
      <c r="AA1563" s="2" t="str">
        <f>IFERROR(VLOOKUP(Tabela3[[#This Row],[RetornCodigo]],Tabela7[],4,0),"formula")</f>
        <v xml:space="preserve">Atac Serrinha   </v>
      </c>
      <c r="AB1563" s="9" t="str">
        <f>IFERROR(VLOOKUP(Tabela3[[#This Row],[RetornCodigo]],Tabela7[],3,0),"formula")</f>
        <v>Atacadao</v>
      </c>
      <c r="AC1563" s="40">
        <f>IFERROR(Tabela3[[#This Row],[Vlr Devolução]]/$AK$1,"formula")</f>
        <v>5.9272993980811432E-4</v>
      </c>
      <c r="AD1563" s="32">
        <f>IFERROR(Tabela3[[#This Row],[Qtd Devolvida Kg]]/$AL$1,"formula")</f>
        <v>1.4501026636023167E-3</v>
      </c>
      <c r="AE1563" s="41" t="str">
        <f>IFERROR(RIGHT(Tabela3[[#This Row],[Cliente]],10),"formula")</f>
        <v>0002 - 24)</v>
      </c>
      <c r="AF1563" s="41">
        <f>IFERROR(VLOOKUP(Tabela3[[#This Row],[Fantasia]],'BASE VENDAS'!#REF!,2,0),0)</f>
        <v>0</v>
      </c>
      <c r="AG1563" s="41">
        <f>IFERROR(VLOOKUP(Tabela3[[#This Row],[Fantasia]],'BASE VENDAS'!#REF!,3,0),0)</f>
        <v>0</v>
      </c>
      <c r="AH1563" s="42">
        <f t="shared" si="25"/>
        <v>2.8611970184302681E-2</v>
      </c>
    </row>
    <row r="1564" spans="1:34" x14ac:dyDescent="0.2">
      <c r="A1564" s="9" t="str">
        <f>IFERROR(Tabela3[[#This Row],[direita]],"formula")</f>
        <v>0048 - 12)</v>
      </c>
      <c r="C1564" t="s">
        <v>1134</v>
      </c>
      <c r="D1564" t="s">
        <v>924</v>
      </c>
      <c r="E1564" t="s">
        <v>1135</v>
      </c>
      <c r="F1564" t="s">
        <v>689</v>
      </c>
      <c r="G1564" t="s">
        <v>1555</v>
      </c>
      <c r="H1564" s="48">
        <v>45706</v>
      </c>
      <c r="I1564" t="s">
        <v>1982</v>
      </c>
      <c r="J1564" t="s">
        <v>303</v>
      </c>
      <c r="K1564" t="s">
        <v>159</v>
      </c>
      <c r="L1564" t="s">
        <v>339</v>
      </c>
      <c r="M1564" t="s">
        <v>356</v>
      </c>
      <c r="N1564" t="s">
        <v>311</v>
      </c>
      <c r="O1564" t="s">
        <v>311</v>
      </c>
      <c r="P1564" t="s">
        <v>2835</v>
      </c>
      <c r="Q1564" t="s">
        <v>308</v>
      </c>
      <c r="R1564" t="s">
        <v>1792</v>
      </c>
      <c r="S1564" t="s">
        <v>20</v>
      </c>
      <c r="T1564" s="49">
        <v>1.0832999999999999</v>
      </c>
      <c r="U1564" s="49">
        <v>12.999599999999999</v>
      </c>
      <c r="V1564" s="49">
        <v>48.1</v>
      </c>
      <c r="W1564" t="s">
        <v>301</v>
      </c>
      <c r="X1564" t="s">
        <v>370</v>
      </c>
      <c r="Y1564" t="s">
        <v>371</v>
      </c>
      <c r="Z1564" t="s">
        <v>2240</v>
      </c>
      <c r="AA1564" s="2" t="str">
        <f>IFERROR(VLOOKUP(Tabela3[[#This Row],[RetornCodigo]],Tabela7[],4,0),"formula")</f>
        <v xml:space="preserve">Atac Triangulo   </v>
      </c>
      <c r="AB1564" s="9" t="str">
        <f>IFERROR(VLOOKUP(Tabela3[[#This Row],[RetornCodigo]],Tabela7[],3,0),"formula")</f>
        <v>Atacadao</v>
      </c>
      <c r="AC1564" s="40">
        <f>IFERROR(Tabela3[[#This Row],[Vlr Devolução]]/$AK$1,"formula")</f>
        <v>1.5410978435010975E-4</v>
      </c>
      <c r="AD1564" s="32">
        <f>IFERROR(Tabela3[[#This Row],[Qtd Devolvida Kg]]/$AL$1,"formula")</f>
        <v>3.7701207561868859E-4</v>
      </c>
      <c r="AE1564" s="41" t="str">
        <f>IFERROR(RIGHT(Tabela3[[#This Row],[Cliente]],10),"formula")</f>
        <v>0048 - 12)</v>
      </c>
      <c r="AF1564" s="41">
        <f>IFERROR(VLOOKUP(Tabela3[[#This Row],[Fantasia]],'BASE VENDAS'!#REF!,2,0),0)</f>
        <v>0</v>
      </c>
      <c r="AG1564" s="41">
        <f>IFERROR(VLOOKUP(Tabela3[[#This Row],[Fantasia]],'BASE VENDAS'!#REF!,3,0),0)</f>
        <v>0</v>
      </c>
      <c r="AH1564" s="42">
        <f t="shared" si="25"/>
        <v>2.8611970184302681E-2</v>
      </c>
    </row>
    <row r="1565" spans="1:34" x14ac:dyDescent="0.2">
      <c r="A1565" s="9" t="str">
        <f>IFERROR(Tabela3[[#This Row],[direita]],"formula")</f>
        <v>0048 - 12)</v>
      </c>
      <c r="C1565" t="s">
        <v>1134</v>
      </c>
      <c r="D1565" t="s">
        <v>924</v>
      </c>
      <c r="E1565" t="s">
        <v>1135</v>
      </c>
      <c r="F1565" t="s">
        <v>689</v>
      </c>
      <c r="G1565" t="s">
        <v>1555</v>
      </c>
      <c r="H1565" s="48">
        <v>45706</v>
      </c>
      <c r="I1565" t="s">
        <v>1982</v>
      </c>
      <c r="J1565" t="s">
        <v>303</v>
      </c>
      <c r="K1565" t="s">
        <v>159</v>
      </c>
      <c r="L1565" t="s">
        <v>339</v>
      </c>
      <c r="M1565" t="s">
        <v>356</v>
      </c>
      <c r="N1565" t="s">
        <v>311</v>
      </c>
      <c r="O1565" t="s">
        <v>311</v>
      </c>
      <c r="P1565" t="s">
        <v>2244</v>
      </c>
      <c r="Q1565" t="s">
        <v>308</v>
      </c>
      <c r="R1565" t="s">
        <v>1792</v>
      </c>
      <c r="S1565" t="s">
        <v>20</v>
      </c>
      <c r="T1565" s="49">
        <v>1</v>
      </c>
      <c r="U1565" s="49">
        <v>12</v>
      </c>
      <c r="V1565" s="49">
        <v>44.4</v>
      </c>
      <c r="W1565" t="s">
        <v>301</v>
      </c>
      <c r="X1565" t="s">
        <v>370</v>
      </c>
      <c r="Y1565" t="s">
        <v>371</v>
      </c>
      <c r="Z1565" t="s">
        <v>2240</v>
      </c>
      <c r="AA1565" s="2" t="str">
        <f>IFERROR(VLOOKUP(Tabela3[[#This Row],[RetornCodigo]],Tabela7[],4,0),"formula")</f>
        <v xml:space="preserve">Atac Triangulo   </v>
      </c>
      <c r="AB1565" s="9" t="str">
        <f>IFERROR(VLOOKUP(Tabela3[[#This Row],[RetornCodigo]],Tabela7[],3,0),"formula")</f>
        <v>Atacadao</v>
      </c>
      <c r="AC1565" s="40">
        <f>IFERROR(Tabela3[[#This Row],[Vlr Devolução]]/$AK$1,"formula")</f>
        <v>1.4225518555394744E-4</v>
      </c>
      <c r="AD1565" s="32">
        <f>IFERROR(Tabela3[[#This Row],[Qtd Devolvida Kg]]/$AL$1,"formula")</f>
        <v>3.4802185508971535E-4</v>
      </c>
      <c r="AE1565" s="41" t="str">
        <f>IFERROR(RIGHT(Tabela3[[#This Row],[Cliente]],10),"formula")</f>
        <v>0048 - 12)</v>
      </c>
      <c r="AF1565" s="41">
        <f>IFERROR(VLOOKUP(Tabela3[[#This Row],[Fantasia]],'BASE VENDAS'!#REF!,2,0),0)</f>
        <v>0</v>
      </c>
      <c r="AG1565" s="41">
        <f>IFERROR(VLOOKUP(Tabela3[[#This Row],[Fantasia]],'BASE VENDAS'!#REF!,3,0),0)</f>
        <v>0</v>
      </c>
      <c r="AH1565" s="42">
        <f t="shared" si="25"/>
        <v>2.8611970184302681E-2</v>
      </c>
    </row>
    <row r="1566" spans="1:34" x14ac:dyDescent="0.2">
      <c r="A1566" s="9" t="str">
        <f>IFERROR(Tabela3[[#This Row],[direita]],"formula")</f>
        <v>0176 - 10)</v>
      </c>
      <c r="C1566" t="s">
        <v>1134</v>
      </c>
      <c r="D1566" t="s">
        <v>924</v>
      </c>
      <c r="E1566" t="s">
        <v>1135</v>
      </c>
      <c r="F1566" t="s">
        <v>688</v>
      </c>
      <c r="G1566" t="s">
        <v>1327</v>
      </c>
      <c r="H1566" s="48">
        <v>45695</v>
      </c>
      <c r="I1566" t="s">
        <v>357</v>
      </c>
      <c r="J1566" t="s">
        <v>303</v>
      </c>
      <c r="K1566" t="s">
        <v>159</v>
      </c>
      <c r="L1566" t="s">
        <v>340</v>
      </c>
      <c r="M1566" t="s">
        <v>162</v>
      </c>
      <c r="N1566" t="s">
        <v>325</v>
      </c>
      <c r="O1566" t="s">
        <v>311</v>
      </c>
      <c r="P1566" t="s">
        <v>1328</v>
      </c>
      <c r="Q1566" t="s">
        <v>308</v>
      </c>
      <c r="R1566" t="s">
        <v>1814</v>
      </c>
      <c r="S1566" t="s">
        <v>20</v>
      </c>
      <c r="T1566" s="49">
        <v>0.16669999999999999</v>
      </c>
      <c r="U1566" s="49">
        <v>2.0004</v>
      </c>
      <c r="V1566" s="49">
        <v>9.1999999999999993</v>
      </c>
      <c r="W1566" t="s">
        <v>315</v>
      </c>
      <c r="X1566" t="s">
        <v>302</v>
      </c>
      <c r="Y1566" t="s">
        <v>21</v>
      </c>
      <c r="Z1566" t="s">
        <v>1329</v>
      </c>
      <c r="AA1566" s="2" t="str">
        <f>IFERROR(VLOOKUP(Tabela3[[#This Row],[RetornCodigo]],Tabela7[],4,0),"formula")</f>
        <v xml:space="preserve">Lagoa Areias   </v>
      </c>
      <c r="AB1566" s="9" t="str">
        <f>IFERROR(VLOOKUP(Tabela3[[#This Row],[RetornCodigo]],Tabela7[],3,0),"formula")</f>
        <v>Lagoa</v>
      </c>
      <c r="AC1566" s="40">
        <f>IFERROR(Tabela3[[#This Row],[Vlr Devolução]]/$AK$1,"formula")</f>
        <v>2.9476299709376495E-5</v>
      </c>
      <c r="AD1566" s="32">
        <f>IFERROR(Tabela3[[#This Row],[Qtd Devolvida Kg]]/$AL$1,"formula")</f>
        <v>5.8015243243455542E-5</v>
      </c>
      <c r="AE1566" s="41" t="str">
        <f>IFERROR(RIGHT(Tabela3[[#This Row],[Cliente]],10),"formula")</f>
        <v>0176 - 10)</v>
      </c>
      <c r="AF1566" s="41">
        <f>IFERROR(VLOOKUP(Tabela3[[#This Row],[Fantasia]],'BASE VENDAS'!#REF!,2,0),0)</f>
        <v>0</v>
      </c>
      <c r="AG1566" s="41">
        <f>IFERROR(VLOOKUP(Tabela3[[#This Row],[Fantasia]],'BASE VENDAS'!#REF!,3,0),0)</f>
        <v>0</v>
      </c>
      <c r="AH1566" s="42">
        <f t="shared" si="25"/>
        <v>2.8611970184302681E-2</v>
      </c>
    </row>
    <row r="1567" spans="1:34" x14ac:dyDescent="0.2">
      <c r="A1567" s="9" t="str">
        <f>IFERROR(Tabela3[[#This Row],[direita]],"formula")</f>
        <v>0176 - 10)</v>
      </c>
      <c r="C1567" t="s">
        <v>1134</v>
      </c>
      <c r="D1567" t="s">
        <v>924</v>
      </c>
      <c r="E1567" t="s">
        <v>1135</v>
      </c>
      <c r="F1567" t="s">
        <v>688</v>
      </c>
      <c r="G1567" t="s">
        <v>1327</v>
      </c>
      <c r="H1567" s="48">
        <v>45699</v>
      </c>
      <c r="I1567" t="s">
        <v>430</v>
      </c>
      <c r="J1567" t="s">
        <v>303</v>
      </c>
      <c r="K1567" t="s">
        <v>159</v>
      </c>
      <c r="L1567" t="s">
        <v>340</v>
      </c>
      <c r="M1567" t="s">
        <v>162</v>
      </c>
      <c r="N1567" t="s">
        <v>325</v>
      </c>
      <c r="O1567" t="s">
        <v>311</v>
      </c>
      <c r="P1567" t="s">
        <v>1831</v>
      </c>
      <c r="Q1567" t="s">
        <v>300</v>
      </c>
      <c r="R1567" t="s">
        <v>1814</v>
      </c>
      <c r="S1567" t="s">
        <v>20</v>
      </c>
      <c r="T1567" s="49">
        <v>0.83330000000000004</v>
      </c>
      <c r="U1567" s="49">
        <v>9.9995999999999992</v>
      </c>
      <c r="V1567" s="49">
        <v>46</v>
      </c>
      <c r="W1567" t="s">
        <v>301</v>
      </c>
      <c r="X1567" t="s">
        <v>370</v>
      </c>
      <c r="Y1567" t="s">
        <v>371</v>
      </c>
      <c r="Z1567" t="s">
        <v>1329</v>
      </c>
      <c r="AA1567" s="2" t="str">
        <f>IFERROR(VLOOKUP(Tabela3[[#This Row],[RetornCodigo]],Tabela7[],4,0),"formula")</f>
        <v xml:space="preserve">Lagoa Areias   </v>
      </c>
      <c r="AB1567" s="9" t="str">
        <f>IFERROR(VLOOKUP(Tabela3[[#This Row],[RetornCodigo]],Tabela7[],3,0),"formula")</f>
        <v>Lagoa</v>
      </c>
      <c r="AC1567" s="40">
        <f>IFERROR(Tabela3[[#This Row],[Vlr Devolução]]/$AK$1,"formula")</f>
        <v>1.4738149854688249E-4</v>
      </c>
      <c r="AD1567" s="32">
        <f>IFERROR(Tabela3[[#This Row],[Qtd Devolvida Kg]]/$AL$1,"formula")</f>
        <v>2.9000661184625973E-4</v>
      </c>
      <c r="AE1567" s="41" t="str">
        <f>IFERROR(RIGHT(Tabela3[[#This Row],[Cliente]],10),"formula")</f>
        <v>0176 - 10)</v>
      </c>
      <c r="AF1567" s="41">
        <f>IFERROR(VLOOKUP(Tabela3[[#This Row],[Fantasia]],'BASE VENDAS'!#REF!,2,0),0)</f>
        <v>0</v>
      </c>
      <c r="AG1567" s="41">
        <f>IFERROR(VLOOKUP(Tabela3[[#This Row],[Fantasia]],'BASE VENDAS'!#REF!,3,0),0)</f>
        <v>0</v>
      </c>
      <c r="AH1567" s="42">
        <f t="shared" si="25"/>
        <v>2.8611970184302681E-2</v>
      </c>
    </row>
    <row r="1568" spans="1:34" x14ac:dyDescent="0.2">
      <c r="A1568" s="9" t="str">
        <f>IFERROR(Tabela3[[#This Row],[direita]],"formula")</f>
        <v>1899 - 17)</v>
      </c>
      <c r="C1568" t="s">
        <v>1134</v>
      </c>
      <c r="D1568" t="s">
        <v>924</v>
      </c>
      <c r="E1568" t="s">
        <v>1135</v>
      </c>
      <c r="F1568" t="s">
        <v>689</v>
      </c>
      <c r="G1568" t="s">
        <v>1229</v>
      </c>
      <c r="H1568" s="48">
        <v>45699</v>
      </c>
      <c r="I1568" t="s">
        <v>430</v>
      </c>
      <c r="J1568" t="s">
        <v>303</v>
      </c>
      <c r="K1568" t="s">
        <v>159</v>
      </c>
      <c r="L1568" t="s">
        <v>339</v>
      </c>
      <c r="M1568" t="s">
        <v>356</v>
      </c>
      <c r="N1568" t="s">
        <v>311</v>
      </c>
      <c r="O1568" t="s">
        <v>311</v>
      </c>
      <c r="P1568" t="s">
        <v>1832</v>
      </c>
      <c r="Q1568" t="s">
        <v>300</v>
      </c>
      <c r="R1568" t="s">
        <v>1792</v>
      </c>
      <c r="S1568" t="s">
        <v>20</v>
      </c>
      <c r="T1568" s="49">
        <v>2.5417000000000001</v>
      </c>
      <c r="U1568" s="49">
        <v>30.500399999999999</v>
      </c>
      <c r="V1568" s="49">
        <v>125.05</v>
      </c>
      <c r="W1568" t="s">
        <v>301</v>
      </c>
      <c r="X1568" t="s">
        <v>370</v>
      </c>
      <c r="Y1568" t="s">
        <v>371</v>
      </c>
      <c r="Z1568" t="s">
        <v>1335</v>
      </c>
      <c r="AA1568" s="2" t="str">
        <f>IFERROR(VLOOKUP(Tabela3[[#This Row],[RetornCodigo]],Tabela7[],4,0),"formula")</f>
        <v xml:space="preserve">Assai Juazeiro Do Norte   </v>
      </c>
      <c r="AB1568" s="9" t="str">
        <f>IFERROR(VLOOKUP(Tabela3[[#This Row],[RetornCodigo]],Tabela7[],3,0),"formula")</f>
        <v>Assai</v>
      </c>
      <c r="AC1568" s="40">
        <f>IFERROR(Tabela3[[#This Row],[Vlr Devolução]]/$AK$1,"formula")</f>
        <v>4.0065339985407943E-4</v>
      </c>
      <c r="AD1568" s="32">
        <f>IFERROR(Tabela3[[#This Row],[Qtd Devolvida Kg]]/$AL$1,"formula")</f>
        <v>8.8456714908152941E-4</v>
      </c>
      <c r="AE1568" s="41" t="str">
        <f>IFERROR(RIGHT(Tabela3[[#This Row],[Cliente]],10),"formula")</f>
        <v>1899 - 17)</v>
      </c>
      <c r="AF1568" s="41">
        <f>IFERROR(VLOOKUP(Tabela3[[#This Row],[Fantasia]],'BASE VENDAS'!#REF!,2,0),0)</f>
        <v>0</v>
      </c>
      <c r="AG1568" s="41">
        <f>IFERROR(VLOOKUP(Tabela3[[#This Row],[Fantasia]],'BASE VENDAS'!#REF!,3,0),0)</f>
        <v>0</v>
      </c>
      <c r="AH1568" s="42">
        <f t="shared" si="25"/>
        <v>2.8611970184302681E-2</v>
      </c>
    </row>
    <row r="1569" spans="1:34" x14ac:dyDescent="0.2">
      <c r="A1569" s="9" t="str">
        <f>IFERROR(Tabela3[[#This Row],[direita]],"formula")</f>
        <v>1899 - 17)</v>
      </c>
      <c r="C1569" t="s">
        <v>1134</v>
      </c>
      <c r="D1569" t="s">
        <v>924</v>
      </c>
      <c r="E1569" t="s">
        <v>1135</v>
      </c>
      <c r="F1569" t="s">
        <v>689</v>
      </c>
      <c r="G1569" t="s">
        <v>1229</v>
      </c>
      <c r="H1569" s="48">
        <v>45699</v>
      </c>
      <c r="I1569" t="s">
        <v>430</v>
      </c>
      <c r="J1569" t="s">
        <v>303</v>
      </c>
      <c r="K1569" t="s">
        <v>159</v>
      </c>
      <c r="L1569" t="s">
        <v>339</v>
      </c>
      <c r="M1569" t="s">
        <v>356</v>
      </c>
      <c r="N1569" t="s">
        <v>311</v>
      </c>
      <c r="O1569" t="s">
        <v>311</v>
      </c>
      <c r="P1569" t="s">
        <v>1334</v>
      </c>
      <c r="Q1569" t="s">
        <v>308</v>
      </c>
      <c r="R1569" t="s">
        <v>1792</v>
      </c>
      <c r="S1569" t="s">
        <v>20</v>
      </c>
      <c r="T1569" s="49">
        <v>1.5832999999999999</v>
      </c>
      <c r="U1569" s="49">
        <v>18.999600000000001</v>
      </c>
      <c r="V1569" s="49">
        <v>77.900000000000006</v>
      </c>
      <c r="W1569" t="s">
        <v>301</v>
      </c>
      <c r="X1569" t="s">
        <v>370</v>
      </c>
      <c r="Y1569" t="s">
        <v>371</v>
      </c>
      <c r="Z1569" t="s">
        <v>1335</v>
      </c>
      <c r="AA1569" s="2" t="str">
        <f>IFERROR(VLOOKUP(Tabela3[[#This Row],[RetornCodigo]],Tabela7[],4,0),"formula")</f>
        <v xml:space="preserve">Assai Juazeiro Do Norte   </v>
      </c>
      <c r="AB1569" s="9" t="str">
        <f>IFERROR(VLOOKUP(Tabela3[[#This Row],[RetornCodigo]],Tabela7[],3,0),"formula")</f>
        <v>Assai</v>
      </c>
      <c r="AC1569" s="40">
        <f>IFERROR(Tabela3[[#This Row],[Vlr Devolução]]/$AK$1,"formula")</f>
        <v>2.4958736384352492E-4</v>
      </c>
      <c r="AD1569" s="32">
        <f>IFERROR(Tabela3[[#This Row],[Qtd Devolvida Kg]]/$AL$1,"formula")</f>
        <v>5.5102300316354634E-4</v>
      </c>
      <c r="AE1569" s="41" t="str">
        <f>IFERROR(RIGHT(Tabela3[[#This Row],[Cliente]],10),"formula")</f>
        <v>1899 - 17)</v>
      </c>
      <c r="AF1569" s="41">
        <f>IFERROR(VLOOKUP(Tabela3[[#This Row],[Fantasia]],'BASE VENDAS'!#REF!,2,0),0)</f>
        <v>0</v>
      </c>
      <c r="AG1569" s="41">
        <f>IFERROR(VLOOKUP(Tabela3[[#This Row],[Fantasia]],'BASE VENDAS'!#REF!,3,0),0)</f>
        <v>0</v>
      </c>
      <c r="AH1569" s="42">
        <f t="shared" si="25"/>
        <v>2.8611970184302681E-2</v>
      </c>
    </row>
    <row r="1570" spans="1:34" x14ac:dyDescent="0.2">
      <c r="A1570" s="9" t="str">
        <f>IFERROR(Tabela3[[#This Row],[direita]],"formula")</f>
        <v>2459 - 55)</v>
      </c>
      <c r="C1570" t="s">
        <v>1140</v>
      </c>
      <c r="D1570" t="s">
        <v>918</v>
      </c>
      <c r="E1570" t="s">
        <v>1284</v>
      </c>
      <c r="F1570" t="s">
        <v>678</v>
      </c>
      <c r="G1570" t="s">
        <v>1680</v>
      </c>
      <c r="H1570" s="48">
        <v>45695</v>
      </c>
      <c r="I1570" t="s">
        <v>357</v>
      </c>
      <c r="J1570" t="s">
        <v>303</v>
      </c>
      <c r="K1570" t="s">
        <v>159</v>
      </c>
      <c r="L1570" t="s">
        <v>339</v>
      </c>
      <c r="M1570" t="s">
        <v>356</v>
      </c>
      <c r="N1570" t="s">
        <v>311</v>
      </c>
      <c r="O1570" t="s">
        <v>311</v>
      </c>
      <c r="P1570" t="s">
        <v>1833</v>
      </c>
      <c r="Q1570" t="s">
        <v>300</v>
      </c>
      <c r="R1570" t="s">
        <v>374</v>
      </c>
      <c r="S1570" t="s">
        <v>20</v>
      </c>
      <c r="T1570" s="49">
        <v>17</v>
      </c>
      <c r="U1570" s="49">
        <v>204</v>
      </c>
      <c r="V1570" s="49">
        <v>795.6</v>
      </c>
      <c r="W1570" t="s">
        <v>315</v>
      </c>
      <c r="X1570" t="s">
        <v>370</v>
      </c>
      <c r="Y1570" t="s">
        <v>1834</v>
      </c>
      <c r="Z1570" t="s">
        <v>1835</v>
      </c>
      <c r="AA1570" s="2" t="str">
        <f>IFERROR(VLOOKUP(Tabela3[[#This Row],[RetornCodigo]],Tabela7[],4,0),"formula")</f>
        <v xml:space="preserve">Mateus Parque Da Alvorada   </v>
      </c>
      <c r="AB1570" s="9" t="str">
        <f>IFERROR(VLOOKUP(Tabela3[[#This Row],[RetornCodigo]],Tabela7[],3,0),"formula")</f>
        <v>Mateus</v>
      </c>
      <c r="AC1570" s="40">
        <f>IFERROR(Tabela3[[#This Row],[Vlr Devolução]]/$AK$1,"formula")</f>
        <v>2.5490591357369501E-3</v>
      </c>
      <c r="AD1570" s="32">
        <f>IFERROR(Tabela3[[#This Row],[Qtd Devolvida Kg]]/$AL$1,"formula")</f>
        <v>5.9163715365251604E-3</v>
      </c>
      <c r="AE1570" s="41" t="str">
        <f>IFERROR(RIGHT(Tabela3[[#This Row],[Cliente]],10),"formula")</f>
        <v>2459 - 55)</v>
      </c>
      <c r="AF1570" s="41">
        <f>IFERROR(VLOOKUP(Tabela3[[#This Row],[Fantasia]],'BASE VENDAS'!#REF!,2,0),0)</f>
        <v>0</v>
      </c>
      <c r="AG1570" s="41">
        <f>IFERROR(VLOOKUP(Tabela3[[#This Row],[Fantasia]],'BASE VENDAS'!#REF!,3,0),0)</f>
        <v>0</v>
      </c>
      <c r="AH1570" s="42">
        <f t="shared" si="25"/>
        <v>2.8611970184302681E-2</v>
      </c>
    </row>
    <row r="1571" spans="1:34" x14ac:dyDescent="0.2">
      <c r="A1571" s="9" t="str">
        <f>IFERROR(Tabela3[[#This Row],[direita]],"formula")</f>
        <v>2459 - 50)</v>
      </c>
      <c r="C1571" t="s">
        <v>1140</v>
      </c>
      <c r="D1571" t="s">
        <v>918</v>
      </c>
      <c r="E1571" t="s">
        <v>1141</v>
      </c>
      <c r="F1571" t="s">
        <v>677</v>
      </c>
      <c r="G1571" t="s">
        <v>1336</v>
      </c>
      <c r="H1571" s="48">
        <v>45695</v>
      </c>
      <c r="I1571" t="s">
        <v>357</v>
      </c>
      <c r="J1571" t="s">
        <v>303</v>
      </c>
      <c r="K1571" t="s">
        <v>98</v>
      </c>
      <c r="L1571" t="s">
        <v>358</v>
      </c>
      <c r="M1571" t="s">
        <v>359</v>
      </c>
      <c r="N1571" t="s">
        <v>311</v>
      </c>
      <c r="O1571" t="s">
        <v>311</v>
      </c>
      <c r="P1571" t="s">
        <v>1337</v>
      </c>
      <c r="Q1571" t="s">
        <v>308</v>
      </c>
      <c r="R1571" t="s">
        <v>419</v>
      </c>
      <c r="S1571" t="s">
        <v>20</v>
      </c>
      <c r="T1571" s="49">
        <v>3</v>
      </c>
      <c r="U1571" s="49">
        <v>38.25</v>
      </c>
      <c r="V1571" s="49">
        <v>310.5</v>
      </c>
      <c r="W1571" t="s">
        <v>305</v>
      </c>
      <c r="X1571" t="s">
        <v>368</v>
      </c>
      <c r="Y1571" t="s">
        <v>369</v>
      </c>
      <c r="Z1571" t="s">
        <v>1338</v>
      </c>
      <c r="AA1571" s="2" t="str">
        <f>IFERROR(VLOOKUP(Tabela3[[#This Row],[RetornCodigo]],Tabela7[],4,0),"formula")</f>
        <v xml:space="preserve">Mateus Parque Sao Joao   </v>
      </c>
      <c r="AB1571" s="9" t="str">
        <f>IFERROR(VLOOKUP(Tabela3[[#This Row],[RetornCodigo]],Tabela7[],3,0),"formula")</f>
        <v>Mateus</v>
      </c>
      <c r="AC1571" s="40">
        <f>IFERROR(Tabela3[[#This Row],[Vlr Devolução]]/$AK$1,"formula")</f>
        <v>9.9482511519145681E-4</v>
      </c>
      <c r="AD1571" s="32">
        <f>IFERROR(Tabela3[[#This Row],[Qtd Devolvida Kg]]/$AL$1,"formula")</f>
        <v>1.1093196630984675E-3</v>
      </c>
      <c r="AE1571" s="41" t="str">
        <f>IFERROR(RIGHT(Tabela3[[#This Row],[Cliente]],10),"formula")</f>
        <v>2459 - 50)</v>
      </c>
      <c r="AF1571" s="41">
        <f>IFERROR(VLOOKUP(Tabela3[[#This Row],[Fantasia]],'BASE VENDAS'!#REF!,2,0),0)</f>
        <v>0</v>
      </c>
      <c r="AG1571" s="41">
        <f>IFERROR(VLOOKUP(Tabela3[[#This Row],[Fantasia]],'BASE VENDAS'!#REF!,3,0),0)</f>
        <v>0</v>
      </c>
      <c r="AH1571" s="42">
        <f t="shared" si="25"/>
        <v>2.8611970184302681E-2</v>
      </c>
    </row>
    <row r="1572" spans="1:34" x14ac:dyDescent="0.2">
      <c r="A1572" s="9" t="str">
        <f>IFERROR(Tabela3[[#This Row],[direita]],"formula")</f>
        <v>2459 - 50)</v>
      </c>
      <c r="C1572" t="s">
        <v>1140</v>
      </c>
      <c r="D1572" t="s">
        <v>918</v>
      </c>
      <c r="E1572" t="s">
        <v>1141</v>
      </c>
      <c r="F1572" t="s">
        <v>677</v>
      </c>
      <c r="G1572" t="s">
        <v>1336</v>
      </c>
      <c r="H1572" s="48">
        <v>45695</v>
      </c>
      <c r="I1572" t="s">
        <v>357</v>
      </c>
      <c r="J1572" t="s">
        <v>303</v>
      </c>
      <c r="K1572" t="s">
        <v>159</v>
      </c>
      <c r="L1572" t="s">
        <v>339</v>
      </c>
      <c r="M1572" t="s">
        <v>356</v>
      </c>
      <c r="N1572" t="s">
        <v>311</v>
      </c>
      <c r="O1572" t="s">
        <v>311</v>
      </c>
      <c r="P1572" t="s">
        <v>1337</v>
      </c>
      <c r="Q1572" t="s">
        <v>309</v>
      </c>
      <c r="R1572" t="s">
        <v>374</v>
      </c>
      <c r="S1572" t="s">
        <v>20</v>
      </c>
      <c r="T1572" s="49">
        <v>25</v>
      </c>
      <c r="U1572" s="49">
        <v>300</v>
      </c>
      <c r="V1572" s="49">
        <v>1170</v>
      </c>
      <c r="W1572" t="s">
        <v>315</v>
      </c>
      <c r="X1572" t="s">
        <v>370</v>
      </c>
      <c r="Y1572" t="s">
        <v>1834</v>
      </c>
      <c r="Z1572" t="s">
        <v>1338</v>
      </c>
      <c r="AA1572" s="2" t="str">
        <f>IFERROR(VLOOKUP(Tabela3[[#This Row],[RetornCodigo]],Tabela7[],4,0),"formula")</f>
        <v xml:space="preserve">Mateus Parque Sao Joao   </v>
      </c>
      <c r="AB1572" s="9" t="str">
        <f>IFERROR(VLOOKUP(Tabela3[[#This Row],[RetornCodigo]],Tabela7[],3,0),"formula")</f>
        <v>Mateus</v>
      </c>
      <c r="AC1572" s="40">
        <f>IFERROR(Tabela3[[#This Row],[Vlr Devolução]]/$AK$1,"formula")</f>
        <v>3.7486163760837503E-3</v>
      </c>
      <c r="AD1572" s="32">
        <f>IFERROR(Tabela3[[#This Row],[Qtd Devolvida Kg]]/$AL$1,"formula")</f>
        <v>8.7005463772428827E-3</v>
      </c>
      <c r="AE1572" s="41" t="str">
        <f>IFERROR(RIGHT(Tabela3[[#This Row],[Cliente]],10),"formula")</f>
        <v>2459 - 50)</v>
      </c>
      <c r="AF1572" s="41">
        <f>IFERROR(VLOOKUP(Tabela3[[#This Row],[Fantasia]],'BASE VENDAS'!#REF!,2,0),0)</f>
        <v>0</v>
      </c>
      <c r="AG1572" s="41">
        <f>IFERROR(VLOOKUP(Tabela3[[#This Row],[Fantasia]],'BASE VENDAS'!#REF!,3,0),0)</f>
        <v>0</v>
      </c>
      <c r="AH1572" s="42">
        <f t="shared" ref="AH1572:AH1635" si="26">$AJ$1</f>
        <v>2.8611970184302681E-2</v>
      </c>
    </row>
    <row r="1573" spans="1:34" x14ac:dyDescent="0.2">
      <c r="A1573" s="9" t="str">
        <f>IFERROR(Tabela3[[#This Row],[direita]],"formula")</f>
        <v>0082 - 01)</v>
      </c>
      <c r="C1573" t="s">
        <v>1146</v>
      </c>
      <c r="D1573" t="s">
        <v>916</v>
      </c>
      <c r="E1573" t="s">
        <v>1135</v>
      </c>
      <c r="F1573" t="s">
        <v>676</v>
      </c>
      <c r="G1573" t="s">
        <v>1342</v>
      </c>
      <c r="H1573" s="48">
        <v>45692</v>
      </c>
      <c r="I1573" t="s">
        <v>357</v>
      </c>
      <c r="J1573" t="s">
        <v>303</v>
      </c>
      <c r="K1573" t="s">
        <v>98</v>
      </c>
      <c r="L1573" t="s">
        <v>418</v>
      </c>
      <c r="M1573" t="s">
        <v>99</v>
      </c>
      <c r="N1573" t="s">
        <v>311</v>
      </c>
      <c r="O1573" t="s">
        <v>311</v>
      </c>
      <c r="P1573" t="s">
        <v>1343</v>
      </c>
      <c r="Q1573" t="s">
        <v>309</v>
      </c>
      <c r="R1573" t="s">
        <v>1795</v>
      </c>
      <c r="S1573" t="s">
        <v>96</v>
      </c>
      <c r="T1573" s="49">
        <v>20</v>
      </c>
      <c r="U1573" s="49">
        <v>20</v>
      </c>
      <c r="V1573" s="49">
        <v>136</v>
      </c>
      <c r="W1573" t="s">
        <v>315</v>
      </c>
      <c r="X1573" t="s">
        <v>370</v>
      </c>
      <c r="Y1573" t="s">
        <v>379</v>
      </c>
      <c r="Z1573" t="s">
        <v>1344</v>
      </c>
      <c r="AA1573" s="2" t="str">
        <f>IFERROR(VLOOKUP(Tabela3[[#This Row],[RetornCodigo]],Tabela7[],4,0),"formula")</f>
        <v xml:space="preserve">G B Aldeota   </v>
      </c>
      <c r="AB1573" s="9" t="str">
        <f>IFERROR(VLOOKUP(Tabela3[[#This Row],[RetornCodigo]],Tabela7[],3,0),"formula")</f>
        <v>G Barbosa</v>
      </c>
      <c r="AC1573" s="40">
        <f>IFERROR(Tabela3[[#This Row],[Vlr Devolução]]/$AK$1,"formula")</f>
        <v>4.3573660439947864E-4</v>
      </c>
      <c r="AD1573" s="32">
        <f>IFERROR(Tabela3[[#This Row],[Qtd Devolvida Kg]]/$AL$1,"formula")</f>
        <v>5.8003642514952553E-4</v>
      </c>
      <c r="AE1573" s="41" t="str">
        <f>IFERROR(RIGHT(Tabela3[[#This Row],[Cliente]],10),"formula")</f>
        <v>0082 - 01)</v>
      </c>
      <c r="AF1573" s="41">
        <f>IFERROR(VLOOKUP(Tabela3[[#This Row],[Fantasia]],'BASE VENDAS'!#REF!,2,0),0)</f>
        <v>0</v>
      </c>
      <c r="AG1573" s="41">
        <f>IFERROR(VLOOKUP(Tabela3[[#This Row],[Fantasia]],'BASE VENDAS'!#REF!,3,0),0)</f>
        <v>0</v>
      </c>
      <c r="AH1573" s="42">
        <f t="shared" si="26"/>
        <v>2.8611970184302681E-2</v>
      </c>
    </row>
    <row r="1574" spans="1:34" x14ac:dyDescent="0.2">
      <c r="A1574" s="9" t="str">
        <f>IFERROR(Tabela3[[#This Row],[direita]],"formula")</f>
        <v>0132 - 02)</v>
      </c>
      <c r="C1574" t="s">
        <v>1146</v>
      </c>
      <c r="D1574" t="s">
        <v>916</v>
      </c>
      <c r="E1574" t="s">
        <v>1135</v>
      </c>
      <c r="F1574" t="s">
        <v>680</v>
      </c>
      <c r="G1574" t="s">
        <v>1248</v>
      </c>
      <c r="H1574" s="48">
        <v>45692</v>
      </c>
      <c r="I1574" t="s">
        <v>357</v>
      </c>
      <c r="J1574" t="s">
        <v>303</v>
      </c>
      <c r="K1574" t="s">
        <v>98</v>
      </c>
      <c r="L1574" t="s">
        <v>418</v>
      </c>
      <c r="M1574" t="s">
        <v>165</v>
      </c>
      <c r="N1574" t="s">
        <v>311</v>
      </c>
      <c r="O1574" t="s">
        <v>311</v>
      </c>
      <c r="P1574" t="s">
        <v>1781</v>
      </c>
      <c r="Q1574" t="s">
        <v>300</v>
      </c>
      <c r="R1574" t="s">
        <v>166</v>
      </c>
      <c r="S1574" t="s">
        <v>20</v>
      </c>
      <c r="T1574" s="49">
        <v>3</v>
      </c>
      <c r="U1574" s="49">
        <v>32.25</v>
      </c>
      <c r="V1574" s="49">
        <v>270.89999999999998</v>
      </c>
      <c r="W1574" t="s">
        <v>315</v>
      </c>
      <c r="X1574" t="s">
        <v>368</v>
      </c>
      <c r="Y1574" t="s">
        <v>369</v>
      </c>
      <c r="Z1574" t="s">
        <v>1782</v>
      </c>
      <c r="AA1574" s="2" t="str">
        <f>IFERROR(VLOOKUP(Tabela3[[#This Row],[RetornCodigo]],Tabela7[],4,0),"formula")</f>
        <v xml:space="preserve">Gerardos Dist Alto A   </v>
      </c>
      <c r="AB1574" s="9" t="str">
        <f>IFERROR(VLOOKUP(Tabela3[[#This Row],[RetornCodigo]],Tabela7[],3,0),"formula")</f>
        <v>Centerbox</v>
      </c>
      <c r="AC1574" s="40">
        <f>IFERROR(Tabela3[[#This Row],[Vlr Devolução]]/$AK$1,"formula")</f>
        <v>8.6794886861631441E-4</v>
      </c>
      <c r="AD1574" s="32">
        <f>IFERROR(Tabela3[[#This Row],[Qtd Devolvida Kg]]/$AL$1,"formula")</f>
        <v>9.3530873555360992E-4</v>
      </c>
      <c r="AE1574" s="41" t="str">
        <f>IFERROR(RIGHT(Tabela3[[#This Row],[Cliente]],10),"formula")</f>
        <v>0132 - 02)</v>
      </c>
      <c r="AF1574" s="41">
        <f>IFERROR(VLOOKUP(Tabela3[[#This Row],[Fantasia]],'BASE VENDAS'!#REF!,2,0),0)</f>
        <v>0</v>
      </c>
      <c r="AG1574" s="41">
        <f>IFERROR(VLOOKUP(Tabela3[[#This Row],[Fantasia]],'BASE VENDAS'!#REF!,3,0),0)</f>
        <v>0</v>
      </c>
      <c r="AH1574" s="42">
        <f t="shared" si="26"/>
        <v>2.8611970184302681E-2</v>
      </c>
    </row>
    <row r="1575" spans="1:34" x14ac:dyDescent="0.2">
      <c r="A1575" s="9" t="str">
        <f>IFERROR(Tabela3[[#This Row],[direita]],"formula")</f>
        <v>2459 - 80)</v>
      </c>
      <c r="C1575" t="s">
        <v>1134</v>
      </c>
      <c r="D1575" t="s">
        <v>917</v>
      </c>
      <c r="E1575" t="s">
        <v>1135</v>
      </c>
      <c r="F1575" t="s">
        <v>683</v>
      </c>
      <c r="G1575" t="s">
        <v>1513</v>
      </c>
      <c r="H1575" s="48">
        <v>45699</v>
      </c>
      <c r="I1575" t="s">
        <v>430</v>
      </c>
      <c r="J1575" t="s">
        <v>303</v>
      </c>
      <c r="K1575" t="s">
        <v>98</v>
      </c>
      <c r="L1575" t="s">
        <v>418</v>
      </c>
      <c r="M1575" t="s">
        <v>99</v>
      </c>
      <c r="N1575" t="s">
        <v>298</v>
      </c>
      <c r="O1575" t="s">
        <v>311</v>
      </c>
      <c r="P1575" t="s">
        <v>2247</v>
      </c>
      <c r="Q1575" t="s">
        <v>300</v>
      </c>
      <c r="R1575" t="s">
        <v>1826</v>
      </c>
      <c r="S1575" t="s">
        <v>96</v>
      </c>
      <c r="T1575" s="49">
        <v>30</v>
      </c>
      <c r="U1575" s="49">
        <v>30</v>
      </c>
      <c r="V1575" s="49">
        <v>177</v>
      </c>
      <c r="W1575" t="s">
        <v>315</v>
      </c>
      <c r="X1575" t="s">
        <v>372</v>
      </c>
      <c r="Y1575" t="s">
        <v>373</v>
      </c>
      <c r="Z1575" t="s">
        <v>2248</v>
      </c>
      <c r="AA1575" s="2" t="str">
        <f>IFERROR(VLOOKUP(Tabela3[[#This Row],[RetornCodigo]],Tabela7[],4,0),"formula")</f>
        <v xml:space="preserve">Mix Mateus Guadalajara   </v>
      </c>
      <c r="AB1575" s="9" t="str">
        <f>IFERROR(VLOOKUP(Tabela3[[#This Row],[RetornCodigo]],Tabela7[],3,0),"formula")</f>
        <v>Mateus</v>
      </c>
      <c r="AC1575" s="40">
        <f>IFERROR(Tabela3[[#This Row],[Vlr Devolução]]/$AK$1,"formula")</f>
        <v>5.670983748434391E-4</v>
      </c>
      <c r="AD1575" s="32">
        <f>IFERROR(Tabela3[[#This Row],[Qtd Devolvida Kg]]/$AL$1,"formula")</f>
        <v>8.700546377242883E-4</v>
      </c>
      <c r="AE1575" s="41" t="str">
        <f>IFERROR(RIGHT(Tabela3[[#This Row],[Cliente]],10),"formula")</f>
        <v>2459 - 80)</v>
      </c>
      <c r="AF1575" s="41">
        <f>IFERROR(VLOOKUP(Tabela3[[#This Row],[Fantasia]],'BASE VENDAS'!#REF!,2,0),0)</f>
        <v>0</v>
      </c>
      <c r="AG1575" s="41">
        <f>IFERROR(VLOOKUP(Tabela3[[#This Row],[Fantasia]],'BASE VENDAS'!#REF!,3,0),0)</f>
        <v>0</v>
      </c>
      <c r="AH1575" s="42">
        <f t="shared" si="26"/>
        <v>2.8611970184302681E-2</v>
      </c>
    </row>
    <row r="1576" spans="1:34" x14ac:dyDescent="0.2">
      <c r="A1576" s="9" t="str">
        <f>IFERROR(Tabela3[[#This Row],[direita]],"formula")</f>
        <v>2459 - 54)</v>
      </c>
      <c r="C1576" t="s">
        <v>1134</v>
      </c>
      <c r="D1576" t="s">
        <v>917</v>
      </c>
      <c r="E1576" t="s">
        <v>1135</v>
      </c>
      <c r="F1576" t="s">
        <v>680</v>
      </c>
      <c r="G1576" t="s">
        <v>1158</v>
      </c>
      <c r="H1576" s="48">
        <v>45692</v>
      </c>
      <c r="I1576" t="s">
        <v>357</v>
      </c>
      <c r="J1576" t="s">
        <v>303</v>
      </c>
      <c r="K1576" t="s">
        <v>98</v>
      </c>
      <c r="L1576" t="s">
        <v>418</v>
      </c>
      <c r="M1576" t="s">
        <v>99</v>
      </c>
      <c r="N1576" t="s">
        <v>298</v>
      </c>
      <c r="O1576" t="s">
        <v>311</v>
      </c>
      <c r="P1576" t="s">
        <v>1353</v>
      </c>
      <c r="Q1576" t="s">
        <v>300</v>
      </c>
      <c r="R1576" t="s">
        <v>1826</v>
      </c>
      <c r="S1576" t="s">
        <v>96</v>
      </c>
      <c r="T1576" s="49">
        <v>30</v>
      </c>
      <c r="U1576" s="49">
        <v>30</v>
      </c>
      <c r="V1576" s="49">
        <v>177</v>
      </c>
      <c r="W1576" t="s">
        <v>315</v>
      </c>
      <c r="X1576" t="s">
        <v>368</v>
      </c>
      <c r="Y1576" t="s">
        <v>369</v>
      </c>
      <c r="Z1576" t="s">
        <v>1354</v>
      </c>
      <c r="AA1576" s="2" t="str">
        <f>IFERROR(VLOOKUP(Tabela3[[#This Row],[RetornCodigo]],Tabela7[],4,0),"formula")</f>
        <v xml:space="preserve">Mateus Maracanau   </v>
      </c>
      <c r="AB1576" s="9" t="str">
        <f>IFERROR(VLOOKUP(Tabela3[[#This Row],[RetornCodigo]],Tabela7[],3,0),"formula")</f>
        <v>Mateus</v>
      </c>
      <c r="AC1576" s="40">
        <f>IFERROR(Tabela3[[#This Row],[Vlr Devolução]]/$AK$1,"formula")</f>
        <v>5.670983748434391E-4</v>
      </c>
      <c r="AD1576" s="32">
        <f>IFERROR(Tabela3[[#This Row],[Qtd Devolvida Kg]]/$AL$1,"formula")</f>
        <v>8.700546377242883E-4</v>
      </c>
      <c r="AE1576" s="41" t="str">
        <f>IFERROR(RIGHT(Tabela3[[#This Row],[Cliente]],10),"formula")</f>
        <v>2459 - 54)</v>
      </c>
      <c r="AF1576" s="41">
        <f>IFERROR(VLOOKUP(Tabela3[[#This Row],[Fantasia]],'BASE VENDAS'!#REF!,2,0),0)</f>
        <v>0</v>
      </c>
      <c r="AG1576" s="41">
        <f>IFERROR(VLOOKUP(Tabela3[[#This Row],[Fantasia]],'BASE VENDAS'!#REF!,3,0),0)</f>
        <v>0</v>
      </c>
      <c r="AH1576" s="42">
        <f t="shared" si="26"/>
        <v>2.8611970184302681E-2</v>
      </c>
    </row>
    <row r="1577" spans="1:34" x14ac:dyDescent="0.2">
      <c r="A1577" s="9" t="str">
        <f>IFERROR(Tabela3[[#This Row],[direita]],"formula")</f>
        <v>0129 - 01)</v>
      </c>
      <c r="C1577" t="s">
        <v>1134</v>
      </c>
      <c r="D1577" t="s">
        <v>917</v>
      </c>
      <c r="E1577" t="s">
        <v>1135</v>
      </c>
      <c r="F1577" t="s">
        <v>676</v>
      </c>
      <c r="G1577" t="s">
        <v>1200</v>
      </c>
      <c r="H1577" s="48">
        <v>45692</v>
      </c>
      <c r="I1577" t="s">
        <v>357</v>
      </c>
      <c r="J1577" t="s">
        <v>303</v>
      </c>
      <c r="K1577" t="s">
        <v>159</v>
      </c>
      <c r="L1577" t="s">
        <v>339</v>
      </c>
      <c r="M1577" t="s">
        <v>160</v>
      </c>
      <c r="N1577" t="s">
        <v>311</v>
      </c>
      <c r="O1577" t="s">
        <v>311</v>
      </c>
      <c r="P1577" t="s">
        <v>1362</v>
      </c>
      <c r="Q1577" t="s">
        <v>300</v>
      </c>
      <c r="R1577" t="s">
        <v>161</v>
      </c>
      <c r="S1577" t="s">
        <v>20</v>
      </c>
      <c r="T1577" s="49">
        <v>4</v>
      </c>
      <c r="U1577" s="49">
        <v>48</v>
      </c>
      <c r="V1577" s="49">
        <v>225.6</v>
      </c>
      <c r="W1577" t="s">
        <v>315</v>
      </c>
      <c r="X1577" t="s">
        <v>370</v>
      </c>
      <c r="Y1577" t="s">
        <v>379</v>
      </c>
      <c r="Z1577" t="s">
        <v>1363</v>
      </c>
      <c r="AA1577" s="2" t="str">
        <f>IFERROR(VLOOKUP(Tabela3[[#This Row],[RetornCodigo]],Tabela7[],4,0),"formula")</f>
        <v xml:space="preserve">Sup Sao Luiz Paupina   </v>
      </c>
      <c r="AB1577" s="9" t="str">
        <f>IFERROR(VLOOKUP(Tabela3[[#This Row],[RetornCodigo]],Tabela7[],3,0),"formula")</f>
        <v>Sao Luiz</v>
      </c>
      <c r="AC1577" s="40">
        <f>IFERROR(Tabela3[[#This Row],[Vlr Devolução]]/$AK$1,"formula")</f>
        <v>7.2281013200384107E-4</v>
      </c>
      <c r="AD1577" s="32">
        <f>IFERROR(Tabela3[[#This Row],[Qtd Devolvida Kg]]/$AL$1,"formula")</f>
        <v>1.3920874203588614E-3</v>
      </c>
      <c r="AE1577" s="41" t="str">
        <f>IFERROR(RIGHT(Tabela3[[#This Row],[Cliente]],10),"formula")</f>
        <v>0129 - 01)</v>
      </c>
      <c r="AF1577" s="41">
        <f>IFERROR(VLOOKUP(Tabela3[[#This Row],[Fantasia]],'BASE VENDAS'!#REF!,2,0),0)</f>
        <v>0</v>
      </c>
      <c r="AG1577" s="41">
        <f>IFERROR(VLOOKUP(Tabela3[[#This Row],[Fantasia]],'BASE VENDAS'!#REF!,3,0),0)</f>
        <v>0</v>
      </c>
      <c r="AH1577" s="42">
        <f t="shared" si="26"/>
        <v>2.8611970184302681E-2</v>
      </c>
    </row>
    <row r="1578" spans="1:34" x14ac:dyDescent="0.2">
      <c r="A1578" s="9" t="str">
        <f>IFERROR(Tabela3[[#This Row],[direita]],"formula")</f>
        <v>0047 - 11)</v>
      </c>
      <c r="C1578" t="s">
        <v>1146</v>
      </c>
      <c r="D1578" t="s">
        <v>916</v>
      </c>
      <c r="E1578" t="s">
        <v>1135</v>
      </c>
      <c r="F1578" t="s">
        <v>676</v>
      </c>
      <c r="G1578" t="s">
        <v>1817</v>
      </c>
      <c r="H1578" s="48">
        <v>45695</v>
      </c>
      <c r="I1578" t="s">
        <v>357</v>
      </c>
      <c r="J1578" t="s">
        <v>303</v>
      </c>
      <c r="K1578" t="s">
        <v>98</v>
      </c>
      <c r="L1578" t="s">
        <v>418</v>
      </c>
      <c r="M1578" t="s">
        <v>99</v>
      </c>
      <c r="N1578" t="s">
        <v>311</v>
      </c>
      <c r="O1578" t="s">
        <v>311</v>
      </c>
      <c r="P1578" t="s">
        <v>1836</v>
      </c>
      <c r="Q1578" t="s">
        <v>300</v>
      </c>
      <c r="R1578" t="s">
        <v>1795</v>
      </c>
      <c r="S1578" t="s">
        <v>96</v>
      </c>
      <c r="T1578" s="49">
        <v>10</v>
      </c>
      <c r="U1578" s="49">
        <v>10</v>
      </c>
      <c r="V1578" s="49">
        <v>68</v>
      </c>
      <c r="W1578" t="s">
        <v>301</v>
      </c>
      <c r="X1578" t="s">
        <v>370</v>
      </c>
      <c r="Y1578" t="s">
        <v>371</v>
      </c>
      <c r="Z1578" t="s">
        <v>1837</v>
      </c>
      <c r="AA1578" s="2" t="str">
        <f>IFERROR(VLOOKUP(Tabela3[[#This Row],[RetornCodigo]],Tabela7[],4,0),"formula")</f>
        <v xml:space="preserve">Wmb Engenheiro Luciano Cavalcante   </v>
      </c>
      <c r="AB1578" s="9" t="str">
        <f>IFERROR(VLOOKUP(Tabela3[[#This Row],[RetornCodigo]],Tabela7[],3,0),"formula")</f>
        <v>Sams</v>
      </c>
      <c r="AC1578" s="40">
        <f>IFERROR(Tabela3[[#This Row],[Vlr Devolução]]/$AK$1,"formula")</f>
        <v>2.1786830219973932E-4</v>
      </c>
      <c r="AD1578" s="32">
        <f>IFERROR(Tabela3[[#This Row],[Qtd Devolvida Kg]]/$AL$1,"formula")</f>
        <v>2.9001821257476277E-4</v>
      </c>
      <c r="AE1578" s="41" t="str">
        <f>IFERROR(RIGHT(Tabela3[[#This Row],[Cliente]],10),"formula")</f>
        <v>0047 - 11)</v>
      </c>
      <c r="AF1578" s="41">
        <f>IFERROR(VLOOKUP(Tabela3[[#This Row],[Fantasia]],'BASE VENDAS'!#REF!,2,0),0)</f>
        <v>0</v>
      </c>
      <c r="AG1578" s="41">
        <f>IFERROR(VLOOKUP(Tabela3[[#This Row],[Fantasia]],'BASE VENDAS'!#REF!,3,0),0)</f>
        <v>0</v>
      </c>
      <c r="AH1578" s="42">
        <f t="shared" si="26"/>
        <v>2.8611970184302681E-2</v>
      </c>
    </row>
    <row r="1579" spans="1:34" x14ac:dyDescent="0.2">
      <c r="A1579" s="9" t="str">
        <f>IFERROR(Tabela3[[#This Row],[direita]],"formula")</f>
        <v>2459 - 76)</v>
      </c>
      <c r="C1579" t="s">
        <v>1134</v>
      </c>
      <c r="D1579" t="s">
        <v>917</v>
      </c>
      <c r="E1579" t="s">
        <v>1135</v>
      </c>
      <c r="F1579" t="s">
        <v>701</v>
      </c>
      <c r="G1579" t="s">
        <v>1364</v>
      </c>
      <c r="H1579" s="48">
        <v>45693</v>
      </c>
      <c r="I1579" t="s">
        <v>357</v>
      </c>
      <c r="J1579" t="s">
        <v>303</v>
      </c>
      <c r="K1579" t="s">
        <v>159</v>
      </c>
      <c r="L1579" t="s">
        <v>340</v>
      </c>
      <c r="M1579" t="s">
        <v>1812</v>
      </c>
      <c r="N1579" t="s">
        <v>311</v>
      </c>
      <c r="O1579" t="s">
        <v>311</v>
      </c>
      <c r="P1579" t="s">
        <v>1365</v>
      </c>
      <c r="Q1579" t="s">
        <v>300</v>
      </c>
      <c r="R1579" t="s">
        <v>1813</v>
      </c>
      <c r="S1579" t="s">
        <v>20</v>
      </c>
      <c r="T1579" s="49">
        <v>1</v>
      </c>
      <c r="U1579" s="49">
        <v>12</v>
      </c>
      <c r="V1579" s="49">
        <v>32.4</v>
      </c>
      <c r="W1579" t="s">
        <v>315</v>
      </c>
      <c r="X1579" t="s">
        <v>368</v>
      </c>
      <c r="Y1579" t="s">
        <v>369</v>
      </c>
      <c r="Z1579" t="s">
        <v>1366</v>
      </c>
      <c r="AA1579" s="2" t="str">
        <f>IFERROR(VLOOKUP(Tabela3[[#This Row],[RetornCodigo]],Tabela7[],4,0),"formula")</f>
        <v xml:space="preserve">Mateus Vila Ramalho  Russas   </v>
      </c>
      <c r="AB1579" s="9" t="str">
        <f>IFERROR(VLOOKUP(Tabela3[[#This Row],[RetornCodigo]],Tabela7[],3,0),"formula")</f>
        <v>Mateus</v>
      </c>
      <c r="AC1579" s="40">
        <f>IFERROR(Tabela3[[#This Row],[Vlr Devolução]]/$AK$1,"formula")</f>
        <v>1.0380783810693462E-4</v>
      </c>
      <c r="AD1579" s="32">
        <f>IFERROR(Tabela3[[#This Row],[Qtd Devolvida Kg]]/$AL$1,"formula")</f>
        <v>3.4802185508971535E-4</v>
      </c>
      <c r="AE1579" s="41" t="str">
        <f>IFERROR(RIGHT(Tabela3[[#This Row],[Cliente]],10),"formula")</f>
        <v>2459 - 76)</v>
      </c>
      <c r="AF1579" s="41">
        <f>IFERROR(VLOOKUP(Tabela3[[#This Row],[Fantasia]],'BASE VENDAS'!#REF!,2,0),0)</f>
        <v>0</v>
      </c>
      <c r="AG1579" s="41">
        <f>IFERROR(VLOOKUP(Tabela3[[#This Row],[Fantasia]],'BASE VENDAS'!#REF!,3,0),0)</f>
        <v>0</v>
      </c>
      <c r="AH1579" s="42">
        <f t="shared" si="26"/>
        <v>2.8611970184302681E-2</v>
      </c>
    </row>
    <row r="1580" spans="1:34" x14ac:dyDescent="0.2">
      <c r="A1580" s="9" t="str">
        <f>IFERROR(Tabela3[[#This Row],[direita]],"formula")</f>
        <v>2459 - 76)</v>
      </c>
      <c r="C1580" t="s">
        <v>1134</v>
      </c>
      <c r="D1580" t="s">
        <v>917</v>
      </c>
      <c r="E1580" t="s">
        <v>1135</v>
      </c>
      <c r="F1580" t="s">
        <v>701</v>
      </c>
      <c r="G1580" t="s">
        <v>1364</v>
      </c>
      <c r="H1580" s="48">
        <v>45693</v>
      </c>
      <c r="I1580" t="s">
        <v>357</v>
      </c>
      <c r="J1580" t="s">
        <v>303</v>
      </c>
      <c r="K1580" t="s">
        <v>159</v>
      </c>
      <c r="L1580" t="s">
        <v>339</v>
      </c>
      <c r="M1580" t="s">
        <v>1652</v>
      </c>
      <c r="N1580" t="s">
        <v>311</v>
      </c>
      <c r="O1580" t="s">
        <v>311</v>
      </c>
      <c r="P1580" t="s">
        <v>1365</v>
      </c>
      <c r="Q1580" t="s">
        <v>308</v>
      </c>
      <c r="R1580" t="s">
        <v>1800</v>
      </c>
      <c r="S1580" t="s">
        <v>20</v>
      </c>
      <c r="T1580" s="49">
        <v>7.75</v>
      </c>
      <c r="U1580" s="49">
        <v>93</v>
      </c>
      <c r="V1580" s="49">
        <v>372</v>
      </c>
      <c r="W1580" t="s">
        <v>315</v>
      </c>
      <c r="X1580" t="s">
        <v>370</v>
      </c>
      <c r="Y1580" t="s">
        <v>379</v>
      </c>
      <c r="Z1580" t="s">
        <v>1366</v>
      </c>
      <c r="AA1580" s="2" t="str">
        <f>IFERROR(VLOOKUP(Tabela3[[#This Row],[RetornCodigo]],Tabela7[],4,0),"formula")</f>
        <v xml:space="preserve">Mateus Vila Ramalho  Russas   </v>
      </c>
      <c r="AB1580" s="9" t="str">
        <f>IFERROR(VLOOKUP(Tabela3[[#This Row],[RetornCodigo]],Tabela7[],3,0),"formula")</f>
        <v>Mateus</v>
      </c>
      <c r="AC1580" s="40">
        <f>IFERROR(Tabela3[[#This Row],[Vlr Devolução]]/$AK$1,"formula")</f>
        <v>1.1918677708573975E-3</v>
      </c>
      <c r="AD1580" s="32">
        <f>IFERROR(Tabela3[[#This Row],[Qtd Devolvida Kg]]/$AL$1,"formula")</f>
        <v>2.6971693769452937E-3</v>
      </c>
      <c r="AE1580" s="41" t="str">
        <f>IFERROR(RIGHT(Tabela3[[#This Row],[Cliente]],10),"formula")</f>
        <v>2459 - 76)</v>
      </c>
      <c r="AF1580" s="41">
        <f>IFERROR(VLOOKUP(Tabela3[[#This Row],[Fantasia]],'BASE VENDAS'!#REF!,2,0),0)</f>
        <v>0</v>
      </c>
      <c r="AG1580" s="41">
        <f>IFERROR(VLOOKUP(Tabela3[[#This Row],[Fantasia]],'BASE VENDAS'!#REF!,3,0),0)</f>
        <v>0</v>
      </c>
      <c r="AH1580" s="42">
        <f t="shared" si="26"/>
        <v>2.8611970184302681E-2</v>
      </c>
    </row>
    <row r="1581" spans="1:34" x14ac:dyDescent="0.2">
      <c r="A1581" s="9" t="str">
        <f>IFERROR(Tabela3[[#This Row],[direita]],"formula")</f>
        <v>2459 - 62)</v>
      </c>
      <c r="C1581" t="s">
        <v>1134</v>
      </c>
      <c r="D1581" t="s">
        <v>917</v>
      </c>
      <c r="E1581" t="s">
        <v>1135</v>
      </c>
      <c r="F1581" t="s">
        <v>700</v>
      </c>
      <c r="G1581" t="s">
        <v>1367</v>
      </c>
      <c r="H1581" s="48">
        <v>45701</v>
      </c>
      <c r="I1581" t="s">
        <v>430</v>
      </c>
      <c r="J1581" t="s">
        <v>303</v>
      </c>
      <c r="K1581" t="s">
        <v>159</v>
      </c>
      <c r="L1581" t="s">
        <v>339</v>
      </c>
      <c r="M1581" t="s">
        <v>1652</v>
      </c>
      <c r="N1581" t="s">
        <v>311</v>
      </c>
      <c r="O1581" t="s">
        <v>311</v>
      </c>
      <c r="P1581" t="s">
        <v>2455</v>
      </c>
      <c r="Q1581" t="s">
        <v>300</v>
      </c>
      <c r="R1581" t="s">
        <v>1800</v>
      </c>
      <c r="S1581" t="s">
        <v>20</v>
      </c>
      <c r="T1581" s="49">
        <v>16.75</v>
      </c>
      <c r="U1581" s="49">
        <v>201</v>
      </c>
      <c r="V1581" s="49">
        <v>804</v>
      </c>
      <c r="W1581" t="s">
        <v>301</v>
      </c>
      <c r="X1581" t="s">
        <v>370</v>
      </c>
      <c r="Y1581" t="s">
        <v>371</v>
      </c>
      <c r="Z1581" t="s">
        <v>1369</v>
      </c>
      <c r="AA1581" s="2" t="str">
        <f>IFERROR(VLOOKUP(Tabela3[[#This Row],[RetornCodigo]],Tabela7[],4,0),"formula")</f>
        <v xml:space="preserve">Mateus Varzea Da Matriz  Aracati   </v>
      </c>
      <c r="AB1581" s="9" t="str">
        <f>IFERROR(VLOOKUP(Tabela3[[#This Row],[RetornCodigo]],Tabela7[],3,0),"formula")</f>
        <v>Mateus</v>
      </c>
      <c r="AC1581" s="40">
        <f>IFERROR(Tabela3[[#This Row],[Vlr Devolução]]/$AK$1,"formula")</f>
        <v>2.575972278949859E-3</v>
      </c>
      <c r="AD1581" s="32">
        <f>IFERROR(Tabela3[[#This Row],[Qtd Devolvida Kg]]/$AL$1,"formula")</f>
        <v>5.8293660727527317E-3</v>
      </c>
      <c r="AE1581" s="41" t="str">
        <f>IFERROR(RIGHT(Tabela3[[#This Row],[Cliente]],10),"formula")</f>
        <v>2459 - 62)</v>
      </c>
      <c r="AF1581" s="41">
        <f>IFERROR(VLOOKUP(Tabela3[[#This Row],[Fantasia]],'BASE VENDAS'!#REF!,2,0),0)</f>
        <v>0</v>
      </c>
      <c r="AG1581" s="41">
        <f>IFERROR(VLOOKUP(Tabela3[[#This Row],[Fantasia]],'BASE VENDAS'!#REF!,3,0),0)</f>
        <v>0</v>
      </c>
      <c r="AH1581" s="42">
        <f t="shared" si="26"/>
        <v>2.8611970184302681E-2</v>
      </c>
    </row>
    <row r="1582" spans="1:34" x14ac:dyDescent="0.2">
      <c r="A1582" s="9" t="str">
        <f>IFERROR(Tabela3[[#This Row],[direita]],"formula")</f>
        <v>2459 - 59)</v>
      </c>
      <c r="C1582" t="s">
        <v>1134</v>
      </c>
      <c r="D1582" t="s">
        <v>924</v>
      </c>
      <c r="E1582" t="s">
        <v>1135</v>
      </c>
      <c r="F1582" t="s">
        <v>689</v>
      </c>
      <c r="G1582" t="s">
        <v>1371</v>
      </c>
      <c r="H1582" s="48">
        <v>45700</v>
      </c>
      <c r="I1582" t="s">
        <v>430</v>
      </c>
      <c r="J1582" t="s">
        <v>303</v>
      </c>
      <c r="K1582" t="s">
        <v>159</v>
      </c>
      <c r="L1582" t="s">
        <v>340</v>
      </c>
      <c r="M1582" t="s">
        <v>1812</v>
      </c>
      <c r="N1582" t="s">
        <v>311</v>
      </c>
      <c r="O1582" t="s">
        <v>311</v>
      </c>
      <c r="P1582" t="s">
        <v>2251</v>
      </c>
      <c r="Q1582" t="s">
        <v>308</v>
      </c>
      <c r="R1582" t="s">
        <v>1813</v>
      </c>
      <c r="S1582" t="s">
        <v>20</v>
      </c>
      <c r="T1582" s="49">
        <v>1.5</v>
      </c>
      <c r="U1582" s="49">
        <v>18</v>
      </c>
      <c r="V1582" s="49">
        <v>48.6</v>
      </c>
      <c r="W1582" t="s">
        <v>301</v>
      </c>
      <c r="X1582" t="s">
        <v>370</v>
      </c>
      <c r="Y1582" t="s">
        <v>371</v>
      </c>
      <c r="Z1582" t="s">
        <v>1373</v>
      </c>
      <c r="AA1582" s="2" t="str">
        <f>IFERROR(VLOOKUP(Tabela3[[#This Row],[RetornCodigo]],Tabela7[],4,0),"formula")</f>
        <v xml:space="preserve">Mateus Juazeiro Do Norte   </v>
      </c>
      <c r="AB1582" s="9" t="str">
        <f>IFERROR(VLOOKUP(Tabela3[[#This Row],[RetornCodigo]],Tabela7[],3,0),"formula")</f>
        <v>Mateus</v>
      </c>
      <c r="AC1582" s="40">
        <f>IFERROR(Tabela3[[#This Row],[Vlr Devolução]]/$AK$1,"formula")</f>
        <v>1.5571175716040195E-4</v>
      </c>
      <c r="AD1582" s="32">
        <f>IFERROR(Tabela3[[#This Row],[Qtd Devolvida Kg]]/$AL$1,"formula")</f>
        <v>5.22032782634573E-4</v>
      </c>
      <c r="AE1582" s="41" t="str">
        <f>IFERROR(RIGHT(Tabela3[[#This Row],[Cliente]],10),"formula")</f>
        <v>2459 - 59)</v>
      </c>
      <c r="AF1582" s="41">
        <f>IFERROR(VLOOKUP(Tabela3[[#This Row],[Fantasia]],'BASE VENDAS'!#REF!,2,0),0)</f>
        <v>0</v>
      </c>
      <c r="AG1582" s="41">
        <f>IFERROR(VLOOKUP(Tabela3[[#This Row],[Fantasia]],'BASE VENDAS'!#REF!,3,0),0)</f>
        <v>0</v>
      </c>
      <c r="AH1582" s="42">
        <f t="shared" si="26"/>
        <v>2.8611970184302681E-2</v>
      </c>
    </row>
    <row r="1583" spans="1:34" x14ac:dyDescent="0.2">
      <c r="A1583" s="9" t="str">
        <f>IFERROR(Tabela3[[#This Row],[direita]],"formula")</f>
        <v>2459 - 23)</v>
      </c>
      <c r="C1583" t="s">
        <v>1140</v>
      </c>
      <c r="D1583" t="s">
        <v>918</v>
      </c>
      <c r="E1583" t="s">
        <v>1284</v>
      </c>
      <c r="F1583" t="s">
        <v>678</v>
      </c>
      <c r="G1583" t="s">
        <v>1374</v>
      </c>
      <c r="H1583" s="48">
        <v>45695</v>
      </c>
      <c r="I1583" t="s">
        <v>357</v>
      </c>
      <c r="J1583" t="s">
        <v>303</v>
      </c>
      <c r="K1583" t="s">
        <v>159</v>
      </c>
      <c r="L1583" t="s">
        <v>339</v>
      </c>
      <c r="M1583" t="s">
        <v>356</v>
      </c>
      <c r="N1583" t="s">
        <v>311</v>
      </c>
      <c r="O1583" t="s">
        <v>311</v>
      </c>
      <c r="P1583" t="s">
        <v>1375</v>
      </c>
      <c r="Q1583" t="s">
        <v>309</v>
      </c>
      <c r="R1583" t="s">
        <v>374</v>
      </c>
      <c r="S1583" t="s">
        <v>20</v>
      </c>
      <c r="T1583" s="49">
        <v>2.0832999999999999</v>
      </c>
      <c r="U1583" s="49">
        <v>24.999600000000001</v>
      </c>
      <c r="V1583" s="49">
        <v>97.5</v>
      </c>
      <c r="W1583" t="s">
        <v>315</v>
      </c>
      <c r="X1583" t="s">
        <v>370</v>
      </c>
      <c r="Y1583" t="s">
        <v>379</v>
      </c>
      <c r="Z1583" t="s">
        <v>1376</v>
      </c>
      <c r="AA1583" s="2" t="str">
        <f>IFERROR(VLOOKUP(Tabela3[[#This Row],[RetornCodigo]],Tabela7[],4,0),"formula")</f>
        <v xml:space="preserve">Mix Mateus Centro  Timon   </v>
      </c>
      <c r="AB1583" s="9" t="str">
        <f>IFERROR(VLOOKUP(Tabela3[[#This Row],[RetornCodigo]],Tabela7[],3,0),"formula")</f>
        <v>Mateus</v>
      </c>
      <c r="AC1583" s="40">
        <f>IFERROR(Tabela3[[#This Row],[Vlr Devolução]]/$AK$1,"formula")</f>
        <v>3.1238469800697917E-4</v>
      </c>
      <c r="AD1583" s="32">
        <f>IFERROR(Tabela3[[#This Row],[Qtd Devolvida Kg]]/$AL$1,"formula")</f>
        <v>7.2503393070840394E-4</v>
      </c>
      <c r="AE1583" s="41" t="str">
        <f>IFERROR(RIGHT(Tabela3[[#This Row],[Cliente]],10),"formula")</f>
        <v>2459 - 23)</v>
      </c>
      <c r="AF1583" s="41">
        <f>IFERROR(VLOOKUP(Tabela3[[#This Row],[Fantasia]],'BASE VENDAS'!#REF!,2,0),0)</f>
        <v>0</v>
      </c>
      <c r="AG1583" s="41">
        <f>IFERROR(VLOOKUP(Tabela3[[#This Row],[Fantasia]],'BASE VENDAS'!#REF!,3,0),0)</f>
        <v>0</v>
      </c>
      <c r="AH1583" s="42">
        <f t="shared" si="26"/>
        <v>2.8611970184302681E-2</v>
      </c>
    </row>
    <row r="1584" spans="1:34" x14ac:dyDescent="0.2">
      <c r="A1584" s="9" t="str">
        <f>IFERROR(Tabela3[[#This Row],[direita]],"formula")</f>
        <v>2459 - 61)</v>
      </c>
      <c r="C1584" t="s">
        <v>1140</v>
      </c>
      <c r="D1584" t="s">
        <v>918</v>
      </c>
      <c r="E1584" t="s">
        <v>1284</v>
      </c>
      <c r="F1584" t="s">
        <v>696</v>
      </c>
      <c r="G1584" t="s">
        <v>2252</v>
      </c>
      <c r="H1584" s="48">
        <v>45699</v>
      </c>
      <c r="I1584" t="s">
        <v>430</v>
      </c>
      <c r="J1584" t="s">
        <v>303</v>
      </c>
      <c r="K1584" t="s">
        <v>98</v>
      </c>
      <c r="L1584" t="s">
        <v>358</v>
      </c>
      <c r="M1584" t="s">
        <v>359</v>
      </c>
      <c r="N1584" t="s">
        <v>311</v>
      </c>
      <c r="O1584" t="s">
        <v>311</v>
      </c>
      <c r="P1584" t="s">
        <v>2253</v>
      </c>
      <c r="Q1584" t="s">
        <v>308</v>
      </c>
      <c r="R1584" t="s">
        <v>419</v>
      </c>
      <c r="S1584" t="s">
        <v>20</v>
      </c>
      <c r="T1584" s="49">
        <v>0.66669999999999996</v>
      </c>
      <c r="U1584" s="49">
        <v>8.5004249999999999</v>
      </c>
      <c r="V1584" s="49">
        <v>69</v>
      </c>
      <c r="W1584" t="s">
        <v>305</v>
      </c>
      <c r="X1584" t="s">
        <v>370</v>
      </c>
      <c r="Y1584" t="s">
        <v>379</v>
      </c>
      <c r="Z1584" t="s">
        <v>2254</v>
      </c>
      <c r="AA1584" s="2" t="str">
        <f>IFERROR(VLOOKUP(Tabela3[[#This Row],[RetornCodigo]],Tabela7[],4,0),"formula")</f>
        <v xml:space="preserve">Mateus Caxias   </v>
      </c>
      <c r="AB1584" s="9" t="str">
        <f>IFERROR(VLOOKUP(Tabela3[[#This Row],[RetornCodigo]],Tabela7[],3,0),"formula")</f>
        <v>Mateus</v>
      </c>
      <c r="AC1584" s="40">
        <f>IFERROR(Tabela3[[#This Row],[Vlr Devolução]]/$AK$1,"formula")</f>
        <v>2.2107224782032372E-4</v>
      </c>
      <c r="AD1584" s="32">
        <f>IFERROR(Tabela3[[#This Row],[Qtd Devolvida Kg]]/$AL$1,"formula")</f>
        <v>2.4652780646258277E-4</v>
      </c>
      <c r="AE1584" s="41" t="str">
        <f>IFERROR(RIGHT(Tabela3[[#This Row],[Cliente]],10),"formula")</f>
        <v>2459 - 61)</v>
      </c>
      <c r="AF1584" s="41">
        <f>IFERROR(VLOOKUP(Tabela3[[#This Row],[Fantasia]],'BASE VENDAS'!#REF!,2,0),0)</f>
        <v>0</v>
      </c>
      <c r="AG1584" s="41">
        <f>IFERROR(VLOOKUP(Tabela3[[#This Row],[Fantasia]],'BASE VENDAS'!#REF!,3,0),0)</f>
        <v>0</v>
      </c>
      <c r="AH1584" s="42">
        <f t="shared" si="26"/>
        <v>2.8611970184302681E-2</v>
      </c>
    </row>
    <row r="1585" spans="1:34" x14ac:dyDescent="0.2">
      <c r="A1585" s="9" t="str">
        <f>IFERROR(Tabela3[[#This Row],[direita]],"formula")</f>
        <v>2459 - 61)</v>
      </c>
      <c r="C1585" t="s">
        <v>1140</v>
      </c>
      <c r="D1585" t="s">
        <v>918</v>
      </c>
      <c r="E1585" t="s">
        <v>1284</v>
      </c>
      <c r="F1585" t="s">
        <v>696</v>
      </c>
      <c r="G1585" t="s">
        <v>2252</v>
      </c>
      <c r="H1585" s="48">
        <v>45699</v>
      </c>
      <c r="I1585" t="s">
        <v>430</v>
      </c>
      <c r="J1585" t="s">
        <v>303</v>
      </c>
      <c r="K1585" t="s">
        <v>159</v>
      </c>
      <c r="L1585" t="s">
        <v>339</v>
      </c>
      <c r="M1585" t="s">
        <v>356</v>
      </c>
      <c r="N1585" t="s">
        <v>311</v>
      </c>
      <c r="O1585" t="s">
        <v>311</v>
      </c>
      <c r="P1585" t="s">
        <v>2253</v>
      </c>
      <c r="Q1585" t="s">
        <v>307</v>
      </c>
      <c r="R1585" t="s">
        <v>374</v>
      </c>
      <c r="S1585" t="s">
        <v>20</v>
      </c>
      <c r="T1585" s="49">
        <v>5.6666999999999996</v>
      </c>
      <c r="U1585" s="49">
        <v>68.000399999999999</v>
      </c>
      <c r="V1585" s="49">
        <v>265.2</v>
      </c>
      <c r="W1585" t="s">
        <v>305</v>
      </c>
      <c r="X1585" t="s">
        <v>370</v>
      </c>
      <c r="Y1585" t="s">
        <v>379</v>
      </c>
      <c r="Z1585" t="s">
        <v>2254</v>
      </c>
      <c r="AA1585" s="2" t="str">
        <f>IFERROR(VLOOKUP(Tabela3[[#This Row],[RetornCodigo]],Tabela7[],4,0),"formula")</f>
        <v xml:space="preserve">Mateus Caxias   </v>
      </c>
      <c r="AB1585" s="9" t="str">
        <f>IFERROR(VLOOKUP(Tabela3[[#This Row],[RetornCodigo]],Tabela7[],3,0),"formula")</f>
        <v>Mateus</v>
      </c>
      <c r="AC1585" s="40">
        <f>IFERROR(Tabela3[[#This Row],[Vlr Devolução]]/$AK$1,"formula")</f>
        <v>8.4968637857898337E-4</v>
      </c>
      <c r="AD1585" s="32">
        <f>IFERROR(Tabela3[[#This Row],[Qtd Devolvida Kg]]/$AL$1,"formula")</f>
        <v>1.9721354462368897E-3</v>
      </c>
      <c r="AE1585" s="41" t="str">
        <f>IFERROR(RIGHT(Tabela3[[#This Row],[Cliente]],10),"formula")</f>
        <v>2459 - 61)</v>
      </c>
      <c r="AF1585" s="41">
        <f>IFERROR(VLOOKUP(Tabela3[[#This Row],[Fantasia]],'BASE VENDAS'!#REF!,2,0),0)</f>
        <v>0</v>
      </c>
      <c r="AG1585" s="41">
        <f>IFERROR(VLOOKUP(Tabela3[[#This Row],[Fantasia]],'BASE VENDAS'!#REF!,3,0),0)</f>
        <v>0</v>
      </c>
      <c r="AH1585" s="42">
        <f t="shared" si="26"/>
        <v>2.8611970184302681E-2</v>
      </c>
    </row>
    <row r="1586" spans="1:34" x14ac:dyDescent="0.2">
      <c r="A1586" s="9" t="str">
        <f>IFERROR(Tabela3[[#This Row],[direita]],"formula")</f>
        <v>1899 - 61)</v>
      </c>
      <c r="C1586" t="s">
        <v>1134</v>
      </c>
      <c r="D1586" t="s">
        <v>917</v>
      </c>
      <c r="E1586" t="s">
        <v>1135</v>
      </c>
      <c r="F1586" t="s">
        <v>676</v>
      </c>
      <c r="G1586" t="s">
        <v>1173</v>
      </c>
      <c r="H1586" s="48">
        <v>45692</v>
      </c>
      <c r="I1586" t="s">
        <v>357</v>
      </c>
      <c r="J1586" t="s">
        <v>303</v>
      </c>
      <c r="K1586" t="s">
        <v>159</v>
      </c>
      <c r="L1586" t="s">
        <v>339</v>
      </c>
      <c r="M1586" t="s">
        <v>1652</v>
      </c>
      <c r="N1586" t="s">
        <v>311</v>
      </c>
      <c r="O1586" t="s">
        <v>311</v>
      </c>
      <c r="P1586" t="s">
        <v>1838</v>
      </c>
      <c r="Q1586" t="s">
        <v>300</v>
      </c>
      <c r="R1586" t="s">
        <v>1800</v>
      </c>
      <c r="S1586" t="s">
        <v>20</v>
      </c>
      <c r="T1586" s="49">
        <v>1.375</v>
      </c>
      <c r="U1586" s="49">
        <v>16.5</v>
      </c>
      <c r="V1586" s="49">
        <v>90.75</v>
      </c>
      <c r="W1586" t="s">
        <v>315</v>
      </c>
      <c r="X1586" t="s">
        <v>370</v>
      </c>
      <c r="Y1586" t="s">
        <v>379</v>
      </c>
      <c r="Z1586" t="s">
        <v>1839</v>
      </c>
      <c r="AA1586" s="2" t="str">
        <f>IFERROR(VLOOKUP(Tabela3[[#This Row],[RetornCodigo]],Tabela7[],4,0),"formula")</f>
        <v xml:space="preserve">Assai Joquei Clube   </v>
      </c>
      <c r="AB1586" s="9" t="str">
        <f>IFERROR(VLOOKUP(Tabela3[[#This Row],[RetornCodigo]],Tabela7[],3,0),"formula")</f>
        <v>Assai</v>
      </c>
      <c r="AC1586" s="40">
        <f>IFERROR(Tabela3[[#This Row],[Vlr Devolução]]/$AK$1,"formula")</f>
        <v>2.9075806506803447E-4</v>
      </c>
      <c r="AD1586" s="32">
        <f>IFERROR(Tabela3[[#This Row],[Qtd Devolvida Kg]]/$AL$1,"formula")</f>
        <v>4.7853005074835855E-4</v>
      </c>
      <c r="AE1586" s="41" t="str">
        <f>IFERROR(RIGHT(Tabela3[[#This Row],[Cliente]],10),"formula")</f>
        <v>1899 - 61)</v>
      </c>
      <c r="AF1586" s="41">
        <f>IFERROR(VLOOKUP(Tabela3[[#This Row],[Fantasia]],'BASE VENDAS'!#REF!,2,0),0)</f>
        <v>0</v>
      </c>
      <c r="AG1586" s="41">
        <f>IFERROR(VLOOKUP(Tabela3[[#This Row],[Fantasia]],'BASE VENDAS'!#REF!,3,0),0)</f>
        <v>0</v>
      </c>
      <c r="AH1586" s="42">
        <f t="shared" si="26"/>
        <v>2.8611970184302681E-2</v>
      </c>
    </row>
    <row r="1587" spans="1:34" x14ac:dyDescent="0.2">
      <c r="A1587" s="9" t="str">
        <f>IFERROR(Tabela3[[#This Row],[direita]],"formula")</f>
        <v>1899 - 27)</v>
      </c>
      <c r="C1587" t="s">
        <v>1134</v>
      </c>
      <c r="D1587" t="s">
        <v>917</v>
      </c>
      <c r="E1587" t="s">
        <v>1135</v>
      </c>
      <c r="F1587" t="s">
        <v>676</v>
      </c>
      <c r="G1587" t="s">
        <v>1793</v>
      </c>
      <c r="H1587" s="48">
        <v>45694</v>
      </c>
      <c r="I1587" t="s">
        <v>357</v>
      </c>
      <c r="J1587" t="s">
        <v>303</v>
      </c>
      <c r="K1587" t="s">
        <v>159</v>
      </c>
      <c r="L1587" t="s">
        <v>339</v>
      </c>
      <c r="M1587" t="s">
        <v>1652</v>
      </c>
      <c r="N1587" t="s">
        <v>311</v>
      </c>
      <c r="O1587" t="s">
        <v>311</v>
      </c>
      <c r="P1587" t="s">
        <v>1840</v>
      </c>
      <c r="Q1587" t="s">
        <v>300</v>
      </c>
      <c r="R1587" t="s">
        <v>1800</v>
      </c>
      <c r="S1587" t="s">
        <v>20</v>
      </c>
      <c r="T1587" s="49">
        <v>1.9833000000000001</v>
      </c>
      <c r="U1587" s="49">
        <v>23.799600000000002</v>
      </c>
      <c r="V1587" s="49">
        <v>130.9</v>
      </c>
      <c r="W1587" t="s">
        <v>315</v>
      </c>
      <c r="X1587" t="s">
        <v>370</v>
      </c>
      <c r="Y1587" t="s">
        <v>379</v>
      </c>
      <c r="Z1587" t="s">
        <v>1841</v>
      </c>
      <c r="AA1587" s="2" t="str">
        <f>IFERROR(VLOOKUP(Tabela3[[#This Row],[RetornCodigo]],Tabela7[],4,0),"formula")</f>
        <v xml:space="preserve">Assai Parangaba   </v>
      </c>
      <c r="AB1587" s="9" t="str">
        <f>IFERROR(VLOOKUP(Tabela3[[#This Row],[RetornCodigo]],Tabela7[],3,0),"formula")</f>
        <v>Assai</v>
      </c>
      <c r="AC1587" s="40">
        <f>IFERROR(Tabela3[[#This Row],[Vlr Devolução]]/$AK$1,"formula")</f>
        <v>4.1939648173449821E-4</v>
      </c>
      <c r="AD1587" s="32">
        <f>IFERROR(Tabela3[[#This Row],[Qtd Devolvida Kg]]/$AL$1,"formula")</f>
        <v>6.9023174519943246E-4</v>
      </c>
      <c r="AE1587" s="41" t="str">
        <f>IFERROR(RIGHT(Tabela3[[#This Row],[Cliente]],10),"formula")</f>
        <v>1899 - 27)</v>
      </c>
      <c r="AF1587" s="41">
        <f>IFERROR(VLOOKUP(Tabela3[[#This Row],[Fantasia]],'BASE VENDAS'!#REF!,2,0),0)</f>
        <v>0</v>
      </c>
      <c r="AG1587" s="41">
        <f>IFERROR(VLOOKUP(Tabela3[[#This Row],[Fantasia]],'BASE VENDAS'!#REF!,3,0),0)</f>
        <v>0</v>
      </c>
      <c r="AH1587" s="42">
        <f t="shared" si="26"/>
        <v>2.8611970184302681E-2</v>
      </c>
    </row>
    <row r="1588" spans="1:34" x14ac:dyDescent="0.2">
      <c r="A1588" s="9" t="str">
        <f>IFERROR(Tabela3[[#This Row],[direita]],"formula")</f>
        <v>1899 - 46)</v>
      </c>
      <c r="C1588" t="s">
        <v>1134</v>
      </c>
      <c r="D1588" t="s">
        <v>917</v>
      </c>
      <c r="E1588" t="s">
        <v>1135</v>
      </c>
      <c r="F1588" t="s">
        <v>676</v>
      </c>
      <c r="G1588" t="s">
        <v>1170</v>
      </c>
      <c r="H1588" s="48">
        <v>45692</v>
      </c>
      <c r="I1588" t="s">
        <v>357</v>
      </c>
      <c r="J1588" t="s">
        <v>303</v>
      </c>
      <c r="K1588" t="s">
        <v>159</v>
      </c>
      <c r="L1588" t="s">
        <v>339</v>
      </c>
      <c r="M1588" t="s">
        <v>1652</v>
      </c>
      <c r="N1588" t="s">
        <v>311</v>
      </c>
      <c r="O1588" t="s">
        <v>311</v>
      </c>
      <c r="P1588" t="s">
        <v>1377</v>
      </c>
      <c r="Q1588" t="s">
        <v>309</v>
      </c>
      <c r="R1588" t="s">
        <v>1800</v>
      </c>
      <c r="S1588" t="s">
        <v>20</v>
      </c>
      <c r="T1588" s="49">
        <v>2.5417000000000001</v>
      </c>
      <c r="U1588" s="49">
        <v>30.500399999999999</v>
      </c>
      <c r="V1588" s="49">
        <v>167.75</v>
      </c>
      <c r="W1588" t="s">
        <v>315</v>
      </c>
      <c r="X1588" t="s">
        <v>370</v>
      </c>
      <c r="Y1588" t="s">
        <v>379</v>
      </c>
      <c r="Z1588" t="s">
        <v>1378</v>
      </c>
      <c r="AA1588" s="2" t="str">
        <f>IFERROR(VLOOKUP(Tabela3[[#This Row],[RetornCodigo]],Tabela7[],4,0),"formula")</f>
        <v xml:space="preserve">Assai Coacu   </v>
      </c>
      <c r="AB1588" s="9" t="str">
        <f>IFERROR(VLOOKUP(Tabela3[[#This Row],[RetornCodigo]],Tabela7[],3,0),"formula")</f>
        <v>Assai</v>
      </c>
      <c r="AC1588" s="40">
        <f>IFERROR(Tabela3[[#This Row],[Vlr Devolução]]/$AK$1,"formula")</f>
        <v>5.3746187785303347E-4</v>
      </c>
      <c r="AD1588" s="32">
        <f>IFERROR(Tabela3[[#This Row],[Qtd Devolvida Kg]]/$AL$1,"formula")</f>
        <v>8.8456714908152941E-4</v>
      </c>
      <c r="AE1588" s="41" t="str">
        <f>IFERROR(RIGHT(Tabela3[[#This Row],[Cliente]],10),"formula")</f>
        <v>1899 - 46)</v>
      </c>
      <c r="AF1588" s="41">
        <f>IFERROR(VLOOKUP(Tabela3[[#This Row],[Fantasia]],'BASE VENDAS'!#REF!,2,0),0)</f>
        <v>0</v>
      </c>
      <c r="AG1588" s="41">
        <f>IFERROR(VLOOKUP(Tabela3[[#This Row],[Fantasia]],'BASE VENDAS'!#REF!,3,0),0)</f>
        <v>0</v>
      </c>
      <c r="AH1588" s="42">
        <f t="shared" si="26"/>
        <v>2.8611970184302681E-2</v>
      </c>
    </row>
    <row r="1589" spans="1:34" x14ac:dyDescent="0.2">
      <c r="A1589" s="9" t="str">
        <f>IFERROR(Tabela3[[#This Row],[direita]],"formula")</f>
        <v>1899 - 18)</v>
      </c>
      <c r="C1589" t="s">
        <v>1134</v>
      </c>
      <c r="D1589" t="s">
        <v>917</v>
      </c>
      <c r="E1589" t="s">
        <v>1135</v>
      </c>
      <c r="F1589" t="s">
        <v>680</v>
      </c>
      <c r="G1589" t="s">
        <v>1163</v>
      </c>
      <c r="H1589" s="48">
        <v>45694</v>
      </c>
      <c r="I1589" t="s">
        <v>357</v>
      </c>
      <c r="J1589" t="s">
        <v>303</v>
      </c>
      <c r="K1589" t="s">
        <v>159</v>
      </c>
      <c r="L1589" t="s">
        <v>339</v>
      </c>
      <c r="M1589" t="s">
        <v>1652</v>
      </c>
      <c r="N1589" t="s">
        <v>311</v>
      </c>
      <c r="O1589" t="s">
        <v>311</v>
      </c>
      <c r="P1589" t="s">
        <v>1385</v>
      </c>
      <c r="Q1589" t="s">
        <v>309</v>
      </c>
      <c r="R1589" t="s">
        <v>1800</v>
      </c>
      <c r="S1589" t="s">
        <v>20</v>
      </c>
      <c r="T1589" s="49">
        <v>1.75</v>
      </c>
      <c r="U1589" s="49">
        <v>21</v>
      </c>
      <c r="V1589" s="49">
        <v>115.5</v>
      </c>
      <c r="W1589" t="s">
        <v>315</v>
      </c>
      <c r="X1589" t="s">
        <v>370</v>
      </c>
      <c r="Y1589" t="s">
        <v>379</v>
      </c>
      <c r="Z1589" t="s">
        <v>1386</v>
      </c>
      <c r="AA1589" s="2" t="str">
        <f>IFERROR(VLOOKUP(Tabela3[[#This Row],[RetornCodigo]],Tabela7[],4,0),"formula")</f>
        <v xml:space="preserve">Assai Maracanau   </v>
      </c>
      <c r="AB1589" s="9" t="str">
        <f>IFERROR(VLOOKUP(Tabela3[[#This Row],[RetornCodigo]],Tabela7[],3,0),"formula")</f>
        <v>Assai</v>
      </c>
      <c r="AC1589" s="40">
        <f>IFERROR(Tabela3[[#This Row],[Vlr Devolução]]/$AK$1,"formula")</f>
        <v>3.7005571917749842E-4</v>
      </c>
      <c r="AD1589" s="32">
        <f>IFERROR(Tabela3[[#This Row],[Qtd Devolvida Kg]]/$AL$1,"formula")</f>
        <v>6.090382464070018E-4</v>
      </c>
      <c r="AE1589" s="41" t="str">
        <f>IFERROR(RIGHT(Tabela3[[#This Row],[Cliente]],10),"formula")</f>
        <v>1899 - 18)</v>
      </c>
      <c r="AF1589" s="41">
        <f>IFERROR(VLOOKUP(Tabela3[[#This Row],[Fantasia]],'BASE VENDAS'!#REF!,2,0),0)</f>
        <v>0</v>
      </c>
      <c r="AG1589" s="41">
        <f>IFERROR(VLOOKUP(Tabela3[[#This Row],[Fantasia]],'BASE VENDAS'!#REF!,3,0),0)</f>
        <v>0</v>
      </c>
      <c r="AH1589" s="42">
        <f t="shared" si="26"/>
        <v>2.8611970184302681E-2</v>
      </c>
    </row>
    <row r="1590" spans="1:34" x14ac:dyDescent="0.2">
      <c r="A1590" s="9" t="str">
        <f>IFERROR(Tabela3[[#This Row],[direita]],"formula")</f>
        <v>1899 - 26)</v>
      </c>
      <c r="C1590" t="s">
        <v>1134</v>
      </c>
      <c r="D1590" t="s">
        <v>917</v>
      </c>
      <c r="E1590" t="s">
        <v>1135</v>
      </c>
      <c r="F1590" t="s">
        <v>676</v>
      </c>
      <c r="G1590" t="s">
        <v>1219</v>
      </c>
      <c r="H1590" s="48">
        <v>45693</v>
      </c>
      <c r="I1590" t="s">
        <v>357</v>
      </c>
      <c r="J1590" t="s">
        <v>303</v>
      </c>
      <c r="K1590" t="s">
        <v>159</v>
      </c>
      <c r="L1590" t="s">
        <v>339</v>
      </c>
      <c r="M1590" t="s">
        <v>1652</v>
      </c>
      <c r="N1590" t="s">
        <v>311</v>
      </c>
      <c r="O1590" t="s">
        <v>311</v>
      </c>
      <c r="P1590" t="s">
        <v>1393</v>
      </c>
      <c r="Q1590" t="s">
        <v>308</v>
      </c>
      <c r="R1590" t="s">
        <v>1800</v>
      </c>
      <c r="S1590" t="s">
        <v>20</v>
      </c>
      <c r="T1590" s="49">
        <v>1.1667000000000001</v>
      </c>
      <c r="U1590" s="49">
        <v>14.000400000000001</v>
      </c>
      <c r="V1590" s="49">
        <v>77</v>
      </c>
      <c r="W1590" t="s">
        <v>315</v>
      </c>
      <c r="X1590" t="s">
        <v>370</v>
      </c>
      <c r="Y1590" t="s">
        <v>379</v>
      </c>
      <c r="Z1590" t="s">
        <v>1394</v>
      </c>
      <c r="AA1590" s="2" t="str">
        <f>IFERROR(VLOOKUP(Tabela3[[#This Row],[RetornCodigo]],Tabela7[],4,0),"formula")</f>
        <v xml:space="preserve">Assai Messejena   </v>
      </c>
      <c r="AB1590" s="9" t="str">
        <f>IFERROR(VLOOKUP(Tabela3[[#This Row],[RetornCodigo]],Tabela7[],3,0),"formula")</f>
        <v>Assai</v>
      </c>
      <c r="AC1590" s="40">
        <f>IFERROR(Tabela3[[#This Row],[Vlr Devolução]]/$AK$1,"formula")</f>
        <v>2.4670381278499894E-4</v>
      </c>
      <c r="AD1590" s="32">
        <f>IFERROR(Tabela3[[#This Row],[Qtd Devolvida Kg]]/$AL$1,"formula")</f>
        <v>4.0603709833317091E-4</v>
      </c>
      <c r="AE1590" s="41" t="str">
        <f>IFERROR(RIGHT(Tabela3[[#This Row],[Cliente]],10),"formula")</f>
        <v>1899 - 26)</v>
      </c>
      <c r="AF1590" s="41">
        <f>IFERROR(VLOOKUP(Tabela3[[#This Row],[Fantasia]],'BASE VENDAS'!#REF!,2,0),0)</f>
        <v>0</v>
      </c>
      <c r="AG1590" s="41">
        <f>IFERROR(VLOOKUP(Tabela3[[#This Row],[Fantasia]],'BASE VENDAS'!#REF!,3,0),0)</f>
        <v>0</v>
      </c>
      <c r="AH1590" s="42">
        <f t="shared" si="26"/>
        <v>2.8611970184302681E-2</v>
      </c>
    </row>
    <row r="1591" spans="1:34" x14ac:dyDescent="0.2">
      <c r="A1591" s="9" t="str">
        <f>IFERROR(Tabela3[[#This Row],[direita]],"formula")</f>
        <v>1899 - 08)</v>
      </c>
      <c r="C1591" t="s">
        <v>1134</v>
      </c>
      <c r="D1591" t="s">
        <v>917</v>
      </c>
      <c r="E1591" t="s">
        <v>1135</v>
      </c>
      <c r="F1591" t="s">
        <v>683</v>
      </c>
      <c r="G1591" t="s">
        <v>1210</v>
      </c>
      <c r="H1591" s="48">
        <v>45691</v>
      </c>
      <c r="I1591" t="s">
        <v>357</v>
      </c>
      <c r="J1591" t="s">
        <v>303</v>
      </c>
      <c r="K1591" t="s">
        <v>159</v>
      </c>
      <c r="L1591" t="s">
        <v>339</v>
      </c>
      <c r="M1591" t="s">
        <v>1652</v>
      </c>
      <c r="N1591" t="s">
        <v>311</v>
      </c>
      <c r="O1591" t="s">
        <v>311</v>
      </c>
      <c r="P1591" t="s">
        <v>1842</v>
      </c>
      <c r="Q1591" t="s">
        <v>300</v>
      </c>
      <c r="R1591" t="s">
        <v>1800</v>
      </c>
      <c r="S1591" t="s">
        <v>20</v>
      </c>
      <c r="T1591" s="49">
        <v>0.33329999999999999</v>
      </c>
      <c r="U1591" s="49">
        <v>3.9996</v>
      </c>
      <c r="V1591" s="49">
        <v>22</v>
      </c>
      <c r="W1591" t="s">
        <v>315</v>
      </c>
      <c r="X1591" t="s">
        <v>302</v>
      </c>
      <c r="Y1591" t="s">
        <v>21</v>
      </c>
      <c r="Z1591" t="s">
        <v>1396</v>
      </c>
      <c r="AA1591" s="2" t="str">
        <f>IFERROR(VLOOKUP(Tabela3[[#This Row],[RetornCodigo]],Tabela7[],4,0),"formula")</f>
        <v xml:space="preserve">Assai Caucaia   </v>
      </c>
      <c r="AB1591" s="9" t="str">
        <f>IFERROR(VLOOKUP(Tabela3[[#This Row],[RetornCodigo]],Tabela7[],3,0),"formula")</f>
        <v>Assai</v>
      </c>
      <c r="AC1591" s="40">
        <f>IFERROR(Tabela3[[#This Row],[Vlr Devolução]]/$AK$1,"formula")</f>
        <v>7.0486803652856843E-5</v>
      </c>
      <c r="AD1591" s="32">
        <f>IFERROR(Tabela3[[#This Row],[Qtd Devolvida Kg]]/$AL$1,"formula")</f>
        <v>1.1599568430140211E-4</v>
      </c>
      <c r="AE1591" s="41" t="str">
        <f>IFERROR(RIGHT(Tabela3[[#This Row],[Cliente]],10),"formula")</f>
        <v>1899 - 08)</v>
      </c>
      <c r="AF1591" s="41">
        <f>IFERROR(VLOOKUP(Tabela3[[#This Row],[Fantasia]],'BASE VENDAS'!#REF!,2,0),0)</f>
        <v>0</v>
      </c>
      <c r="AG1591" s="41">
        <f>IFERROR(VLOOKUP(Tabela3[[#This Row],[Fantasia]],'BASE VENDAS'!#REF!,3,0),0)</f>
        <v>0</v>
      </c>
      <c r="AH1591" s="42">
        <f t="shared" si="26"/>
        <v>2.8611970184302681E-2</v>
      </c>
    </row>
    <row r="1592" spans="1:34" x14ac:dyDescent="0.2">
      <c r="A1592" s="9" t="str">
        <f>IFERROR(Tabela3[[#This Row],[direita]],"formula")</f>
        <v>2459 - 38)</v>
      </c>
      <c r="C1592" t="s">
        <v>1134</v>
      </c>
      <c r="D1592" t="s">
        <v>917</v>
      </c>
      <c r="E1592" t="s">
        <v>1135</v>
      </c>
      <c r="F1592" t="s">
        <v>699</v>
      </c>
      <c r="G1592" t="s">
        <v>1401</v>
      </c>
      <c r="H1592" s="48">
        <v>45694</v>
      </c>
      <c r="I1592" t="s">
        <v>357</v>
      </c>
      <c r="J1592" t="s">
        <v>303</v>
      </c>
      <c r="K1592" t="s">
        <v>159</v>
      </c>
      <c r="L1592" t="s">
        <v>340</v>
      </c>
      <c r="M1592" t="s">
        <v>1812</v>
      </c>
      <c r="N1592" t="s">
        <v>311</v>
      </c>
      <c r="O1592" t="s">
        <v>311</v>
      </c>
      <c r="P1592" t="s">
        <v>1402</v>
      </c>
      <c r="Q1592" t="s">
        <v>307</v>
      </c>
      <c r="R1592" t="s">
        <v>1813</v>
      </c>
      <c r="S1592" t="s">
        <v>20</v>
      </c>
      <c r="T1592" s="49">
        <v>0.83330000000000004</v>
      </c>
      <c r="U1592" s="49">
        <v>9.9995999999999992</v>
      </c>
      <c r="V1592" s="49">
        <v>27</v>
      </c>
      <c r="W1592" t="s">
        <v>315</v>
      </c>
      <c r="X1592" t="s">
        <v>302</v>
      </c>
      <c r="Y1592" t="s">
        <v>21</v>
      </c>
      <c r="Z1592" t="s">
        <v>1403</v>
      </c>
      <c r="AA1592" s="2" t="str">
        <f>IFERROR(VLOOKUP(Tabela3[[#This Row],[RetornCodigo]],Tabela7[],4,0),"formula")</f>
        <v xml:space="preserve">Mateus Tiangua Seminario   </v>
      </c>
      <c r="AB1592" s="9" t="str">
        <f>IFERROR(VLOOKUP(Tabela3[[#This Row],[RetornCodigo]],Tabela7[],3,0),"formula")</f>
        <v>Mateus</v>
      </c>
      <c r="AC1592" s="40">
        <f>IFERROR(Tabela3[[#This Row],[Vlr Devolução]]/$AK$1,"formula")</f>
        <v>8.6506531755778856E-5</v>
      </c>
      <c r="AD1592" s="32">
        <f>IFERROR(Tabela3[[#This Row],[Qtd Devolvida Kg]]/$AL$1,"formula")</f>
        <v>2.9000661184625973E-4</v>
      </c>
      <c r="AE1592" s="41" t="str">
        <f>IFERROR(RIGHT(Tabela3[[#This Row],[Cliente]],10),"formula")</f>
        <v>2459 - 38)</v>
      </c>
      <c r="AF1592" s="41">
        <f>IFERROR(VLOOKUP(Tabela3[[#This Row],[Fantasia]],'BASE VENDAS'!#REF!,2,0),0)</f>
        <v>0</v>
      </c>
      <c r="AG1592" s="41">
        <f>IFERROR(VLOOKUP(Tabela3[[#This Row],[Fantasia]],'BASE VENDAS'!#REF!,3,0),0)</f>
        <v>0</v>
      </c>
      <c r="AH1592" s="42">
        <f t="shared" si="26"/>
        <v>2.8611970184302681E-2</v>
      </c>
    </row>
    <row r="1593" spans="1:34" x14ac:dyDescent="0.2">
      <c r="A1593" s="9" t="str">
        <f>IFERROR(Tabela3[[#This Row],[direita]],"formula")</f>
        <v>2459 - 38)</v>
      </c>
      <c r="C1593" t="s">
        <v>1134</v>
      </c>
      <c r="D1593" t="s">
        <v>917</v>
      </c>
      <c r="E1593" t="s">
        <v>1135</v>
      </c>
      <c r="F1593" t="s">
        <v>699</v>
      </c>
      <c r="G1593" t="s">
        <v>1401</v>
      </c>
      <c r="H1593" s="48">
        <v>45694</v>
      </c>
      <c r="I1593" t="s">
        <v>357</v>
      </c>
      <c r="J1593" t="s">
        <v>303</v>
      </c>
      <c r="K1593" t="s">
        <v>159</v>
      </c>
      <c r="L1593" t="s">
        <v>339</v>
      </c>
      <c r="M1593" t="s">
        <v>1652</v>
      </c>
      <c r="N1593" t="s">
        <v>311</v>
      </c>
      <c r="O1593" t="s">
        <v>311</v>
      </c>
      <c r="P1593" t="s">
        <v>1402</v>
      </c>
      <c r="Q1593" t="s">
        <v>319</v>
      </c>
      <c r="R1593" t="s">
        <v>1800</v>
      </c>
      <c r="S1593" t="s">
        <v>20</v>
      </c>
      <c r="T1593" s="49">
        <v>2.2917000000000001</v>
      </c>
      <c r="U1593" s="49">
        <v>27.500399999999999</v>
      </c>
      <c r="V1593" s="49">
        <v>110</v>
      </c>
      <c r="W1593" t="s">
        <v>315</v>
      </c>
      <c r="X1593" t="s">
        <v>368</v>
      </c>
      <c r="Y1593" t="s">
        <v>369</v>
      </c>
      <c r="Z1593" t="s">
        <v>1403</v>
      </c>
      <c r="AA1593" s="2" t="str">
        <f>IFERROR(VLOOKUP(Tabela3[[#This Row],[RetornCodigo]],Tabela7[],4,0),"formula")</f>
        <v xml:space="preserve">Mateus Tiangua Seminario   </v>
      </c>
      <c r="AB1593" s="9" t="str">
        <f>IFERROR(VLOOKUP(Tabela3[[#This Row],[RetornCodigo]],Tabela7[],3,0),"formula")</f>
        <v>Mateus</v>
      </c>
      <c r="AC1593" s="40">
        <f>IFERROR(Tabela3[[#This Row],[Vlr Devolução]]/$AK$1,"formula")</f>
        <v>3.5243401826428423E-4</v>
      </c>
      <c r="AD1593" s="32">
        <f>IFERROR(Tabela3[[#This Row],[Qtd Devolvida Kg]]/$AL$1,"formula")</f>
        <v>7.9756168530910061E-4</v>
      </c>
      <c r="AE1593" s="41" t="str">
        <f>IFERROR(RIGHT(Tabela3[[#This Row],[Cliente]],10),"formula")</f>
        <v>2459 - 38)</v>
      </c>
      <c r="AF1593" s="41">
        <f>IFERROR(VLOOKUP(Tabela3[[#This Row],[Fantasia]],'BASE VENDAS'!#REF!,2,0),0)</f>
        <v>0</v>
      </c>
      <c r="AG1593" s="41">
        <f>IFERROR(VLOOKUP(Tabela3[[#This Row],[Fantasia]],'BASE VENDAS'!#REF!,3,0),0)</f>
        <v>0</v>
      </c>
      <c r="AH1593" s="42">
        <f t="shared" si="26"/>
        <v>2.8611970184302681E-2</v>
      </c>
    </row>
    <row r="1594" spans="1:34" x14ac:dyDescent="0.2">
      <c r="A1594" s="9" t="str">
        <f>IFERROR(Tabela3[[#This Row],[direita]],"formula")</f>
        <v>2459 - 38)</v>
      </c>
      <c r="C1594" t="s">
        <v>1134</v>
      </c>
      <c r="D1594" t="s">
        <v>917</v>
      </c>
      <c r="E1594" t="s">
        <v>1135</v>
      </c>
      <c r="F1594" t="s">
        <v>699</v>
      </c>
      <c r="G1594" t="s">
        <v>1401</v>
      </c>
      <c r="H1594" s="48">
        <v>45694</v>
      </c>
      <c r="I1594" t="s">
        <v>357</v>
      </c>
      <c r="J1594" t="s">
        <v>303</v>
      </c>
      <c r="K1594" t="s">
        <v>159</v>
      </c>
      <c r="L1594" t="s">
        <v>339</v>
      </c>
      <c r="M1594" t="s">
        <v>1652</v>
      </c>
      <c r="N1594" t="s">
        <v>311</v>
      </c>
      <c r="O1594" t="s">
        <v>311</v>
      </c>
      <c r="P1594" t="s">
        <v>1402</v>
      </c>
      <c r="Q1594" t="s">
        <v>327</v>
      </c>
      <c r="R1594" t="s">
        <v>1800</v>
      </c>
      <c r="S1594" t="s">
        <v>20</v>
      </c>
      <c r="T1594" s="49">
        <v>2.2917000000000001</v>
      </c>
      <c r="U1594" s="49">
        <v>27.500399999999999</v>
      </c>
      <c r="V1594" s="49">
        <v>110</v>
      </c>
      <c r="W1594" t="s">
        <v>301</v>
      </c>
      <c r="X1594" t="s">
        <v>370</v>
      </c>
      <c r="Y1594" t="s">
        <v>371</v>
      </c>
      <c r="Z1594" t="s">
        <v>1403</v>
      </c>
      <c r="AA1594" s="2" t="str">
        <f>IFERROR(VLOOKUP(Tabela3[[#This Row],[RetornCodigo]],Tabela7[],4,0),"formula")</f>
        <v xml:space="preserve">Mateus Tiangua Seminario   </v>
      </c>
      <c r="AB1594" s="9" t="str">
        <f>IFERROR(VLOOKUP(Tabela3[[#This Row],[RetornCodigo]],Tabela7[],3,0),"formula")</f>
        <v>Mateus</v>
      </c>
      <c r="AC1594" s="40">
        <f>IFERROR(Tabela3[[#This Row],[Vlr Devolução]]/$AK$1,"formula")</f>
        <v>3.5243401826428423E-4</v>
      </c>
      <c r="AD1594" s="32">
        <f>IFERROR(Tabela3[[#This Row],[Qtd Devolvida Kg]]/$AL$1,"formula")</f>
        <v>7.9756168530910061E-4</v>
      </c>
      <c r="AE1594" s="41" t="str">
        <f>IFERROR(RIGHT(Tabela3[[#This Row],[Cliente]],10),"formula")</f>
        <v>2459 - 38)</v>
      </c>
      <c r="AF1594" s="41">
        <f>IFERROR(VLOOKUP(Tabela3[[#This Row],[Fantasia]],'BASE VENDAS'!#REF!,2,0),0)</f>
        <v>0</v>
      </c>
      <c r="AG1594" s="41">
        <f>IFERROR(VLOOKUP(Tabela3[[#This Row],[Fantasia]],'BASE VENDAS'!#REF!,3,0),0)</f>
        <v>0</v>
      </c>
      <c r="AH1594" s="42">
        <f t="shared" si="26"/>
        <v>2.8611970184302681E-2</v>
      </c>
    </row>
    <row r="1595" spans="1:34" x14ac:dyDescent="0.2">
      <c r="A1595" s="9" t="str">
        <f>IFERROR(Tabela3[[#This Row],[direita]],"formula")</f>
        <v>2459 - 38)</v>
      </c>
      <c r="C1595" t="s">
        <v>1134</v>
      </c>
      <c r="D1595" t="s">
        <v>917</v>
      </c>
      <c r="E1595" t="s">
        <v>1135</v>
      </c>
      <c r="F1595" t="s">
        <v>699</v>
      </c>
      <c r="G1595" t="s">
        <v>1401</v>
      </c>
      <c r="H1595" s="48">
        <v>45694</v>
      </c>
      <c r="I1595" t="s">
        <v>357</v>
      </c>
      <c r="J1595" t="s">
        <v>303</v>
      </c>
      <c r="K1595" t="s">
        <v>98</v>
      </c>
      <c r="L1595" t="s">
        <v>418</v>
      </c>
      <c r="M1595" t="s">
        <v>99</v>
      </c>
      <c r="N1595" t="s">
        <v>311</v>
      </c>
      <c r="O1595" t="s">
        <v>311</v>
      </c>
      <c r="P1595" t="s">
        <v>1402</v>
      </c>
      <c r="Q1595" t="s">
        <v>300</v>
      </c>
      <c r="R1595" t="s">
        <v>1795</v>
      </c>
      <c r="S1595" t="s">
        <v>96</v>
      </c>
      <c r="T1595" s="49">
        <v>11</v>
      </c>
      <c r="U1595" s="49">
        <v>11</v>
      </c>
      <c r="V1595" s="49">
        <v>64.900000000000006</v>
      </c>
      <c r="W1595" t="s">
        <v>315</v>
      </c>
      <c r="X1595" t="s">
        <v>372</v>
      </c>
      <c r="Y1595" t="s">
        <v>373</v>
      </c>
      <c r="Z1595" t="s">
        <v>1403</v>
      </c>
      <c r="AA1595" s="2" t="str">
        <f>IFERROR(VLOOKUP(Tabela3[[#This Row],[RetornCodigo]],Tabela7[],4,0),"formula")</f>
        <v xml:space="preserve">Mateus Tiangua Seminario   </v>
      </c>
      <c r="AB1595" s="9" t="str">
        <f>IFERROR(VLOOKUP(Tabela3[[#This Row],[RetornCodigo]],Tabela7[],3,0),"formula")</f>
        <v>Mateus</v>
      </c>
      <c r="AC1595" s="40">
        <f>IFERROR(Tabela3[[#This Row],[Vlr Devolução]]/$AK$1,"formula")</f>
        <v>2.0793607077592769E-4</v>
      </c>
      <c r="AD1595" s="32">
        <f>IFERROR(Tabela3[[#This Row],[Qtd Devolvida Kg]]/$AL$1,"formula")</f>
        <v>3.1902003383223903E-4</v>
      </c>
      <c r="AE1595" s="41" t="str">
        <f>IFERROR(RIGHT(Tabela3[[#This Row],[Cliente]],10),"formula")</f>
        <v>2459 - 38)</v>
      </c>
      <c r="AF1595" s="41">
        <f>IFERROR(VLOOKUP(Tabela3[[#This Row],[Fantasia]],'BASE VENDAS'!#REF!,2,0),0)</f>
        <v>0</v>
      </c>
      <c r="AG1595" s="41">
        <f>IFERROR(VLOOKUP(Tabela3[[#This Row],[Fantasia]],'BASE VENDAS'!#REF!,3,0),0)</f>
        <v>0</v>
      </c>
      <c r="AH1595" s="42">
        <f t="shared" si="26"/>
        <v>2.8611970184302681E-2</v>
      </c>
    </row>
    <row r="1596" spans="1:34" x14ac:dyDescent="0.2">
      <c r="A1596" s="9" t="str">
        <f>IFERROR(Tabela3[[#This Row],[direita]],"formula")</f>
        <v>2459 - 56)</v>
      </c>
      <c r="C1596" t="s">
        <v>1134</v>
      </c>
      <c r="D1596" t="s">
        <v>917</v>
      </c>
      <c r="E1596" t="s">
        <v>1135</v>
      </c>
      <c r="F1596" t="s">
        <v>695</v>
      </c>
      <c r="G1596" t="s">
        <v>1733</v>
      </c>
      <c r="H1596" s="48">
        <v>45693</v>
      </c>
      <c r="I1596" t="s">
        <v>357</v>
      </c>
      <c r="J1596" t="s">
        <v>303</v>
      </c>
      <c r="K1596" t="s">
        <v>159</v>
      </c>
      <c r="L1596" t="s">
        <v>340</v>
      </c>
      <c r="M1596" t="s">
        <v>1812</v>
      </c>
      <c r="N1596" t="s">
        <v>311</v>
      </c>
      <c r="O1596" t="s">
        <v>311</v>
      </c>
      <c r="P1596" t="s">
        <v>1843</v>
      </c>
      <c r="Q1596" t="s">
        <v>300</v>
      </c>
      <c r="R1596" t="s">
        <v>1813</v>
      </c>
      <c r="S1596" t="s">
        <v>20</v>
      </c>
      <c r="T1596" s="49">
        <v>0.125</v>
      </c>
      <c r="U1596" s="49">
        <v>1.5</v>
      </c>
      <c r="V1596" s="49">
        <v>4.05</v>
      </c>
      <c r="W1596" t="s">
        <v>315</v>
      </c>
      <c r="X1596" t="s">
        <v>302</v>
      </c>
      <c r="Y1596" t="s">
        <v>21</v>
      </c>
      <c r="Z1596" t="s">
        <v>1844</v>
      </c>
      <c r="AA1596" s="2" t="str">
        <f>IFERROR(VLOOKUP(Tabela3[[#This Row],[RetornCodigo]],Tabela7[],4,0),"formula")</f>
        <v xml:space="preserve">Mateus Caninde   </v>
      </c>
      <c r="AB1596" s="9" t="str">
        <f>IFERROR(VLOOKUP(Tabela3[[#This Row],[RetornCodigo]],Tabela7[],3,0),"formula")</f>
        <v>Mateus</v>
      </c>
      <c r="AC1596" s="40">
        <f>IFERROR(Tabela3[[#This Row],[Vlr Devolução]]/$AK$1,"formula")</f>
        <v>1.2975979763366827E-5</v>
      </c>
      <c r="AD1596" s="32">
        <f>IFERROR(Tabela3[[#This Row],[Qtd Devolvida Kg]]/$AL$1,"formula")</f>
        <v>4.3502731886214419E-5</v>
      </c>
      <c r="AE1596" s="41" t="str">
        <f>IFERROR(RIGHT(Tabela3[[#This Row],[Cliente]],10),"formula")</f>
        <v>2459 - 56)</v>
      </c>
      <c r="AF1596" s="41">
        <f>IFERROR(VLOOKUP(Tabela3[[#This Row],[Fantasia]],'BASE VENDAS'!#REF!,2,0),0)</f>
        <v>0</v>
      </c>
      <c r="AG1596" s="41">
        <f>IFERROR(VLOOKUP(Tabela3[[#This Row],[Fantasia]],'BASE VENDAS'!#REF!,3,0),0)</f>
        <v>0</v>
      </c>
      <c r="AH1596" s="42">
        <f t="shared" si="26"/>
        <v>2.8611970184302681E-2</v>
      </c>
    </row>
    <row r="1597" spans="1:34" x14ac:dyDescent="0.2">
      <c r="A1597" s="9" t="str">
        <f>IFERROR(Tabela3[[#This Row],[direita]],"formula")</f>
        <v>2459 - 56)</v>
      </c>
      <c r="C1597" t="s">
        <v>1134</v>
      </c>
      <c r="D1597" t="s">
        <v>917</v>
      </c>
      <c r="E1597" t="s">
        <v>1135</v>
      </c>
      <c r="F1597" t="s">
        <v>695</v>
      </c>
      <c r="G1597" t="s">
        <v>1733</v>
      </c>
      <c r="H1597" s="48">
        <v>45693</v>
      </c>
      <c r="I1597" t="s">
        <v>357</v>
      </c>
      <c r="J1597" t="s">
        <v>303</v>
      </c>
      <c r="K1597" t="s">
        <v>159</v>
      </c>
      <c r="L1597" t="s">
        <v>339</v>
      </c>
      <c r="M1597" t="s">
        <v>1652</v>
      </c>
      <c r="N1597" t="s">
        <v>311</v>
      </c>
      <c r="O1597" t="s">
        <v>311</v>
      </c>
      <c r="P1597" t="s">
        <v>1843</v>
      </c>
      <c r="Q1597" t="s">
        <v>308</v>
      </c>
      <c r="R1597" t="s">
        <v>1800</v>
      </c>
      <c r="S1597" t="s">
        <v>20</v>
      </c>
      <c r="T1597" s="49">
        <v>1.0832999999999999</v>
      </c>
      <c r="U1597" s="49">
        <v>12.999599999999999</v>
      </c>
      <c r="V1597" s="49">
        <v>52</v>
      </c>
      <c r="W1597" t="s">
        <v>315</v>
      </c>
      <c r="X1597" t="s">
        <v>370</v>
      </c>
      <c r="Y1597" t="s">
        <v>379</v>
      </c>
      <c r="Z1597" t="s">
        <v>1844</v>
      </c>
      <c r="AA1597" s="2" t="str">
        <f>IFERROR(VLOOKUP(Tabela3[[#This Row],[RetornCodigo]],Tabela7[],4,0),"formula")</f>
        <v xml:space="preserve">Mateus Caninde   </v>
      </c>
      <c r="AB1597" s="9" t="str">
        <f>IFERROR(VLOOKUP(Tabela3[[#This Row],[RetornCodigo]],Tabela7[],3,0),"formula")</f>
        <v>Mateus</v>
      </c>
      <c r="AC1597" s="40">
        <f>IFERROR(Tabela3[[#This Row],[Vlr Devolução]]/$AK$1,"formula")</f>
        <v>1.6660517227038891E-4</v>
      </c>
      <c r="AD1597" s="32">
        <f>IFERROR(Tabela3[[#This Row],[Qtd Devolvida Kg]]/$AL$1,"formula")</f>
        <v>3.7701207561868859E-4</v>
      </c>
      <c r="AE1597" s="41" t="str">
        <f>IFERROR(RIGHT(Tabela3[[#This Row],[Cliente]],10),"formula")</f>
        <v>2459 - 56)</v>
      </c>
      <c r="AF1597" s="41">
        <f>IFERROR(VLOOKUP(Tabela3[[#This Row],[Fantasia]],'BASE VENDAS'!#REF!,2,0),0)</f>
        <v>0</v>
      </c>
      <c r="AG1597" s="41">
        <f>IFERROR(VLOOKUP(Tabela3[[#This Row],[Fantasia]],'BASE VENDAS'!#REF!,3,0),0)</f>
        <v>0</v>
      </c>
      <c r="AH1597" s="42">
        <f t="shared" si="26"/>
        <v>2.8611970184302681E-2</v>
      </c>
    </row>
    <row r="1598" spans="1:34" x14ac:dyDescent="0.2">
      <c r="A1598" s="9" t="str">
        <f>IFERROR(Tabela3[[#This Row],[direita]],"formula")</f>
        <v>2459 - 56)</v>
      </c>
      <c r="C1598" t="s">
        <v>1134</v>
      </c>
      <c r="D1598" t="s">
        <v>917</v>
      </c>
      <c r="E1598" t="s">
        <v>1135</v>
      </c>
      <c r="F1598" t="s">
        <v>695</v>
      </c>
      <c r="G1598" t="s">
        <v>1733</v>
      </c>
      <c r="H1598" s="48">
        <v>45709</v>
      </c>
      <c r="I1598" t="s">
        <v>1982</v>
      </c>
      <c r="J1598" t="s">
        <v>303</v>
      </c>
      <c r="K1598" t="s">
        <v>159</v>
      </c>
      <c r="L1598" t="s">
        <v>339</v>
      </c>
      <c r="M1598" t="s">
        <v>1652</v>
      </c>
      <c r="N1598" t="s">
        <v>311</v>
      </c>
      <c r="O1598" t="s">
        <v>311</v>
      </c>
      <c r="P1598" t="s">
        <v>2982</v>
      </c>
      <c r="Q1598" t="s">
        <v>300</v>
      </c>
      <c r="R1598" t="s">
        <v>1800</v>
      </c>
      <c r="S1598" t="s">
        <v>20</v>
      </c>
      <c r="T1598" s="49">
        <v>4.2832999999999997</v>
      </c>
      <c r="U1598" s="49">
        <v>51.3996</v>
      </c>
      <c r="V1598" s="49">
        <v>205.6</v>
      </c>
      <c r="W1598" t="s">
        <v>301</v>
      </c>
      <c r="X1598" t="s">
        <v>370</v>
      </c>
      <c r="Y1598" t="s">
        <v>371</v>
      </c>
      <c r="Z1598" t="s">
        <v>1844</v>
      </c>
      <c r="AA1598" s="2" t="str">
        <f>IFERROR(VLOOKUP(Tabela3[[#This Row],[RetornCodigo]],Tabela7[],4,0),"formula")</f>
        <v xml:space="preserve">Mateus Caninde   </v>
      </c>
      <c r="AB1598" s="9" t="str">
        <f>IFERROR(VLOOKUP(Tabela3[[#This Row],[RetornCodigo]],Tabela7[],3,0),"formula")</f>
        <v>Mateus</v>
      </c>
      <c r="AC1598" s="40">
        <f>IFERROR(Tabela3[[#This Row],[Vlr Devolução]]/$AK$1,"formula")</f>
        <v>6.5873121959215302E-4</v>
      </c>
      <c r="AD1598" s="32">
        <f>IFERROR(Tabela3[[#This Row],[Qtd Devolvida Kg]]/$AL$1,"formula")</f>
        <v>1.4906820119057777E-3</v>
      </c>
      <c r="AE1598" s="41" t="str">
        <f>IFERROR(RIGHT(Tabela3[[#This Row],[Cliente]],10),"formula")</f>
        <v>2459 - 56)</v>
      </c>
      <c r="AF1598" s="41">
        <f>IFERROR(VLOOKUP(Tabela3[[#This Row],[Fantasia]],'BASE VENDAS'!#REF!,2,0),0)</f>
        <v>0</v>
      </c>
      <c r="AG1598" s="41">
        <f>IFERROR(VLOOKUP(Tabela3[[#This Row],[Fantasia]],'BASE VENDAS'!#REF!,3,0),0)</f>
        <v>0</v>
      </c>
      <c r="AH1598" s="42">
        <f t="shared" si="26"/>
        <v>2.8611970184302681E-2</v>
      </c>
    </row>
    <row r="1599" spans="1:34" x14ac:dyDescent="0.2">
      <c r="A1599" s="9" t="str">
        <f>IFERROR(Tabela3[[#This Row],[direita]],"formula")</f>
        <v>2459 - 48)</v>
      </c>
      <c r="C1599" t="s">
        <v>1134</v>
      </c>
      <c r="D1599" t="s">
        <v>917</v>
      </c>
      <c r="E1599" t="s">
        <v>1135</v>
      </c>
      <c r="F1599" t="s">
        <v>686</v>
      </c>
      <c r="G1599" t="s">
        <v>1410</v>
      </c>
      <c r="H1599" s="48">
        <v>45693</v>
      </c>
      <c r="I1599" t="s">
        <v>357</v>
      </c>
      <c r="J1599" t="s">
        <v>303</v>
      </c>
      <c r="K1599" t="s">
        <v>159</v>
      </c>
      <c r="L1599" t="s">
        <v>340</v>
      </c>
      <c r="M1599" t="s">
        <v>1812</v>
      </c>
      <c r="N1599" t="s">
        <v>311</v>
      </c>
      <c r="O1599" t="s">
        <v>311</v>
      </c>
      <c r="P1599" t="s">
        <v>1411</v>
      </c>
      <c r="Q1599" t="s">
        <v>307</v>
      </c>
      <c r="R1599" t="s">
        <v>1813</v>
      </c>
      <c r="S1599" t="s">
        <v>20</v>
      </c>
      <c r="T1599" s="49">
        <v>1</v>
      </c>
      <c r="U1599" s="49">
        <v>12</v>
      </c>
      <c r="V1599" s="49">
        <v>32.4</v>
      </c>
      <c r="W1599" t="s">
        <v>315</v>
      </c>
      <c r="X1599" t="s">
        <v>368</v>
      </c>
      <c r="Y1599" t="s">
        <v>369</v>
      </c>
      <c r="Z1599" t="s">
        <v>1412</v>
      </c>
      <c r="AA1599" s="2" t="str">
        <f>IFERROR(VLOOKUP(Tabela3[[#This Row],[RetornCodigo]],Tabela7[],4,0),"formula")</f>
        <v xml:space="preserve">Mateus Quixeramobim   </v>
      </c>
      <c r="AB1599" s="9" t="str">
        <f>IFERROR(VLOOKUP(Tabela3[[#This Row],[RetornCodigo]],Tabela7[],3,0),"formula")</f>
        <v>Mateus</v>
      </c>
      <c r="AC1599" s="40">
        <f>IFERROR(Tabela3[[#This Row],[Vlr Devolução]]/$AK$1,"formula")</f>
        <v>1.0380783810693462E-4</v>
      </c>
      <c r="AD1599" s="32">
        <f>IFERROR(Tabela3[[#This Row],[Qtd Devolvida Kg]]/$AL$1,"formula")</f>
        <v>3.4802185508971535E-4</v>
      </c>
      <c r="AE1599" s="41" t="str">
        <f>IFERROR(RIGHT(Tabela3[[#This Row],[Cliente]],10),"formula")</f>
        <v>2459 - 48)</v>
      </c>
      <c r="AF1599" s="41">
        <f>IFERROR(VLOOKUP(Tabela3[[#This Row],[Fantasia]],'BASE VENDAS'!#REF!,2,0),0)</f>
        <v>0</v>
      </c>
      <c r="AG1599" s="41">
        <f>IFERROR(VLOOKUP(Tabela3[[#This Row],[Fantasia]],'BASE VENDAS'!#REF!,3,0),0)</f>
        <v>0</v>
      </c>
      <c r="AH1599" s="42">
        <f t="shared" si="26"/>
        <v>2.8611970184302681E-2</v>
      </c>
    </row>
    <row r="1600" spans="1:34" x14ac:dyDescent="0.2">
      <c r="A1600" s="9" t="str">
        <f>IFERROR(Tabela3[[#This Row],[direita]],"formula")</f>
        <v>2459 - 48)</v>
      </c>
      <c r="C1600" t="s">
        <v>1134</v>
      </c>
      <c r="D1600" t="s">
        <v>917</v>
      </c>
      <c r="E1600" t="s">
        <v>1135</v>
      </c>
      <c r="F1600" t="s">
        <v>686</v>
      </c>
      <c r="G1600" t="s">
        <v>1410</v>
      </c>
      <c r="H1600" s="48">
        <v>45693</v>
      </c>
      <c r="I1600" t="s">
        <v>357</v>
      </c>
      <c r="J1600" t="s">
        <v>303</v>
      </c>
      <c r="K1600" t="s">
        <v>159</v>
      </c>
      <c r="L1600" t="s">
        <v>339</v>
      </c>
      <c r="M1600" t="s">
        <v>1652</v>
      </c>
      <c r="N1600" t="s">
        <v>311</v>
      </c>
      <c r="O1600" t="s">
        <v>311</v>
      </c>
      <c r="P1600" t="s">
        <v>1411</v>
      </c>
      <c r="Q1600" t="s">
        <v>319</v>
      </c>
      <c r="R1600" t="s">
        <v>1800</v>
      </c>
      <c r="S1600" t="s">
        <v>20</v>
      </c>
      <c r="T1600" s="49">
        <v>0.625</v>
      </c>
      <c r="U1600" s="49">
        <v>7.5</v>
      </c>
      <c r="V1600" s="49">
        <v>30</v>
      </c>
      <c r="W1600" t="s">
        <v>315</v>
      </c>
      <c r="X1600" t="s">
        <v>370</v>
      </c>
      <c r="Y1600" t="s">
        <v>379</v>
      </c>
      <c r="Z1600" t="s">
        <v>1412</v>
      </c>
      <c r="AA1600" s="2" t="str">
        <f>IFERROR(VLOOKUP(Tabela3[[#This Row],[RetornCodigo]],Tabela7[],4,0),"formula")</f>
        <v xml:space="preserve">Mateus Quixeramobim   </v>
      </c>
      <c r="AB1600" s="9" t="str">
        <f>IFERROR(VLOOKUP(Tabela3[[#This Row],[RetornCodigo]],Tabela7[],3,0),"formula")</f>
        <v>Mateus</v>
      </c>
      <c r="AC1600" s="40">
        <f>IFERROR(Tabela3[[#This Row],[Vlr Devolução]]/$AK$1,"formula")</f>
        <v>9.6118368617532064E-5</v>
      </c>
      <c r="AD1600" s="32">
        <f>IFERROR(Tabela3[[#This Row],[Qtd Devolvida Kg]]/$AL$1,"formula")</f>
        <v>2.1751365943107207E-4</v>
      </c>
      <c r="AE1600" s="41" t="str">
        <f>IFERROR(RIGHT(Tabela3[[#This Row],[Cliente]],10),"formula")</f>
        <v>2459 - 48)</v>
      </c>
      <c r="AF1600" s="41">
        <f>IFERROR(VLOOKUP(Tabela3[[#This Row],[Fantasia]],'BASE VENDAS'!#REF!,2,0),0)</f>
        <v>0</v>
      </c>
      <c r="AG1600" s="41">
        <f>IFERROR(VLOOKUP(Tabela3[[#This Row],[Fantasia]],'BASE VENDAS'!#REF!,3,0),0)</f>
        <v>0</v>
      </c>
      <c r="AH1600" s="42">
        <f t="shared" si="26"/>
        <v>2.8611970184302681E-2</v>
      </c>
    </row>
    <row r="1601" spans="1:34" x14ac:dyDescent="0.2">
      <c r="A1601" s="9" t="str">
        <f>IFERROR(Tabela3[[#This Row],[direita]],"formula")</f>
        <v>2459 - 48)</v>
      </c>
      <c r="C1601" t="s">
        <v>1134</v>
      </c>
      <c r="D1601" t="s">
        <v>917</v>
      </c>
      <c r="E1601" t="s">
        <v>1135</v>
      </c>
      <c r="F1601" t="s">
        <v>686</v>
      </c>
      <c r="G1601" t="s">
        <v>1410</v>
      </c>
      <c r="H1601" s="48">
        <v>45698</v>
      </c>
      <c r="I1601" t="s">
        <v>430</v>
      </c>
      <c r="J1601" t="s">
        <v>303</v>
      </c>
      <c r="K1601" t="s">
        <v>159</v>
      </c>
      <c r="L1601" t="s">
        <v>339</v>
      </c>
      <c r="M1601" t="s">
        <v>1652</v>
      </c>
      <c r="N1601" t="s">
        <v>311</v>
      </c>
      <c r="O1601" t="s">
        <v>311</v>
      </c>
      <c r="P1601" t="s">
        <v>1845</v>
      </c>
      <c r="Q1601" t="s">
        <v>300</v>
      </c>
      <c r="R1601" t="s">
        <v>1800</v>
      </c>
      <c r="S1601" t="s">
        <v>20</v>
      </c>
      <c r="T1601" s="49">
        <v>12.833299999999999</v>
      </c>
      <c r="U1601" s="49">
        <v>153.99959999999999</v>
      </c>
      <c r="V1601" s="49">
        <v>616</v>
      </c>
      <c r="W1601" t="s">
        <v>301</v>
      </c>
      <c r="X1601" t="s">
        <v>370</v>
      </c>
      <c r="Y1601" t="s">
        <v>371</v>
      </c>
      <c r="Z1601" t="s">
        <v>1412</v>
      </c>
      <c r="AA1601" s="2" t="str">
        <f>IFERROR(VLOOKUP(Tabela3[[#This Row],[RetornCodigo]],Tabela7[],4,0),"formula")</f>
        <v xml:space="preserve">Mateus Quixeramobim   </v>
      </c>
      <c r="AB1601" s="9" t="str">
        <f>IFERROR(VLOOKUP(Tabela3[[#This Row],[RetornCodigo]],Tabela7[],3,0),"formula")</f>
        <v>Mateus</v>
      </c>
      <c r="AC1601" s="40">
        <f>IFERROR(Tabela3[[#This Row],[Vlr Devolução]]/$AK$1,"formula")</f>
        <v>1.9736305022799916E-3</v>
      </c>
      <c r="AD1601" s="32">
        <f>IFERROR(Tabela3[[#This Row],[Qtd Devolvida Kg]]/$AL$1,"formula")</f>
        <v>4.4662688729228432E-3</v>
      </c>
      <c r="AE1601" s="41" t="str">
        <f>IFERROR(RIGHT(Tabela3[[#This Row],[Cliente]],10),"formula")</f>
        <v>2459 - 48)</v>
      </c>
      <c r="AF1601" s="41">
        <f>IFERROR(VLOOKUP(Tabela3[[#This Row],[Fantasia]],'BASE VENDAS'!#REF!,2,0),0)</f>
        <v>0</v>
      </c>
      <c r="AG1601" s="41">
        <f>IFERROR(VLOOKUP(Tabela3[[#This Row],[Fantasia]],'BASE VENDAS'!#REF!,3,0),0)</f>
        <v>0</v>
      </c>
      <c r="AH1601" s="42">
        <f t="shared" si="26"/>
        <v>2.8611970184302681E-2</v>
      </c>
    </row>
    <row r="1602" spans="1:34" x14ac:dyDescent="0.2">
      <c r="A1602" s="9" t="str">
        <f>IFERROR(Tabela3[[#This Row],[direita]],"formula")</f>
        <v>2459 - 44)</v>
      </c>
      <c r="C1602" t="s">
        <v>1134</v>
      </c>
      <c r="D1602" t="s">
        <v>917</v>
      </c>
      <c r="E1602" t="s">
        <v>1135</v>
      </c>
      <c r="F1602" t="s">
        <v>697</v>
      </c>
      <c r="G1602" t="s">
        <v>1413</v>
      </c>
      <c r="H1602" s="48">
        <v>45695</v>
      </c>
      <c r="I1602" t="s">
        <v>357</v>
      </c>
      <c r="J1602" t="s">
        <v>303</v>
      </c>
      <c r="K1602" t="s">
        <v>159</v>
      </c>
      <c r="L1602" t="s">
        <v>339</v>
      </c>
      <c r="M1602" t="s">
        <v>1652</v>
      </c>
      <c r="N1602" t="s">
        <v>311</v>
      </c>
      <c r="O1602" t="s">
        <v>311</v>
      </c>
      <c r="P1602" t="s">
        <v>1846</v>
      </c>
      <c r="Q1602" t="s">
        <v>300</v>
      </c>
      <c r="R1602" t="s">
        <v>1800</v>
      </c>
      <c r="S1602" t="s">
        <v>20</v>
      </c>
      <c r="T1602" s="49">
        <v>6.25</v>
      </c>
      <c r="U1602" s="49">
        <v>75</v>
      </c>
      <c r="V1602" s="49">
        <v>300</v>
      </c>
      <c r="W1602" t="s">
        <v>301</v>
      </c>
      <c r="X1602" t="s">
        <v>370</v>
      </c>
      <c r="Y1602" t="s">
        <v>371</v>
      </c>
      <c r="Z1602" t="s">
        <v>1415</v>
      </c>
      <c r="AA1602" s="2" t="str">
        <f>IFERROR(VLOOKUP(Tabela3[[#This Row],[RetornCodigo]],Tabela7[],4,0),"formula")</f>
        <v xml:space="preserve">Mateus Crateus   </v>
      </c>
      <c r="AB1602" s="9" t="str">
        <f>IFERROR(VLOOKUP(Tabela3[[#This Row],[RetornCodigo]],Tabela7[],3,0),"formula")</f>
        <v>Mateus</v>
      </c>
      <c r="AC1602" s="40">
        <f>IFERROR(Tabela3[[#This Row],[Vlr Devolução]]/$AK$1,"formula")</f>
        <v>9.6118368617532056E-4</v>
      </c>
      <c r="AD1602" s="32">
        <f>IFERROR(Tabela3[[#This Row],[Qtd Devolvida Kg]]/$AL$1,"formula")</f>
        <v>2.1751365943107207E-3</v>
      </c>
      <c r="AE1602" s="41" t="str">
        <f>IFERROR(RIGHT(Tabela3[[#This Row],[Cliente]],10),"formula")</f>
        <v>2459 - 44)</v>
      </c>
      <c r="AF1602" s="41">
        <f>IFERROR(VLOOKUP(Tabela3[[#This Row],[Fantasia]],'BASE VENDAS'!#REF!,2,0),0)</f>
        <v>0</v>
      </c>
      <c r="AG1602" s="41">
        <f>IFERROR(VLOOKUP(Tabela3[[#This Row],[Fantasia]],'BASE VENDAS'!#REF!,3,0),0)</f>
        <v>0</v>
      </c>
      <c r="AH1602" s="42">
        <f t="shared" si="26"/>
        <v>2.8611970184302681E-2</v>
      </c>
    </row>
    <row r="1603" spans="1:34" x14ac:dyDescent="0.2">
      <c r="A1603" s="9" t="str">
        <f>IFERROR(Tabela3[[#This Row],[direita]],"formula")</f>
        <v>2459 - 44)</v>
      </c>
      <c r="C1603" t="s">
        <v>1134</v>
      </c>
      <c r="D1603" t="s">
        <v>917</v>
      </c>
      <c r="E1603" t="s">
        <v>1135</v>
      </c>
      <c r="F1603" t="s">
        <v>697</v>
      </c>
      <c r="G1603" t="s">
        <v>1413</v>
      </c>
      <c r="H1603" s="48">
        <v>45707</v>
      </c>
      <c r="I1603" t="s">
        <v>1982</v>
      </c>
      <c r="J1603" t="s">
        <v>303</v>
      </c>
      <c r="K1603" t="s">
        <v>159</v>
      </c>
      <c r="L1603" t="s">
        <v>339</v>
      </c>
      <c r="M1603" t="s">
        <v>1652</v>
      </c>
      <c r="N1603" t="s">
        <v>311</v>
      </c>
      <c r="O1603" t="s">
        <v>311</v>
      </c>
      <c r="P1603" t="s">
        <v>2983</v>
      </c>
      <c r="Q1603" t="s">
        <v>300</v>
      </c>
      <c r="R1603" t="s">
        <v>1800</v>
      </c>
      <c r="S1603" t="s">
        <v>20</v>
      </c>
      <c r="T1603" s="49">
        <v>17.458300000000001</v>
      </c>
      <c r="U1603" s="49">
        <v>209.49959999999999</v>
      </c>
      <c r="V1603" s="49">
        <v>838</v>
      </c>
      <c r="W1603" t="s">
        <v>301</v>
      </c>
      <c r="X1603" t="s">
        <v>370</v>
      </c>
      <c r="Y1603" t="s">
        <v>371</v>
      </c>
      <c r="Z1603" t="s">
        <v>1415</v>
      </c>
      <c r="AA1603" s="2" t="str">
        <f>IFERROR(VLOOKUP(Tabela3[[#This Row],[RetornCodigo]],Tabela7[],4,0),"formula")</f>
        <v xml:space="preserve">Mateus Crateus   </v>
      </c>
      <c r="AB1603" s="9" t="str">
        <f>IFERROR(VLOOKUP(Tabela3[[#This Row],[RetornCodigo]],Tabela7[],3,0),"formula")</f>
        <v>Mateus</v>
      </c>
      <c r="AC1603" s="40">
        <f>IFERROR(Tabela3[[#This Row],[Vlr Devolução]]/$AK$1,"formula")</f>
        <v>2.6849064300497288E-3</v>
      </c>
      <c r="AD1603" s="32">
        <f>IFERROR(Tabela3[[#This Row],[Qtd Devolvida Kg]]/$AL$1,"formula")</f>
        <v>6.075869952712777E-3</v>
      </c>
      <c r="AE1603" s="41" t="str">
        <f>IFERROR(RIGHT(Tabela3[[#This Row],[Cliente]],10),"formula")</f>
        <v>2459 - 44)</v>
      </c>
      <c r="AF1603" s="41">
        <f>IFERROR(VLOOKUP(Tabela3[[#This Row],[Fantasia]],'BASE VENDAS'!#REF!,2,0),0)</f>
        <v>0</v>
      </c>
      <c r="AG1603" s="41">
        <f>IFERROR(VLOOKUP(Tabela3[[#This Row],[Fantasia]],'BASE VENDAS'!#REF!,3,0),0)</f>
        <v>0</v>
      </c>
      <c r="AH1603" s="42">
        <f t="shared" si="26"/>
        <v>2.8611970184302681E-2</v>
      </c>
    </row>
    <row r="1604" spans="1:34" x14ac:dyDescent="0.2">
      <c r="A1604" s="9" t="str">
        <f>IFERROR(Tabela3[[#This Row],[direita]],"formula")</f>
        <v>2459 - 43)</v>
      </c>
      <c r="C1604" t="s">
        <v>1134</v>
      </c>
      <c r="D1604" t="s">
        <v>917</v>
      </c>
      <c r="E1604" t="s">
        <v>1135</v>
      </c>
      <c r="F1604" t="s">
        <v>682</v>
      </c>
      <c r="G1604" t="s">
        <v>1420</v>
      </c>
      <c r="H1604" s="48">
        <v>45692</v>
      </c>
      <c r="I1604" t="s">
        <v>357</v>
      </c>
      <c r="J1604" t="s">
        <v>303</v>
      </c>
      <c r="K1604" t="s">
        <v>159</v>
      </c>
      <c r="L1604" t="s">
        <v>339</v>
      </c>
      <c r="M1604" t="s">
        <v>1652</v>
      </c>
      <c r="N1604" t="s">
        <v>311</v>
      </c>
      <c r="O1604" t="s">
        <v>311</v>
      </c>
      <c r="P1604" t="s">
        <v>1421</v>
      </c>
      <c r="Q1604" t="s">
        <v>309</v>
      </c>
      <c r="R1604" t="s">
        <v>1800</v>
      </c>
      <c r="S1604" t="s">
        <v>20</v>
      </c>
      <c r="T1604" s="49">
        <v>0.16669999999999999</v>
      </c>
      <c r="U1604" s="49">
        <v>2.0004</v>
      </c>
      <c r="V1604" s="49">
        <v>8</v>
      </c>
      <c r="W1604" t="s">
        <v>315</v>
      </c>
      <c r="X1604" t="s">
        <v>302</v>
      </c>
      <c r="Y1604" t="s">
        <v>21</v>
      </c>
      <c r="Z1604" t="s">
        <v>1422</v>
      </c>
      <c r="AA1604" s="2" t="str">
        <f>IFERROR(VLOOKUP(Tabela3[[#This Row],[RetornCodigo]],Tabela7[],4,0),"formula")</f>
        <v xml:space="preserve">Mateus Itapipoca   </v>
      </c>
      <c r="AB1604" s="9" t="str">
        <f>IFERROR(VLOOKUP(Tabela3[[#This Row],[RetornCodigo]],Tabela7[],3,0),"formula")</f>
        <v>Mateus</v>
      </c>
      <c r="AC1604" s="40">
        <f>IFERROR(Tabela3[[#This Row],[Vlr Devolução]]/$AK$1,"formula")</f>
        <v>2.5631564964675214E-5</v>
      </c>
      <c r="AD1604" s="32">
        <f>IFERROR(Tabela3[[#This Row],[Qtd Devolvida Kg]]/$AL$1,"formula")</f>
        <v>5.8015243243455542E-5</v>
      </c>
      <c r="AE1604" s="41" t="str">
        <f>IFERROR(RIGHT(Tabela3[[#This Row],[Cliente]],10),"formula")</f>
        <v>2459 - 43)</v>
      </c>
      <c r="AF1604" s="41">
        <f>IFERROR(VLOOKUP(Tabela3[[#This Row],[Fantasia]],'BASE VENDAS'!#REF!,2,0),0)</f>
        <v>0</v>
      </c>
      <c r="AG1604" s="41">
        <f>IFERROR(VLOOKUP(Tabela3[[#This Row],[Fantasia]],'BASE VENDAS'!#REF!,3,0),0)</f>
        <v>0</v>
      </c>
      <c r="AH1604" s="42">
        <f t="shared" si="26"/>
        <v>2.8611970184302681E-2</v>
      </c>
    </row>
    <row r="1605" spans="1:34" x14ac:dyDescent="0.2">
      <c r="A1605" s="9" t="str">
        <f>IFERROR(Tabela3[[#This Row],[direita]],"formula")</f>
        <v>2459 - 43)</v>
      </c>
      <c r="C1605" t="s">
        <v>1134</v>
      </c>
      <c r="D1605" t="s">
        <v>917</v>
      </c>
      <c r="E1605" t="s">
        <v>1135</v>
      </c>
      <c r="F1605" t="s">
        <v>682</v>
      </c>
      <c r="G1605" t="s">
        <v>1420</v>
      </c>
      <c r="H1605" s="48">
        <v>45695</v>
      </c>
      <c r="I1605" t="s">
        <v>357</v>
      </c>
      <c r="J1605" t="s">
        <v>303</v>
      </c>
      <c r="K1605" t="s">
        <v>98</v>
      </c>
      <c r="L1605" t="s">
        <v>418</v>
      </c>
      <c r="M1605" t="s">
        <v>99</v>
      </c>
      <c r="N1605" t="s">
        <v>311</v>
      </c>
      <c r="O1605" t="s">
        <v>311</v>
      </c>
      <c r="P1605" t="s">
        <v>1423</v>
      </c>
      <c r="Q1605" t="s">
        <v>300</v>
      </c>
      <c r="R1605" t="s">
        <v>1795</v>
      </c>
      <c r="S1605" t="s">
        <v>96</v>
      </c>
      <c r="T1605" s="49">
        <v>15</v>
      </c>
      <c r="U1605" s="49">
        <v>15</v>
      </c>
      <c r="V1605" s="49">
        <v>88.5</v>
      </c>
      <c r="W1605" t="s">
        <v>301</v>
      </c>
      <c r="X1605" t="s">
        <v>370</v>
      </c>
      <c r="Y1605" t="s">
        <v>371</v>
      </c>
      <c r="Z1605" t="s">
        <v>1422</v>
      </c>
      <c r="AA1605" s="2" t="str">
        <f>IFERROR(VLOOKUP(Tabela3[[#This Row],[RetornCodigo]],Tabela7[],4,0),"formula")</f>
        <v xml:space="preserve">Mateus Itapipoca   </v>
      </c>
      <c r="AB1605" s="9" t="str">
        <f>IFERROR(VLOOKUP(Tabela3[[#This Row],[RetornCodigo]],Tabela7[],3,0),"formula")</f>
        <v>Mateus</v>
      </c>
      <c r="AC1605" s="40">
        <f>IFERROR(Tabela3[[#This Row],[Vlr Devolução]]/$AK$1,"formula")</f>
        <v>2.8354918742171955E-4</v>
      </c>
      <c r="AD1605" s="32">
        <f>IFERROR(Tabela3[[#This Row],[Qtd Devolvida Kg]]/$AL$1,"formula")</f>
        <v>4.3502731886214415E-4</v>
      </c>
      <c r="AE1605" s="41" t="str">
        <f>IFERROR(RIGHT(Tabela3[[#This Row],[Cliente]],10),"formula")</f>
        <v>2459 - 43)</v>
      </c>
      <c r="AF1605" s="41">
        <f>IFERROR(VLOOKUP(Tabela3[[#This Row],[Fantasia]],'BASE VENDAS'!#REF!,2,0),0)</f>
        <v>0</v>
      </c>
      <c r="AG1605" s="41">
        <f>IFERROR(VLOOKUP(Tabela3[[#This Row],[Fantasia]],'BASE VENDAS'!#REF!,3,0),0)</f>
        <v>0</v>
      </c>
      <c r="AH1605" s="42">
        <f t="shared" si="26"/>
        <v>2.8611970184302681E-2</v>
      </c>
    </row>
    <row r="1606" spans="1:34" x14ac:dyDescent="0.2">
      <c r="A1606" s="9" t="str">
        <f>IFERROR(Tabela3[[#This Row],[direita]],"formula")</f>
        <v>2459 - 43)</v>
      </c>
      <c r="C1606" t="s">
        <v>1134</v>
      </c>
      <c r="D1606" t="s">
        <v>917</v>
      </c>
      <c r="E1606" t="s">
        <v>1135</v>
      </c>
      <c r="F1606" t="s">
        <v>682</v>
      </c>
      <c r="G1606" t="s">
        <v>1420</v>
      </c>
      <c r="H1606" s="48">
        <v>45698</v>
      </c>
      <c r="I1606" t="s">
        <v>430</v>
      </c>
      <c r="J1606" t="s">
        <v>303</v>
      </c>
      <c r="K1606" t="s">
        <v>98</v>
      </c>
      <c r="L1606" t="s">
        <v>418</v>
      </c>
      <c r="M1606" t="s">
        <v>99</v>
      </c>
      <c r="N1606" t="s">
        <v>311</v>
      </c>
      <c r="O1606" t="s">
        <v>311</v>
      </c>
      <c r="P1606" t="s">
        <v>1424</v>
      </c>
      <c r="Q1606" t="s">
        <v>300</v>
      </c>
      <c r="R1606" t="s">
        <v>1795</v>
      </c>
      <c r="S1606" t="s">
        <v>96</v>
      </c>
      <c r="T1606" s="49">
        <v>10</v>
      </c>
      <c r="U1606" s="49">
        <v>10</v>
      </c>
      <c r="V1606" s="49">
        <v>59</v>
      </c>
      <c r="W1606" t="s">
        <v>301</v>
      </c>
      <c r="X1606" t="s">
        <v>370</v>
      </c>
      <c r="Y1606" t="s">
        <v>371</v>
      </c>
      <c r="Z1606" t="s">
        <v>1422</v>
      </c>
      <c r="AA1606" s="2" t="str">
        <f>IFERROR(VLOOKUP(Tabela3[[#This Row],[RetornCodigo]],Tabela7[],4,0),"formula")</f>
        <v xml:space="preserve">Mateus Itapipoca   </v>
      </c>
      <c r="AB1606" s="9" t="str">
        <f>IFERROR(VLOOKUP(Tabela3[[#This Row],[RetornCodigo]],Tabela7[],3,0),"formula")</f>
        <v>Mateus</v>
      </c>
      <c r="AC1606" s="40">
        <f>IFERROR(Tabela3[[#This Row],[Vlr Devolução]]/$AK$1,"formula")</f>
        <v>1.8903279161447973E-4</v>
      </c>
      <c r="AD1606" s="32">
        <f>IFERROR(Tabela3[[#This Row],[Qtd Devolvida Kg]]/$AL$1,"formula")</f>
        <v>2.9001821257476277E-4</v>
      </c>
      <c r="AE1606" s="41" t="str">
        <f>IFERROR(RIGHT(Tabela3[[#This Row],[Cliente]],10),"formula")</f>
        <v>2459 - 43)</v>
      </c>
      <c r="AF1606" s="41">
        <f>IFERROR(VLOOKUP(Tabela3[[#This Row],[Fantasia]],'BASE VENDAS'!#REF!,2,0),0)</f>
        <v>0</v>
      </c>
      <c r="AG1606" s="41">
        <f>IFERROR(VLOOKUP(Tabela3[[#This Row],[Fantasia]],'BASE VENDAS'!#REF!,3,0),0)</f>
        <v>0</v>
      </c>
      <c r="AH1606" s="42">
        <f t="shared" si="26"/>
        <v>2.8611970184302681E-2</v>
      </c>
    </row>
    <row r="1607" spans="1:34" x14ac:dyDescent="0.2">
      <c r="A1607" s="9" t="str">
        <f>IFERROR(Tabela3[[#This Row],[direita]],"formula")</f>
        <v>2459 - 43)</v>
      </c>
      <c r="C1607" t="s">
        <v>1134</v>
      </c>
      <c r="D1607" t="s">
        <v>917</v>
      </c>
      <c r="E1607" t="s">
        <v>1135</v>
      </c>
      <c r="F1607" t="s">
        <v>682</v>
      </c>
      <c r="G1607" t="s">
        <v>1420</v>
      </c>
      <c r="H1607" s="48">
        <v>45698</v>
      </c>
      <c r="I1607" t="s">
        <v>430</v>
      </c>
      <c r="J1607" t="s">
        <v>303</v>
      </c>
      <c r="K1607" t="s">
        <v>159</v>
      </c>
      <c r="L1607" t="s">
        <v>339</v>
      </c>
      <c r="M1607" t="s">
        <v>1652</v>
      </c>
      <c r="N1607" t="s">
        <v>311</v>
      </c>
      <c r="O1607" t="s">
        <v>311</v>
      </c>
      <c r="P1607" t="s">
        <v>1847</v>
      </c>
      <c r="Q1607" t="s">
        <v>300</v>
      </c>
      <c r="R1607" t="s">
        <v>1800</v>
      </c>
      <c r="S1607" t="s">
        <v>20</v>
      </c>
      <c r="T1607" s="49">
        <v>14.5</v>
      </c>
      <c r="U1607" s="49">
        <v>174</v>
      </c>
      <c r="V1607" s="49">
        <v>696</v>
      </c>
      <c r="W1607" t="s">
        <v>301</v>
      </c>
      <c r="X1607" t="s">
        <v>370</v>
      </c>
      <c r="Y1607" t="s">
        <v>371</v>
      </c>
      <c r="Z1607" t="s">
        <v>1422</v>
      </c>
      <c r="AA1607" s="2" t="str">
        <f>IFERROR(VLOOKUP(Tabela3[[#This Row],[RetornCodigo]],Tabela7[],4,0),"formula")</f>
        <v xml:space="preserve">Mateus Itapipoca   </v>
      </c>
      <c r="AB1607" s="9" t="str">
        <f>IFERROR(VLOOKUP(Tabela3[[#This Row],[RetornCodigo]],Tabela7[],3,0),"formula")</f>
        <v>Mateus</v>
      </c>
      <c r="AC1607" s="40">
        <f>IFERROR(Tabela3[[#This Row],[Vlr Devolução]]/$AK$1,"formula")</f>
        <v>2.2299461519267438E-3</v>
      </c>
      <c r="AD1607" s="32">
        <f>IFERROR(Tabela3[[#This Row],[Qtd Devolvida Kg]]/$AL$1,"formula")</f>
        <v>5.0463168988008726E-3</v>
      </c>
      <c r="AE1607" s="41" t="str">
        <f>IFERROR(RIGHT(Tabela3[[#This Row],[Cliente]],10),"formula")</f>
        <v>2459 - 43)</v>
      </c>
      <c r="AF1607" s="41">
        <f>IFERROR(VLOOKUP(Tabela3[[#This Row],[Fantasia]],'BASE VENDAS'!#REF!,2,0),0)</f>
        <v>0</v>
      </c>
      <c r="AG1607" s="41">
        <f>IFERROR(VLOOKUP(Tabela3[[#This Row],[Fantasia]],'BASE VENDAS'!#REF!,3,0),0)</f>
        <v>0</v>
      </c>
      <c r="AH1607" s="42">
        <f t="shared" si="26"/>
        <v>2.8611970184302681E-2</v>
      </c>
    </row>
    <row r="1608" spans="1:34" x14ac:dyDescent="0.2">
      <c r="A1608" s="9" t="str">
        <f>IFERROR(Tabela3[[#This Row],[direita]],"formula")</f>
        <v>2459 - 43)</v>
      </c>
      <c r="C1608" t="s">
        <v>1134</v>
      </c>
      <c r="D1608" t="s">
        <v>917</v>
      </c>
      <c r="E1608" t="s">
        <v>1135</v>
      </c>
      <c r="F1608" t="s">
        <v>682</v>
      </c>
      <c r="G1608" t="s">
        <v>1420</v>
      </c>
      <c r="H1608" s="48">
        <v>45706</v>
      </c>
      <c r="I1608" t="s">
        <v>1982</v>
      </c>
      <c r="J1608" t="s">
        <v>303</v>
      </c>
      <c r="K1608" t="s">
        <v>159</v>
      </c>
      <c r="L1608" t="s">
        <v>339</v>
      </c>
      <c r="M1608" t="s">
        <v>1652</v>
      </c>
      <c r="N1608" t="s">
        <v>311</v>
      </c>
      <c r="O1608" t="s">
        <v>311</v>
      </c>
      <c r="P1608" t="s">
        <v>2984</v>
      </c>
      <c r="Q1608" t="s">
        <v>300</v>
      </c>
      <c r="R1608" t="s">
        <v>1800</v>
      </c>
      <c r="S1608" t="s">
        <v>20</v>
      </c>
      <c r="T1608" s="49">
        <v>5.3417000000000003</v>
      </c>
      <c r="U1608" s="49">
        <v>64.100399999999993</v>
      </c>
      <c r="V1608" s="49">
        <v>256.39999999999998</v>
      </c>
      <c r="W1608" t="s">
        <v>301</v>
      </c>
      <c r="X1608" t="s">
        <v>370</v>
      </c>
      <c r="Y1608" t="s">
        <v>371</v>
      </c>
      <c r="Z1608" t="s">
        <v>1422</v>
      </c>
      <c r="AA1608" s="2" t="str">
        <f>IFERROR(VLOOKUP(Tabela3[[#This Row],[RetornCodigo]],Tabela7[],4,0),"formula")</f>
        <v xml:space="preserve">Mateus Itapipoca   </v>
      </c>
      <c r="AB1608" s="9" t="str">
        <f>IFERROR(VLOOKUP(Tabela3[[#This Row],[RetornCodigo]],Tabela7[],3,0),"formula")</f>
        <v>Mateus</v>
      </c>
      <c r="AC1608" s="40">
        <f>IFERROR(Tabela3[[#This Row],[Vlr Devolução]]/$AK$1,"formula")</f>
        <v>8.2149165711784054E-4</v>
      </c>
      <c r="AD1608" s="32">
        <f>IFERROR(Tabela3[[#This Row],[Qtd Devolvida Kg]]/$AL$1,"formula")</f>
        <v>1.8590283433327322E-3</v>
      </c>
      <c r="AE1608" s="41" t="str">
        <f>IFERROR(RIGHT(Tabela3[[#This Row],[Cliente]],10),"formula")</f>
        <v>2459 - 43)</v>
      </c>
      <c r="AF1608" s="41">
        <f>IFERROR(VLOOKUP(Tabela3[[#This Row],[Fantasia]],'BASE VENDAS'!#REF!,2,0),0)</f>
        <v>0</v>
      </c>
      <c r="AG1608" s="41">
        <f>IFERROR(VLOOKUP(Tabela3[[#This Row],[Fantasia]],'BASE VENDAS'!#REF!,3,0),0)</f>
        <v>0</v>
      </c>
      <c r="AH1608" s="42">
        <f t="shared" si="26"/>
        <v>2.8611970184302681E-2</v>
      </c>
    </row>
    <row r="1609" spans="1:34" x14ac:dyDescent="0.2">
      <c r="A1609" s="9" t="str">
        <f>IFERROR(Tabela3[[#This Row],[direita]],"formula")</f>
        <v>0002 - 23)</v>
      </c>
      <c r="C1609" t="s">
        <v>1134</v>
      </c>
      <c r="D1609" t="s">
        <v>924</v>
      </c>
      <c r="E1609" t="s">
        <v>1135</v>
      </c>
      <c r="F1609" t="s">
        <v>689</v>
      </c>
      <c r="G1609" t="s">
        <v>1330</v>
      </c>
      <c r="H1609" s="48">
        <v>45694</v>
      </c>
      <c r="I1609" t="s">
        <v>357</v>
      </c>
      <c r="J1609" t="s">
        <v>303</v>
      </c>
      <c r="K1609" t="s">
        <v>98</v>
      </c>
      <c r="L1609" t="s">
        <v>418</v>
      </c>
      <c r="M1609" t="s">
        <v>99</v>
      </c>
      <c r="N1609" t="s">
        <v>311</v>
      </c>
      <c r="O1609" t="s">
        <v>311</v>
      </c>
      <c r="P1609" t="s">
        <v>1783</v>
      </c>
      <c r="Q1609" t="s">
        <v>300</v>
      </c>
      <c r="R1609" t="s">
        <v>1795</v>
      </c>
      <c r="S1609" t="s">
        <v>96</v>
      </c>
      <c r="T1609" s="49">
        <v>0.5</v>
      </c>
      <c r="U1609" s="49">
        <v>0.5</v>
      </c>
      <c r="V1609" s="49">
        <v>39.5</v>
      </c>
      <c r="W1609" t="s">
        <v>301</v>
      </c>
      <c r="X1609" t="s">
        <v>370</v>
      </c>
      <c r="Y1609" t="s">
        <v>371</v>
      </c>
      <c r="Z1609" t="s">
        <v>1784</v>
      </c>
      <c r="AA1609" s="2" t="str">
        <f>IFERROR(VLOOKUP(Tabela3[[#This Row],[RetornCodigo]],Tabela7[],4,0),"formula")</f>
        <v xml:space="preserve">Atac Juazeiro Norte   </v>
      </c>
      <c r="AB1609" s="9" t="str">
        <f>IFERROR(VLOOKUP(Tabela3[[#This Row],[RetornCodigo]],Tabela7[],3,0),"formula")</f>
        <v>Atacadao</v>
      </c>
      <c r="AC1609" s="40">
        <f>IFERROR(Tabela3[[#This Row],[Vlr Devolução]]/$AK$1,"formula")</f>
        <v>1.2655585201308388E-4</v>
      </c>
      <c r="AD1609" s="32">
        <f>IFERROR(Tabela3[[#This Row],[Qtd Devolvida Kg]]/$AL$1,"formula")</f>
        <v>1.4500910628738138E-5</v>
      </c>
      <c r="AE1609" s="41" t="str">
        <f>IFERROR(RIGHT(Tabela3[[#This Row],[Cliente]],10),"formula")</f>
        <v>0002 - 23)</v>
      </c>
      <c r="AF1609" s="41">
        <f>IFERROR(VLOOKUP(Tabela3[[#This Row],[Fantasia]],'BASE VENDAS'!#REF!,2,0),0)</f>
        <v>0</v>
      </c>
      <c r="AG1609" s="41">
        <f>IFERROR(VLOOKUP(Tabela3[[#This Row],[Fantasia]],'BASE VENDAS'!#REF!,3,0),0)</f>
        <v>0</v>
      </c>
      <c r="AH1609" s="42">
        <f t="shared" si="26"/>
        <v>2.8611970184302681E-2</v>
      </c>
    </row>
    <row r="1610" spans="1:34" x14ac:dyDescent="0.2">
      <c r="A1610" s="9" t="str">
        <f>IFERROR(Tabela3[[#This Row],[direita]],"formula")</f>
        <v>1899 - 33)</v>
      </c>
      <c r="C1610" t="s">
        <v>1134</v>
      </c>
      <c r="D1610" t="s">
        <v>924</v>
      </c>
      <c r="E1610" t="s">
        <v>1135</v>
      </c>
      <c r="F1610" t="s">
        <v>688</v>
      </c>
      <c r="G1610" t="s">
        <v>1232</v>
      </c>
      <c r="H1610" s="48">
        <v>45695</v>
      </c>
      <c r="I1610" t="s">
        <v>357</v>
      </c>
      <c r="J1610" t="s">
        <v>303</v>
      </c>
      <c r="K1610" t="s">
        <v>159</v>
      </c>
      <c r="L1610" t="s">
        <v>339</v>
      </c>
      <c r="M1610" t="s">
        <v>1652</v>
      </c>
      <c r="N1610" t="s">
        <v>311</v>
      </c>
      <c r="O1610" t="s">
        <v>311</v>
      </c>
      <c r="P1610" t="s">
        <v>1430</v>
      </c>
      <c r="Q1610" t="s">
        <v>300</v>
      </c>
      <c r="R1610" t="s">
        <v>1800</v>
      </c>
      <c r="S1610" t="s">
        <v>20</v>
      </c>
      <c r="T1610" s="49">
        <v>1.0832999999999999</v>
      </c>
      <c r="U1610" s="49">
        <v>12.999599999999999</v>
      </c>
      <c r="V1610" s="49">
        <v>71.5</v>
      </c>
      <c r="W1610" t="s">
        <v>315</v>
      </c>
      <c r="X1610" t="s">
        <v>368</v>
      </c>
      <c r="Y1610" t="s">
        <v>369</v>
      </c>
      <c r="Z1610" t="s">
        <v>1431</v>
      </c>
      <c r="AA1610" s="2" t="str">
        <f>IFERROR(VLOOKUP(Tabela3[[#This Row],[RetornCodigo]],Tabela7[],4,0),"formula")</f>
        <v xml:space="preserve">Assai Iguatu   </v>
      </c>
      <c r="AB1610" s="9" t="str">
        <f>IFERROR(VLOOKUP(Tabela3[[#This Row],[RetornCodigo]],Tabela7[],3,0),"formula")</f>
        <v>Assai</v>
      </c>
      <c r="AC1610" s="40">
        <f>IFERROR(Tabela3[[#This Row],[Vlr Devolução]]/$AK$1,"formula")</f>
        <v>2.2908211187178473E-4</v>
      </c>
      <c r="AD1610" s="32">
        <f>IFERROR(Tabela3[[#This Row],[Qtd Devolvida Kg]]/$AL$1,"formula")</f>
        <v>3.7701207561868859E-4</v>
      </c>
      <c r="AE1610" s="41" t="str">
        <f>IFERROR(RIGHT(Tabela3[[#This Row],[Cliente]],10),"formula")</f>
        <v>1899 - 33)</v>
      </c>
      <c r="AF1610" s="41">
        <f>IFERROR(VLOOKUP(Tabela3[[#This Row],[Fantasia]],'BASE VENDAS'!#REF!,2,0),0)</f>
        <v>0</v>
      </c>
      <c r="AG1610" s="41">
        <f>IFERROR(VLOOKUP(Tabela3[[#This Row],[Fantasia]],'BASE VENDAS'!#REF!,3,0),0)</f>
        <v>0</v>
      </c>
      <c r="AH1610" s="42">
        <f t="shared" si="26"/>
        <v>2.8611970184302681E-2</v>
      </c>
    </row>
    <row r="1611" spans="1:34" x14ac:dyDescent="0.2">
      <c r="A1611" s="9" t="str">
        <f>IFERROR(Tabela3[[#This Row],[direita]],"formula")</f>
        <v>0002 - 53)</v>
      </c>
      <c r="C1611" t="s">
        <v>1140</v>
      </c>
      <c r="D1611" t="s">
        <v>918</v>
      </c>
      <c r="E1611" t="s">
        <v>1141</v>
      </c>
      <c r="F1611" t="s">
        <v>679</v>
      </c>
      <c r="G1611" t="s">
        <v>1432</v>
      </c>
      <c r="H1611" s="48">
        <v>45695</v>
      </c>
      <c r="I1611" t="s">
        <v>357</v>
      </c>
      <c r="J1611" t="s">
        <v>303</v>
      </c>
      <c r="K1611" t="s">
        <v>98</v>
      </c>
      <c r="L1611" t="s">
        <v>358</v>
      </c>
      <c r="M1611" t="s">
        <v>359</v>
      </c>
      <c r="N1611" t="s">
        <v>311</v>
      </c>
      <c r="O1611" t="s">
        <v>311</v>
      </c>
      <c r="P1611" t="s">
        <v>1848</v>
      </c>
      <c r="Q1611" t="s">
        <v>300</v>
      </c>
      <c r="R1611" t="s">
        <v>419</v>
      </c>
      <c r="S1611" t="s">
        <v>20</v>
      </c>
      <c r="T1611" s="49">
        <v>1</v>
      </c>
      <c r="U1611" s="49">
        <v>12.75</v>
      </c>
      <c r="V1611" s="49">
        <v>106.2</v>
      </c>
      <c r="W1611" t="s">
        <v>315</v>
      </c>
      <c r="X1611" t="s">
        <v>302</v>
      </c>
      <c r="Y1611" t="s">
        <v>335</v>
      </c>
      <c r="Z1611" t="s">
        <v>1434</v>
      </c>
      <c r="AA1611" s="2" t="str">
        <f>IFERROR(VLOOKUP(Tabela3[[#This Row],[RetornCodigo]],Tabela7[],4,0),"formula")</f>
        <v xml:space="preserve">Atac Picos   </v>
      </c>
      <c r="AB1611" s="9" t="str">
        <f>IFERROR(VLOOKUP(Tabela3[[#This Row],[RetornCodigo]],Tabela7[],3,0),"formula")</f>
        <v>Atacadao</v>
      </c>
      <c r="AC1611" s="40">
        <f>IFERROR(Tabela3[[#This Row],[Vlr Devolução]]/$AK$1,"formula")</f>
        <v>3.4025902490606347E-4</v>
      </c>
      <c r="AD1611" s="32">
        <f>IFERROR(Tabela3[[#This Row],[Qtd Devolvida Kg]]/$AL$1,"formula")</f>
        <v>3.6977322103282252E-4</v>
      </c>
      <c r="AE1611" s="41" t="str">
        <f>IFERROR(RIGHT(Tabela3[[#This Row],[Cliente]],10),"formula")</f>
        <v>0002 - 53)</v>
      </c>
      <c r="AF1611" s="41">
        <f>IFERROR(VLOOKUP(Tabela3[[#This Row],[Fantasia]],'BASE VENDAS'!#REF!,2,0),0)</f>
        <v>0</v>
      </c>
      <c r="AG1611" s="41">
        <f>IFERROR(VLOOKUP(Tabela3[[#This Row],[Fantasia]],'BASE VENDAS'!#REF!,3,0),0)</f>
        <v>0</v>
      </c>
      <c r="AH1611" s="42">
        <f t="shared" si="26"/>
        <v>2.8611970184302681E-2</v>
      </c>
    </row>
    <row r="1612" spans="1:34" x14ac:dyDescent="0.2">
      <c r="A1612" s="9" t="str">
        <f>IFERROR(Tabela3[[#This Row],[direita]],"formula")</f>
        <v>0002 - 53)</v>
      </c>
      <c r="C1612" t="s">
        <v>1140</v>
      </c>
      <c r="D1612" t="s">
        <v>918</v>
      </c>
      <c r="E1612" t="s">
        <v>1141</v>
      </c>
      <c r="F1612" t="s">
        <v>679</v>
      </c>
      <c r="G1612" t="s">
        <v>1432</v>
      </c>
      <c r="H1612" s="48">
        <v>45695</v>
      </c>
      <c r="I1612" t="s">
        <v>357</v>
      </c>
      <c r="J1612" t="s">
        <v>303</v>
      </c>
      <c r="K1612" t="s">
        <v>159</v>
      </c>
      <c r="L1612" t="s">
        <v>340</v>
      </c>
      <c r="M1612" t="s">
        <v>1812</v>
      </c>
      <c r="N1612" t="s">
        <v>311</v>
      </c>
      <c r="O1612" t="s">
        <v>311</v>
      </c>
      <c r="P1612" t="s">
        <v>1433</v>
      </c>
      <c r="Q1612" t="s">
        <v>319</v>
      </c>
      <c r="R1612" t="s">
        <v>1813</v>
      </c>
      <c r="S1612" t="s">
        <v>20</v>
      </c>
      <c r="T1612" s="49">
        <v>0.41670000000000001</v>
      </c>
      <c r="U1612" s="49">
        <v>5.0004</v>
      </c>
      <c r="V1612" s="49">
        <v>16.5</v>
      </c>
      <c r="W1612" t="s">
        <v>305</v>
      </c>
      <c r="X1612" t="s">
        <v>368</v>
      </c>
      <c r="Y1612" t="s">
        <v>369</v>
      </c>
      <c r="Z1612" t="s">
        <v>1434</v>
      </c>
      <c r="AA1612" s="2" t="str">
        <f>IFERROR(VLOOKUP(Tabela3[[#This Row],[RetornCodigo]],Tabela7[],4,0),"formula")</f>
        <v xml:space="preserve">Atac Picos   </v>
      </c>
      <c r="AB1612" s="9" t="str">
        <f>IFERROR(VLOOKUP(Tabela3[[#This Row],[RetornCodigo]],Tabela7[],3,0),"formula")</f>
        <v>Atacadao</v>
      </c>
      <c r="AC1612" s="40">
        <f>IFERROR(Tabela3[[#This Row],[Vlr Devolução]]/$AK$1,"formula")</f>
        <v>5.2865102739642629E-5</v>
      </c>
      <c r="AD1612" s="32">
        <f>IFERROR(Tabela3[[#This Row],[Qtd Devolvida Kg]]/$AL$1,"formula")</f>
        <v>1.4502070701588439E-4</v>
      </c>
      <c r="AE1612" s="41" t="str">
        <f>IFERROR(RIGHT(Tabela3[[#This Row],[Cliente]],10),"formula")</f>
        <v>0002 - 53)</v>
      </c>
      <c r="AF1612" s="41">
        <f>IFERROR(VLOOKUP(Tabela3[[#This Row],[Fantasia]],'BASE VENDAS'!#REF!,2,0),0)</f>
        <v>0</v>
      </c>
      <c r="AG1612" s="41">
        <f>IFERROR(VLOOKUP(Tabela3[[#This Row],[Fantasia]],'BASE VENDAS'!#REF!,3,0),0)</f>
        <v>0</v>
      </c>
      <c r="AH1612" s="42">
        <f t="shared" si="26"/>
        <v>2.8611970184302681E-2</v>
      </c>
    </row>
    <row r="1613" spans="1:34" x14ac:dyDescent="0.2">
      <c r="A1613" s="9" t="str">
        <f>IFERROR(Tabela3[[#This Row],[direita]],"formula")</f>
        <v>0002 - 53)</v>
      </c>
      <c r="C1613" t="s">
        <v>1140</v>
      </c>
      <c r="D1613" t="s">
        <v>918</v>
      </c>
      <c r="E1613" t="s">
        <v>1141</v>
      </c>
      <c r="F1613" t="s">
        <v>679</v>
      </c>
      <c r="G1613" t="s">
        <v>1432</v>
      </c>
      <c r="H1613" s="48">
        <v>45695</v>
      </c>
      <c r="I1613" t="s">
        <v>357</v>
      </c>
      <c r="J1613" t="s">
        <v>303</v>
      </c>
      <c r="K1613" t="s">
        <v>159</v>
      </c>
      <c r="L1613" t="s">
        <v>339</v>
      </c>
      <c r="M1613" t="s">
        <v>160</v>
      </c>
      <c r="N1613" t="s">
        <v>311</v>
      </c>
      <c r="O1613" t="s">
        <v>311</v>
      </c>
      <c r="P1613" t="s">
        <v>1433</v>
      </c>
      <c r="Q1613" t="s">
        <v>327</v>
      </c>
      <c r="R1613" t="s">
        <v>161</v>
      </c>
      <c r="S1613" t="s">
        <v>20</v>
      </c>
      <c r="T1613" s="49">
        <v>0.33329999999999999</v>
      </c>
      <c r="U1613" s="49">
        <v>3.9996</v>
      </c>
      <c r="V1613" s="49">
        <v>30</v>
      </c>
      <c r="W1613" t="s">
        <v>305</v>
      </c>
      <c r="X1613" t="s">
        <v>368</v>
      </c>
      <c r="Y1613" t="s">
        <v>369</v>
      </c>
      <c r="Z1613" t="s">
        <v>1434</v>
      </c>
      <c r="AA1613" s="2" t="str">
        <f>IFERROR(VLOOKUP(Tabela3[[#This Row],[RetornCodigo]],Tabela7[],4,0),"formula")</f>
        <v xml:space="preserve">Atac Picos   </v>
      </c>
      <c r="AB1613" s="9" t="str">
        <f>IFERROR(VLOOKUP(Tabela3[[#This Row],[RetornCodigo]],Tabela7[],3,0),"formula")</f>
        <v>Atacadao</v>
      </c>
      <c r="AC1613" s="40">
        <f>IFERROR(Tabela3[[#This Row],[Vlr Devolução]]/$AK$1,"formula")</f>
        <v>9.6118368617532064E-5</v>
      </c>
      <c r="AD1613" s="32">
        <f>IFERROR(Tabela3[[#This Row],[Qtd Devolvida Kg]]/$AL$1,"formula")</f>
        <v>1.1599568430140211E-4</v>
      </c>
      <c r="AE1613" s="41" t="str">
        <f>IFERROR(RIGHT(Tabela3[[#This Row],[Cliente]],10),"formula")</f>
        <v>0002 - 53)</v>
      </c>
      <c r="AF1613" s="41">
        <f>IFERROR(VLOOKUP(Tabela3[[#This Row],[Fantasia]],'BASE VENDAS'!#REF!,2,0),0)</f>
        <v>0</v>
      </c>
      <c r="AG1613" s="41">
        <f>IFERROR(VLOOKUP(Tabela3[[#This Row],[Fantasia]],'BASE VENDAS'!#REF!,3,0),0)</f>
        <v>0</v>
      </c>
      <c r="AH1613" s="42">
        <f t="shared" si="26"/>
        <v>2.8611970184302681E-2</v>
      </c>
    </row>
    <row r="1614" spans="1:34" x14ac:dyDescent="0.2">
      <c r="A1614" s="9" t="str">
        <f>IFERROR(Tabela3[[#This Row],[direita]],"formula")</f>
        <v>1899 - 73)</v>
      </c>
      <c r="C1614" t="s">
        <v>1140</v>
      </c>
      <c r="D1614" t="s">
        <v>921</v>
      </c>
      <c r="E1614" t="s">
        <v>1284</v>
      </c>
      <c r="F1614" t="s">
        <v>681</v>
      </c>
      <c r="G1614" t="s">
        <v>1439</v>
      </c>
      <c r="H1614" s="48">
        <v>45695</v>
      </c>
      <c r="I1614" t="s">
        <v>357</v>
      </c>
      <c r="J1614" t="s">
        <v>303</v>
      </c>
      <c r="K1614" t="s">
        <v>159</v>
      </c>
      <c r="L1614" t="s">
        <v>339</v>
      </c>
      <c r="M1614" t="s">
        <v>160</v>
      </c>
      <c r="N1614" t="s">
        <v>311</v>
      </c>
      <c r="O1614" t="s">
        <v>311</v>
      </c>
      <c r="P1614" t="s">
        <v>1849</v>
      </c>
      <c r="Q1614" t="s">
        <v>300</v>
      </c>
      <c r="R1614" t="s">
        <v>161</v>
      </c>
      <c r="S1614" t="s">
        <v>20</v>
      </c>
      <c r="T1614" s="49">
        <v>1.8167</v>
      </c>
      <c r="U1614" s="49">
        <v>21.8004</v>
      </c>
      <c r="V1614" s="49">
        <v>152.6</v>
      </c>
      <c r="W1614" t="s">
        <v>301</v>
      </c>
      <c r="X1614" t="s">
        <v>370</v>
      </c>
      <c r="Y1614" t="s">
        <v>371</v>
      </c>
      <c r="Z1614" t="s">
        <v>1441</v>
      </c>
      <c r="AA1614" s="2" t="str">
        <f>IFERROR(VLOOKUP(Tabela3[[#This Row],[RetornCodigo]],Tabela7[],4,0),"formula")</f>
        <v xml:space="preserve">Assai Sao Bernardo   </v>
      </c>
      <c r="AB1614" s="9" t="str">
        <f>IFERROR(VLOOKUP(Tabela3[[#This Row],[RetornCodigo]],Tabela7[],3,0),"formula")</f>
        <v>Assai</v>
      </c>
      <c r="AC1614" s="40">
        <f>IFERROR(Tabela3[[#This Row],[Vlr Devolução]]/$AK$1,"formula")</f>
        <v>4.8892210170117974E-4</v>
      </c>
      <c r="AD1614" s="32">
        <f>IFERROR(Tabela3[[#This Row],[Qtd Devolvida Kg]]/$AL$1,"formula")</f>
        <v>6.3225130414148577E-4</v>
      </c>
      <c r="AE1614" s="41" t="str">
        <f>IFERROR(RIGHT(Tabela3[[#This Row],[Cliente]],10),"formula")</f>
        <v>1899 - 73)</v>
      </c>
      <c r="AF1614" s="41">
        <f>IFERROR(VLOOKUP(Tabela3[[#This Row],[Fantasia]],'BASE VENDAS'!#REF!,2,0),0)</f>
        <v>0</v>
      </c>
      <c r="AG1614" s="41">
        <f>IFERROR(VLOOKUP(Tabela3[[#This Row],[Fantasia]],'BASE VENDAS'!#REF!,3,0),0)</f>
        <v>0</v>
      </c>
      <c r="AH1614" s="42">
        <f t="shared" si="26"/>
        <v>2.8611970184302681E-2</v>
      </c>
    </row>
    <row r="1615" spans="1:34" x14ac:dyDescent="0.2">
      <c r="A1615" s="9" t="str">
        <f>IFERROR(Tabela3[[#This Row],[direita]],"formula")</f>
        <v>1899 - 73)</v>
      </c>
      <c r="C1615" t="s">
        <v>1140</v>
      </c>
      <c r="D1615" t="s">
        <v>921</v>
      </c>
      <c r="E1615" t="s">
        <v>1284</v>
      </c>
      <c r="F1615" t="s">
        <v>681</v>
      </c>
      <c r="G1615" t="s">
        <v>1439</v>
      </c>
      <c r="H1615" s="48">
        <v>45695</v>
      </c>
      <c r="I1615" t="s">
        <v>357</v>
      </c>
      <c r="J1615" t="s">
        <v>303</v>
      </c>
      <c r="K1615" t="s">
        <v>159</v>
      </c>
      <c r="L1615" t="s">
        <v>339</v>
      </c>
      <c r="M1615" t="s">
        <v>160</v>
      </c>
      <c r="N1615" t="s">
        <v>311</v>
      </c>
      <c r="O1615" t="s">
        <v>311</v>
      </c>
      <c r="P1615" t="s">
        <v>1850</v>
      </c>
      <c r="Q1615" t="s">
        <v>300</v>
      </c>
      <c r="R1615" t="s">
        <v>161</v>
      </c>
      <c r="S1615" t="s">
        <v>20</v>
      </c>
      <c r="T1615" s="49">
        <v>0.16669999999999999</v>
      </c>
      <c r="U1615" s="49">
        <v>2.0004</v>
      </c>
      <c r="V1615" s="49">
        <v>14</v>
      </c>
      <c r="W1615" t="s">
        <v>301</v>
      </c>
      <c r="X1615" t="s">
        <v>370</v>
      </c>
      <c r="Y1615" t="s">
        <v>371</v>
      </c>
      <c r="Z1615" t="s">
        <v>1441</v>
      </c>
      <c r="AA1615" s="2" t="str">
        <f>IFERROR(VLOOKUP(Tabela3[[#This Row],[RetornCodigo]],Tabela7[],4,0),"formula")</f>
        <v xml:space="preserve">Assai Sao Bernardo   </v>
      </c>
      <c r="AB1615" s="9" t="str">
        <f>IFERROR(VLOOKUP(Tabela3[[#This Row],[RetornCodigo]],Tabela7[],3,0),"formula")</f>
        <v>Assai</v>
      </c>
      <c r="AC1615" s="40">
        <f>IFERROR(Tabela3[[#This Row],[Vlr Devolução]]/$AK$1,"formula")</f>
        <v>4.4855238688181629E-5</v>
      </c>
      <c r="AD1615" s="32">
        <f>IFERROR(Tabela3[[#This Row],[Qtd Devolvida Kg]]/$AL$1,"formula")</f>
        <v>5.8015243243455542E-5</v>
      </c>
      <c r="AE1615" s="41" t="str">
        <f>IFERROR(RIGHT(Tabela3[[#This Row],[Cliente]],10),"formula")</f>
        <v>1899 - 73)</v>
      </c>
      <c r="AF1615" s="41">
        <f>IFERROR(VLOOKUP(Tabela3[[#This Row],[Fantasia]],'BASE VENDAS'!#REF!,2,0),0)</f>
        <v>0</v>
      </c>
      <c r="AG1615" s="41">
        <f>IFERROR(VLOOKUP(Tabela3[[#This Row],[Fantasia]],'BASE VENDAS'!#REF!,3,0),0)</f>
        <v>0</v>
      </c>
      <c r="AH1615" s="42">
        <f t="shared" si="26"/>
        <v>2.8611970184302681E-2</v>
      </c>
    </row>
    <row r="1616" spans="1:34" x14ac:dyDescent="0.2">
      <c r="A1616" s="9" t="str">
        <f>IFERROR(Tabela3[[#This Row],[direita]],"formula")</f>
        <v>1899 - 72)</v>
      </c>
      <c r="C1616" t="s">
        <v>1140</v>
      </c>
      <c r="D1616" t="s">
        <v>921</v>
      </c>
      <c r="E1616" t="s">
        <v>1284</v>
      </c>
      <c r="F1616" t="s">
        <v>681</v>
      </c>
      <c r="G1616" t="s">
        <v>1285</v>
      </c>
      <c r="H1616" s="48">
        <v>45703</v>
      </c>
      <c r="I1616" t="s">
        <v>430</v>
      </c>
      <c r="J1616" t="s">
        <v>303</v>
      </c>
      <c r="K1616" t="s">
        <v>159</v>
      </c>
      <c r="L1616" t="s">
        <v>340</v>
      </c>
      <c r="M1616" t="s">
        <v>162</v>
      </c>
      <c r="N1616" t="s">
        <v>325</v>
      </c>
      <c r="O1616" t="s">
        <v>311</v>
      </c>
      <c r="P1616" t="s">
        <v>2265</v>
      </c>
      <c r="Q1616" t="s">
        <v>308</v>
      </c>
      <c r="R1616" t="s">
        <v>1814</v>
      </c>
      <c r="S1616" t="s">
        <v>20</v>
      </c>
      <c r="T1616" s="49">
        <v>5</v>
      </c>
      <c r="U1616" s="49">
        <v>60</v>
      </c>
      <c r="V1616" s="49">
        <v>288</v>
      </c>
      <c r="W1616" t="s">
        <v>305</v>
      </c>
      <c r="X1616" t="s">
        <v>368</v>
      </c>
      <c r="Y1616" t="s">
        <v>369</v>
      </c>
      <c r="Z1616" t="s">
        <v>1443</v>
      </c>
      <c r="AA1616" s="2" t="str">
        <f>IFERROR(VLOOKUP(Tabela3[[#This Row],[RetornCodigo]],Tabela7[],4,0),"formula")</f>
        <v xml:space="preserve">Assai Novo Angelim   </v>
      </c>
      <c r="AB1616" s="9" t="str">
        <f>IFERROR(VLOOKUP(Tabela3[[#This Row],[RetornCodigo]],Tabela7[],3,0),"formula")</f>
        <v>Assai</v>
      </c>
      <c r="AC1616" s="40">
        <f>IFERROR(Tabela3[[#This Row],[Vlr Devolução]]/$AK$1,"formula")</f>
        <v>9.2273633872830773E-4</v>
      </c>
      <c r="AD1616" s="32">
        <f>IFERROR(Tabela3[[#This Row],[Qtd Devolvida Kg]]/$AL$1,"formula")</f>
        <v>1.7401092754485766E-3</v>
      </c>
      <c r="AE1616" s="41" t="str">
        <f>IFERROR(RIGHT(Tabela3[[#This Row],[Cliente]],10),"formula")</f>
        <v>1899 - 72)</v>
      </c>
      <c r="AF1616" s="41">
        <f>IFERROR(VLOOKUP(Tabela3[[#This Row],[Fantasia]],'BASE VENDAS'!#REF!,2,0),0)</f>
        <v>0</v>
      </c>
      <c r="AG1616" s="41">
        <f>IFERROR(VLOOKUP(Tabela3[[#This Row],[Fantasia]],'BASE VENDAS'!#REF!,3,0),0)</f>
        <v>0</v>
      </c>
      <c r="AH1616" s="42">
        <f t="shared" si="26"/>
        <v>2.8611970184302681E-2</v>
      </c>
    </row>
    <row r="1617" spans="1:34" x14ac:dyDescent="0.2">
      <c r="A1617" s="9" t="str">
        <f>IFERROR(Tabela3[[#This Row],[direita]],"formula")</f>
        <v>1899 - 72)</v>
      </c>
      <c r="C1617" t="s">
        <v>1140</v>
      </c>
      <c r="D1617" t="s">
        <v>921</v>
      </c>
      <c r="E1617" t="s">
        <v>1284</v>
      </c>
      <c r="F1617" t="s">
        <v>681</v>
      </c>
      <c r="G1617" t="s">
        <v>1285</v>
      </c>
      <c r="H1617" s="48">
        <v>45703</v>
      </c>
      <c r="I1617" t="s">
        <v>430</v>
      </c>
      <c r="J1617" t="s">
        <v>303</v>
      </c>
      <c r="K1617" t="s">
        <v>159</v>
      </c>
      <c r="L1617" t="s">
        <v>339</v>
      </c>
      <c r="M1617" t="s">
        <v>160</v>
      </c>
      <c r="N1617" t="s">
        <v>311</v>
      </c>
      <c r="O1617" t="s">
        <v>311</v>
      </c>
      <c r="P1617" t="s">
        <v>2265</v>
      </c>
      <c r="Q1617" t="s">
        <v>309</v>
      </c>
      <c r="R1617" t="s">
        <v>161</v>
      </c>
      <c r="S1617" t="s">
        <v>20</v>
      </c>
      <c r="T1617" s="49">
        <v>2.5</v>
      </c>
      <c r="U1617" s="49">
        <v>30</v>
      </c>
      <c r="V1617" s="49">
        <v>210</v>
      </c>
      <c r="W1617" t="s">
        <v>301</v>
      </c>
      <c r="X1617" t="s">
        <v>370</v>
      </c>
      <c r="Y1617" t="s">
        <v>371</v>
      </c>
      <c r="Z1617" t="s">
        <v>1443</v>
      </c>
      <c r="AA1617" s="2" t="str">
        <f>IFERROR(VLOOKUP(Tabela3[[#This Row],[RetornCodigo]],Tabela7[],4,0),"formula")</f>
        <v xml:space="preserve">Assai Novo Angelim   </v>
      </c>
      <c r="AB1617" s="9" t="str">
        <f>IFERROR(VLOOKUP(Tabela3[[#This Row],[RetornCodigo]],Tabela7[],3,0),"formula")</f>
        <v>Assai</v>
      </c>
      <c r="AC1617" s="40">
        <f>IFERROR(Tabela3[[#This Row],[Vlr Devolução]]/$AK$1,"formula")</f>
        <v>6.7282858032272443E-4</v>
      </c>
      <c r="AD1617" s="32">
        <f>IFERROR(Tabela3[[#This Row],[Qtd Devolvida Kg]]/$AL$1,"formula")</f>
        <v>8.700546377242883E-4</v>
      </c>
      <c r="AE1617" s="41" t="str">
        <f>IFERROR(RIGHT(Tabela3[[#This Row],[Cliente]],10),"formula")</f>
        <v>1899 - 72)</v>
      </c>
      <c r="AF1617" s="41">
        <f>IFERROR(VLOOKUP(Tabela3[[#This Row],[Fantasia]],'BASE VENDAS'!#REF!,2,0),0)</f>
        <v>0</v>
      </c>
      <c r="AG1617" s="41">
        <f>IFERROR(VLOOKUP(Tabela3[[#This Row],[Fantasia]],'BASE VENDAS'!#REF!,3,0),0)</f>
        <v>0</v>
      </c>
      <c r="AH1617" s="42">
        <f t="shared" si="26"/>
        <v>2.8611970184302681E-2</v>
      </c>
    </row>
    <row r="1618" spans="1:34" x14ac:dyDescent="0.2">
      <c r="A1618" s="9" t="str">
        <f>IFERROR(Tabela3[[#This Row],[direita]],"formula")</f>
        <v>1899 - 71)</v>
      </c>
      <c r="C1618" t="s">
        <v>1140</v>
      </c>
      <c r="D1618" t="s">
        <v>921</v>
      </c>
      <c r="E1618" t="s">
        <v>1284</v>
      </c>
      <c r="F1618" t="s">
        <v>681</v>
      </c>
      <c r="G1618" t="s">
        <v>1288</v>
      </c>
      <c r="H1618" s="48">
        <v>45694</v>
      </c>
      <c r="I1618" t="s">
        <v>357</v>
      </c>
      <c r="J1618" t="s">
        <v>303</v>
      </c>
      <c r="K1618" t="s">
        <v>159</v>
      </c>
      <c r="L1618" t="s">
        <v>340</v>
      </c>
      <c r="M1618" t="s">
        <v>162</v>
      </c>
      <c r="N1618" t="s">
        <v>325</v>
      </c>
      <c r="O1618" t="s">
        <v>311</v>
      </c>
      <c r="P1618" t="s">
        <v>1444</v>
      </c>
      <c r="Q1618" t="s">
        <v>308</v>
      </c>
      <c r="R1618" t="s">
        <v>1814</v>
      </c>
      <c r="S1618" t="s">
        <v>20</v>
      </c>
      <c r="T1618" s="49">
        <v>8.3000000000000001E-3</v>
      </c>
      <c r="U1618" s="49">
        <v>9.9599999999999994E-2</v>
      </c>
      <c r="V1618" s="49">
        <v>0.48</v>
      </c>
      <c r="W1618" t="s">
        <v>301</v>
      </c>
      <c r="X1618" t="s">
        <v>370</v>
      </c>
      <c r="Y1618" t="s">
        <v>371</v>
      </c>
      <c r="Z1618" t="s">
        <v>1445</v>
      </c>
      <c r="AA1618" s="2" t="str">
        <f>IFERROR(VLOOKUP(Tabela3[[#This Row],[RetornCodigo]],Tabela7[],4,0),"formula")</f>
        <v xml:space="preserve">Assai Turu   </v>
      </c>
      <c r="AB1618" s="9" t="str">
        <f>IFERROR(VLOOKUP(Tabela3[[#This Row],[RetornCodigo]],Tabela7[],3,0),"formula")</f>
        <v>Assai</v>
      </c>
      <c r="AC1618" s="40">
        <f>IFERROR(Tabela3[[#This Row],[Vlr Devolução]]/$AK$1,"formula")</f>
        <v>1.5378938978805129E-6</v>
      </c>
      <c r="AD1618" s="32">
        <f>IFERROR(Tabela3[[#This Row],[Qtd Devolvida Kg]]/$AL$1,"formula")</f>
        <v>2.888581397244637E-6</v>
      </c>
      <c r="AE1618" s="41" t="str">
        <f>IFERROR(RIGHT(Tabela3[[#This Row],[Cliente]],10),"formula")</f>
        <v>1899 - 71)</v>
      </c>
      <c r="AF1618" s="41">
        <f>IFERROR(VLOOKUP(Tabela3[[#This Row],[Fantasia]],'BASE VENDAS'!#REF!,2,0),0)</f>
        <v>0</v>
      </c>
      <c r="AG1618" s="41">
        <f>IFERROR(VLOOKUP(Tabela3[[#This Row],[Fantasia]],'BASE VENDAS'!#REF!,3,0),0)</f>
        <v>0</v>
      </c>
      <c r="AH1618" s="42">
        <f t="shared" si="26"/>
        <v>2.8611970184302681E-2</v>
      </c>
    </row>
    <row r="1619" spans="1:34" x14ac:dyDescent="0.2">
      <c r="A1619" s="9" t="str">
        <f>IFERROR(Tabela3[[#This Row],[direita]],"formula")</f>
        <v>1899 - 29)</v>
      </c>
      <c r="C1619" t="s">
        <v>1140</v>
      </c>
      <c r="D1619" t="s">
        <v>923</v>
      </c>
      <c r="E1619" t="s">
        <v>1141</v>
      </c>
      <c r="F1619" t="s">
        <v>684</v>
      </c>
      <c r="G1619" t="s">
        <v>1455</v>
      </c>
      <c r="H1619" s="48">
        <v>45695</v>
      </c>
      <c r="I1619" t="s">
        <v>357</v>
      </c>
      <c r="J1619" t="s">
        <v>303</v>
      </c>
      <c r="K1619" t="s">
        <v>159</v>
      </c>
      <c r="L1619" t="s">
        <v>340</v>
      </c>
      <c r="M1619" t="s">
        <v>1812</v>
      </c>
      <c r="N1619" t="s">
        <v>311</v>
      </c>
      <c r="O1619" t="s">
        <v>311</v>
      </c>
      <c r="P1619" t="s">
        <v>1851</v>
      </c>
      <c r="Q1619" t="s">
        <v>300</v>
      </c>
      <c r="R1619" t="s">
        <v>1813</v>
      </c>
      <c r="S1619" t="s">
        <v>20</v>
      </c>
      <c r="T1619" s="49">
        <v>0.58330000000000004</v>
      </c>
      <c r="U1619" s="49">
        <v>6.9996</v>
      </c>
      <c r="V1619" s="49">
        <v>24.5</v>
      </c>
      <c r="W1619" t="s">
        <v>315</v>
      </c>
      <c r="X1619" t="s">
        <v>302</v>
      </c>
      <c r="Y1619" t="s">
        <v>21</v>
      </c>
      <c r="Z1619" t="s">
        <v>1460</v>
      </c>
      <c r="AA1619" s="2" t="str">
        <f>IFERROR(VLOOKUP(Tabela3[[#This Row],[RetornCodigo]],Tabela7[],4,0),"formula")</f>
        <v xml:space="preserve">Assai Parnaiba   </v>
      </c>
      <c r="AB1619" s="9" t="str">
        <f>IFERROR(VLOOKUP(Tabela3[[#This Row],[RetornCodigo]],Tabela7[],3,0),"formula")</f>
        <v>Assai</v>
      </c>
      <c r="AC1619" s="40">
        <f>IFERROR(Tabela3[[#This Row],[Vlr Devolução]]/$AK$1,"formula")</f>
        <v>7.849666770431785E-5</v>
      </c>
      <c r="AD1619" s="32">
        <f>IFERROR(Tabela3[[#This Row],[Qtd Devolvida Kg]]/$AL$1,"formula")</f>
        <v>2.0300114807383094E-4</v>
      </c>
      <c r="AE1619" s="41" t="str">
        <f>IFERROR(RIGHT(Tabela3[[#This Row],[Cliente]],10),"formula")</f>
        <v>1899 - 29)</v>
      </c>
      <c r="AF1619" s="41">
        <f>IFERROR(VLOOKUP(Tabela3[[#This Row],[Fantasia]],'BASE VENDAS'!#REF!,2,0),0)</f>
        <v>0</v>
      </c>
      <c r="AG1619" s="41">
        <f>IFERROR(VLOOKUP(Tabela3[[#This Row],[Fantasia]],'BASE VENDAS'!#REF!,3,0),0)</f>
        <v>0</v>
      </c>
      <c r="AH1619" s="42">
        <f t="shared" si="26"/>
        <v>2.8611970184302681E-2</v>
      </c>
    </row>
    <row r="1620" spans="1:34" x14ac:dyDescent="0.2">
      <c r="A1620" s="9" t="str">
        <f>IFERROR(Tabela3[[#This Row],[direita]],"formula")</f>
        <v>1899 - 60)</v>
      </c>
      <c r="C1620" t="s">
        <v>1140</v>
      </c>
      <c r="D1620" t="s">
        <v>919</v>
      </c>
      <c r="E1620" t="s">
        <v>1141</v>
      </c>
      <c r="F1620" t="s">
        <v>677</v>
      </c>
      <c r="G1620" t="s">
        <v>1189</v>
      </c>
      <c r="H1620" s="48">
        <v>45695</v>
      </c>
      <c r="I1620" t="s">
        <v>357</v>
      </c>
      <c r="J1620" t="s">
        <v>303</v>
      </c>
      <c r="K1620" t="s">
        <v>159</v>
      </c>
      <c r="L1620" t="s">
        <v>340</v>
      </c>
      <c r="M1620" t="s">
        <v>162</v>
      </c>
      <c r="N1620" t="s">
        <v>325</v>
      </c>
      <c r="O1620" t="s">
        <v>311</v>
      </c>
      <c r="P1620" t="s">
        <v>1852</v>
      </c>
      <c r="Q1620" t="s">
        <v>300</v>
      </c>
      <c r="R1620" t="s">
        <v>1814</v>
      </c>
      <c r="S1620" t="s">
        <v>20</v>
      </c>
      <c r="T1620" s="49">
        <v>4</v>
      </c>
      <c r="U1620" s="49">
        <v>48</v>
      </c>
      <c r="V1620" s="49">
        <v>168</v>
      </c>
      <c r="W1620" t="s">
        <v>301</v>
      </c>
      <c r="X1620" t="s">
        <v>370</v>
      </c>
      <c r="Y1620" t="s">
        <v>371</v>
      </c>
      <c r="Z1620" t="s">
        <v>1853</v>
      </c>
      <c r="AA1620" s="2" t="str">
        <f>IFERROR(VLOOKUP(Tabela3[[#This Row],[RetornCodigo]],Tabela7[],4,0),"formula")</f>
        <v xml:space="preserve">Assai Sao Cristovao   </v>
      </c>
      <c r="AB1620" s="9" t="str">
        <f>IFERROR(VLOOKUP(Tabela3[[#This Row],[RetornCodigo]],Tabela7[],3,0),"formula")</f>
        <v>Assai</v>
      </c>
      <c r="AC1620" s="40">
        <f>IFERROR(Tabela3[[#This Row],[Vlr Devolução]]/$AK$1,"formula")</f>
        <v>5.3826286425817953E-4</v>
      </c>
      <c r="AD1620" s="32">
        <f>IFERROR(Tabela3[[#This Row],[Qtd Devolvida Kg]]/$AL$1,"formula")</f>
        <v>1.3920874203588614E-3</v>
      </c>
      <c r="AE1620" s="41" t="str">
        <f>IFERROR(RIGHT(Tabela3[[#This Row],[Cliente]],10),"formula")</f>
        <v>1899 - 60)</v>
      </c>
      <c r="AF1620" s="41">
        <f>IFERROR(VLOOKUP(Tabela3[[#This Row],[Fantasia]],'BASE VENDAS'!#REF!,2,0),0)</f>
        <v>0</v>
      </c>
      <c r="AG1620" s="41">
        <f>IFERROR(VLOOKUP(Tabela3[[#This Row],[Fantasia]],'BASE VENDAS'!#REF!,3,0),0)</f>
        <v>0</v>
      </c>
      <c r="AH1620" s="42">
        <f t="shared" si="26"/>
        <v>2.8611970184302681E-2</v>
      </c>
    </row>
    <row r="1621" spans="1:34" x14ac:dyDescent="0.2">
      <c r="A1621" s="9" t="str">
        <f>IFERROR(Tabela3[[#This Row],[direita]],"formula")</f>
        <v>1899 - 60)</v>
      </c>
      <c r="C1621" t="s">
        <v>1140</v>
      </c>
      <c r="D1621" t="s">
        <v>919</v>
      </c>
      <c r="E1621" t="s">
        <v>1141</v>
      </c>
      <c r="F1621" t="s">
        <v>677</v>
      </c>
      <c r="G1621" t="s">
        <v>1189</v>
      </c>
      <c r="H1621" s="48">
        <v>45698</v>
      </c>
      <c r="I1621" t="s">
        <v>430</v>
      </c>
      <c r="J1621" t="s">
        <v>303</v>
      </c>
      <c r="K1621" t="s">
        <v>159</v>
      </c>
      <c r="L1621" t="s">
        <v>340</v>
      </c>
      <c r="M1621" t="s">
        <v>162</v>
      </c>
      <c r="N1621" t="s">
        <v>325</v>
      </c>
      <c r="O1621" t="s">
        <v>311</v>
      </c>
      <c r="P1621" t="s">
        <v>1854</v>
      </c>
      <c r="Q1621" t="s">
        <v>300</v>
      </c>
      <c r="R1621" t="s">
        <v>1814</v>
      </c>
      <c r="S1621" t="s">
        <v>20</v>
      </c>
      <c r="T1621" s="49">
        <v>0.66669999999999996</v>
      </c>
      <c r="U1621" s="49">
        <v>8.0004000000000008</v>
      </c>
      <c r="V1621" s="49">
        <v>28</v>
      </c>
      <c r="W1621" t="s">
        <v>315</v>
      </c>
      <c r="X1621" t="s">
        <v>302</v>
      </c>
      <c r="Y1621" t="s">
        <v>21</v>
      </c>
      <c r="Z1621" t="s">
        <v>1853</v>
      </c>
      <c r="AA1621" s="2" t="str">
        <f>IFERROR(VLOOKUP(Tabela3[[#This Row],[RetornCodigo]],Tabela7[],4,0),"formula")</f>
        <v xml:space="preserve">Assai Sao Cristovao   </v>
      </c>
      <c r="AB1621" s="9" t="str">
        <f>IFERROR(VLOOKUP(Tabela3[[#This Row],[RetornCodigo]],Tabela7[],3,0),"formula")</f>
        <v>Assai</v>
      </c>
      <c r="AC1621" s="40">
        <f>IFERROR(Tabela3[[#This Row],[Vlr Devolução]]/$AK$1,"formula")</f>
        <v>8.9710477376363259E-5</v>
      </c>
      <c r="AD1621" s="32">
        <f>IFERROR(Tabela3[[#This Row],[Qtd Devolvida Kg]]/$AL$1,"formula")</f>
        <v>2.3202617078831324E-4</v>
      </c>
      <c r="AE1621" s="41" t="str">
        <f>IFERROR(RIGHT(Tabela3[[#This Row],[Cliente]],10),"formula")</f>
        <v>1899 - 60)</v>
      </c>
      <c r="AF1621" s="41">
        <f>IFERROR(VLOOKUP(Tabela3[[#This Row],[Fantasia]],'BASE VENDAS'!#REF!,2,0),0)</f>
        <v>0</v>
      </c>
      <c r="AG1621" s="41">
        <f>IFERROR(VLOOKUP(Tabela3[[#This Row],[Fantasia]],'BASE VENDAS'!#REF!,3,0),0)</f>
        <v>0</v>
      </c>
      <c r="AH1621" s="42">
        <f t="shared" si="26"/>
        <v>2.8611970184302681E-2</v>
      </c>
    </row>
    <row r="1622" spans="1:34" x14ac:dyDescent="0.2">
      <c r="A1622" s="9" t="str">
        <f>IFERROR(Tabela3[[#This Row],[direita]],"formula")</f>
        <v>0048 - 19)</v>
      </c>
      <c r="C1622" t="s">
        <v>1140</v>
      </c>
      <c r="D1622" t="s">
        <v>918</v>
      </c>
      <c r="E1622" t="s">
        <v>1141</v>
      </c>
      <c r="F1622" t="s">
        <v>677</v>
      </c>
      <c r="G1622" t="s">
        <v>1466</v>
      </c>
      <c r="H1622" s="48">
        <v>45707</v>
      </c>
      <c r="I1622" t="s">
        <v>1982</v>
      </c>
      <c r="J1622" t="s">
        <v>303</v>
      </c>
      <c r="K1622" t="s">
        <v>98</v>
      </c>
      <c r="L1622" t="s">
        <v>358</v>
      </c>
      <c r="M1622" t="s">
        <v>359</v>
      </c>
      <c r="N1622" t="s">
        <v>311</v>
      </c>
      <c r="O1622" t="s">
        <v>311</v>
      </c>
      <c r="P1622" t="s">
        <v>2845</v>
      </c>
      <c r="Q1622" t="s">
        <v>309</v>
      </c>
      <c r="R1622" t="s">
        <v>419</v>
      </c>
      <c r="S1622" t="s">
        <v>20</v>
      </c>
      <c r="T1622" s="49">
        <v>0.44440000000000002</v>
      </c>
      <c r="U1622" s="49">
        <v>5.6661000000000001</v>
      </c>
      <c r="V1622" s="49">
        <v>47.2</v>
      </c>
      <c r="W1622" t="s">
        <v>305</v>
      </c>
      <c r="X1622" t="s">
        <v>368</v>
      </c>
      <c r="Y1622" t="s">
        <v>369</v>
      </c>
      <c r="Z1622" t="s">
        <v>1468</v>
      </c>
      <c r="AA1622" s="2" t="str">
        <f>IFERROR(VLOOKUP(Tabela3[[#This Row],[RetornCodigo]],Tabela7[],4,0),"formula")</f>
        <v xml:space="preserve">Atac Teresina   </v>
      </c>
      <c r="AB1622" s="9" t="str">
        <f>IFERROR(VLOOKUP(Tabela3[[#This Row],[RetornCodigo]],Tabela7[],3,0),"formula")</f>
        <v>Atacadao</v>
      </c>
      <c r="AC1622" s="40">
        <f>IFERROR(Tabela3[[#This Row],[Vlr Devolução]]/$AK$1,"formula")</f>
        <v>1.5122623329158377E-4</v>
      </c>
      <c r="AD1622" s="32">
        <f>IFERROR(Tabela3[[#This Row],[Qtd Devolvida Kg]]/$AL$1,"formula")</f>
        <v>1.6432721942698635E-4</v>
      </c>
      <c r="AE1622" s="41" t="str">
        <f>IFERROR(RIGHT(Tabela3[[#This Row],[Cliente]],10),"formula")</f>
        <v>0048 - 19)</v>
      </c>
      <c r="AF1622" s="41">
        <f>IFERROR(VLOOKUP(Tabela3[[#This Row],[Fantasia]],'BASE VENDAS'!#REF!,2,0),0)</f>
        <v>0</v>
      </c>
      <c r="AG1622" s="41">
        <f>IFERROR(VLOOKUP(Tabela3[[#This Row],[Fantasia]],'BASE VENDAS'!#REF!,3,0),0)</f>
        <v>0</v>
      </c>
      <c r="AH1622" s="42">
        <f t="shared" si="26"/>
        <v>2.8611970184302681E-2</v>
      </c>
    </row>
    <row r="1623" spans="1:34" x14ac:dyDescent="0.2">
      <c r="A1623" s="9" t="str">
        <f>IFERROR(Tabela3[[#This Row],[direita]],"formula")</f>
        <v>0048 - 19)</v>
      </c>
      <c r="C1623" t="s">
        <v>1140</v>
      </c>
      <c r="D1623" t="s">
        <v>918</v>
      </c>
      <c r="E1623" t="s">
        <v>1141</v>
      </c>
      <c r="F1623" t="s">
        <v>677</v>
      </c>
      <c r="G1623" t="s">
        <v>1466</v>
      </c>
      <c r="H1623" s="48">
        <v>45707</v>
      </c>
      <c r="I1623" t="s">
        <v>1982</v>
      </c>
      <c r="J1623" t="s">
        <v>303</v>
      </c>
      <c r="K1623" t="s">
        <v>159</v>
      </c>
      <c r="L1623" t="s">
        <v>339</v>
      </c>
      <c r="M1623" t="s">
        <v>160</v>
      </c>
      <c r="N1623" t="s">
        <v>311</v>
      </c>
      <c r="O1623" t="s">
        <v>311</v>
      </c>
      <c r="P1623" t="s">
        <v>2845</v>
      </c>
      <c r="Q1623" t="s">
        <v>317</v>
      </c>
      <c r="R1623" t="s">
        <v>161</v>
      </c>
      <c r="S1623" t="s">
        <v>20</v>
      </c>
      <c r="T1623" s="49">
        <v>0.875</v>
      </c>
      <c r="U1623" s="49">
        <v>10.5</v>
      </c>
      <c r="V1623" s="49">
        <v>78.75</v>
      </c>
      <c r="W1623" t="s">
        <v>315</v>
      </c>
      <c r="X1623" t="s">
        <v>302</v>
      </c>
      <c r="Y1623" t="s">
        <v>21</v>
      </c>
      <c r="Z1623" t="s">
        <v>1468</v>
      </c>
      <c r="AA1623" s="2" t="str">
        <f>IFERROR(VLOOKUP(Tabela3[[#This Row],[RetornCodigo]],Tabela7[],4,0),"formula")</f>
        <v xml:space="preserve">Atac Teresina   </v>
      </c>
      <c r="AB1623" s="9" t="str">
        <f>IFERROR(VLOOKUP(Tabela3[[#This Row],[RetornCodigo]],Tabela7[],3,0),"formula")</f>
        <v>Atacadao</v>
      </c>
      <c r="AC1623" s="40">
        <f>IFERROR(Tabela3[[#This Row],[Vlr Devolução]]/$AK$1,"formula")</f>
        <v>2.5231071762102164E-4</v>
      </c>
      <c r="AD1623" s="32">
        <f>IFERROR(Tabela3[[#This Row],[Qtd Devolvida Kg]]/$AL$1,"formula")</f>
        <v>3.045191232035009E-4</v>
      </c>
      <c r="AE1623" s="41" t="str">
        <f>IFERROR(RIGHT(Tabela3[[#This Row],[Cliente]],10),"formula")</f>
        <v>0048 - 19)</v>
      </c>
      <c r="AF1623" s="41">
        <f>IFERROR(VLOOKUP(Tabela3[[#This Row],[Fantasia]],'BASE VENDAS'!#REF!,2,0),0)</f>
        <v>0</v>
      </c>
      <c r="AG1623" s="41">
        <f>IFERROR(VLOOKUP(Tabela3[[#This Row],[Fantasia]],'BASE VENDAS'!#REF!,3,0),0)</f>
        <v>0</v>
      </c>
      <c r="AH1623" s="42">
        <f t="shared" si="26"/>
        <v>2.8611970184302681E-2</v>
      </c>
    </row>
    <row r="1624" spans="1:34" x14ac:dyDescent="0.2">
      <c r="A1624" s="9" t="str">
        <f>IFERROR(Tabela3[[#This Row],[direita]],"formula")</f>
        <v>0002 - 58)</v>
      </c>
      <c r="C1624" t="s">
        <v>1140</v>
      </c>
      <c r="D1624" t="s">
        <v>918</v>
      </c>
      <c r="E1624" t="s">
        <v>1141</v>
      </c>
      <c r="F1624" t="s">
        <v>677</v>
      </c>
      <c r="G1624" t="s">
        <v>1469</v>
      </c>
      <c r="H1624" s="48">
        <v>45695</v>
      </c>
      <c r="I1624" t="s">
        <v>357</v>
      </c>
      <c r="J1624" t="s">
        <v>303</v>
      </c>
      <c r="K1624" t="s">
        <v>159</v>
      </c>
      <c r="L1624" t="s">
        <v>340</v>
      </c>
      <c r="M1624" t="s">
        <v>1812</v>
      </c>
      <c r="N1624" t="s">
        <v>311</v>
      </c>
      <c r="O1624" t="s">
        <v>311</v>
      </c>
      <c r="P1624" t="s">
        <v>1470</v>
      </c>
      <c r="Q1624" t="s">
        <v>319</v>
      </c>
      <c r="R1624" t="s">
        <v>1813</v>
      </c>
      <c r="S1624" t="s">
        <v>20</v>
      </c>
      <c r="T1624" s="49">
        <v>0.25</v>
      </c>
      <c r="U1624" s="49">
        <v>3</v>
      </c>
      <c r="V1624" s="49">
        <v>9.9</v>
      </c>
      <c r="W1624" t="s">
        <v>315</v>
      </c>
      <c r="X1624" t="s">
        <v>302</v>
      </c>
      <c r="Y1624" t="s">
        <v>21</v>
      </c>
      <c r="Z1624" t="s">
        <v>1471</v>
      </c>
      <c r="AA1624" s="2" t="str">
        <f>IFERROR(VLOOKUP(Tabela3[[#This Row],[RetornCodigo]],Tabela7[],4,0),"formula")</f>
        <v xml:space="preserve">Atac Ilhotas   </v>
      </c>
      <c r="AB1624" s="9" t="str">
        <f>IFERROR(VLOOKUP(Tabela3[[#This Row],[RetornCodigo]],Tabela7[],3,0),"formula")</f>
        <v>Atacadao</v>
      </c>
      <c r="AC1624" s="40">
        <f>IFERROR(Tabela3[[#This Row],[Vlr Devolução]]/$AK$1,"formula")</f>
        <v>3.1719061643785582E-5</v>
      </c>
      <c r="AD1624" s="32">
        <f>IFERROR(Tabela3[[#This Row],[Qtd Devolvida Kg]]/$AL$1,"formula")</f>
        <v>8.7005463772428838E-5</v>
      </c>
      <c r="AE1624" s="41" t="str">
        <f>IFERROR(RIGHT(Tabela3[[#This Row],[Cliente]],10),"formula")</f>
        <v>0002 - 58)</v>
      </c>
      <c r="AF1624" s="41">
        <f>IFERROR(VLOOKUP(Tabela3[[#This Row],[Fantasia]],'BASE VENDAS'!#REF!,2,0),0)</f>
        <v>0</v>
      </c>
      <c r="AG1624" s="41">
        <f>IFERROR(VLOOKUP(Tabela3[[#This Row],[Fantasia]],'BASE VENDAS'!#REF!,3,0),0)</f>
        <v>0</v>
      </c>
      <c r="AH1624" s="42">
        <f t="shared" si="26"/>
        <v>2.8611970184302681E-2</v>
      </c>
    </row>
    <row r="1625" spans="1:34" x14ac:dyDescent="0.2">
      <c r="A1625" s="9" t="str">
        <f>IFERROR(Tabela3[[#This Row],[direita]],"formula")</f>
        <v>0002 - 58)</v>
      </c>
      <c r="C1625" t="s">
        <v>1140</v>
      </c>
      <c r="D1625" t="s">
        <v>918</v>
      </c>
      <c r="E1625" t="s">
        <v>1141</v>
      </c>
      <c r="F1625" t="s">
        <v>677</v>
      </c>
      <c r="G1625" t="s">
        <v>1469</v>
      </c>
      <c r="H1625" s="48">
        <v>45702</v>
      </c>
      <c r="I1625" t="s">
        <v>430</v>
      </c>
      <c r="J1625" t="s">
        <v>303</v>
      </c>
      <c r="K1625" t="s">
        <v>159</v>
      </c>
      <c r="L1625" t="s">
        <v>340</v>
      </c>
      <c r="M1625" t="s">
        <v>1812</v>
      </c>
      <c r="N1625" t="s">
        <v>311</v>
      </c>
      <c r="O1625" t="s">
        <v>311</v>
      </c>
      <c r="P1625" t="s">
        <v>2271</v>
      </c>
      <c r="Q1625" t="s">
        <v>308</v>
      </c>
      <c r="R1625" t="s">
        <v>1813</v>
      </c>
      <c r="S1625" t="s">
        <v>20</v>
      </c>
      <c r="T1625" s="49">
        <v>3</v>
      </c>
      <c r="U1625" s="49">
        <v>36</v>
      </c>
      <c r="V1625" s="49">
        <v>118.8</v>
      </c>
      <c r="W1625" t="s">
        <v>315</v>
      </c>
      <c r="X1625" t="s">
        <v>368</v>
      </c>
      <c r="Y1625" t="s">
        <v>369</v>
      </c>
      <c r="Z1625" t="s">
        <v>1471</v>
      </c>
      <c r="AA1625" s="2" t="str">
        <f>IFERROR(VLOOKUP(Tabela3[[#This Row],[RetornCodigo]],Tabela7[],4,0),"formula")</f>
        <v xml:space="preserve">Atac Ilhotas   </v>
      </c>
      <c r="AB1625" s="9" t="str">
        <f>IFERROR(VLOOKUP(Tabela3[[#This Row],[RetornCodigo]],Tabela7[],3,0),"formula")</f>
        <v>Atacadao</v>
      </c>
      <c r="AC1625" s="40">
        <f>IFERROR(Tabela3[[#This Row],[Vlr Devolução]]/$AK$1,"formula")</f>
        <v>3.8062873972542695E-4</v>
      </c>
      <c r="AD1625" s="32">
        <f>IFERROR(Tabela3[[#This Row],[Qtd Devolvida Kg]]/$AL$1,"formula")</f>
        <v>1.044065565269146E-3</v>
      </c>
      <c r="AE1625" s="41" t="str">
        <f>IFERROR(RIGHT(Tabela3[[#This Row],[Cliente]],10),"formula")</f>
        <v>0002 - 58)</v>
      </c>
      <c r="AF1625" s="41">
        <f>IFERROR(VLOOKUP(Tabela3[[#This Row],[Fantasia]],'BASE VENDAS'!#REF!,2,0),0)</f>
        <v>0</v>
      </c>
      <c r="AG1625" s="41">
        <f>IFERROR(VLOOKUP(Tabela3[[#This Row],[Fantasia]],'BASE VENDAS'!#REF!,3,0),0)</f>
        <v>0</v>
      </c>
      <c r="AH1625" s="42">
        <f t="shared" si="26"/>
        <v>2.8611970184302681E-2</v>
      </c>
    </row>
    <row r="1626" spans="1:34" x14ac:dyDescent="0.2">
      <c r="A1626" s="9" t="str">
        <f>IFERROR(Tabela3[[#This Row],[direita]],"formula")</f>
        <v>0002 - 58)</v>
      </c>
      <c r="C1626" t="s">
        <v>1140</v>
      </c>
      <c r="D1626" t="s">
        <v>918</v>
      </c>
      <c r="E1626" t="s">
        <v>1141</v>
      </c>
      <c r="F1626" t="s">
        <v>677</v>
      </c>
      <c r="G1626" t="s">
        <v>1469</v>
      </c>
      <c r="H1626" s="48">
        <v>45702</v>
      </c>
      <c r="I1626" t="s">
        <v>430</v>
      </c>
      <c r="J1626" t="s">
        <v>303</v>
      </c>
      <c r="K1626" t="s">
        <v>159</v>
      </c>
      <c r="L1626" t="s">
        <v>339</v>
      </c>
      <c r="M1626" t="s">
        <v>160</v>
      </c>
      <c r="N1626" t="s">
        <v>311</v>
      </c>
      <c r="O1626" t="s">
        <v>311</v>
      </c>
      <c r="P1626" t="s">
        <v>2271</v>
      </c>
      <c r="Q1626" t="s">
        <v>309</v>
      </c>
      <c r="R1626" t="s">
        <v>161</v>
      </c>
      <c r="S1626" t="s">
        <v>20</v>
      </c>
      <c r="T1626" s="49">
        <v>0.33329999999999999</v>
      </c>
      <c r="U1626" s="49">
        <v>3.9996</v>
      </c>
      <c r="V1626" s="49">
        <v>30</v>
      </c>
      <c r="W1626" t="s">
        <v>315</v>
      </c>
      <c r="X1626" t="s">
        <v>368</v>
      </c>
      <c r="Y1626" t="s">
        <v>369</v>
      </c>
      <c r="Z1626" t="s">
        <v>1471</v>
      </c>
      <c r="AA1626" s="2" t="str">
        <f>IFERROR(VLOOKUP(Tabela3[[#This Row],[RetornCodigo]],Tabela7[],4,0),"formula")</f>
        <v xml:space="preserve">Atac Ilhotas   </v>
      </c>
      <c r="AB1626" s="9" t="str">
        <f>IFERROR(VLOOKUP(Tabela3[[#This Row],[RetornCodigo]],Tabela7[],3,0),"formula")</f>
        <v>Atacadao</v>
      </c>
      <c r="AC1626" s="40">
        <f>IFERROR(Tabela3[[#This Row],[Vlr Devolução]]/$AK$1,"formula")</f>
        <v>9.6118368617532064E-5</v>
      </c>
      <c r="AD1626" s="32">
        <f>IFERROR(Tabela3[[#This Row],[Qtd Devolvida Kg]]/$AL$1,"formula")</f>
        <v>1.1599568430140211E-4</v>
      </c>
      <c r="AE1626" s="41" t="str">
        <f>IFERROR(RIGHT(Tabela3[[#This Row],[Cliente]],10),"formula")</f>
        <v>0002 - 58)</v>
      </c>
      <c r="AF1626" s="41">
        <f>IFERROR(VLOOKUP(Tabela3[[#This Row],[Fantasia]],'BASE VENDAS'!#REF!,2,0),0)</f>
        <v>0</v>
      </c>
      <c r="AG1626" s="41">
        <f>IFERROR(VLOOKUP(Tabela3[[#This Row],[Fantasia]],'BASE VENDAS'!#REF!,3,0),0)</f>
        <v>0</v>
      </c>
      <c r="AH1626" s="42">
        <f t="shared" si="26"/>
        <v>2.8611970184302681E-2</v>
      </c>
    </row>
    <row r="1627" spans="1:34" x14ac:dyDescent="0.2">
      <c r="A1627" s="9" t="str">
        <f>IFERROR(Tabela3[[#This Row],[direita]],"formula")</f>
        <v>0002 - 40)</v>
      </c>
      <c r="C1627" t="s">
        <v>1140</v>
      </c>
      <c r="D1627" t="s">
        <v>918</v>
      </c>
      <c r="E1627" t="s">
        <v>1141</v>
      </c>
      <c r="F1627" t="s">
        <v>677</v>
      </c>
      <c r="G1627" t="s">
        <v>1473</v>
      </c>
      <c r="H1627" s="48">
        <v>45694</v>
      </c>
      <c r="I1627" t="s">
        <v>357</v>
      </c>
      <c r="J1627" t="s">
        <v>303</v>
      </c>
      <c r="K1627" t="s">
        <v>159</v>
      </c>
      <c r="L1627" t="s">
        <v>340</v>
      </c>
      <c r="M1627" t="s">
        <v>1812</v>
      </c>
      <c r="N1627" t="s">
        <v>311</v>
      </c>
      <c r="O1627" t="s">
        <v>311</v>
      </c>
      <c r="P1627" t="s">
        <v>1474</v>
      </c>
      <c r="Q1627" t="s">
        <v>309</v>
      </c>
      <c r="R1627" t="s">
        <v>1813</v>
      </c>
      <c r="S1627" t="s">
        <v>20</v>
      </c>
      <c r="T1627" s="49">
        <v>8.3299999999999999E-2</v>
      </c>
      <c r="U1627" s="49">
        <v>0.99960000000000004</v>
      </c>
      <c r="V1627" s="49">
        <v>3.3</v>
      </c>
      <c r="W1627" t="s">
        <v>315</v>
      </c>
      <c r="X1627" t="s">
        <v>302</v>
      </c>
      <c r="Y1627" t="s">
        <v>21</v>
      </c>
      <c r="Z1627" t="s">
        <v>1475</v>
      </c>
      <c r="AA1627" s="2" t="str">
        <f>IFERROR(VLOOKUP(Tabela3[[#This Row],[RetornCodigo]],Tabela7[],4,0),"formula")</f>
        <v xml:space="preserve">Atac Bela Vista   </v>
      </c>
      <c r="AB1627" s="9" t="str">
        <f>IFERROR(VLOOKUP(Tabela3[[#This Row],[RetornCodigo]],Tabela7[],3,0),"formula")</f>
        <v>Atacadao</v>
      </c>
      <c r="AC1627" s="40">
        <f>IFERROR(Tabela3[[#This Row],[Vlr Devolução]]/$AK$1,"formula")</f>
        <v>1.0573020547928525E-5</v>
      </c>
      <c r="AD1627" s="32">
        <f>IFERROR(Tabela3[[#This Row],[Qtd Devolvida Kg]]/$AL$1,"formula")</f>
        <v>2.8990220528973289E-5</v>
      </c>
      <c r="AE1627" s="41" t="str">
        <f>IFERROR(RIGHT(Tabela3[[#This Row],[Cliente]],10),"formula")</f>
        <v>0002 - 40)</v>
      </c>
      <c r="AF1627" s="41">
        <f>IFERROR(VLOOKUP(Tabela3[[#This Row],[Fantasia]],'BASE VENDAS'!#REF!,2,0),0)</f>
        <v>0</v>
      </c>
      <c r="AG1627" s="41">
        <f>IFERROR(VLOOKUP(Tabela3[[#This Row],[Fantasia]],'BASE VENDAS'!#REF!,3,0),0)</f>
        <v>0</v>
      </c>
      <c r="AH1627" s="42">
        <f t="shared" si="26"/>
        <v>2.8611970184302681E-2</v>
      </c>
    </row>
    <row r="1628" spans="1:34" x14ac:dyDescent="0.2">
      <c r="A1628" s="9" t="str">
        <f>IFERROR(Tabela3[[#This Row],[direita]],"formula")</f>
        <v>0002 - 40)</v>
      </c>
      <c r="C1628" t="s">
        <v>1140</v>
      </c>
      <c r="D1628" t="s">
        <v>918</v>
      </c>
      <c r="E1628" t="s">
        <v>1141</v>
      </c>
      <c r="F1628" t="s">
        <v>677</v>
      </c>
      <c r="G1628" t="s">
        <v>1473</v>
      </c>
      <c r="H1628" s="48">
        <v>45695</v>
      </c>
      <c r="I1628" t="s">
        <v>357</v>
      </c>
      <c r="J1628" t="s">
        <v>303</v>
      </c>
      <c r="K1628" t="s">
        <v>98</v>
      </c>
      <c r="L1628" t="s">
        <v>358</v>
      </c>
      <c r="M1628" t="s">
        <v>359</v>
      </c>
      <c r="N1628" t="s">
        <v>311</v>
      </c>
      <c r="O1628" t="s">
        <v>311</v>
      </c>
      <c r="P1628" t="s">
        <v>1477</v>
      </c>
      <c r="Q1628" t="s">
        <v>300</v>
      </c>
      <c r="R1628" t="s">
        <v>419</v>
      </c>
      <c r="S1628" t="s">
        <v>20</v>
      </c>
      <c r="T1628" s="49">
        <v>0.22220000000000001</v>
      </c>
      <c r="U1628" s="49">
        <v>2.8330500000000001</v>
      </c>
      <c r="V1628" s="49">
        <v>23.6</v>
      </c>
      <c r="W1628" t="s">
        <v>315</v>
      </c>
      <c r="X1628" t="s">
        <v>368</v>
      </c>
      <c r="Y1628" t="s">
        <v>369</v>
      </c>
      <c r="Z1628" t="s">
        <v>1475</v>
      </c>
      <c r="AA1628" s="2" t="str">
        <f>IFERROR(VLOOKUP(Tabela3[[#This Row],[RetornCodigo]],Tabela7[],4,0),"formula")</f>
        <v xml:space="preserve">Atac Bela Vista   </v>
      </c>
      <c r="AB1628" s="9" t="str">
        <f>IFERROR(VLOOKUP(Tabela3[[#This Row],[RetornCodigo]],Tabela7[],3,0),"formula")</f>
        <v>Atacadao</v>
      </c>
      <c r="AC1628" s="40">
        <f>IFERROR(Tabela3[[#This Row],[Vlr Devolução]]/$AK$1,"formula")</f>
        <v>7.5613116645791885E-5</v>
      </c>
      <c r="AD1628" s="32">
        <f>IFERROR(Tabela3[[#This Row],[Qtd Devolvida Kg]]/$AL$1,"formula")</f>
        <v>8.2163609713493174E-5</v>
      </c>
      <c r="AE1628" s="41" t="str">
        <f>IFERROR(RIGHT(Tabela3[[#This Row],[Cliente]],10),"formula")</f>
        <v>0002 - 40)</v>
      </c>
      <c r="AF1628" s="41">
        <f>IFERROR(VLOOKUP(Tabela3[[#This Row],[Fantasia]],'BASE VENDAS'!#REF!,2,0),0)</f>
        <v>0</v>
      </c>
      <c r="AG1628" s="41">
        <f>IFERROR(VLOOKUP(Tabela3[[#This Row],[Fantasia]],'BASE VENDAS'!#REF!,3,0),0)</f>
        <v>0</v>
      </c>
      <c r="AH1628" s="42">
        <f t="shared" si="26"/>
        <v>2.8611970184302681E-2</v>
      </c>
    </row>
    <row r="1629" spans="1:34" x14ac:dyDescent="0.2">
      <c r="A1629" s="9" t="str">
        <f>IFERROR(Tabela3[[#This Row],[direita]],"formula")</f>
        <v>0002 - 40)</v>
      </c>
      <c r="C1629" t="s">
        <v>1140</v>
      </c>
      <c r="D1629" t="s">
        <v>918</v>
      </c>
      <c r="E1629" t="s">
        <v>1141</v>
      </c>
      <c r="F1629" t="s">
        <v>677</v>
      </c>
      <c r="G1629" t="s">
        <v>1473</v>
      </c>
      <c r="H1629" s="48">
        <v>45700</v>
      </c>
      <c r="I1629" t="s">
        <v>430</v>
      </c>
      <c r="J1629" t="s">
        <v>303</v>
      </c>
      <c r="K1629" t="s">
        <v>98</v>
      </c>
      <c r="L1629" t="s">
        <v>358</v>
      </c>
      <c r="M1629" t="s">
        <v>359</v>
      </c>
      <c r="N1629" t="s">
        <v>311</v>
      </c>
      <c r="O1629" t="s">
        <v>311</v>
      </c>
      <c r="P1629" t="s">
        <v>2274</v>
      </c>
      <c r="Q1629" t="s">
        <v>300</v>
      </c>
      <c r="R1629" t="s">
        <v>419</v>
      </c>
      <c r="S1629" t="s">
        <v>20</v>
      </c>
      <c r="T1629" s="49">
        <v>0.44440000000000002</v>
      </c>
      <c r="U1629" s="49">
        <v>5.6661000000000001</v>
      </c>
      <c r="V1629" s="49">
        <v>47.2</v>
      </c>
      <c r="W1629" t="s">
        <v>301</v>
      </c>
      <c r="X1629" t="s">
        <v>370</v>
      </c>
      <c r="Y1629" t="s">
        <v>371</v>
      </c>
      <c r="Z1629" t="s">
        <v>1475</v>
      </c>
      <c r="AA1629" s="2" t="str">
        <f>IFERROR(VLOOKUP(Tabela3[[#This Row],[RetornCodigo]],Tabela7[],4,0),"formula")</f>
        <v xml:space="preserve">Atac Bela Vista   </v>
      </c>
      <c r="AB1629" s="9" t="str">
        <f>IFERROR(VLOOKUP(Tabela3[[#This Row],[RetornCodigo]],Tabela7[],3,0),"formula")</f>
        <v>Atacadao</v>
      </c>
      <c r="AC1629" s="40">
        <f>IFERROR(Tabela3[[#This Row],[Vlr Devolução]]/$AK$1,"formula")</f>
        <v>1.5122623329158377E-4</v>
      </c>
      <c r="AD1629" s="32">
        <f>IFERROR(Tabela3[[#This Row],[Qtd Devolvida Kg]]/$AL$1,"formula")</f>
        <v>1.6432721942698635E-4</v>
      </c>
      <c r="AE1629" s="41" t="str">
        <f>IFERROR(RIGHT(Tabela3[[#This Row],[Cliente]],10),"formula")</f>
        <v>0002 - 40)</v>
      </c>
      <c r="AF1629" s="41">
        <f>IFERROR(VLOOKUP(Tabela3[[#This Row],[Fantasia]],'BASE VENDAS'!#REF!,2,0),0)</f>
        <v>0</v>
      </c>
      <c r="AG1629" s="41">
        <f>IFERROR(VLOOKUP(Tabela3[[#This Row],[Fantasia]],'BASE VENDAS'!#REF!,3,0),0)</f>
        <v>0</v>
      </c>
      <c r="AH1629" s="42">
        <f t="shared" si="26"/>
        <v>2.8611970184302681E-2</v>
      </c>
    </row>
    <row r="1630" spans="1:34" x14ac:dyDescent="0.2">
      <c r="A1630" s="9" t="str">
        <f>IFERROR(Tabela3[[#This Row],[direita]],"formula")</f>
        <v>0002 - 11)</v>
      </c>
      <c r="C1630" t="s">
        <v>1140</v>
      </c>
      <c r="D1630" t="s">
        <v>918</v>
      </c>
      <c r="E1630" t="s">
        <v>1141</v>
      </c>
      <c r="F1630" t="s">
        <v>677</v>
      </c>
      <c r="G1630" t="s">
        <v>1479</v>
      </c>
      <c r="H1630" s="48">
        <v>45699</v>
      </c>
      <c r="I1630" t="s">
        <v>430</v>
      </c>
      <c r="J1630" t="s">
        <v>303</v>
      </c>
      <c r="K1630" t="s">
        <v>159</v>
      </c>
      <c r="L1630" t="s">
        <v>339</v>
      </c>
      <c r="M1630" t="s">
        <v>160</v>
      </c>
      <c r="N1630" t="s">
        <v>311</v>
      </c>
      <c r="O1630" t="s">
        <v>311</v>
      </c>
      <c r="P1630" t="s">
        <v>2277</v>
      </c>
      <c r="Q1630" t="s">
        <v>309</v>
      </c>
      <c r="R1630" t="s">
        <v>161</v>
      </c>
      <c r="S1630" t="s">
        <v>20</v>
      </c>
      <c r="T1630" s="49">
        <v>0.33329999999999999</v>
      </c>
      <c r="U1630" s="49">
        <v>3.9996</v>
      </c>
      <c r="V1630" s="49">
        <v>30</v>
      </c>
      <c r="W1630" t="s">
        <v>315</v>
      </c>
      <c r="X1630" t="s">
        <v>302</v>
      </c>
      <c r="Y1630" t="s">
        <v>21</v>
      </c>
      <c r="Z1630" t="s">
        <v>1950</v>
      </c>
      <c r="AA1630" s="2" t="str">
        <f>IFERROR(VLOOKUP(Tabela3[[#This Row],[RetornCodigo]],Tabela7[],4,0),"formula")</f>
        <v xml:space="preserve">Atac Primavera   </v>
      </c>
      <c r="AB1630" s="9" t="str">
        <f>IFERROR(VLOOKUP(Tabela3[[#This Row],[RetornCodigo]],Tabela7[],3,0),"formula")</f>
        <v>Atacadao</v>
      </c>
      <c r="AC1630" s="40">
        <f>IFERROR(Tabela3[[#This Row],[Vlr Devolução]]/$AK$1,"formula")</f>
        <v>9.6118368617532064E-5</v>
      </c>
      <c r="AD1630" s="32">
        <f>IFERROR(Tabela3[[#This Row],[Qtd Devolvida Kg]]/$AL$1,"formula")</f>
        <v>1.1599568430140211E-4</v>
      </c>
      <c r="AE1630" s="41" t="str">
        <f>IFERROR(RIGHT(Tabela3[[#This Row],[Cliente]],10),"formula")</f>
        <v>0002 - 11)</v>
      </c>
      <c r="AF1630" s="41">
        <f>IFERROR(VLOOKUP(Tabela3[[#This Row],[Fantasia]],'BASE VENDAS'!#REF!,2,0),0)</f>
        <v>0</v>
      </c>
      <c r="AG1630" s="41">
        <f>IFERROR(VLOOKUP(Tabela3[[#This Row],[Fantasia]],'BASE VENDAS'!#REF!,3,0),0)</f>
        <v>0</v>
      </c>
      <c r="AH1630" s="42">
        <f t="shared" si="26"/>
        <v>2.8611970184302681E-2</v>
      </c>
    </row>
    <row r="1631" spans="1:34" x14ac:dyDescent="0.2">
      <c r="A1631" s="9" t="str">
        <f>IFERROR(Tabela3[[#This Row],[direita]],"formula")</f>
        <v>0002 - 11)</v>
      </c>
      <c r="C1631" t="s">
        <v>1140</v>
      </c>
      <c r="D1631" t="s">
        <v>918</v>
      </c>
      <c r="E1631" t="s">
        <v>1141</v>
      </c>
      <c r="F1631" t="s">
        <v>677</v>
      </c>
      <c r="G1631" t="s">
        <v>1479</v>
      </c>
      <c r="H1631" s="48">
        <v>45699</v>
      </c>
      <c r="I1631" t="s">
        <v>430</v>
      </c>
      <c r="J1631" t="s">
        <v>303</v>
      </c>
      <c r="K1631" t="s">
        <v>159</v>
      </c>
      <c r="L1631" t="s">
        <v>339</v>
      </c>
      <c r="M1631" t="s">
        <v>160</v>
      </c>
      <c r="N1631" t="s">
        <v>311</v>
      </c>
      <c r="O1631" t="s">
        <v>311</v>
      </c>
      <c r="P1631" t="s">
        <v>2456</v>
      </c>
      <c r="Q1631" t="s">
        <v>300</v>
      </c>
      <c r="R1631" t="s">
        <v>161</v>
      </c>
      <c r="S1631" t="s">
        <v>20</v>
      </c>
      <c r="T1631" s="49">
        <v>3.75</v>
      </c>
      <c r="U1631" s="49">
        <v>45</v>
      </c>
      <c r="V1631" s="49">
        <v>337.5</v>
      </c>
      <c r="W1631" t="s">
        <v>301</v>
      </c>
      <c r="X1631" t="s">
        <v>370</v>
      </c>
      <c r="Y1631" t="s">
        <v>371</v>
      </c>
      <c r="Z1631" t="s">
        <v>1950</v>
      </c>
      <c r="AA1631" s="2" t="str">
        <f>IFERROR(VLOOKUP(Tabela3[[#This Row],[RetornCodigo]],Tabela7[],4,0),"formula")</f>
        <v xml:space="preserve">Atac Primavera   </v>
      </c>
      <c r="AB1631" s="9" t="str">
        <f>IFERROR(VLOOKUP(Tabela3[[#This Row],[RetornCodigo]],Tabela7[],3,0),"formula")</f>
        <v>Atacadao</v>
      </c>
      <c r="AC1631" s="40">
        <f>IFERROR(Tabela3[[#This Row],[Vlr Devolução]]/$AK$1,"formula")</f>
        <v>1.0813316469472356E-3</v>
      </c>
      <c r="AD1631" s="32">
        <f>IFERROR(Tabela3[[#This Row],[Qtd Devolvida Kg]]/$AL$1,"formula")</f>
        <v>1.3050819565864325E-3</v>
      </c>
      <c r="AE1631" s="41" t="str">
        <f>IFERROR(RIGHT(Tabela3[[#This Row],[Cliente]],10),"formula")</f>
        <v>0002 - 11)</v>
      </c>
      <c r="AF1631" s="41">
        <f>IFERROR(VLOOKUP(Tabela3[[#This Row],[Fantasia]],'BASE VENDAS'!#REF!,2,0),0)</f>
        <v>0</v>
      </c>
      <c r="AG1631" s="41">
        <f>IFERROR(VLOOKUP(Tabela3[[#This Row],[Fantasia]],'BASE VENDAS'!#REF!,3,0),0)</f>
        <v>0</v>
      </c>
      <c r="AH1631" s="42">
        <f t="shared" si="26"/>
        <v>2.8611970184302681E-2</v>
      </c>
    </row>
    <row r="1632" spans="1:34" x14ac:dyDescent="0.2">
      <c r="A1632" s="9" t="str">
        <f>IFERROR(Tabela3[[#This Row],[direita]],"formula")</f>
        <v>0047 - 11)</v>
      </c>
      <c r="C1632" t="s">
        <v>1146</v>
      </c>
      <c r="D1632" t="s">
        <v>916</v>
      </c>
      <c r="E1632" t="s">
        <v>1135</v>
      </c>
      <c r="F1632" t="s">
        <v>676</v>
      </c>
      <c r="G1632" t="s">
        <v>1817</v>
      </c>
      <c r="H1632" s="48">
        <v>45695</v>
      </c>
      <c r="I1632" t="s">
        <v>357</v>
      </c>
      <c r="J1632" t="s">
        <v>303</v>
      </c>
      <c r="K1632" t="s">
        <v>159</v>
      </c>
      <c r="L1632" t="s">
        <v>339</v>
      </c>
      <c r="M1632" t="s">
        <v>160</v>
      </c>
      <c r="N1632" t="s">
        <v>311</v>
      </c>
      <c r="O1632" t="s">
        <v>311</v>
      </c>
      <c r="P1632" t="s">
        <v>1855</v>
      </c>
      <c r="Q1632" t="s">
        <v>300</v>
      </c>
      <c r="R1632" t="s">
        <v>161</v>
      </c>
      <c r="S1632" t="s">
        <v>20</v>
      </c>
      <c r="T1632" s="49">
        <v>0.16669999999999999</v>
      </c>
      <c r="U1632" s="49">
        <v>2.0004</v>
      </c>
      <c r="V1632" s="49">
        <v>15</v>
      </c>
      <c r="W1632" t="s">
        <v>301</v>
      </c>
      <c r="X1632" t="s">
        <v>370</v>
      </c>
      <c r="Y1632" t="s">
        <v>371</v>
      </c>
      <c r="Z1632" t="s">
        <v>1856</v>
      </c>
      <c r="AA1632" s="2" t="str">
        <f>IFERROR(VLOOKUP(Tabela3[[#This Row],[RetornCodigo]],Tabela7[],4,0),"formula")</f>
        <v xml:space="preserve">Wmb Engenheiro Luciano Cavalcante   </v>
      </c>
      <c r="AB1632" s="9" t="str">
        <f>IFERROR(VLOOKUP(Tabela3[[#This Row],[RetornCodigo]],Tabela7[],3,0),"formula")</f>
        <v>Sams</v>
      </c>
      <c r="AC1632" s="40">
        <f>IFERROR(Tabela3[[#This Row],[Vlr Devolução]]/$AK$1,"formula")</f>
        <v>4.8059184308766032E-5</v>
      </c>
      <c r="AD1632" s="32">
        <f>IFERROR(Tabela3[[#This Row],[Qtd Devolvida Kg]]/$AL$1,"formula")</f>
        <v>5.8015243243455542E-5</v>
      </c>
      <c r="AE1632" s="41" t="str">
        <f>IFERROR(RIGHT(Tabela3[[#This Row],[Cliente]],10),"formula")</f>
        <v>0047 - 11)</v>
      </c>
      <c r="AF1632" s="41">
        <f>IFERROR(VLOOKUP(Tabela3[[#This Row],[Fantasia]],'BASE VENDAS'!#REF!,2,0),0)</f>
        <v>0</v>
      </c>
      <c r="AG1632" s="41">
        <f>IFERROR(VLOOKUP(Tabela3[[#This Row],[Fantasia]],'BASE VENDAS'!#REF!,3,0),0)</f>
        <v>0</v>
      </c>
      <c r="AH1632" s="42">
        <f t="shared" si="26"/>
        <v>2.8611970184302681E-2</v>
      </c>
    </row>
    <row r="1633" spans="1:34" x14ac:dyDescent="0.2">
      <c r="A1633" s="9" t="str">
        <f>IFERROR(Tabela3[[#This Row],[direita]],"formula")</f>
        <v>1899 - 11)</v>
      </c>
      <c r="C1633" t="s">
        <v>1134</v>
      </c>
      <c r="D1633" t="s">
        <v>917</v>
      </c>
      <c r="E1633" t="s">
        <v>1135</v>
      </c>
      <c r="F1633" t="s">
        <v>676</v>
      </c>
      <c r="G1633" t="s">
        <v>1207</v>
      </c>
      <c r="H1633" s="48">
        <v>45692</v>
      </c>
      <c r="I1633" t="s">
        <v>357</v>
      </c>
      <c r="J1633" t="s">
        <v>303</v>
      </c>
      <c r="K1633" t="s">
        <v>159</v>
      </c>
      <c r="L1633" t="s">
        <v>339</v>
      </c>
      <c r="M1633" t="s">
        <v>1652</v>
      </c>
      <c r="N1633" t="s">
        <v>311</v>
      </c>
      <c r="O1633" t="s">
        <v>311</v>
      </c>
      <c r="P1633" t="s">
        <v>1857</v>
      </c>
      <c r="Q1633" t="s">
        <v>300</v>
      </c>
      <c r="R1633" t="s">
        <v>1800</v>
      </c>
      <c r="S1633" t="s">
        <v>20</v>
      </c>
      <c r="T1633" s="49">
        <v>1</v>
      </c>
      <c r="U1633" s="49">
        <v>12</v>
      </c>
      <c r="V1633" s="49">
        <v>66</v>
      </c>
      <c r="W1633" t="s">
        <v>315</v>
      </c>
      <c r="X1633" t="s">
        <v>370</v>
      </c>
      <c r="Y1633" t="s">
        <v>379</v>
      </c>
      <c r="Z1633" t="s">
        <v>1858</v>
      </c>
      <c r="AA1633" s="2" t="str">
        <f>IFERROR(VLOOKUP(Tabela3[[#This Row],[RetornCodigo]],Tabela7[],4,0),"formula")</f>
        <v xml:space="preserve">Assai Edson Queiroz   </v>
      </c>
      <c r="AB1633" s="9" t="str">
        <f>IFERROR(VLOOKUP(Tabela3[[#This Row],[RetornCodigo]],Tabela7[],3,0),"formula")</f>
        <v>Assai</v>
      </c>
      <c r="AC1633" s="40">
        <f>IFERROR(Tabela3[[#This Row],[Vlr Devolução]]/$AK$1,"formula")</f>
        <v>2.1146041095857052E-4</v>
      </c>
      <c r="AD1633" s="32">
        <f>IFERROR(Tabela3[[#This Row],[Qtd Devolvida Kg]]/$AL$1,"formula")</f>
        <v>3.4802185508971535E-4</v>
      </c>
      <c r="AE1633" s="41" t="str">
        <f>IFERROR(RIGHT(Tabela3[[#This Row],[Cliente]],10),"formula")</f>
        <v>1899 - 11)</v>
      </c>
      <c r="AF1633" s="41">
        <f>IFERROR(VLOOKUP(Tabela3[[#This Row],[Fantasia]],'BASE VENDAS'!#REF!,2,0),0)</f>
        <v>0</v>
      </c>
      <c r="AG1633" s="41">
        <f>IFERROR(VLOOKUP(Tabela3[[#This Row],[Fantasia]],'BASE VENDAS'!#REF!,3,0),0)</f>
        <v>0</v>
      </c>
      <c r="AH1633" s="42">
        <f t="shared" si="26"/>
        <v>2.8611970184302681E-2</v>
      </c>
    </row>
    <row r="1634" spans="1:34" x14ac:dyDescent="0.2">
      <c r="A1634" s="9" t="str">
        <f>IFERROR(Tabela3[[#This Row],[direita]],"formula")</f>
        <v>1899 - 68)</v>
      </c>
      <c r="C1634" t="s">
        <v>1134</v>
      </c>
      <c r="D1634" t="s">
        <v>917</v>
      </c>
      <c r="E1634" t="s">
        <v>1135</v>
      </c>
      <c r="F1634" t="s">
        <v>676</v>
      </c>
      <c r="G1634" t="s">
        <v>1822</v>
      </c>
      <c r="H1634" s="48">
        <v>45691</v>
      </c>
      <c r="I1634" t="s">
        <v>357</v>
      </c>
      <c r="J1634" t="s">
        <v>303</v>
      </c>
      <c r="K1634" t="s">
        <v>159</v>
      </c>
      <c r="L1634" t="s">
        <v>339</v>
      </c>
      <c r="M1634" t="s">
        <v>1652</v>
      </c>
      <c r="N1634" t="s">
        <v>311</v>
      </c>
      <c r="O1634" t="s">
        <v>311</v>
      </c>
      <c r="P1634" t="s">
        <v>1859</v>
      </c>
      <c r="Q1634" t="s">
        <v>300</v>
      </c>
      <c r="R1634" t="s">
        <v>1800</v>
      </c>
      <c r="S1634" t="s">
        <v>20</v>
      </c>
      <c r="T1634" s="49">
        <v>4.1666999999999996</v>
      </c>
      <c r="U1634" s="49">
        <v>50.000399999999999</v>
      </c>
      <c r="V1634" s="49">
        <v>275</v>
      </c>
      <c r="W1634" t="s">
        <v>315</v>
      </c>
      <c r="X1634" t="s">
        <v>370</v>
      </c>
      <c r="Y1634" t="s">
        <v>379</v>
      </c>
      <c r="Z1634" t="s">
        <v>1860</v>
      </c>
      <c r="AA1634" s="2" t="str">
        <f>IFERROR(VLOOKUP(Tabela3[[#This Row],[RetornCodigo]],Tabela7[],4,0),"formula")</f>
        <v xml:space="preserve">Assai Jardim America   </v>
      </c>
      <c r="AB1634" s="9" t="str">
        <f>IFERROR(VLOOKUP(Tabela3[[#This Row],[RetornCodigo]],Tabela7[],3,0),"formula")</f>
        <v>Assai</v>
      </c>
      <c r="AC1634" s="40">
        <f>IFERROR(Tabela3[[#This Row],[Vlr Devolução]]/$AK$1,"formula")</f>
        <v>8.8108504566071055E-4</v>
      </c>
      <c r="AD1634" s="32">
        <f>IFERROR(Tabela3[[#This Row],[Qtd Devolvida Kg]]/$AL$1,"formula")</f>
        <v>1.4501026636023167E-3</v>
      </c>
      <c r="AE1634" s="41" t="str">
        <f>IFERROR(RIGHT(Tabela3[[#This Row],[Cliente]],10),"formula")</f>
        <v>1899 - 68)</v>
      </c>
      <c r="AF1634" s="41">
        <f>IFERROR(VLOOKUP(Tabela3[[#This Row],[Fantasia]],'BASE VENDAS'!#REF!,2,0),0)</f>
        <v>0</v>
      </c>
      <c r="AG1634" s="41">
        <f>IFERROR(VLOOKUP(Tabela3[[#This Row],[Fantasia]],'BASE VENDAS'!#REF!,3,0),0)</f>
        <v>0</v>
      </c>
      <c r="AH1634" s="42">
        <f t="shared" si="26"/>
        <v>2.8611970184302681E-2</v>
      </c>
    </row>
    <row r="1635" spans="1:34" x14ac:dyDescent="0.2">
      <c r="A1635" s="9" t="str">
        <f>IFERROR(Tabela3[[#This Row],[direita]],"formula")</f>
        <v>1899 - 61)</v>
      </c>
      <c r="C1635" t="s">
        <v>1134</v>
      </c>
      <c r="D1635" t="s">
        <v>917</v>
      </c>
      <c r="E1635" t="s">
        <v>1135</v>
      </c>
      <c r="F1635" t="s">
        <v>676</v>
      </c>
      <c r="G1635" t="s">
        <v>1173</v>
      </c>
      <c r="H1635" s="48">
        <v>45691</v>
      </c>
      <c r="I1635" t="s">
        <v>357</v>
      </c>
      <c r="J1635" t="s">
        <v>303</v>
      </c>
      <c r="K1635" t="s">
        <v>159</v>
      </c>
      <c r="L1635" t="s">
        <v>339</v>
      </c>
      <c r="M1635" t="s">
        <v>1652</v>
      </c>
      <c r="N1635" t="s">
        <v>311</v>
      </c>
      <c r="O1635" t="s">
        <v>311</v>
      </c>
      <c r="P1635" t="s">
        <v>1861</v>
      </c>
      <c r="Q1635" t="s">
        <v>300</v>
      </c>
      <c r="R1635" t="s">
        <v>1800</v>
      </c>
      <c r="S1635" t="s">
        <v>20</v>
      </c>
      <c r="T1635" s="49">
        <v>1.5</v>
      </c>
      <c r="U1635" s="49">
        <v>18</v>
      </c>
      <c r="V1635" s="49">
        <v>99</v>
      </c>
      <c r="W1635" t="s">
        <v>315</v>
      </c>
      <c r="X1635" t="s">
        <v>370</v>
      </c>
      <c r="Y1635" t="s">
        <v>379</v>
      </c>
      <c r="Z1635" t="s">
        <v>1862</v>
      </c>
      <c r="AA1635" s="2" t="str">
        <f>IFERROR(VLOOKUP(Tabela3[[#This Row],[RetornCodigo]],Tabela7[],4,0),"formula")</f>
        <v xml:space="preserve">Assai Joquei Clube   </v>
      </c>
      <c r="AB1635" s="9" t="str">
        <f>IFERROR(VLOOKUP(Tabela3[[#This Row],[RetornCodigo]],Tabela7[],3,0),"formula")</f>
        <v>Assai</v>
      </c>
      <c r="AC1635" s="40">
        <f>IFERROR(Tabela3[[#This Row],[Vlr Devolução]]/$AK$1,"formula")</f>
        <v>3.171906164378558E-4</v>
      </c>
      <c r="AD1635" s="32">
        <f>IFERROR(Tabela3[[#This Row],[Qtd Devolvida Kg]]/$AL$1,"formula")</f>
        <v>5.22032782634573E-4</v>
      </c>
      <c r="AE1635" s="41" t="str">
        <f>IFERROR(RIGHT(Tabela3[[#This Row],[Cliente]],10),"formula")</f>
        <v>1899 - 61)</v>
      </c>
      <c r="AF1635" s="41">
        <f>IFERROR(VLOOKUP(Tabela3[[#This Row],[Fantasia]],'BASE VENDAS'!#REF!,2,0),0)</f>
        <v>0</v>
      </c>
      <c r="AG1635" s="41">
        <f>IFERROR(VLOOKUP(Tabela3[[#This Row],[Fantasia]],'BASE VENDAS'!#REF!,3,0),0)</f>
        <v>0</v>
      </c>
      <c r="AH1635" s="42">
        <f t="shared" si="26"/>
        <v>2.8611970184302681E-2</v>
      </c>
    </row>
    <row r="1636" spans="1:34" x14ac:dyDescent="0.2">
      <c r="A1636" s="9" t="str">
        <f>IFERROR(Tabela3[[#This Row],[direita]],"formula")</f>
        <v>0082 - 02)</v>
      </c>
      <c r="C1636" t="s">
        <v>1146</v>
      </c>
      <c r="D1636" t="s">
        <v>916</v>
      </c>
      <c r="E1636" t="s">
        <v>1135</v>
      </c>
      <c r="F1636" t="s">
        <v>676</v>
      </c>
      <c r="G1636" t="s">
        <v>1482</v>
      </c>
      <c r="H1636" s="48">
        <v>45692</v>
      </c>
      <c r="I1636" t="s">
        <v>357</v>
      </c>
      <c r="J1636" t="s">
        <v>303</v>
      </c>
      <c r="K1636" t="s">
        <v>159</v>
      </c>
      <c r="L1636" t="s">
        <v>339</v>
      </c>
      <c r="M1636" t="s">
        <v>160</v>
      </c>
      <c r="N1636" t="s">
        <v>311</v>
      </c>
      <c r="O1636" t="s">
        <v>311</v>
      </c>
      <c r="P1636" t="s">
        <v>1483</v>
      </c>
      <c r="Q1636" t="s">
        <v>308</v>
      </c>
      <c r="R1636" t="s">
        <v>161</v>
      </c>
      <c r="S1636" t="s">
        <v>20</v>
      </c>
      <c r="T1636" s="49">
        <v>8.3299999999999999E-2</v>
      </c>
      <c r="U1636" s="49">
        <v>0.99960000000000004</v>
      </c>
      <c r="V1636" s="49">
        <v>7.5</v>
      </c>
      <c r="W1636" t="s">
        <v>315</v>
      </c>
      <c r="X1636" t="s">
        <v>302</v>
      </c>
      <c r="Y1636" t="s">
        <v>21</v>
      </c>
      <c r="Z1636" t="s">
        <v>1484</v>
      </c>
      <c r="AA1636" s="2" t="str">
        <f>IFERROR(VLOOKUP(Tabela3[[#This Row],[RetornCodigo]],Tabela7[],4,0),"formula")</f>
        <v xml:space="preserve">G B Pres Kennedy   </v>
      </c>
      <c r="AB1636" s="9" t="str">
        <f>IFERROR(VLOOKUP(Tabela3[[#This Row],[RetornCodigo]],Tabela7[],3,0),"formula")</f>
        <v>G Barbosa</v>
      </c>
      <c r="AC1636" s="40">
        <f>IFERROR(Tabela3[[#This Row],[Vlr Devolução]]/$AK$1,"formula")</f>
        <v>2.4029592154383016E-5</v>
      </c>
      <c r="AD1636" s="32">
        <f>IFERROR(Tabela3[[#This Row],[Qtd Devolvida Kg]]/$AL$1,"formula")</f>
        <v>2.8990220528973289E-5</v>
      </c>
      <c r="AE1636" s="41" t="str">
        <f>IFERROR(RIGHT(Tabela3[[#This Row],[Cliente]],10),"formula")</f>
        <v>0082 - 02)</v>
      </c>
      <c r="AF1636" s="41">
        <f>IFERROR(VLOOKUP(Tabela3[[#This Row],[Fantasia]],'BASE VENDAS'!#REF!,2,0),0)</f>
        <v>0</v>
      </c>
      <c r="AG1636" s="41">
        <f>IFERROR(VLOOKUP(Tabela3[[#This Row],[Fantasia]],'BASE VENDAS'!#REF!,3,0),0)</f>
        <v>0</v>
      </c>
      <c r="AH1636" s="42">
        <f t="shared" ref="AH1636:AH1699" si="27">$AJ$1</f>
        <v>2.8611970184302681E-2</v>
      </c>
    </row>
    <row r="1637" spans="1:34" x14ac:dyDescent="0.2">
      <c r="A1637" s="9" t="str">
        <f>IFERROR(Tabela3[[#This Row],[direita]],"formula")</f>
        <v>1899 - 27)</v>
      </c>
      <c r="C1637" t="s">
        <v>1134</v>
      </c>
      <c r="D1637" t="s">
        <v>917</v>
      </c>
      <c r="E1637" t="s">
        <v>1135</v>
      </c>
      <c r="F1637" t="s">
        <v>676</v>
      </c>
      <c r="G1637" t="s">
        <v>1793</v>
      </c>
      <c r="H1637" s="48">
        <v>45693</v>
      </c>
      <c r="I1637" t="s">
        <v>357</v>
      </c>
      <c r="J1637" t="s">
        <v>303</v>
      </c>
      <c r="K1637" t="s">
        <v>159</v>
      </c>
      <c r="L1637" t="s">
        <v>339</v>
      </c>
      <c r="M1637" t="s">
        <v>1652</v>
      </c>
      <c r="N1637" t="s">
        <v>311</v>
      </c>
      <c r="O1637" t="s">
        <v>311</v>
      </c>
      <c r="P1637" t="s">
        <v>1863</v>
      </c>
      <c r="Q1637" t="s">
        <v>300</v>
      </c>
      <c r="R1637" t="s">
        <v>1800</v>
      </c>
      <c r="S1637" t="s">
        <v>20</v>
      </c>
      <c r="T1637" s="49">
        <v>2.9567000000000001</v>
      </c>
      <c r="U1637" s="49">
        <v>35.480400000000003</v>
      </c>
      <c r="V1637" s="49">
        <v>195.14</v>
      </c>
      <c r="W1637" t="s">
        <v>315</v>
      </c>
      <c r="X1637" t="s">
        <v>370</v>
      </c>
      <c r="Y1637" t="s">
        <v>379</v>
      </c>
      <c r="Z1637" t="s">
        <v>1864</v>
      </c>
      <c r="AA1637" s="2" t="str">
        <f>IFERROR(VLOOKUP(Tabela3[[#This Row],[RetornCodigo]],Tabela7[],4,0),"formula")</f>
        <v xml:space="preserve">Assai Parangaba   </v>
      </c>
      <c r="AB1637" s="9" t="str">
        <f>IFERROR(VLOOKUP(Tabela3[[#This Row],[RetornCodigo]],Tabela7[],3,0),"formula")</f>
        <v>Assai</v>
      </c>
      <c r="AC1637" s="40">
        <f>IFERROR(Tabela3[[#This Row],[Vlr Devolução]]/$AK$1,"formula")</f>
        <v>6.2521794840084014E-4</v>
      </c>
      <c r="AD1637" s="32">
        <f>IFERROR(Tabela3[[#This Row],[Qtd Devolvida Kg]]/$AL$1,"formula")</f>
        <v>1.0289962189437615E-3</v>
      </c>
      <c r="AE1637" s="41" t="str">
        <f>IFERROR(RIGHT(Tabela3[[#This Row],[Cliente]],10),"formula")</f>
        <v>1899 - 27)</v>
      </c>
      <c r="AF1637" s="41">
        <f>IFERROR(VLOOKUP(Tabela3[[#This Row],[Fantasia]],'BASE VENDAS'!#REF!,2,0),0)</f>
        <v>0</v>
      </c>
      <c r="AG1637" s="41">
        <f>IFERROR(VLOOKUP(Tabela3[[#This Row],[Fantasia]],'BASE VENDAS'!#REF!,3,0),0)</f>
        <v>0</v>
      </c>
      <c r="AH1637" s="42">
        <f t="shared" si="27"/>
        <v>2.8611970184302681E-2</v>
      </c>
    </row>
    <row r="1638" spans="1:34" x14ac:dyDescent="0.2">
      <c r="A1638" s="9" t="str">
        <f>IFERROR(Tabela3[[#This Row],[direita]],"formula")</f>
        <v>2762 - 01)</v>
      </c>
      <c r="C1638" t="s">
        <v>1146</v>
      </c>
      <c r="D1638" t="s">
        <v>916</v>
      </c>
      <c r="E1638" t="s">
        <v>1135</v>
      </c>
      <c r="F1638" t="s">
        <v>676</v>
      </c>
      <c r="G1638" t="s">
        <v>2457</v>
      </c>
      <c r="H1638" s="48">
        <v>45699</v>
      </c>
      <c r="I1638" t="s">
        <v>430</v>
      </c>
      <c r="J1638" t="s">
        <v>303</v>
      </c>
      <c r="K1638" t="s">
        <v>98</v>
      </c>
      <c r="L1638" t="s">
        <v>358</v>
      </c>
      <c r="M1638" t="s">
        <v>359</v>
      </c>
      <c r="N1638" t="s">
        <v>311</v>
      </c>
      <c r="O1638" t="s">
        <v>311</v>
      </c>
      <c r="P1638" t="s">
        <v>2458</v>
      </c>
      <c r="Q1638" t="s">
        <v>300</v>
      </c>
      <c r="R1638" t="s">
        <v>376</v>
      </c>
      <c r="S1638" t="s">
        <v>20</v>
      </c>
      <c r="T1638" s="49">
        <v>0.625</v>
      </c>
      <c r="U1638" s="49">
        <v>7.96875</v>
      </c>
      <c r="V1638" s="49">
        <v>54.5</v>
      </c>
      <c r="W1638" t="s">
        <v>301</v>
      </c>
      <c r="X1638" t="s">
        <v>370</v>
      </c>
      <c r="Y1638" t="s">
        <v>371</v>
      </c>
      <c r="Z1638" t="s">
        <v>2459</v>
      </c>
      <c r="AA1638" s="2" t="str">
        <f>IFERROR(VLOOKUP(Tabela3[[#This Row],[RetornCodigo]],Tabela7[],4,0),"formula")</f>
        <v xml:space="preserve">Supermercado Supribem   </v>
      </c>
      <c r="AB1638" s="9" t="str">
        <f>IFERROR(VLOOKUP(Tabela3[[#This Row],[RetornCodigo]],Tabela7[],3,0),"formula")</f>
        <v>Outros</v>
      </c>
      <c r="AC1638" s="40">
        <f>IFERROR(Tabela3[[#This Row],[Vlr Devolução]]/$AK$1,"formula")</f>
        <v>1.7461503632184991E-4</v>
      </c>
      <c r="AD1638" s="32">
        <f>IFERROR(Tabela3[[#This Row],[Qtd Devolvida Kg]]/$AL$1,"formula")</f>
        <v>2.3110826314551408E-4</v>
      </c>
      <c r="AE1638" s="41" t="str">
        <f>IFERROR(RIGHT(Tabela3[[#This Row],[Cliente]],10),"formula")</f>
        <v>2762 - 01)</v>
      </c>
      <c r="AF1638" s="41">
        <f>IFERROR(VLOOKUP(Tabela3[[#This Row],[Fantasia]],'BASE VENDAS'!#REF!,2,0),0)</f>
        <v>0</v>
      </c>
      <c r="AG1638" s="41">
        <f>IFERROR(VLOOKUP(Tabela3[[#This Row],[Fantasia]],'BASE VENDAS'!#REF!,3,0),0)</f>
        <v>0</v>
      </c>
      <c r="AH1638" s="42">
        <f t="shared" si="27"/>
        <v>2.8611970184302681E-2</v>
      </c>
    </row>
    <row r="1639" spans="1:34" x14ac:dyDescent="0.2">
      <c r="A1639" s="9" t="str">
        <f>IFERROR(Tabela3[[#This Row],[direita]],"formula")</f>
        <v>0082 - 01)</v>
      </c>
      <c r="C1639" t="s">
        <v>1146</v>
      </c>
      <c r="D1639" t="s">
        <v>916</v>
      </c>
      <c r="E1639" t="s">
        <v>1135</v>
      </c>
      <c r="F1639" t="s">
        <v>676</v>
      </c>
      <c r="G1639" t="s">
        <v>1342</v>
      </c>
      <c r="H1639" s="48">
        <v>45691</v>
      </c>
      <c r="I1639" t="s">
        <v>357</v>
      </c>
      <c r="J1639" t="s">
        <v>303</v>
      </c>
      <c r="K1639" t="s">
        <v>98</v>
      </c>
      <c r="L1639" t="s">
        <v>418</v>
      </c>
      <c r="M1639" t="s">
        <v>99</v>
      </c>
      <c r="N1639" t="s">
        <v>311</v>
      </c>
      <c r="O1639" t="s">
        <v>311</v>
      </c>
      <c r="P1639" t="s">
        <v>1490</v>
      </c>
      <c r="Q1639" t="s">
        <v>300</v>
      </c>
      <c r="R1639" t="s">
        <v>1795</v>
      </c>
      <c r="S1639" t="s">
        <v>96</v>
      </c>
      <c r="T1639" s="49">
        <v>9</v>
      </c>
      <c r="U1639" s="49">
        <v>9</v>
      </c>
      <c r="V1639" s="49">
        <v>61.2</v>
      </c>
      <c r="W1639" t="s">
        <v>315</v>
      </c>
      <c r="X1639" t="s">
        <v>302</v>
      </c>
      <c r="Y1639" t="s">
        <v>335</v>
      </c>
      <c r="Z1639" t="s">
        <v>1491</v>
      </c>
      <c r="AA1639" s="2" t="str">
        <f>IFERROR(VLOOKUP(Tabela3[[#This Row],[RetornCodigo]],Tabela7[],4,0),"formula")</f>
        <v xml:space="preserve">G B Aldeota   </v>
      </c>
      <c r="AB1639" s="9" t="str">
        <f>IFERROR(VLOOKUP(Tabela3[[#This Row],[RetornCodigo]],Tabela7[],3,0),"formula")</f>
        <v>G Barbosa</v>
      </c>
      <c r="AC1639" s="40">
        <f>IFERROR(Tabela3[[#This Row],[Vlr Devolução]]/$AK$1,"formula")</f>
        <v>1.9608147197976541E-4</v>
      </c>
      <c r="AD1639" s="32">
        <f>IFERROR(Tabela3[[#This Row],[Qtd Devolvida Kg]]/$AL$1,"formula")</f>
        <v>2.610163913172865E-4</v>
      </c>
      <c r="AE1639" s="41" t="str">
        <f>IFERROR(RIGHT(Tabela3[[#This Row],[Cliente]],10),"formula")</f>
        <v>0082 - 01)</v>
      </c>
      <c r="AF1639" s="41">
        <f>IFERROR(VLOOKUP(Tabela3[[#This Row],[Fantasia]],'BASE VENDAS'!#REF!,2,0),0)</f>
        <v>0</v>
      </c>
      <c r="AG1639" s="41">
        <f>IFERROR(VLOOKUP(Tabela3[[#This Row],[Fantasia]],'BASE VENDAS'!#REF!,3,0),0)</f>
        <v>0</v>
      </c>
      <c r="AH1639" s="42">
        <f t="shared" si="27"/>
        <v>2.8611970184302681E-2</v>
      </c>
    </row>
    <row r="1640" spans="1:34" x14ac:dyDescent="0.2">
      <c r="A1640" s="9" t="str">
        <f>IFERROR(Tabela3[[#This Row],[direita]],"formula")</f>
        <v>1899 - 08)</v>
      </c>
      <c r="C1640" t="s">
        <v>1134</v>
      </c>
      <c r="D1640" t="s">
        <v>917</v>
      </c>
      <c r="E1640" t="s">
        <v>1135</v>
      </c>
      <c r="F1640" t="s">
        <v>683</v>
      </c>
      <c r="G1640" t="s">
        <v>1210</v>
      </c>
      <c r="H1640" s="48">
        <v>45691</v>
      </c>
      <c r="I1640" t="s">
        <v>357</v>
      </c>
      <c r="J1640" t="s">
        <v>303</v>
      </c>
      <c r="K1640" t="s">
        <v>159</v>
      </c>
      <c r="L1640" t="s">
        <v>339</v>
      </c>
      <c r="M1640" t="s">
        <v>1652</v>
      </c>
      <c r="N1640" t="s">
        <v>311</v>
      </c>
      <c r="O1640" t="s">
        <v>311</v>
      </c>
      <c r="P1640" t="s">
        <v>1865</v>
      </c>
      <c r="Q1640" t="s">
        <v>300</v>
      </c>
      <c r="R1640" t="s">
        <v>1800</v>
      </c>
      <c r="S1640" t="s">
        <v>20</v>
      </c>
      <c r="T1640" s="49">
        <v>3.3332999999999999</v>
      </c>
      <c r="U1640" s="49">
        <v>39.999600000000001</v>
      </c>
      <c r="V1640" s="49">
        <v>220</v>
      </c>
      <c r="W1640" t="s">
        <v>301</v>
      </c>
      <c r="X1640" t="s">
        <v>370</v>
      </c>
      <c r="Y1640" t="s">
        <v>371</v>
      </c>
      <c r="Z1640" t="s">
        <v>1493</v>
      </c>
      <c r="AA1640" s="2" t="str">
        <f>IFERROR(VLOOKUP(Tabela3[[#This Row],[RetornCodigo]],Tabela7[],4,0),"formula")</f>
        <v xml:space="preserve">Assai Caucaia   </v>
      </c>
      <c r="AB1640" s="9" t="str">
        <f>IFERROR(VLOOKUP(Tabela3[[#This Row],[RetornCodigo]],Tabela7[],3,0),"formula")</f>
        <v>Assai</v>
      </c>
      <c r="AC1640" s="40">
        <f>IFERROR(Tabela3[[#This Row],[Vlr Devolução]]/$AK$1,"formula")</f>
        <v>7.0486803652856846E-4</v>
      </c>
      <c r="AD1640" s="32">
        <f>IFERROR(Tabela3[[#This Row],[Qtd Devolvida Kg]]/$AL$1,"formula")</f>
        <v>1.160061249570548E-3</v>
      </c>
      <c r="AE1640" s="41" t="str">
        <f>IFERROR(RIGHT(Tabela3[[#This Row],[Cliente]],10),"formula")</f>
        <v>1899 - 08)</v>
      </c>
      <c r="AF1640" s="41">
        <f>IFERROR(VLOOKUP(Tabela3[[#This Row],[Fantasia]],'BASE VENDAS'!#REF!,2,0),0)</f>
        <v>0</v>
      </c>
      <c r="AG1640" s="41">
        <f>IFERROR(VLOOKUP(Tabela3[[#This Row],[Fantasia]],'BASE VENDAS'!#REF!,3,0),0)</f>
        <v>0</v>
      </c>
      <c r="AH1640" s="42">
        <f t="shared" si="27"/>
        <v>2.8611970184302681E-2</v>
      </c>
    </row>
    <row r="1641" spans="1:34" x14ac:dyDescent="0.2">
      <c r="A1641" s="9" t="str">
        <f>IFERROR(Tabela3[[#This Row],[direita]],"formula")</f>
        <v>1899 - 40)</v>
      </c>
      <c r="C1641" t="s">
        <v>1140</v>
      </c>
      <c r="D1641" t="s">
        <v>919</v>
      </c>
      <c r="E1641" t="s">
        <v>1141</v>
      </c>
      <c r="F1641" t="s">
        <v>677</v>
      </c>
      <c r="G1641" t="s">
        <v>1142</v>
      </c>
      <c r="H1641" s="48">
        <v>45698</v>
      </c>
      <c r="I1641" t="s">
        <v>430</v>
      </c>
      <c r="J1641" t="s">
        <v>303</v>
      </c>
      <c r="K1641" t="s">
        <v>159</v>
      </c>
      <c r="L1641" t="s">
        <v>340</v>
      </c>
      <c r="M1641" t="s">
        <v>1812</v>
      </c>
      <c r="N1641" t="s">
        <v>311</v>
      </c>
      <c r="O1641" t="s">
        <v>311</v>
      </c>
      <c r="P1641" t="s">
        <v>1866</v>
      </c>
      <c r="Q1641" t="s">
        <v>300</v>
      </c>
      <c r="R1641" t="s">
        <v>1813</v>
      </c>
      <c r="S1641" t="s">
        <v>20</v>
      </c>
      <c r="T1641" s="49">
        <v>1.6667000000000001</v>
      </c>
      <c r="U1641" s="49">
        <v>20.000399999999999</v>
      </c>
      <c r="V1641" s="49">
        <v>70</v>
      </c>
      <c r="W1641" t="s">
        <v>301</v>
      </c>
      <c r="X1641" t="s">
        <v>370</v>
      </c>
      <c r="Y1641" t="s">
        <v>1144</v>
      </c>
      <c r="Z1641" t="s">
        <v>1503</v>
      </c>
      <c r="AA1641" s="2" t="str">
        <f>IFERROR(VLOOKUP(Tabela3[[#This Row],[RetornCodigo]],Tabela7[],4,0),"formula")</f>
        <v xml:space="preserve">Assai Ininga   </v>
      </c>
      <c r="AB1641" s="9" t="str">
        <f>IFERROR(VLOOKUP(Tabela3[[#This Row],[RetornCodigo]],Tabela7[],3,0),"formula")</f>
        <v>Assai</v>
      </c>
      <c r="AC1641" s="40">
        <f>IFERROR(Tabela3[[#This Row],[Vlr Devolução]]/$AK$1,"formula")</f>
        <v>2.2427619344090813E-4</v>
      </c>
      <c r="AD1641" s="32">
        <f>IFERROR(Tabela3[[#This Row],[Qtd Devolvida Kg]]/$AL$1,"formula")</f>
        <v>5.8004802587802845E-4</v>
      </c>
      <c r="AE1641" s="41" t="str">
        <f>IFERROR(RIGHT(Tabela3[[#This Row],[Cliente]],10),"formula")</f>
        <v>1899 - 40)</v>
      </c>
      <c r="AF1641" s="41">
        <f>IFERROR(VLOOKUP(Tabela3[[#This Row],[Fantasia]],'BASE VENDAS'!#REF!,2,0),0)</f>
        <v>0</v>
      </c>
      <c r="AG1641" s="41">
        <f>IFERROR(VLOOKUP(Tabela3[[#This Row],[Fantasia]],'BASE VENDAS'!#REF!,3,0),0)</f>
        <v>0</v>
      </c>
      <c r="AH1641" s="42">
        <f t="shared" si="27"/>
        <v>2.8611970184302681E-2</v>
      </c>
    </row>
    <row r="1642" spans="1:34" x14ac:dyDescent="0.2">
      <c r="A1642" s="9" t="str">
        <f>IFERROR(Tabela3[[#This Row],[direita]],"formula")</f>
        <v>1899 - 40)</v>
      </c>
      <c r="C1642" t="s">
        <v>1140</v>
      </c>
      <c r="D1642" t="s">
        <v>919</v>
      </c>
      <c r="E1642" t="s">
        <v>1141</v>
      </c>
      <c r="F1642" t="s">
        <v>677</v>
      </c>
      <c r="G1642" t="s">
        <v>1142</v>
      </c>
      <c r="H1642" s="48">
        <v>45698</v>
      </c>
      <c r="I1642" t="s">
        <v>430</v>
      </c>
      <c r="J1642" t="s">
        <v>303</v>
      </c>
      <c r="K1642" t="s">
        <v>159</v>
      </c>
      <c r="L1642" t="s">
        <v>340</v>
      </c>
      <c r="M1642" t="s">
        <v>1812</v>
      </c>
      <c r="N1642" t="s">
        <v>311</v>
      </c>
      <c r="O1642" t="s">
        <v>311</v>
      </c>
      <c r="P1642" t="s">
        <v>1504</v>
      </c>
      <c r="Q1642" t="s">
        <v>300</v>
      </c>
      <c r="R1642" t="s">
        <v>1813</v>
      </c>
      <c r="S1642" t="s">
        <v>20</v>
      </c>
      <c r="T1642" s="49">
        <v>0.66669999999999996</v>
      </c>
      <c r="U1642" s="49">
        <v>8.0004000000000008</v>
      </c>
      <c r="V1642" s="49">
        <v>28</v>
      </c>
      <c r="W1642" t="s">
        <v>301</v>
      </c>
      <c r="X1642" t="s">
        <v>370</v>
      </c>
      <c r="Y1642" t="s">
        <v>1144</v>
      </c>
      <c r="Z1642" t="s">
        <v>1503</v>
      </c>
      <c r="AA1642" s="2" t="str">
        <f>IFERROR(VLOOKUP(Tabela3[[#This Row],[RetornCodigo]],Tabela7[],4,0),"formula")</f>
        <v xml:space="preserve">Assai Ininga   </v>
      </c>
      <c r="AB1642" s="9" t="str">
        <f>IFERROR(VLOOKUP(Tabela3[[#This Row],[RetornCodigo]],Tabela7[],3,0),"formula")</f>
        <v>Assai</v>
      </c>
      <c r="AC1642" s="40">
        <f>IFERROR(Tabela3[[#This Row],[Vlr Devolução]]/$AK$1,"formula")</f>
        <v>8.9710477376363259E-5</v>
      </c>
      <c r="AD1642" s="32">
        <f>IFERROR(Tabela3[[#This Row],[Qtd Devolvida Kg]]/$AL$1,"formula")</f>
        <v>2.3202617078831324E-4</v>
      </c>
      <c r="AE1642" s="41" t="str">
        <f>IFERROR(RIGHT(Tabela3[[#This Row],[Cliente]],10),"formula")</f>
        <v>1899 - 40)</v>
      </c>
      <c r="AF1642" s="41">
        <f>IFERROR(VLOOKUP(Tabela3[[#This Row],[Fantasia]],'BASE VENDAS'!#REF!,2,0),0)</f>
        <v>0</v>
      </c>
      <c r="AG1642" s="41">
        <f>IFERROR(VLOOKUP(Tabela3[[#This Row],[Fantasia]],'BASE VENDAS'!#REF!,3,0),0)</f>
        <v>0</v>
      </c>
      <c r="AH1642" s="42">
        <f t="shared" si="27"/>
        <v>2.8611970184302681E-2</v>
      </c>
    </row>
    <row r="1643" spans="1:34" x14ac:dyDescent="0.2">
      <c r="A1643" s="9" t="str">
        <f>IFERROR(Tabela3[[#This Row],[direita]],"formula")</f>
        <v>1899 - 24)</v>
      </c>
      <c r="C1643" t="s">
        <v>1140</v>
      </c>
      <c r="D1643" t="s">
        <v>919</v>
      </c>
      <c r="E1643" t="s">
        <v>1141</v>
      </c>
      <c r="F1643" t="s">
        <v>677</v>
      </c>
      <c r="G1643" t="s">
        <v>1275</v>
      </c>
      <c r="H1643" s="48">
        <v>45699</v>
      </c>
      <c r="I1643" t="s">
        <v>430</v>
      </c>
      <c r="J1643" t="s">
        <v>303</v>
      </c>
      <c r="K1643" t="s">
        <v>159</v>
      </c>
      <c r="L1643" t="s">
        <v>340</v>
      </c>
      <c r="M1643" t="s">
        <v>162</v>
      </c>
      <c r="N1643" t="s">
        <v>325</v>
      </c>
      <c r="O1643" t="s">
        <v>311</v>
      </c>
      <c r="P1643" t="s">
        <v>1867</v>
      </c>
      <c r="Q1643" t="s">
        <v>300</v>
      </c>
      <c r="R1643" t="s">
        <v>1814</v>
      </c>
      <c r="S1643" t="s">
        <v>20</v>
      </c>
      <c r="T1643" s="49">
        <v>3.3763000000000001</v>
      </c>
      <c r="U1643" s="49">
        <v>40.515599999999999</v>
      </c>
      <c r="V1643" s="49">
        <v>141.80000000000001</v>
      </c>
      <c r="W1643" t="s">
        <v>301</v>
      </c>
      <c r="X1643" t="s">
        <v>370</v>
      </c>
      <c r="Y1643" t="s">
        <v>371</v>
      </c>
      <c r="Z1643" t="s">
        <v>1868</v>
      </c>
      <c r="AA1643" s="2" t="str">
        <f>IFERROR(VLOOKUP(Tabela3[[#This Row],[RetornCodigo]],Tabela7[],4,0),"formula")</f>
        <v xml:space="preserve">Assai Sao Raimundo   </v>
      </c>
      <c r="AB1643" s="9" t="str">
        <f>IFERROR(VLOOKUP(Tabela3[[#This Row],[RetornCodigo]],Tabela7[],3,0),"formula")</f>
        <v>Assai</v>
      </c>
      <c r="AC1643" s="40">
        <f>IFERROR(Tabela3[[#This Row],[Vlr Devolução]]/$AK$1,"formula")</f>
        <v>4.5431948899886821E-4</v>
      </c>
      <c r="AD1643" s="32">
        <f>IFERROR(Tabela3[[#This Row],[Qtd Devolvida Kg]]/$AL$1,"formula")</f>
        <v>1.1750261893394057E-3</v>
      </c>
      <c r="AE1643" s="41" t="str">
        <f>IFERROR(RIGHT(Tabela3[[#This Row],[Cliente]],10),"formula")</f>
        <v>1899 - 24)</v>
      </c>
      <c r="AF1643" s="41">
        <f>IFERROR(VLOOKUP(Tabela3[[#This Row],[Fantasia]],'BASE VENDAS'!#REF!,2,0),0)</f>
        <v>0</v>
      </c>
      <c r="AG1643" s="41">
        <f>IFERROR(VLOOKUP(Tabela3[[#This Row],[Fantasia]],'BASE VENDAS'!#REF!,3,0),0)</f>
        <v>0</v>
      </c>
      <c r="AH1643" s="42">
        <f t="shared" si="27"/>
        <v>2.8611970184302681E-2</v>
      </c>
    </row>
    <row r="1644" spans="1:34" x14ac:dyDescent="0.2">
      <c r="A1644" s="9" t="str">
        <f>IFERROR(Tabela3[[#This Row],[direita]],"formula")</f>
        <v>1899 - 24)</v>
      </c>
      <c r="C1644" t="s">
        <v>1140</v>
      </c>
      <c r="D1644" t="s">
        <v>919</v>
      </c>
      <c r="E1644" t="s">
        <v>1141</v>
      </c>
      <c r="F1644" t="s">
        <v>677</v>
      </c>
      <c r="G1644" t="s">
        <v>1275</v>
      </c>
      <c r="H1644" s="48">
        <v>45709</v>
      </c>
      <c r="I1644" t="s">
        <v>1982</v>
      </c>
      <c r="J1644" t="s">
        <v>303</v>
      </c>
      <c r="K1644" t="s">
        <v>159</v>
      </c>
      <c r="L1644" t="s">
        <v>340</v>
      </c>
      <c r="M1644" t="s">
        <v>162</v>
      </c>
      <c r="N1644" t="s">
        <v>325</v>
      </c>
      <c r="O1644" t="s">
        <v>311</v>
      </c>
      <c r="P1644" t="s">
        <v>2985</v>
      </c>
      <c r="Q1644" t="s">
        <v>300</v>
      </c>
      <c r="R1644" t="s">
        <v>1814</v>
      </c>
      <c r="S1644" t="s">
        <v>20</v>
      </c>
      <c r="T1644" s="49">
        <v>17.1783</v>
      </c>
      <c r="U1644" s="49">
        <v>206.1396</v>
      </c>
      <c r="V1644" s="49">
        <v>721.49</v>
      </c>
      <c r="W1644" t="s">
        <v>301</v>
      </c>
      <c r="X1644" t="s">
        <v>370</v>
      </c>
      <c r="Y1644" t="s">
        <v>371</v>
      </c>
      <c r="Z1644" t="s">
        <v>1868</v>
      </c>
      <c r="AA1644" s="2" t="str">
        <f>IFERROR(VLOOKUP(Tabela3[[#This Row],[RetornCodigo]],Tabela7[],4,0),"formula")</f>
        <v xml:space="preserve">Assai Sao Raimundo   </v>
      </c>
      <c r="AB1644" s="9" t="str">
        <f>IFERROR(VLOOKUP(Tabela3[[#This Row],[RetornCodigo]],Tabela7[],3,0),"formula")</f>
        <v>Assai</v>
      </c>
      <c r="AC1644" s="40">
        <f>IFERROR(Tabela3[[#This Row],[Vlr Devolução]]/$AK$1,"formula")</f>
        <v>2.3116147257954403E-3</v>
      </c>
      <c r="AD1644" s="32">
        <f>IFERROR(Tabela3[[#This Row],[Qtd Devolvida Kg]]/$AL$1,"formula")</f>
        <v>5.9784238332876568E-3</v>
      </c>
      <c r="AE1644" s="41" t="str">
        <f>IFERROR(RIGHT(Tabela3[[#This Row],[Cliente]],10),"formula")</f>
        <v>1899 - 24)</v>
      </c>
      <c r="AF1644" s="41">
        <f>IFERROR(VLOOKUP(Tabela3[[#This Row],[Fantasia]],'BASE VENDAS'!#REF!,2,0),0)</f>
        <v>0</v>
      </c>
      <c r="AG1644" s="41">
        <f>IFERROR(VLOOKUP(Tabela3[[#This Row],[Fantasia]],'BASE VENDAS'!#REF!,3,0),0)</f>
        <v>0</v>
      </c>
      <c r="AH1644" s="42">
        <f t="shared" si="27"/>
        <v>2.8611970184302681E-2</v>
      </c>
    </row>
    <row r="1645" spans="1:34" x14ac:dyDescent="0.2">
      <c r="A1645" s="9" t="str">
        <f>IFERROR(Tabela3[[#This Row],[direita]],"formula")</f>
        <v>1899 - 24)</v>
      </c>
      <c r="C1645" t="s">
        <v>1140</v>
      </c>
      <c r="D1645" t="s">
        <v>919</v>
      </c>
      <c r="E1645" t="s">
        <v>1141</v>
      </c>
      <c r="F1645" t="s">
        <v>677</v>
      </c>
      <c r="G1645" t="s">
        <v>1275</v>
      </c>
      <c r="H1645" s="48">
        <v>45702</v>
      </c>
      <c r="I1645" t="s">
        <v>430</v>
      </c>
      <c r="J1645" t="s">
        <v>303</v>
      </c>
      <c r="K1645" t="s">
        <v>159</v>
      </c>
      <c r="L1645" t="s">
        <v>340</v>
      </c>
      <c r="M1645" t="s">
        <v>1812</v>
      </c>
      <c r="N1645" t="s">
        <v>311</v>
      </c>
      <c r="O1645" t="s">
        <v>311</v>
      </c>
      <c r="P1645" t="s">
        <v>2288</v>
      </c>
      <c r="Q1645" t="s">
        <v>308</v>
      </c>
      <c r="R1645" t="s">
        <v>1813</v>
      </c>
      <c r="S1645" t="s">
        <v>20</v>
      </c>
      <c r="T1645" s="49">
        <v>2.0341999999999998</v>
      </c>
      <c r="U1645" s="49">
        <v>24.410399999999999</v>
      </c>
      <c r="V1645" s="49">
        <v>85.44</v>
      </c>
      <c r="W1645" t="s">
        <v>301</v>
      </c>
      <c r="X1645" t="s">
        <v>370</v>
      </c>
      <c r="Y1645" t="s">
        <v>371</v>
      </c>
      <c r="Z1645" t="s">
        <v>1506</v>
      </c>
      <c r="AA1645" s="2" t="str">
        <f>IFERROR(VLOOKUP(Tabela3[[#This Row],[RetornCodigo]],Tabela7[],4,0),"formula")</f>
        <v xml:space="preserve">Assai Sao Raimundo   </v>
      </c>
      <c r="AB1645" s="9" t="str">
        <f>IFERROR(VLOOKUP(Tabela3[[#This Row],[RetornCodigo]],Tabela7[],3,0),"formula")</f>
        <v>Assai</v>
      </c>
      <c r="AC1645" s="40">
        <f>IFERROR(Tabela3[[#This Row],[Vlr Devolução]]/$AK$1,"formula")</f>
        <v>2.7374511382273129E-4</v>
      </c>
      <c r="AD1645" s="32">
        <f>IFERROR(Tabela3[[#This Row],[Qtd Devolvida Kg]]/$AL$1,"formula")</f>
        <v>7.0794605762349884E-4</v>
      </c>
      <c r="AE1645" s="41" t="str">
        <f>IFERROR(RIGHT(Tabela3[[#This Row],[Cliente]],10),"formula")</f>
        <v>1899 - 24)</v>
      </c>
      <c r="AF1645" s="41">
        <f>IFERROR(VLOOKUP(Tabela3[[#This Row],[Fantasia]],'BASE VENDAS'!#REF!,2,0),0)</f>
        <v>0</v>
      </c>
      <c r="AG1645" s="41">
        <f>IFERROR(VLOOKUP(Tabela3[[#This Row],[Fantasia]],'BASE VENDAS'!#REF!,3,0),0)</f>
        <v>0</v>
      </c>
      <c r="AH1645" s="42">
        <f t="shared" si="27"/>
        <v>2.8611970184302681E-2</v>
      </c>
    </row>
    <row r="1646" spans="1:34" x14ac:dyDescent="0.2">
      <c r="A1646" s="9" t="str">
        <f>IFERROR(Tabela3[[#This Row],[direita]],"formula")</f>
        <v>1899 - 24)</v>
      </c>
      <c r="C1646" t="s">
        <v>1140</v>
      </c>
      <c r="D1646" t="s">
        <v>919</v>
      </c>
      <c r="E1646" t="s">
        <v>1141</v>
      </c>
      <c r="F1646" t="s">
        <v>677</v>
      </c>
      <c r="G1646" t="s">
        <v>1275</v>
      </c>
      <c r="H1646" s="48">
        <v>45707</v>
      </c>
      <c r="I1646" t="s">
        <v>1982</v>
      </c>
      <c r="J1646" t="s">
        <v>303</v>
      </c>
      <c r="K1646" t="s">
        <v>159</v>
      </c>
      <c r="L1646" t="s">
        <v>340</v>
      </c>
      <c r="M1646" t="s">
        <v>1812</v>
      </c>
      <c r="N1646" t="s">
        <v>311</v>
      </c>
      <c r="O1646" t="s">
        <v>311</v>
      </c>
      <c r="P1646" t="s">
        <v>2852</v>
      </c>
      <c r="Q1646" t="s">
        <v>308</v>
      </c>
      <c r="R1646" t="s">
        <v>1813</v>
      </c>
      <c r="S1646" t="s">
        <v>20</v>
      </c>
      <c r="T1646" s="49">
        <v>5.4166999999999996</v>
      </c>
      <c r="U1646" s="49">
        <v>65.000399999999999</v>
      </c>
      <c r="V1646" s="49">
        <v>227.5</v>
      </c>
      <c r="W1646" t="s">
        <v>301</v>
      </c>
      <c r="X1646" t="s">
        <v>370</v>
      </c>
      <c r="Y1646" t="s">
        <v>371</v>
      </c>
      <c r="Z1646" t="s">
        <v>1506</v>
      </c>
      <c r="AA1646" s="2" t="str">
        <f>IFERROR(VLOOKUP(Tabela3[[#This Row],[RetornCodigo]],Tabela7[],4,0),"formula")</f>
        <v xml:space="preserve">Assai Sao Raimundo   </v>
      </c>
      <c r="AB1646" s="9" t="str">
        <f>IFERROR(VLOOKUP(Tabela3[[#This Row],[RetornCodigo]],Tabela7[],3,0),"formula")</f>
        <v>Assai</v>
      </c>
      <c r="AC1646" s="40">
        <f>IFERROR(Tabela3[[#This Row],[Vlr Devolução]]/$AK$1,"formula")</f>
        <v>7.2889762868295145E-4</v>
      </c>
      <c r="AD1646" s="32">
        <f>IFERROR(Tabela3[[#This Row],[Qtd Devolvida Kg]]/$AL$1,"formula")</f>
        <v>1.8851299824644611E-3</v>
      </c>
      <c r="AE1646" s="41" t="str">
        <f>IFERROR(RIGHT(Tabela3[[#This Row],[Cliente]],10),"formula")</f>
        <v>1899 - 24)</v>
      </c>
      <c r="AF1646" s="41">
        <f>IFERROR(VLOOKUP(Tabela3[[#This Row],[Fantasia]],'BASE VENDAS'!#REF!,2,0),0)</f>
        <v>0</v>
      </c>
      <c r="AG1646" s="41">
        <f>IFERROR(VLOOKUP(Tabela3[[#This Row],[Fantasia]],'BASE VENDAS'!#REF!,3,0),0)</f>
        <v>0</v>
      </c>
      <c r="AH1646" s="42">
        <f t="shared" si="27"/>
        <v>2.8611970184302681E-2</v>
      </c>
    </row>
    <row r="1647" spans="1:34" x14ac:dyDescent="0.2">
      <c r="A1647" s="9" t="str">
        <f>IFERROR(Tabela3[[#This Row],[direita]],"formula")</f>
        <v>2459 - 79)</v>
      </c>
      <c r="C1647" t="s">
        <v>1134</v>
      </c>
      <c r="D1647" t="s">
        <v>917</v>
      </c>
      <c r="E1647" t="s">
        <v>1135</v>
      </c>
      <c r="F1647" t="s">
        <v>676</v>
      </c>
      <c r="G1647" t="s">
        <v>1350</v>
      </c>
      <c r="H1647" s="48">
        <v>45693</v>
      </c>
      <c r="I1647" t="s">
        <v>357</v>
      </c>
      <c r="J1647" t="s">
        <v>303</v>
      </c>
      <c r="K1647" t="s">
        <v>159</v>
      </c>
      <c r="L1647" t="s">
        <v>339</v>
      </c>
      <c r="M1647" t="s">
        <v>160</v>
      </c>
      <c r="N1647" t="s">
        <v>311</v>
      </c>
      <c r="O1647" t="s">
        <v>311</v>
      </c>
      <c r="P1647" t="s">
        <v>1519</v>
      </c>
      <c r="Q1647" t="s">
        <v>308</v>
      </c>
      <c r="R1647" t="s">
        <v>161</v>
      </c>
      <c r="S1647" t="s">
        <v>20</v>
      </c>
      <c r="T1647" s="49">
        <v>17.583300000000001</v>
      </c>
      <c r="U1647" s="49">
        <v>210.99959999999999</v>
      </c>
      <c r="V1647" s="49">
        <v>844</v>
      </c>
      <c r="W1647" t="s">
        <v>301</v>
      </c>
      <c r="X1647" t="s">
        <v>370</v>
      </c>
      <c r="Y1647" t="s">
        <v>371</v>
      </c>
      <c r="Z1647" t="s">
        <v>1520</v>
      </c>
      <c r="AA1647" s="2" t="str">
        <f>IFERROR(VLOOKUP(Tabela3[[#This Row],[RetornCodigo]],Tabela7[],4,0),"formula")</f>
        <v xml:space="preserve">Mix Mateus Mondubim   </v>
      </c>
      <c r="AB1647" s="9" t="str">
        <f>IFERROR(VLOOKUP(Tabela3[[#This Row],[RetornCodigo]],Tabela7[],3,0),"formula")</f>
        <v>Mateus</v>
      </c>
      <c r="AC1647" s="40">
        <f>IFERROR(Tabela3[[#This Row],[Vlr Devolução]]/$AK$1,"formula")</f>
        <v>2.7041301037732351E-3</v>
      </c>
      <c r="AD1647" s="32">
        <f>IFERROR(Tabela3[[#This Row],[Qtd Devolvida Kg]]/$AL$1,"formula")</f>
        <v>6.1193726845989909E-3</v>
      </c>
      <c r="AE1647" s="41" t="str">
        <f>IFERROR(RIGHT(Tabela3[[#This Row],[Cliente]],10),"formula")</f>
        <v>2459 - 79)</v>
      </c>
      <c r="AF1647" s="41">
        <f>IFERROR(VLOOKUP(Tabela3[[#This Row],[Fantasia]],'BASE VENDAS'!#REF!,2,0),0)</f>
        <v>0</v>
      </c>
      <c r="AG1647" s="41">
        <f>IFERROR(VLOOKUP(Tabela3[[#This Row],[Fantasia]],'BASE VENDAS'!#REF!,3,0),0)</f>
        <v>0</v>
      </c>
      <c r="AH1647" s="42">
        <f t="shared" si="27"/>
        <v>2.8611970184302681E-2</v>
      </c>
    </row>
    <row r="1648" spans="1:34" x14ac:dyDescent="0.2">
      <c r="A1648" s="9" t="str">
        <f>IFERROR(Tabela3[[#This Row],[direita]],"formula")</f>
        <v>0002 - 42)</v>
      </c>
      <c r="C1648" t="s">
        <v>1134</v>
      </c>
      <c r="D1648" t="s">
        <v>920</v>
      </c>
      <c r="E1648" t="s">
        <v>1135</v>
      </c>
      <c r="F1648" t="s">
        <v>676</v>
      </c>
      <c r="G1648" t="s">
        <v>1216</v>
      </c>
      <c r="H1648" s="48">
        <v>45694</v>
      </c>
      <c r="I1648" t="s">
        <v>357</v>
      </c>
      <c r="J1648" t="s">
        <v>303</v>
      </c>
      <c r="K1648" t="s">
        <v>98</v>
      </c>
      <c r="L1648" t="s">
        <v>418</v>
      </c>
      <c r="M1648" t="s">
        <v>99</v>
      </c>
      <c r="N1648" t="s">
        <v>311</v>
      </c>
      <c r="O1648" t="s">
        <v>311</v>
      </c>
      <c r="P1648" t="s">
        <v>1869</v>
      </c>
      <c r="Q1648" t="s">
        <v>300</v>
      </c>
      <c r="R1648" t="s">
        <v>1795</v>
      </c>
      <c r="S1648" t="s">
        <v>96</v>
      </c>
      <c r="T1648" s="49">
        <v>1.1000000000000001</v>
      </c>
      <c r="U1648" s="49">
        <v>1.1000000000000001</v>
      </c>
      <c r="V1648" s="49">
        <v>75.900000000000006</v>
      </c>
      <c r="W1648" t="s">
        <v>315</v>
      </c>
      <c r="X1648" t="s">
        <v>372</v>
      </c>
      <c r="Y1648" t="s">
        <v>373</v>
      </c>
      <c r="Z1648" t="s">
        <v>1870</v>
      </c>
      <c r="AA1648" s="2" t="str">
        <f>IFERROR(VLOOKUP(Tabela3[[#This Row],[RetornCodigo]],Tabela7[],4,0),"formula")</f>
        <v xml:space="preserve">Atac Canindezinho   </v>
      </c>
      <c r="AB1648" s="9" t="str">
        <f>IFERROR(VLOOKUP(Tabela3[[#This Row],[RetornCodigo]],Tabela7[],3,0),"formula")</f>
        <v>Atacadao</v>
      </c>
      <c r="AC1648" s="40">
        <f>IFERROR(Tabela3[[#This Row],[Vlr Devolução]]/$AK$1,"formula")</f>
        <v>2.4317947260235612E-4</v>
      </c>
      <c r="AD1648" s="32">
        <f>IFERROR(Tabela3[[#This Row],[Qtd Devolvida Kg]]/$AL$1,"formula")</f>
        <v>3.1902003383223904E-5</v>
      </c>
      <c r="AE1648" s="41" t="str">
        <f>IFERROR(RIGHT(Tabela3[[#This Row],[Cliente]],10),"formula")</f>
        <v>0002 - 42)</v>
      </c>
      <c r="AF1648" s="41">
        <f>IFERROR(VLOOKUP(Tabela3[[#This Row],[Fantasia]],'BASE VENDAS'!#REF!,2,0),0)</f>
        <v>0</v>
      </c>
      <c r="AG1648" s="41">
        <f>IFERROR(VLOOKUP(Tabela3[[#This Row],[Fantasia]],'BASE VENDAS'!#REF!,3,0),0)</f>
        <v>0</v>
      </c>
      <c r="AH1648" s="42">
        <f t="shared" si="27"/>
        <v>2.8611970184302681E-2</v>
      </c>
    </row>
    <row r="1649" spans="1:34" x14ac:dyDescent="0.2">
      <c r="A1649" s="9" t="str">
        <f>IFERROR(Tabela3[[#This Row],[direita]],"formula")</f>
        <v>2459 - 80)</v>
      </c>
      <c r="C1649" t="s">
        <v>1134</v>
      </c>
      <c r="D1649" t="s">
        <v>917</v>
      </c>
      <c r="E1649" t="s">
        <v>1135</v>
      </c>
      <c r="F1649" t="s">
        <v>683</v>
      </c>
      <c r="G1649" t="s">
        <v>1513</v>
      </c>
      <c r="H1649" s="48">
        <v>45691</v>
      </c>
      <c r="I1649" t="s">
        <v>357</v>
      </c>
      <c r="J1649" t="s">
        <v>303</v>
      </c>
      <c r="K1649" t="s">
        <v>159</v>
      </c>
      <c r="L1649" t="s">
        <v>339</v>
      </c>
      <c r="M1649" t="s">
        <v>1652</v>
      </c>
      <c r="N1649" t="s">
        <v>311</v>
      </c>
      <c r="O1649" t="s">
        <v>311</v>
      </c>
      <c r="P1649" t="s">
        <v>1871</v>
      </c>
      <c r="Q1649" t="s">
        <v>300</v>
      </c>
      <c r="R1649" t="s">
        <v>1800</v>
      </c>
      <c r="S1649" t="s">
        <v>20</v>
      </c>
      <c r="T1649" s="49">
        <v>9.8332999999999995</v>
      </c>
      <c r="U1649" s="49">
        <v>117.9996</v>
      </c>
      <c r="V1649" s="49">
        <v>472</v>
      </c>
      <c r="W1649" t="s">
        <v>301</v>
      </c>
      <c r="X1649" t="s">
        <v>370</v>
      </c>
      <c r="Y1649" t="s">
        <v>371</v>
      </c>
      <c r="Z1649" t="s">
        <v>1872</v>
      </c>
      <c r="AA1649" s="2" t="str">
        <f>IFERROR(VLOOKUP(Tabela3[[#This Row],[RetornCodigo]],Tabela7[],4,0),"formula")</f>
        <v xml:space="preserve">Mix Mateus Guadalajara   </v>
      </c>
      <c r="AB1649" s="9" t="str">
        <f>IFERROR(VLOOKUP(Tabela3[[#This Row],[RetornCodigo]],Tabela7[],3,0),"formula")</f>
        <v>Mateus</v>
      </c>
      <c r="AC1649" s="40">
        <f>IFERROR(Tabela3[[#This Row],[Vlr Devolução]]/$AK$1,"formula")</f>
        <v>1.5122623329158378E-3</v>
      </c>
      <c r="AD1649" s="32">
        <f>IFERROR(Tabela3[[#This Row],[Qtd Devolvida Kg]]/$AL$1,"formula")</f>
        <v>3.4222033076536976E-3</v>
      </c>
      <c r="AE1649" s="41" t="str">
        <f>IFERROR(RIGHT(Tabela3[[#This Row],[Cliente]],10),"formula")</f>
        <v>2459 - 80)</v>
      </c>
      <c r="AF1649" s="41">
        <f>IFERROR(VLOOKUP(Tabela3[[#This Row],[Fantasia]],'BASE VENDAS'!#REF!,2,0),0)</f>
        <v>0</v>
      </c>
      <c r="AG1649" s="41">
        <f>IFERROR(VLOOKUP(Tabela3[[#This Row],[Fantasia]],'BASE VENDAS'!#REF!,3,0),0)</f>
        <v>0</v>
      </c>
      <c r="AH1649" s="42">
        <f t="shared" si="27"/>
        <v>2.8611970184302681E-2</v>
      </c>
    </row>
    <row r="1650" spans="1:34" x14ac:dyDescent="0.2">
      <c r="A1650" s="9" t="str">
        <f>IFERROR(Tabela3[[#This Row],[direita]],"formula")</f>
        <v>2459 - 57)</v>
      </c>
      <c r="C1650" t="s">
        <v>1134</v>
      </c>
      <c r="D1650" t="s">
        <v>917</v>
      </c>
      <c r="E1650" t="s">
        <v>1135</v>
      </c>
      <c r="F1650" t="s">
        <v>676</v>
      </c>
      <c r="G1650" t="s">
        <v>1873</v>
      </c>
      <c r="H1650" s="48">
        <v>45693</v>
      </c>
      <c r="I1650" t="s">
        <v>357</v>
      </c>
      <c r="J1650" t="s">
        <v>303</v>
      </c>
      <c r="K1650" t="s">
        <v>159</v>
      </c>
      <c r="L1650" t="s">
        <v>339</v>
      </c>
      <c r="M1650" t="s">
        <v>1652</v>
      </c>
      <c r="N1650" t="s">
        <v>311</v>
      </c>
      <c r="O1650" t="s">
        <v>311</v>
      </c>
      <c r="P1650" t="s">
        <v>1874</v>
      </c>
      <c r="Q1650" t="s">
        <v>300</v>
      </c>
      <c r="R1650" t="s">
        <v>1800</v>
      </c>
      <c r="S1650" t="s">
        <v>20</v>
      </c>
      <c r="T1650" s="49">
        <v>15.5</v>
      </c>
      <c r="U1650" s="49">
        <v>186</v>
      </c>
      <c r="V1650" s="49">
        <v>744</v>
      </c>
      <c r="W1650" t="s">
        <v>301</v>
      </c>
      <c r="X1650" t="s">
        <v>370</v>
      </c>
      <c r="Y1650" t="s">
        <v>371</v>
      </c>
      <c r="Z1650" t="s">
        <v>1875</v>
      </c>
      <c r="AA1650" s="2" t="str">
        <f>IFERROR(VLOOKUP(Tabela3[[#This Row],[RetornCodigo]],Tabela7[],4,0),"formula")</f>
        <v xml:space="preserve">Mateus Dom Lustosa   </v>
      </c>
      <c r="AB1650" s="9" t="str">
        <f>IFERROR(VLOOKUP(Tabela3[[#This Row],[RetornCodigo]],Tabela7[],3,0),"formula")</f>
        <v>Mateus</v>
      </c>
      <c r="AC1650" s="40">
        <f>IFERROR(Tabela3[[#This Row],[Vlr Devolução]]/$AK$1,"formula")</f>
        <v>2.3837355417147951E-3</v>
      </c>
      <c r="AD1650" s="32">
        <f>IFERROR(Tabela3[[#This Row],[Qtd Devolvida Kg]]/$AL$1,"formula")</f>
        <v>5.3943387538905874E-3</v>
      </c>
      <c r="AE1650" s="41" t="str">
        <f>IFERROR(RIGHT(Tabela3[[#This Row],[Cliente]],10),"formula")</f>
        <v>2459 - 57)</v>
      </c>
      <c r="AF1650" s="41">
        <f>IFERROR(VLOOKUP(Tabela3[[#This Row],[Fantasia]],'BASE VENDAS'!#REF!,2,0),0)</f>
        <v>0</v>
      </c>
      <c r="AG1650" s="41">
        <f>IFERROR(VLOOKUP(Tabela3[[#This Row],[Fantasia]],'BASE VENDAS'!#REF!,3,0),0)</f>
        <v>0</v>
      </c>
      <c r="AH1650" s="42">
        <f t="shared" si="27"/>
        <v>2.8611970184302681E-2</v>
      </c>
    </row>
    <row r="1651" spans="1:34" x14ac:dyDescent="0.2">
      <c r="A1651" s="9" t="str">
        <f>IFERROR(Tabela3[[#This Row],[direita]],"formula")</f>
        <v>1899 - 27)</v>
      </c>
      <c r="C1651" t="s">
        <v>1134</v>
      </c>
      <c r="D1651" t="s">
        <v>917</v>
      </c>
      <c r="E1651" t="s">
        <v>1135</v>
      </c>
      <c r="F1651" t="s">
        <v>676</v>
      </c>
      <c r="G1651" t="s">
        <v>1793</v>
      </c>
      <c r="H1651" s="48">
        <v>45691</v>
      </c>
      <c r="I1651" t="s">
        <v>357</v>
      </c>
      <c r="J1651" t="s">
        <v>303</v>
      </c>
      <c r="K1651" t="s">
        <v>159</v>
      </c>
      <c r="L1651" t="s">
        <v>339</v>
      </c>
      <c r="M1651" t="s">
        <v>1652</v>
      </c>
      <c r="N1651" t="s">
        <v>311</v>
      </c>
      <c r="O1651" t="s">
        <v>311</v>
      </c>
      <c r="P1651" t="s">
        <v>1876</v>
      </c>
      <c r="Q1651" t="s">
        <v>300</v>
      </c>
      <c r="R1651" t="s">
        <v>1800</v>
      </c>
      <c r="S1651" t="s">
        <v>20</v>
      </c>
      <c r="T1651" s="49">
        <v>5.23</v>
      </c>
      <c r="U1651" s="49">
        <v>62.76</v>
      </c>
      <c r="V1651" s="49">
        <v>263.58999999999997</v>
      </c>
      <c r="W1651" t="s">
        <v>315</v>
      </c>
      <c r="X1651" t="s">
        <v>370</v>
      </c>
      <c r="Y1651" t="s">
        <v>379</v>
      </c>
      <c r="Z1651" t="s">
        <v>1877</v>
      </c>
      <c r="AA1651" s="2" t="str">
        <f>IFERROR(VLOOKUP(Tabela3[[#This Row],[RetornCodigo]],Tabela7[],4,0),"formula")</f>
        <v xml:space="preserve">Assai Parangaba   </v>
      </c>
      <c r="AB1651" s="9" t="str">
        <f>IFERROR(VLOOKUP(Tabela3[[#This Row],[RetornCodigo]],Tabela7[],3,0),"formula")</f>
        <v>Assai</v>
      </c>
      <c r="AC1651" s="40">
        <f>IFERROR(Tabela3[[#This Row],[Vlr Devolução]]/$AK$1,"formula")</f>
        <v>8.4452802612984242E-4</v>
      </c>
      <c r="AD1651" s="32">
        <f>IFERROR(Tabela3[[#This Row],[Qtd Devolvida Kg]]/$AL$1,"formula")</f>
        <v>1.820154302119211E-3</v>
      </c>
      <c r="AE1651" s="41" t="str">
        <f>IFERROR(RIGHT(Tabela3[[#This Row],[Cliente]],10),"formula")</f>
        <v>1899 - 27)</v>
      </c>
      <c r="AF1651" s="41">
        <f>IFERROR(VLOOKUP(Tabela3[[#This Row],[Fantasia]],'BASE VENDAS'!#REF!,2,0),0)</f>
        <v>0</v>
      </c>
      <c r="AG1651" s="41">
        <f>IFERROR(VLOOKUP(Tabela3[[#This Row],[Fantasia]],'BASE VENDAS'!#REF!,3,0),0)</f>
        <v>0</v>
      </c>
      <c r="AH1651" s="42">
        <f t="shared" si="27"/>
        <v>2.8611970184302681E-2</v>
      </c>
    </row>
    <row r="1652" spans="1:34" x14ac:dyDescent="0.2">
      <c r="A1652" s="9" t="str">
        <f>IFERROR(Tabela3[[#This Row],[direita]],"formula")</f>
        <v>0048 - 36)</v>
      </c>
      <c r="C1652" t="s">
        <v>1134</v>
      </c>
      <c r="D1652" t="s">
        <v>920</v>
      </c>
      <c r="E1652" t="s">
        <v>1135</v>
      </c>
      <c r="F1652" t="s">
        <v>676</v>
      </c>
      <c r="G1652" t="s">
        <v>1258</v>
      </c>
      <c r="H1652" s="48">
        <v>45699</v>
      </c>
      <c r="I1652" t="s">
        <v>430</v>
      </c>
      <c r="J1652" t="s">
        <v>303</v>
      </c>
      <c r="K1652" t="s">
        <v>159</v>
      </c>
      <c r="L1652" t="s">
        <v>339</v>
      </c>
      <c r="M1652" t="s">
        <v>356</v>
      </c>
      <c r="N1652" t="s">
        <v>311</v>
      </c>
      <c r="O1652" t="s">
        <v>311</v>
      </c>
      <c r="P1652" t="s">
        <v>1878</v>
      </c>
      <c r="Q1652" t="s">
        <v>300</v>
      </c>
      <c r="R1652" t="s">
        <v>1792</v>
      </c>
      <c r="S1652" t="s">
        <v>20</v>
      </c>
      <c r="T1652" s="49">
        <v>0.9738</v>
      </c>
      <c r="U1652" s="49">
        <v>11.685600000000001</v>
      </c>
      <c r="V1652" s="49">
        <v>45.57</v>
      </c>
      <c r="W1652" t="s">
        <v>301</v>
      </c>
      <c r="X1652" t="s">
        <v>370</v>
      </c>
      <c r="Y1652" t="s">
        <v>371</v>
      </c>
      <c r="Z1652" t="s">
        <v>1879</v>
      </c>
      <c r="AA1652" s="2" t="str">
        <f>IFERROR(VLOOKUP(Tabela3[[#This Row],[RetornCodigo]],Tabela7[],4,0),"formula")</f>
        <v xml:space="preserve">Atacadao Parreao   </v>
      </c>
      <c r="AB1652" s="9" t="str">
        <f>IFERROR(VLOOKUP(Tabela3[[#This Row],[RetornCodigo]],Tabela7[],3,0),"formula")</f>
        <v>Atacadao</v>
      </c>
      <c r="AC1652" s="40">
        <f>IFERROR(Tabela3[[#This Row],[Vlr Devolução]]/$AK$1,"formula")</f>
        <v>1.4600380193003119E-4</v>
      </c>
      <c r="AD1652" s="32">
        <f>IFERROR(Tabela3[[#This Row],[Qtd Devolvida Kg]]/$AL$1,"formula")</f>
        <v>3.3890368248636483E-4</v>
      </c>
      <c r="AE1652" s="41" t="str">
        <f>IFERROR(RIGHT(Tabela3[[#This Row],[Cliente]],10),"formula")</f>
        <v>0048 - 36)</v>
      </c>
      <c r="AF1652" s="41">
        <f>IFERROR(VLOOKUP(Tabela3[[#This Row],[Fantasia]],'BASE VENDAS'!#REF!,2,0),0)</f>
        <v>0</v>
      </c>
      <c r="AG1652" s="41">
        <f>IFERROR(VLOOKUP(Tabela3[[#This Row],[Fantasia]],'BASE VENDAS'!#REF!,3,0),0)</f>
        <v>0</v>
      </c>
      <c r="AH1652" s="42">
        <f t="shared" si="27"/>
        <v>2.8611970184302681E-2</v>
      </c>
    </row>
    <row r="1653" spans="1:34" x14ac:dyDescent="0.2">
      <c r="A1653" s="9" t="str">
        <f>IFERROR(Tabela3[[#This Row],[direita]],"formula")</f>
        <v>0048 - 18)</v>
      </c>
      <c r="C1653" t="s">
        <v>1134</v>
      </c>
      <c r="D1653" t="s">
        <v>920</v>
      </c>
      <c r="E1653" t="s">
        <v>1135</v>
      </c>
      <c r="F1653" t="s">
        <v>676</v>
      </c>
      <c r="G1653" t="s">
        <v>1197</v>
      </c>
      <c r="H1653" s="48">
        <v>45693</v>
      </c>
      <c r="I1653" t="s">
        <v>357</v>
      </c>
      <c r="J1653" t="s">
        <v>303</v>
      </c>
      <c r="K1653" t="s">
        <v>159</v>
      </c>
      <c r="L1653" t="s">
        <v>339</v>
      </c>
      <c r="M1653" t="s">
        <v>356</v>
      </c>
      <c r="N1653" t="s">
        <v>311</v>
      </c>
      <c r="O1653" t="s">
        <v>311</v>
      </c>
      <c r="P1653" t="s">
        <v>1880</v>
      </c>
      <c r="Q1653" t="s">
        <v>300</v>
      </c>
      <c r="R1653" t="s">
        <v>374</v>
      </c>
      <c r="S1653" t="s">
        <v>20</v>
      </c>
      <c r="T1653" s="49">
        <v>4.8715999999999999</v>
      </c>
      <c r="U1653" s="49">
        <v>58.459200000000003</v>
      </c>
      <c r="V1653" s="49">
        <v>227.99</v>
      </c>
      <c r="W1653" t="s">
        <v>301</v>
      </c>
      <c r="X1653" t="s">
        <v>370</v>
      </c>
      <c r="Y1653" t="s">
        <v>371</v>
      </c>
      <c r="Z1653" t="s">
        <v>1881</v>
      </c>
      <c r="AA1653" s="2" t="str">
        <f>IFERROR(VLOOKUP(Tabela3[[#This Row],[RetornCodigo]],Tabela7[],4,0),"formula")</f>
        <v xml:space="preserve">Atac Papicu   </v>
      </c>
      <c r="AB1653" s="9" t="str">
        <f>IFERROR(VLOOKUP(Tabela3[[#This Row],[RetornCodigo]],Tabela7[],3,0),"formula")</f>
        <v>Atacadao</v>
      </c>
      <c r="AC1653" s="40">
        <f>IFERROR(Tabela3[[#This Row],[Vlr Devolução]]/$AK$1,"formula")</f>
        <v>7.3046756203703784E-4</v>
      </c>
      <c r="AD1653" s="32">
        <f>IFERROR(Tabela3[[#This Row],[Qtd Devolvida Kg]]/$AL$1,"formula")</f>
        <v>1.6954232692550572E-3</v>
      </c>
      <c r="AE1653" s="41" t="str">
        <f>IFERROR(RIGHT(Tabela3[[#This Row],[Cliente]],10),"formula")</f>
        <v>0048 - 18)</v>
      </c>
      <c r="AF1653" s="41">
        <f>IFERROR(VLOOKUP(Tabela3[[#This Row],[Fantasia]],'BASE VENDAS'!#REF!,2,0),0)</f>
        <v>0</v>
      </c>
      <c r="AG1653" s="41">
        <f>IFERROR(VLOOKUP(Tabela3[[#This Row],[Fantasia]],'BASE VENDAS'!#REF!,3,0),0)</f>
        <v>0</v>
      </c>
      <c r="AH1653" s="42">
        <f t="shared" si="27"/>
        <v>2.8611970184302681E-2</v>
      </c>
    </row>
    <row r="1654" spans="1:34" x14ac:dyDescent="0.2">
      <c r="A1654" s="9" t="str">
        <f>IFERROR(Tabela3[[#This Row],[direita]],"formula")</f>
        <v>0002 - 37)</v>
      </c>
      <c r="C1654" t="s">
        <v>1134</v>
      </c>
      <c r="D1654" t="s">
        <v>920</v>
      </c>
      <c r="E1654" t="s">
        <v>1135</v>
      </c>
      <c r="F1654" t="s">
        <v>687</v>
      </c>
      <c r="G1654" t="s">
        <v>1522</v>
      </c>
      <c r="H1654" s="48">
        <v>45701</v>
      </c>
      <c r="I1654" t="s">
        <v>430</v>
      </c>
      <c r="J1654" t="s">
        <v>303</v>
      </c>
      <c r="K1654" t="s">
        <v>159</v>
      </c>
      <c r="L1654" t="s">
        <v>339</v>
      </c>
      <c r="M1654" t="s">
        <v>356</v>
      </c>
      <c r="N1654" t="s">
        <v>311</v>
      </c>
      <c r="O1654" t="s">
        <v>311</v>
      </c>
      <c r="P1654" t="s">
        <v>2290</v>
      </c>
      <c r="Q1654" t="s">
        <v>300</v>
      </c>
      <c r="R1654" t="s">
        <v>374</v>
      </c>
      <c r="S1654" t="s">
        <v>20</v>
      </c>
      <c r="T1654" s="49">
        <v>2.3332999999999999</v>
      </c>
      <c r="U1654" s="49">
        <v>27.999600000000001</v>
      </c>
      <c r="V1654" s="49">
        <v>109.2</v>
      </c>
      <c r="W1654" t="s">
        <v>301</v>
      </c>
      <c r="X1654" t="s">
        <v>370</v>
      </c>
      <c r="Y1654" t="s">
        <v>371</v>
      </c>
      <c r="Z1654" t="s">
        <v>1524</v>
      </c>
      <c r="AA1654" s="2" t="str">
        <f>IFERROR(VLOOKUP(Tabela3[[#This Row],[RetornCodigo]],Tabela7[],4,0),"formula")</f>
        <v xml:space="preserve">Atac Eusebio   </v>
      </c>
      <c r="AB1654" s="9" t="str">
        <f>IFERROR(VLOOKUP(Tabela3[[#This Row],[RetornCodigo]],Tabela7[],3,0),"formula")</f>
        <v>Atacadao</v>
      </c>
      <c r="AC1654" s="40">
        <f>IFERROR(Tabela3[[#This Row],[Vlr Devolução]]/$AK$1,"formula")</f>
        <v>3.4987086176781668E-4</v>
      </c>
      <c r="AD1654" s="32">
        <f>IFERROR(Tabela3[[#This Row],[Qtd Devolvida Kg]]/$AL$1,"formula")</f>
        <v>8.1203939448083284E-4</v>
      </c>
      <c r="AE1654" s="41" t="str">
        <f>IFERROR(RIGHT(Tabela3[[#This Row],[Cliente]],10),"formula")</f>
        <v>0002 - 37)</v>
      </c>
      <c r="AF1654" s="41">
        <f>IFERROR(VLOOKUP(Tabela3[[#This Row],[Fantasia]],'BASE VENDAS'!#REF!,2,0),0)</f>
        <v>0</v>
      </c>
      <c r="AG1654" s="41">
        <f>IFERROR(VLOOKUP(Tabela3[[#This Row],[Fantasia]],'BASE VENDAS'!#REF!,3,0),0)</f>
        <v>0</v>
      </c>
      <c r="AH1654" s="42">
        <f t="shared" si="27"/>
        <v>2.8611970184302681E-2</v>
      </c>
    </row>
    <row r="1655" spans="1:34" x14ac:dyDescent="0.2">
      <c r="A1655" s="9" t="str">
        <f>IFERROR(Tabela3[[#This Row],[direita]],"formula")</f>
        <v>0002 - 37)</v>
      </c>
      <c r="C1655" t="s">
        <v>1134</v>
      </c>
      <c r="D1655" t="s">
        <v>920</v>
      </c>
      <c r="E1655" t="s">
        <v>1135</v>
      </c>
      <c r="F1655" t="s">
        <v>687</v>
      </c>
      <c r="G1655" t="s">
        <v>1522</v>
      </c>
      <c r="H1655" s="48">
        <v>45701</v>
      </c>
      <c r="I1655" t="s">
        <v>430</v>
      </c>
      <c r="J1655" t="s">
        <v>303</v>
      </c>
      <c r="K1655" t="s">
        <v>159</v>
      </c>
      <c r="L1655" t="s">
        <v>339</v>
      </c>
      <c r="M1655" t="s">
        <v>356</v>
      </c>
      <c r="N1655" t="s">
        <v>311</v>
      </c>
      <c r="O1655" t="s">
        <v>311</v>
      </c>
      <c r="P1655" t="s">
        <v>2291</v>
      </c>
      <c r="Q1655" t="s">
        <v>300</v>
      </c>
      <c r="R1655" t="s">
        <v>374</v>
      </c>
      <c r="S1655" t="s">
        <v>20</v>
      </c>
      <c r="T1655" s="49">
        <v>4.5833000000000004</v>
      </c>
      <c r="U1655" s="49">
        <v>54.999600000000001</v>
      </c>
      <c r="V1655" s="49">
        <v>214.5</v>
      </c>
      <c r="W1655" t="s">
        <v>301</v>
      </c>
      <c r="X1655" t="s">
        <v>370</v>
      </c>
      <c r="Y1655" t="s">
        <v>371</v>
      </c>
      <c r="Z1655" t="s">
        <v>1524</v>
      </c>
      <c r="AA1655" s="2" t="str">
        <f>IFERROR(VLOOKUP(Tabela3[[#This Row],[RetornCodigo]],Tabela7[],4,0),"formula")</f>
        <v xml:space="preserve">Atac Eusebio   </v>
      </c>
      <c r="AB1655" s="9" t="str">
        <f>IFERROR(VLOOKUP(Tabela3[[#This Row],[RetornCodigo]],Tabela7[],3,0),"formula")</f>
        <v>Atacadao</v>
      </c>
      <c r="AC1655" s="40">
        <f>IFERROR(Tabela3[[#This Row],[Vlr Devolução]]/$AK$1,"formula")</f>
        <v>6.8724633561535417E-4</v>
      </c>
      <c r="AD1655" s="32">
        <f>IFERROR(Tabela3[[#This Row],[Qtd Devolvida Kg]]/$AL$1,"formula")</f>
        <v>1.5950885684326923E-3</v>
      </c>
      <c r="AE1655" s="41" t="str">
        <f>IFERROR(RIGHT(Tabela3[[#This Row],[Cliente]],10),"formula")</f>
        <v>0002 - 37)</v>
      </c>
      <c r="AF1655" s="41">
        <f>IFERROR(VLOOKUP(Tabela3[[#This Row],[Fantasia]],'BASE VENDAS'!#REF!,2,0),0)</f>
        <v>0</v>
      </c>
      <c r="AG1655" s="41">
        <f>IFERROR(VLOOKUP(Tabela3[[#This Row],[Fantasia]],'BASE VENDAS'!#REF!,3,0),0)</f>
        <v>0</v>
      </c>
      <c r="AH1655" s="42">
        <f t="shared" si="27"/>
        <v>2.8611970184302681E-2</v>
      </c>
    </row>
    <row r="1656" spans="1:34" x14ac:dyDescent="0.2">
      <c r="A1656" s="9" t="str">
        <f>IFERROR(Tabela3[[#This Row],[direita]],"formula")</f>
        <v>0008 - 05)</v>
      </c>
      <c r="C1656" t="s">
        <v>1140</v>
      </c>
      <c r="D1656" t="s">
        <v>918</v>
      </c>
      <c r="E1656" t="s">
        <v>1141</v>
      </c>
      <c r="F1656" t="s">
        <v>677</v>
      </c>
      <c r="G1656" t="s">
        <v>1291</v>
      </c>
      <c r="H1656" s="48">
        <v>45691</v>
      </c>
      <c r="I1656" t="s">
        <v>357</v>
      </c>
      <c r="J1656" t="s">
        <v>303</v>
      </c>
      <c r="K1656" t="s">
        <v>159</v>
      </c>
      <c r="L1656" t="s">
        <v>340</v>
      </c>
      <c r="M1656" t="s">
        <v>1812</v>
      </c>
      <c r="N1656" t="s">
        <v>311</v>
      </c>
      <c r="O1656" t="s">
        <v>311</v>
      </c>
      <c r="P1656" t="s">
        <v>1528</v>
      </c>
      <c r="Q1656" t="s">
        <v>308</v>
      </c>
      <c r="R1656" t="s">
        <v>1813</v>
      </c>
      <c r="S1656" t="s">
        <v>20</v>
      </c>
      <c r="T1656" s="49">
        <v>20.231999999999999</v>
      </c>
      <c r="U1656" s="49">
        <v>242.78399999999999</v>
      </c>
      <c r="V1656" s="49">
        <v>825.47</v>
      </c>
      <c r="W1656" t="s">
        <v>301</v>
      </c>
      <c r="X1656" t="s">
        <v>370</v>
      </c>
      <c r="Y1656" t="s">
        <v>371</v>
      </c>
      <c r="Z1656" t="s">
        <v>1529</v>
      </c>
      <c r="AA1656" s="2" t="str">
        <f>IFERROR(VLOOKUP(Tabela3[[#This Row],[RetornCodigo]],Tabela7[],4,0),"formula")</f>
        <v xml:space="preserve">Vanguarda Beira Rio   </v>
      </c>
      <c r="AB1656" s="9" t="str">
        <f>IFERROR(VLOOKUP(Tabela3[[#This Row],[RetornCodigo]],Tabela7[],3,0),"formula")</f>
        <v>Vanguarda</v>
      </c>
      <c r="AC1656" s="40">
        <f>IFERROR(Tabela3[[#This Row],[Vlr Devolução]]/$AK$1,"formula")</f>
        <v>2.6447609914238062E-3</v>
      </c>
      <c r="AD1656" s="32">
        <f>IFERROR(Tabela3[[#This Row],[Qtd Devolvida Kg]]/$AL$1,"formula")</f>
        <v>7.04117817217512E-3</v>
      </c>
      <c r="AE1656" s="41" t="str">
        <f>IFERROR(RIGHT(Tabela3[[#This Row],[Cliente]],10),"formula")</f>
        <v>0008 - 05)</v>
      </c>
      <c r="AF1656" s="41">
        <f>IFERROR(VLOOKUP(Tabela3[[#This Row],[Fantasia]],'BASE VENDAS'!#REF!,2,0),0)</f>
        <v>0</v>
      </c>
      <c r="AG1656" s="41">
        <f>IFERROR(VLOOKUP(Tabela3[[#This Row],[Fantasia]],'BASE VENDAS'!#REF!,3,0),0)</f>
        <v>0</v>
      </c>
      <c r="AH1656" s="42">
        <f t="shared" si="27"/>
        <v>2.8611970184302681E-2</v>
      </c>
    </row>
    <row r="1657" spans="1:34" x14ac:dyDescent="0.2">
      <c r="A1657" s="9" t="str">
        <f>IFERROR(Tabela3[[#This Row],[direita]],"formula")</f>
        <v>1899 - 72)</v>
      </c>
      <c r="C1657" t="s">
        <v>1140</v>
      </c>
      <c r="D1657" t="s">
        <v>921</v>
      </c>
      <c r="E1657" t="s">
        <v>1284</v>
      </c>
      <c r="F1657" t="s">
        <v>681</v>
      </c>
      <c r="G1657" t="s">
        <v>1285</v>
      </c>
      <c r="H1657" s="48">
        <v>45693</v>
      </c>
      <c r="I1657" t="s">
        <v>357</v>
      </c>
      <c r="J1657" t="s">
        <v>303</v>
      </c>
      <c r="K1657" t="s">
        <v>159</v>
      </c>
      <c r="L1657" t="s">
        <v>340</v>
      </c>
      <c r="M1657" t="s">
        <v>162</v>
      </c>
      <c r="N1657" t="s">
        <v>325</v>
      </c>
      <c r="O1657" t="s">
        <v>311</v>
      </c>
      <c r="P1657" t="s">
        <v>1534</v>
      </c>
      <c r="Q1657" t="s">
        <v>309</v>
      </c>
      <c r="R1657" t="s">
        <v>1814</v>
      </c>
      <c r="S1657" t="s">
        <v>20</v>
      </c>
      <c r="T1657" s="49">
        <v>13.333399999999999</v>
      </c>
      <c r="U1657" s="49">
        <v>160.0008</v>
      </c>
      <c r="V1657" s="49">
        <v>880.01</v>
      </c>
      <c r="W1657" t="s">
        <v>301</v>
      </c>
      <c r="X1657" t="s">
        <v>370</v>
      </c>
      <c r="Y1657" t="s">
        <v>371</v>
      </c>
      <c r="Z1657" t="s">
        <v>1533</v>
      </c>
      <c r="AA1657" s="2" t="str">
        <f>IFERROR(VLOOKUP(Tabela3[[#This Row],[RetornCodigo]],Tabela7[],4,0),"formula")</f>
        <v xml:space="preserve">Assai Novo Angelim   </v>
      </c>
      <c r="AB1657" s="9" t="str">
        <f>IFERROR(VLOOKUP(Tabela3[[#This Row],[RetornCodigo]],Tabela7[],3,0),"formula")</f>
        <v>Assai</v>
      </c>
      <c r="AC1657" s="40">
        <f>IFERROR(Tabela3[[#This Row],[Vlr Devolução]]/$AK$1,"formula")</f>
        <v>2.8195041855704796E-3</v>
      </c>
      <c r="AD1657" s="32">
        <f>IFERROR(Tabela3[[#This Row],[Qtd Devolvida Kg]]/$AL$1,"formula")</f>
        <v>4.6403146026532099E-3</v>
      </c>
      <c r="AE1657" s="41" t="str">
        <f>IFERROR(RIGHT(Tabela3[[#This Row],[Cliente]],10),"formula")</f>
        <v>1899 - 72)</v>
      </c>
      <c r="AF1657" s="41">
        <f>IFERROR(VLOOKUP(Tabela3[[#This Row],[Fantasia]],'BASE VENDAS'!#REF!,2,0),0)</f>
        <v>0</v>
      </c>
      <c r="AG1657" s="41">
        <f>IFERROR(VLOOKUP(Tabela3[[#This Row],[Fantasia]],'BASE VENDAS'!#REF!,3,0),0)</f>
        <v>0</v>
      </c>
      <c r="AH1657" s="42">
        <f t="shared" si="27"/>
        <v>2.8611970184302681E-2</v>
      </c>
    </row>
    <row r="1658" spans="1:34" x14ac:dyDescent="0.2">
      <c r="A1658" s="9" t="str">
        <f>IFERROR(Tabela3[[#This Row],[direita]],"formula")</f>
        <v>1899 - 72)</v>
      </c>
      <c r="C1658" t="s">
        <v>1140</v>
      </c>
      <c r="D1658" t="s">
        <v>921</v>
      </c>
      <c r="E1658" t="s">
        <v>1284</v>
      </c>
      <c r="F1658" t="s">
        <v>681</v>
      </c>
      <c r="G1658" t="s">
        <v>1285</v>
      </c>
      <c r="H1658" s="48">
        <v>45693</v>
      </c>
      <c r="I1658" t="s">
        <v>357</v>
      </c>
      <c r="J1658" t="s">
        <v>303</v>
      </c>
      <c r="K1658" t="s">
        <v>159</v>
      </c>
      <c r="L1658" t="s">
        <v>339</v>
      </c>
      <c r="M1658" t="s">
        <v>160</v>
      </c>
      <c r="N1658" t="s">
        <v>311</v>
      </c>
      <c r="O1658" t="s">
        <v>311</v>
      </c>
      <c r="P1658" t="s">
        <v>1534</v>
      </c>
      <c r="Q1658" t="s">
        <v>307</v>
      </c>
      <c r="R1658" t="s">
        <v>161</v>
      </c>
      <c r="S1658" t="s">
        <v>20</v>
      </c>
      <c r="T1658" s="49">
        <v>10.833399999999999</v>
      </c>
      <c r="U1658" s="49">
        <v>130.0008</v>
      </c>
      <c r="V1658" s="49">
        <v>975.01</v>
      </c>
      <c r="W1658" t="s">
        <v>301</v>
      </c>
      <c r="X1658" t="s">
        <v>370</v>
      </c>
      <c r="Y1658" t="s">
        <v>371</v>
      </c>
      <c r="Z1658" t="s">
        <v>1533</v>
      </c>
      <c r="AA1658" s="2" t="str">
        <f>IFERROR(VLOOKUP(Tabela3[[#This Row],[RetornCodigo]],Tabela7[],4,0),"formula")</f>
        <v xml:space="preserve">Assai Novo Angelim   </v>
      </c>
      <c r="AB1658" s="9" t="str">
        <f>IFERROR(VLOOKUP(Tabela3[[#This Row],[RetornCodigo]],Tabela7[],3,0),"formula")</f>
        <v>Assai</v>
      </c>
      <c r="AC1658" s="40">
        <f>IFERROR(Tabela3[[#This Row],[Vlr Devolução]]/$AK$1,"formula")</f>
        <v>3.1238790195259976E-3</v>
      </c>
      <c r="AD1658" s="32">
        <f>IFERROR(Tabela3[[#This Row],[Qtd Devolvida Kg]]/$AL$1,"formula")</f>
        <v>3.7702599649289221E-3</v>
      </c>
      <c r="AE1658" s="41" t="str">
        <f>IFERROR(RIGHT(Tabela3[[#This Row],[Cliente]],10),"formula")</f>
        <v>1899 - 72)</v>
      </c>
      <c r="AF1658" s="41">
        <f>IFERROR(VLOOKUP(Tabela3[[#This Row],[Fantasia]],'BASE VENDAS'!#REF!,2,0),0)</f>
        <v>0</v>
      </c>
      <c r="AG1658" s="41">
        <f>IFERROR(VLOOKUP(Tabela3[[#This Row],[Fantasia]],'BASE VENDAS'!#REF!,3,0),0)</f>
        <v>0</v>
      </c>
      <c r="AH1658" s="42">
        <f t="shared" si="27"/>
        <v>2.8611970184302681E-2</v>
      </c>
    </row>
    <row r="1659" spans="1:34" x14ac:dyDescent="0.2">
      <c r="A1659" s="9" t="str">
        <f>IFERROR(Tabela3[[#This Row],[direita]],"formula")</f>
        <v>0002 - 39)</v>
      </c>
      <c r="C1659" t="s">
        <v>1134</v>
      </c>
      <c r="D1659" t="s">
        <v>920</v>
      </c>
      <c r="E1659" t="s">
        <v>1135</v>
      </c>
      <c r="F1659" t="s">
        <v>685</v>
      </c>
      <c r="G1659" t="s">
        <v>1316</v>
      </c>
      <c r="H1659" s="48">
        <v>45695</v>
      </c>
      <c r="I1659" t="s">
        <v>357</v>
      </c>
      <c r="J1659" t="s">
        <v>303</v>
      </c>
      <c r="K1659" t="s">
        <v>98</v>
      </c>
      <c r="L1659" t="s">
        <v>418</v>
      </c>
      <c r="M1659" t="s">
        <v>99</v>
      </c>
      <c r="N1659" t="s">
        <v>311</v>
      </c>
      <c r="O1659" t="s">
        <v>311</v>
      </c>
      <c r="P1659" t="s">
        <v>1553</v>
      </c>
      <c r="Q1659" t="s">
        <v>300</v>
      </c>
      <c r="R1659" t="s">
        <v>1795</v>
      </c>
      <c r="S1659" t="s">
        <v>96</v>
      </c>
      <c r="T1659" s="49">
        <v>2.4</v>
      </c>
      <c r="U1659" s="49">
        <v>2.4</v>
      </c>
      <c r="V1659" s="49">
        <v>165.6</v>
      </c>
      <c r="W1659" t="s">
        <v>301</v>
      </c>
      <c r="X1659" t="s">
        <v>370</v>
      </c>
      <c r="Y1659" t="s">
        <v>371</v>
      </c>
      <c r="Z1659" t="s">
        <v>1554</v>
      </c>
      <c r="AA1659" s="2" t="str">
        <f>IFERROR(VLOOKUP(Tabela3[[#This Row],[RetornCodigo]],Tabela7[],4,0),"formula")</f>
        <v xml:space="preserve">Atac Sobral   </v>
      </c>
      <c r="AB1659" s="9" t="str">
        <f>IFERROR(VLOOKUP(Tabela3[[#This Row],[RetornCodigo]],Tabela7[],3,0),"formula")</f>
        <v>Atacadao</v>
      </c>
      <c r="AC1659" s="40">
        <f>IFERROR(Tabela3[[#This Row],[Vlr Devolução]]/$AK$1,"formula")</f>
        <v>5.3057339476877692E-4</v>
      </c>
      <c r="AD1659" s="32">
        <f>IFERROR(Tabela3[[#This Row],[Qtd Devolvida Kg]]/$AL$1,"formula")</f>
        <v>6.9604371017943059E-5</v>
      </c>
      <c r="AE1659" s="41" t="str">
        <f>IFERROR(RIGHT(Tabela3[[#This Row],[Cliente]],10),"formula")</f>
        <v>0002 - 39)</v>
      </c>
      <c r="AF1659" s="41">
        <f>IFERROR(VLOOKUP(Tabela3[[#This Row],[Fantasia]],'BASE VENDAS'!#REF!,2,0),0)</f>
        <v>0</v>
      </c>
      <c r="AG1659" s="41">
        <f>IFERROR(VLOOKUP(Tabela3[[#This Row],[Fantasia]],'BASE VENDAS'!#REF!,3,0),0)</f>
        <v>0</v>
      </c>
      <c r="AH1659" s="42">
        <f t="shared" si="27"/>
        <v>2.8611970184302681E-2</v>
      </c>
    </row>
    <row r="1660" spans="1:34" x14ac:dyDescent="0.2">
      <c r="A1660" s="9" t="str">
        <f>IFERROR(Tabela3[[#This Row],[direita]],"formula")</f>
        <v>1899 - 60)</v>
      </c>
      <c r="C1660" t="s">
        <v>1140</v>
      </c>
      <c r="D1660" t="s">
        <v>919</v>
      </c>
      <c r="E1660" t="s">
        <v>1141</v>
      </c>
      <c r="F1660" t="s">
        <v>677</v>
      </c>
      <c r="G1660" t="s">
        <v>1189</v>
      </c>
      <c r="H1660" s="48">
        <v>45695</v>
      </c>
      <c r="I1660" t="s">
        <v>357</v>
      </c>
      <c r="J1660" t="s">
        <v>303</v>
      </c>
      <c r="K1660" t="s">
        <v>98</v>
      </c>
      <c r="L1660" t="s">
        <v>358</v>
      </c>
      <c r="M1660" t="s">
        <v>359</v>
      </c>
      <c r="N1660" t="s">
        <v>311</v>
      </c>
      <c r="O1660" t="s">
        <v>311</v>
      </c>
      <c r="P1660" t="s">
        <v>1882</v>
      </c>
      <c r="Q1660" t="s">
        <v>300</v>
      </c>
      <c r="R1660" t="s">
        <v>419</v>
      </c>
      <c r="S1660" t="s">
        <v>20</v>
      </c>
      <c r="T1660" s="49">
        <v>0.66669999999999996</v>
      </c>
      <c r="U1660" s="49">
        <v>8.5004249999999999</v>
      </c>
      <c r="V1660" s="49">
        <v>77.400000000000006</v>
      </c>
      <c r="W1660" t="s">
        <v>301</v>
      </c>
      <c r="X1660" t="s">
        <v>370</v>
      </c>
      <c r="Y1660" t="s">
        <v>371</v>
      </c>
      <c r="Z1660" t="s">
        <v>1883</v>
      </c>
      <c r="AA1660" s="2" t="str">
        <f>IFERROR(VLOOKUP(Tabela3[[#This Row],[RetornCodigo]],Tabela7[],4,0),"formula")</f>
        <v xml:space="preserve">Assai Sao Cristovao   </v>
      </c>
      <c r="AB1660" s="9" t="str">
        <f>IFERROR(VLOOKUP(Tabela3[[#This Row],[RetornCodigo]],Tabela7[],3,0),"formula")</f>
        <v>Assai</v>
      </c>
      <c r="AC1660" s="40">
        <f>IFERROR(Tabela3[[#This Row],[Vlr Devolução]]/$AK$1,"formula")</f>
        <v>2.4798539103323275E-4</v>
      </c>
      <c r="AD1660" s="32">
        <f>IFERROR(Tabela3[[#This Row],[Qtd Devolvida Kg]]/$AL$1,"formula")</f>
        <v>2.4652780646258277E-4</v>
      </c>
      <c r="AE1660" s="41" t="str">
        <f>IFERROR(RIGHT(Tabela3[[#This Row],[Cliente]],10),"formula")</f>
        <v>1899 - 60)</v>
      </c>
      <c r="AF1660" s="41">
        <f>IFERROR(VLOOKUP(Tabela3[[#This Row],[Fantasia]],'BASE VENDAS'!#REF!,2,0),0)</f>
        <v>0</v>
      </c>
      <c r="AG1660" s="41">
        <f>IFERROR(VLOOKUP(Tabela3[[#This Row],[Fantasia]],'BASE VENDAS'!#REF!,3,0),0)</f>
        <v>0</v>
      </c>
      <c r="AH1660" s="42">
        <f t="shared" si="27"/>
        <v>2.8611970184302681E-2</v>
      </c>
    </row>
    <row r="1661" spans="1:34" x14ac:dyDescent="0.2">
      <c r="A1661" s="9" t="str">
        <f>IFERROR(Tabela3[[#This Row],[direita]],"formula")</f>
        <v>1899 - 40)</v>
      </c>
      <c r="C1661" t="s">
        <v>1140</v>
      </c>
      <c r="D1661" t="s">
        <v>919</v>
      </c>
      <c r="E1661" t="s">
        <v>1141</v>
      </c>
      <c r="F1661" t="s">
        <v>677</v>
      </c>
      <c r="G1661" t="s">
        <v>1142</v>
      </c>
      <c r="H1661" s="48">
        <v>45691</v>
      </c>
      <c r="I1661" t="s">
        <v>357</v>
      </c>
      <c r="J1661" t="s">
        <v>303</v>
      </c>
      <c r="K1661" t="s">
        <v>159</v>
      </c>
      <c r="L1661" t="s">
        <v>340</v>
      </c>
      <c r="M1661" t="s">
        <v>1812</v>
      </c>
      <c r="N1661" t="s">
        <v>311</v>
      </c>
      <c r="O1661" t="s">
        <v>311</v>
      </c>
      <c r="P1661" t="s">
        <v>1884</v>
      </c>
      <c r="Q1661" t="s">
        <v>300</v>
      </c>
      <c r="R1661" t="s">
        <v>1813</v>
      </c>
      <c r="S1661" t="s">
        <v>20</v>
      </c>
      <c r="T1661" s="49">
        <v>1.25</v>
      </c>
      <c r="U1661" s="49">
        <v>15</v>
      </c>
      <c r="V1661" s="49">
        <v>57.75</v>
      </c>
      <c r="W1661" t="s">
        <v>301</v>
      </c>
      <c r="X1661" t="s">
        <v>370</v>
      </c>
      <c r="Y1661" t="s">
        <v>371</v>
      </c>
      <c r="Z1661" t="s">
        <v>1885</v>
      </c>
      <c r="AA1661" s="2" t="str">
        <f>IFERROR(VLOOKUP(Tabela3[[#This Row],[RetornCodigo]],Tabela7[],4,0),"formula")</f>
        <v xml:space="preserve">Assai Ininga   </v>
      </c>
      <c r="AB1661" s="9" t="str">
        <f>IFERROR(VLOOKUP(Tabela3[[#This Row],[RetornCodigo]],Tabela7[],3,0),"formula")</f>
        <v>Assai</v>
      </c>
      <c r="AC1661" s="40">
        <f>IFERROR(Tabela3[[#This Row],[Vlr Devolução]]/$AK$1,"formula")</f>
        <v>1.8502785958874921E-4</v>
      </c>
      <c r="AD1661" s="32">
        <f>IFERROR(Tabela3[[#This Row],[Qtd Devolvida Kg]]/$AL$1,"formula")</f>
        <v>4.3502731886214415E-4</v>
      </c>
      <c r="AE1661" s="41" t="str">
        <f>IFERROR(RIGHT(Tabela3[[#This Row],[Cliente]],10),"formula")</f>
        <v>1899 - 40)</v>
      </c>
      <c r="AF1661" s="41">
        <f>IFERROR(VLOOKUP(Tabela3[[#This Row],[Fantasia]],'BASE VENDAS'!#REF!,2,0),0)</f>
        <v>0</v>
      </c>
      <c r="AG1661" s="41">
        <f>IFERROR(VLOOKUP(Tabela3[[#This Row],[Fantasia]],'BASE VENDAS'!#REF!,3,0),0)</f>
        <v>0</v>
      </c>
      <c r="AH1661" s="42">
        <f t="shared" si="27"/>
        <v>2.8611970184302681E-2</v>
      </c>
    </row>
    <row r="1662" spans="1:34" x14ac:dyDescent="0.2">
      <c r="A1662" s="9" t="str">
        <f>IFERROR(Tabela3[[#This Row],[direita]],"formula")</f>
        <v>1899 - 40)</v>
      </c>
      <c r="C1662" t="s">
        <v>1140</v>
      </c>
      <c r="D1662" t="s">
        <v>919</v>
      </c>
      <c r="E1662" t="s">
        <v>1141</v>
      </c>
      <c r="F1662" t="s">
        <v>677</v>
      </c>
      <c r="G1662" t="s">
        <v>1142</v>
      </c>
      <c r="H1662" s="48">
        <v>45691</v>
      </c>
      <c r="I1662" t="s">
        <v>357</v>
      </c>
      <c r="J1662" t="s">
        <v>303</v>
      </c>
      <c r="K1662" t="s">
        <v>159</v>
      </c>
      <c r="L1662" t="s">
        <v>339</v>
      </c>
      <c r="M1662" t="s">
        <v>160</v>
      </c>
      <c r="N1662" t="s">
        <v>311</v>
      </c>
      <c r="O1662" t="s">
        <v>311</v>
      </c>
      <c r="P1662" t="s">
        <v>1884</v>
      </c>
      <c r="Q1662" t="s">
        <v>308</v>
      </c>
      <c r="R1662" t="s">
        <v>161</v>
      </c>
      <c r="S1662" t="s">
        <v>20</v>
      </c>
      <c r="T1662" s="49">
        <v>0.83330000000000004</v>
      </c>
      <c r="U1662" s="49">
        <v>9.9995999999999992</v>
      </c>
      <c r="V1662" s="49">
        <v>89</v>
      </c>
      <c r="W1662" t="s">
        <v>301</v>
      </c>
      <c r="X1662" t="s">
        <v>370</v>
      </c>
      <c r="Y1662" t="s">
        <v>371</v>
      </c>
      <c r="Z1662" t="s">
        <v>1885</v>
      </c>
      <c r="AA1662" s="2" t="str">
        <f>IFERROR(VLOOKUP(Tabela3[[#This Row],[RetornCodigo]],Tabela7[],4,0),"formula")</f>
        <v xml:space="preserve">Assai Ininga   </v>
      </c>
      <c r="AB1662" s="9" t="str">
        <f>IFERROR(VLOOKUP(Tabela3[[#This Row],[RetornCodigo]],Tabela7[],3,0),"formula")</f>
        <v>Assai</v>
      </c>
      <c r="AC1662" s="40">
        <f>IFERROR(Tabela3[[#This Row],[Vlr Devolução]]/$AK$1,"formula")</f>
        <v>2.8515116023201178E-4</v>
      </c>
      <c r="AD1662" s="32">
        <f>IFERROR(Tabela3[[#This Row],[Qtd Devolvida Kg]]/$AL$1,"formula")</f>
        <v>2.9000661184625973E-4</v>
      </c>
      <c r="AE1662" s="41" t="str">
        <f>IFERROR(RIGHT(Tabela3[[#This Row],[Cliente]],10),"formula")</f>
        <v>1899 - 40)</v>
      </c>
      <c r="AF1662" s="41">
        <f>IFERROR(VLOOKUP(Tabela3[[#This Row],[Fantasia]],'BASE VENDAS'!#REF!,2,0),0)</f>
        <v>0</v>
      </c>
      <c r="AG1662" s="41">
        <f>IFERROR(VLOOKUP(Tabela3[[#This Row],[Fantasia]],'BASE VENDAS'!#REF!,3,0),0)</f>
        <v>0</v>
      </c>
      <c r="AH1662" s="42">
        <f t="shared" si="27"/>
        <v>2.8611970184302681E-2</v>
      </c>
    </row>
    <row r="1663" spans="1:34" x14ac:dyDescent="0.2">
      <c r="A1663" s="9" t="str">
        <f>IFERROR(Tabela3[[#This Row],[direita]],"formula")</f>
        <v>1899 - 24)</v>
      </c>
      <c r="C1663" t="s">
        <v>1140</v>
      </c>
      <c r="D1663" t="s">
        <v>919</v>
      </c>
      <c r="E1663" t="s">
        <v>1141</v>
      </c>
      <c r="F1663" t="s">
        <v>677</v>
      </c>
      <c r="G1663" t="s">
        <v>1275</v>
      </c>
      <c r="H1663" s="48">
        <v>45699</v>
      </c>
      <c r="I1663" t="s">
        <v>430</v>
      </c>
      <c r="J1663" t="s">
        <v>303</v>
      </c>
      <c r="K1663" t="s">
        <v>159</v>
      </c>
      <c r="L1663" t="s">
        <v>339</v>
      </c>
      <c r="M1663" t="s">
        <v>160</v>
      </c>
      <c r="N1663" t="s">
        <v>311</v>
      </c>
      <c r="O1663" t="s">
        <v>311</v>
      </c>
      <c r="P1663" t="s">
        <v>1886</v>
      </c>
      <c r="Q1663" t="s">
        <v>300</v>
      </c>
      <c r="R1663" t="s">
        <v>161</v>
      </c>
      <c r="S1663" t="s">
        <v>20</v>
      </c>
      <c r="T1663" s="49">
        <v>1.0832999999999999</v>
      </c>
      <c r="U1663" s="49">
        <v>12.999599999999999</v>
      </c>
      <c r="V1663" s="49">
        <v>115.7</v>
      </c>
      <c r="W1663" t="s">
        <v>301</v>
      </c>
      <c r="X1663" t="s">
        <v>370</v>
      </c>
      <c r="Y1663" t="s">
        <v>371</v>
      </c>
      <c r="Z1663" t="s">
        <v>1887</v>
      </c>
      <c r="AA1663" s="2" t="str">
        <f>IFERROR(VLOOKUP(Tabela3[[#This Row],[RetornCodigo]],Tabela7[],4,0),"formula")</f>
        <v xml:space="preserve">Assai Sao Raimundo   </v>
      </c>
      <c r="AB1663" s="9" t="str">
        <f>IFERROR(VLOOKUP(Tabela3[[#This Row],[RetornCodigo]],Tabela7[],3,0),"formula")</f>
        <v>Assai</v>
      </c>
      <c r="AC1663" s="40">
        <f>IFERROR(Tabela3[[#This Row],[Vlr Devolução]]/$AK$1,"formula")</f>
        <v>3.7069650830161532E-4</v>
      </c>
      <c r="AD1663" s="32">
        <f>IFERROR(Tabela3[[#This Row],[Qtd Devolvida Kg]]/$AL$1,"formula")</f>
        <v>3.7701207561868859E-4</v>
      </c>
      <c r="AE1663" s="41" t="str">
        <f>IFERROR(RIGHT(Tabela3[[#This Row],[Cliente]],10),"formula")</f>
        <v>1899 - 24)</v>
      </c>
      <c r="AF1663" s="41">
        <f>IFERROR(VLOOKUP(Tabela3[[#This Row],[Fantasia]],'BASE VENDAS'!#REF!,2,0),0)</f>
        <v>0</v>
      </c>
      <c r="AG1663" s="41">
        <f>IFERROR(VLOOKUP(Tabela3[[#This Row],[Fantasia]],'BASE VENDAS'!#REF!,3,0),0)</f>
        <v>0</v>
      </c>
      <c r="AH1663" s="42">
        <f t="shared" si="27"/>
        <v>2.8611970184302681E-2</v>
      </c>
    </row>
    <row r="1664" spans="1:34" x14ac:dyDescent="0.2">
      <c r="A1664" s="9" t="str">
        <f>IFERROR(Tabela3[[#This Row],[direita]],"formula")</f>
        <v>0048 - 12)</v>
      </c>
      <c r="C1664" t="s">
        <v>1134</v>
      </c>
      <c r="D1664" t="s">
        <v>924</v>
      </c>
      <c r="E1664" t="s">
        <v>1135</v>
      </c>
      <c r="F1664" t="s">
        <v>689</v>
      </c>
      <c r="G1664" t="s">
        <v>1555</v>
      </c>
      <c r="H1664" s="48">
        <v>45693</v>
      </c>
      <c r="I1664" t="s">
        <v>357</v>
      </c>
      <c r="J1664" t="s">
        <v>303</v>
      </c>
      <c r="K1664" t="s">
        <v>159</v>
      </c>
      <c r="L1664" t="s">
        <v>339</v>
      </c>
      <c r="M1664" t="s">
        <v>1652</v>
      </c>
      <c r="N1664" t="s">
        <v>311</v>
      </c>
      <c r="O1664" t="s">
        <v>311</v>
      </c>
      <c r="P1664" t="s">
        <v>1888</v>
      </c>
      <c r="Q1664" t="s">
        <v>300</v>
      </c>
      <c r="R1664" t="s">
        <v>1800</v>
      </c>
      <c r="S1664" t="s">
        <v>20</v>
      </c>
      <c r="T1664" s="49">
        <v>1.25</v>
      </c>
      <c r="U1664" s="49">
        <v>15</v>
      </c>
      <c r="V1664" s="49">
        <v>63</v>
      </c>
      <c r="W1664" t="s">
        <v>301</v>
      </c>
      <c r="X1664" t="s">
        <v>370</v>
      </c>
      <c r="Y1664" t="s">
        <v>371</v>
      </c>
      <c r="Z1664" t="s">
        <v>1557</v>
      </c>
      <c r="AA1664" s="2" t="str">
        <f>IFERROR(VLOOKUP(Tabela3[[#This Row],[RetornCodigo]],Tabela7[],4,0),"formula")</f>
        <v xml:space="preserve">Atac Triangulo   </v>
      </c>
      <c r="AB1664" s="9" t="str">
        <f>IFERROR(VLOOKUP(Tabela3[[#This Row],[RetornCodigo]],Tabela7[],3,0),"formula")</f>
        <v>Atacadao</v>
      </c>
      <c r="AC1664" s="40">
        <f>IFERROR(Tabela3[[#This Row],[Vlr Devolução]]/$AK$1,"formula")</f>
        <v>2.0184857409681731E-4</v>
      </c>
      <c r="AD1664" s="32">
        <f>IFERROR(Tabela3[[#This Row],[Qtd Devolvida Kg]]/$AL$1,"formula")</f>
        <v>4.3502731886214415E-4</v>
      </c>
      <c r="AE1664" s="41" t="str">
        <f>IFERROR(RIGHT(Tabela3[[#This Row],[Cliente]],10),"formula")</f>
        <v>0048 - 12)</v>
      </c>
      <c r="AF1664" s="41">
        <f>IFERROR(VLOOKUP(Tabela3[[#This Row],[Fantasia]],'BASE VENDAS'!#REF!,2,0),0)</f>
        <v>0</v>
      </c>
      <c r="AG1664" s="41">
        <f>IFERROR(VLOOKUP(Tabela3[[#This Row],[Fantasia]],'BASE VENDAS'!#REF!,3,0),0)</f>
        <v>0</v>
      </c>
      <c r="AH1664" s="42">
        <f t="shared" si="27"/>
        <v>2.8611970184302681E-2</v>
      </c>
    </row>
    <row r="1665" spans="1:34" x14ac:dyDescent="0.2">
      <c r="A1665" s="9" t="str">
        <f>IFERROR(Tabela3[[#This Row],[direita]],"formula")</f>
        <v>0048 - 12)</v>
      </c>
      <c r="C1665" t="s">
        <v>1134</v>
      </c>
      <c r="D1665" t="s">
        <v>924</v>
      </c>
      <c r="E1665" t="s">
        <v>1135</v>
      </c>
      <c r="F1665" t="s">
        <v>689</v>
      </c>
      <c r="G1665" t="s">
        <v>1555</v>
      </c>
      <c r="H1665" s="48">
        <v>45693</v>
      </c>
      <c r="I1665" t="s">
        <v>357</v>
      </c>
      <c r="J1665" t="s">
        <v>303</v>
      </c>
      <c r="K1665" t="s">
        <v>159</v>
      </c>
      <c r="L1665" t="s">
        <v>339</v>
      </c>
      <c r="M1665" t="s">
        <v>1652</v>
      </c>
      <c r="N1665" t="s">
        <v>311</v>
      </c>
      <c r="O1665" t="s">
        <v>311</v>
      </c>
      <c r="P1665" t="s">
        <v>1889</v>
      </c>
      <c r="Q1665" t="s">
        <v>300</v>
      </c>
      <c r="R1665" t="s">
        <v>1800</v>
      </c>
      <c r="S1665" t="s">
        <v>20</v>
      </c>
      <c r="T1665" s="49">
        <v>1.9167000000000001</v>
      </c>
      <c r="U1665" s="49">
        <v>23.000399999999999</v>
      </c>
      <c r="V1665" s="49">
        <v>96.6</v>
      </c>
      <c r="W1665" t="s">
        <v>301</v>
      </c>
      <c r="X1665" t="s">
        <v>370</v>
      </c>
      <c r="Y1665" t="s">
        <v>371</v>
      </c>
      <c r="Z1665" t="s">
        <v>1557</v>
      </c>
      <c r="AA1665" s="2" t="str">
        <f>IFERROR(VLOOKUP(Tabela3[[#This Row],[RetornCodigo]],Tabela7[],4,0),"formula")</f>
        <v xml:space="preserve">Atac Triangulo   </v>
      </c>
      <c r="AB1665" s="9" t="str">
        <f>IFERROR(VLOOKUP(Tabela3[[#This Row],[RetornCodigo]],Tabela7[],3,0),"formula")</f>
        <v>Atacadao</v>
      </c>
      <c r="AC1665" s="40">
        <f>IFERROR(Tabela3[[#This Row],[Vlr Devolução]]/$AK$1,"formula")</f>
        <v>3.0950114694845319E-4</v>
      </c>
      <c r="AD1665" s="32">
        <f>IFERROR(Tabela3[[#This Row],[Qtd Devolvida Kg]]/$AL$1,"formula")</f>
        <v>6.6705348965045736E-4</v>
      </c>
      <c r="AE1665" s="41" t="str">
        <f>IFERROR(RIGHT(Tabela3[[#This Row],[Cliente]],10),"formula")</f>
        <v>0048 - 12)</v>
      </c>
      <c r="AF1665" s="41">
        <f>IFERROR(VLOOKUP(Tabela3[[#This Row],[Fantasia]],'BASE VENDAS'!#REF!,2,0),0)</f>
        <v>0</v>
      </c>
      <c r="AG1665" s="41">
        <f>IFERROR(VLOOKUP(Tabela3[[#This Row],[Fantasia]],'BASE VENDAS'!#REF!,3,0),0)</f>
        <v>0</v>
      </c>
      <c r="AH1665" s="42">
        <f t="shared" si="27"/>
        <v>2.8611970184302681E-2</v>
      </c>
    </row>
    <row r="1666" spans="1:34" x14ac:dyDescent="0.2">
      <c r="A1666" s="9" t="str">
        <f>IFERROR(Tabela3[[#This Row],[direita]],"formula")</f>
        <v>0048 - 12)</v>
      </c>
      <c r="C1666" t="s">
        <v>1134</v>
      </c>
      <c r="D1666" t="s">
        <v>924</v>
      </c>
      <c r="E1666" t="s">
        <v>1135</v>
      </c>
      <c r="F1666" t="s">
        <v>689</v>
      </c>
      <c r="G1666" t="s">
        <v>1555</v>
      </c>
      <c r="H1666" s="48">
        <v>45693</v>
      </c>
      <c r="I1666" t="s">
        <v>357</v>
      </c>
      <c r="J1666" t="s">
        <v>303</v>
      </c>
      <c r="K1666" t="s">
        <v>159</v>
      </c>
      <c r="L1666" t="s">
        <v>339</v>
      </c>
      <c r="M1666" t="s">
        <v>1652</v>
      </c>
      <c r="N1666" t="s">
        <v>311</v>
      </c>
      <c r="O1666" t="s">
        <v>311</v>
      </c>
      <c r="P1666" t="s">
        <v>1890</v>
      </c>
      <c r="Q1666" t="s">
        <v>300</v>
      </c>
      <c r="R1666" t="s">
        <v>1800</v>
      </c>
      <c r="S1666" t="s">
        <v>20</v>
      </c>
      <c r="T1666" s="49">
        <v>2.4167000000000001</v>
      </c>
      <c r="U1666" s="49">
        <v>29.000399999999999</v>
      </c>
      <c r="V1666" s="49">
        <v>121.8</v>
      </c>
      <c r="W1666" t="s">
        <v>301</v>
      </c>
      <c r="X1666" t="s">
        <v>370</v>
      </c>
      <c r="Y1666" t="s">
        <v>371</v>
      </c>
      <c r="Z1666" t="s">
        <v>1557</v>
      </c>
      <c r="AA1666" s="2" t="str">
        <f>IFERROR(VLOOKUP(Tabela3[[#This Row],[RetornCodigo]],Tabela7[],4,0),"formula")</f>
        <v xml:space="preserve">Atac Triangulo   </v>
      </c>
      <c r="AB1666" s="9" t="str">
        <f>IFERROR(VLOOKUP(Tabela3[[#This Row],[RetornCodigo]],Tabela7[],3,0),"formula")</f>
        <v>Atacadao</v>
      </c>
      <c r="AC1666" s="40">
        <f>IFERROR(Tabela3[[#This Row],[Vlr Devolução]]/$AK$1,"formula")</f>
        <v>3.9024057658718016E-4</v>
      </c>
      <c r="AD1666" s="32">
        <f>IFERROR(Tabela3[[#This Row],[Qtd Devolvida Kg]]/$AL$1,"formula")</f>
        <v>8.4106441719531495E-4</v>
      </c>
      <c r="AE1666" s="41" t="str">
        <f>IFERROR(RIGHT(Tabela3[[#This Row],[Cliente]],10),"formula")</f>
        <v>0048 - 12)</v>
      </c>
      <c r="AF1666" s="41">
        <f>IFERROR(VLOOKUP(Tabela3[[#This Row],[Fantasia]],'BASE VENDAS'!#REF!,2,0),0)</f>
        <v>0</v>
      </c>
      <c r="AG1666" s="41">
        <f>IFERROR(VLOOKUP(Tabela3[[#This Row],[Fantasia]],'BASE VENDAS'!#REF!,3,0),0)</f>
        <v>0</v>
      </c>
      <c r="AH1666" s="42">
        <f t="shared" si="27"/>
        <v>2.8611970184302681E-2</v>
      </c>
    </row>
    <row r="1667" spans="1:34" x14ac:dyDescent="0.2">
      <c r="A1667" s="9" t="str">
        <f>IFERROR(Tabela3[[#This Row],[direita]],"formula")</f>
        <v>0132 - 02)</v>
      </c>
      <c r="C1667" t="s">
        <v>1146</v>
      </c>
      <c r="D1667" t="s">
        <v>916</v>
      </c>
      <c r="E1667" t="s">
        <v>1135</v>
      </c>
      <c r="F1667" t="s">
        <v>680</v>
      </c>
      <c r="G1667" t="s">
        <v>1248</v>
      </c>
      <c r="H1667" s="48">
        <v>45700</v>
      </c>
      <c r="I1667" t="s">
        <v>430</v>
      </c>
      <c r="J1667" t="s">
        <v>303</v>
      </c>
      <c r="K1667" t="s">
        <v>159</v>
      </c>
      <c r="L1667" t="s">
        <v>339</v>
      </c>
      <c r="M1667" t="s">
        <v>1652</v>
      </c>
      <c r="N1667" t="s">
        <v>311</v>
      </c>
      <c r="O1667" t="s">
        <v>311</v>
      </c>
      <c r="P1667" t="s">
        <v>2231</v>
      </c>
      <c r="Q1667" t="s">
        <v>300</v>
      </c>
      <c r="R1667" t="s">
        <v>1800</v>
      </c>
      <c r="S1667" t="s">
        <v>20</v>
      </c>
      <c r="T1667" s="49">
        <v>1</v>
      </c>
      <c r="U1667" s="49">
        <v>12</v>
      </c>
      <c r="V1667" s="49">
        <v>48</v>
      </c>
      <c r="W1667" t="s">
        <v>301</v>
      </c>
      <c r="X1667" t="s">
        <v>370</v>
      </c>
      <c r="Y1667" t="s">
        <v>371</v>
      </c>
      <c r="Z1667" t="s">
        <v>2301</v>
      </c>
      <c r="AA1667" s="2" t="str">
        <f>IFERROR(VLOOKUP(Tabela3[[#This Row],[RetornCodigo]],Tabela7[],4,0),"formula")</f>
        <v xml:space="preserve">Gerardos Dist Alto A   </v>
      </c>
      <c r="AB1667" s="9" t="str">
        <f>IFERROR(VLOOKUP(Tabela3[[#This Row],[RetornCodigo]],Tabela7[],3,0),"formula")</f>
        <v>Centerbox</v>
      </c>
      <c r="AC1667" s="40">
        <f>IFERROR(Tabela3[[#This Row],[Vlr Devolução]]/$AK$1,"formula")</f>
        <v>1.537893897880513E-4</v>
      </c>
      <c r="AD1667" s="32">
        <f>IFERROR(Tabela3[[#This Row],[Qtd Devolvida Kg]]/$AL$1,"formula")</f>
        <v>3.4802185508971535E-4</v>
      </c>
      <c r="AE1667" s="41" t="str">
        <f>IFERROR(RIGHT(Tabela3[[#This Row],[Cliente]],10),"formula")</f>
        <v>0132 - 02)</v>
      </c>
      <c r="AF1667" s="41">
        <f>IFERROR(VLOOKUP(Tabela3[[#This Row],[Fantasia]],'BASE VENDAS'!#REF!,2,0),0)</f>
        <v>0</v>
      </c>
      <c r="AG1667" s="41">
        <f>IFERROR(VLOOKUP(Tabela3[[#This Row],[Fantasia]],'BASE VENDAS'!#REF!,3,0),0)</f>
        <v>0</v>
      </c>
      <c r="AH1667" s="42">
        <f t="shared" si="27"/>
        <v>2.8611970184302681E-2</v>
      </c>
    </row>
    <row r="1668" spans="1:34" x14ac:dyDescent="0.2">
      <c r="A1668" s="9" t="str">
        <f>IFERROR(Tabela3[[#This Row],[direita]],"formula")</f>
        <v>0048 - 19)</v>
      </c>
      <c r="C1668" t="s">
        <v>1140</v>
      </c>
      <c r="D1668" t="s">
        <v>918</v>
      </c>
      <c r="E1668" t="s">
        <v>1141</v>
      </c>
      <c r="F1668" t="s">
        <v>677</v>
      </c>
      <c r="G1668" t="s">
        <v>1466</v>
      </c>
      <c r="H1668" s="48">
        <v>45689</v>
      </c>
      <c r="I1668" t="s">
        <v>266</v>
      </c>
      <c r="J1668" t="s">
        <v>303</v>
      </c>
      <c r="K1668" t="s">
        <v>98</v>
      </c>
      <c r="L1668" t="s">
        <v>358</v>
      </c>
      <c r="M1668" t="s">
        <v>359</v>
      </c>
      <c r="N1668" t="s">
        <v>311</v>
      </c>
      <c r="O1668" t="s">
        <v>311</v>
      </c>
      <c r="P1668" t="s">
        <v>1564</v>
      </c>
      <c r="Q1668" t="s">
        <v>308</v>
      </c>
      <c r="R1668" t="s">
        <v>377</v>
      </c>
      <c r="S1668" t="s">
        <v>20</v>
      </c>
      <c r="T1668" s="49">
        <v>0.16669999999999999</v>
      </c>
      <c r="U1668" s="49">
        <v>2.1254249999999999</v>
      </c>
      <c r="V1668" s="49">
        <v>11.8</v>
      </c>
      <c r="W1668" t="s">
        <v>301</v>
      </c>
      <c r="X1668" t="s">
        <v>370</v>
      </c>
      <c r="Y1668" t="s">
        <v>1144</v>
      </c>
      <c r="Z1668" t="s">
        <v>1565</v>
      </c>
      <c r="AA1668" s="2" t="str">
        <f>IFERROR(VLOOKUP(Tabela3[[#This Row],[RetornCodigo]],Tabela7[],4,0),"formula")</f>
        <v xml:space="preserve">Atac Teresina   </v>
      </c>
      <c r="AB1668" s="9" t="str">
        <f>IFERROR(VLOOKUP(Tabela3[[#This Row],[RetornCodigo]],Tabela7[],3,0),"formula")</f>
        <v>Atacadao</v>
      </c>
      <c r="AC1668" s="40">
        <f>IFERROR(Tabela3[[#This Row],[Vlr Devolução]]/$AK$1,"formula")</f>
        <v>3.7806558322895942E-5</v>
      </c>
      <c r="AD1668" s="32">
        <f>IFERROR(Tabela3[[#This Row],[Qtd Devolvida Kg]]/$AL$1,"formula")</f>
        <v>6.1641195946171508E-5</v>
      </c>
      <c r="AE1668" s="41" t="str">
        <f>IFERROR(RIGHT(Tabela3[[#This Row],[Cliente]],10),"formula")</f>
        <v>0048 - 19)</v>
      </c>
      <c r="AF1668" s="41">
        <f>IFERROR(VLOOKUP(Tabela3[[#This Row],[Fantasia]],'BASE VENDAS'!#REF!,2,0),0)</f>
        <v>0</v>
      </c>
      <c r="AG1668" s="41">
        <f>IFERROR(VLOOKUP(Tabela3[[#This Row],[Fantasia]],'BASE VENDAS'!#REF!,3,0),0)</f>
        <v>0</v>
      </c>
      <c r="AH1668" s="42">
        <f t="shared" si="27"/>
        <v>2.8611970184302681E-2</v>
      </c>
    </row>
    <row r="1669" spans="1:34" x14ac:dyDescent="0.2">
      <c r="A1669" s="9" t="str">
        <f>IFERROR(Tabela3[[#This Row],[direita]],"formula")</f>
        <v>1899 - 68)</v>
      </c>
      <c r="C1669" t="s">
        <v>1134</v>
      </c>
      <c r="D1669" t="s">
        <v>917</v>
      </c>
      <c r="E1669" t="s">
        <v>1135</v>
      </c>
      <c r="F1669" t="s">
        <v>676</v>
      </c>
      <c r="G1669" t="s">
        <v>1822</v>
      </c>
      <c r="H1669" s="48">
        <v>45705</v>
      </c>
      <c r="I1669" t="s">
        <v>1982</v>
      </c>
      <c r="J1669" t="s">
        <v>303</v>
      </c>
      <c r="K1669" t="s">
        <v>98</v>
      </c>
      <c r="L1669" t="s">
        <v>418</v>
      </c>
      <c r="M1669" t="s">
        <v>99</v>
      </c>
      <c r="N1669" t="s">
        <v>311</v>
      </c>
      <c r="O1669" t="s">
        <v>311</v>
      </c>
      <c r="P1669" t="s">
        <v>2302</v>
      </c>
      <c r="Q1669" t="s">
        <v>300</v>
      </c>
      <c r="R1669" t="s">
        <v>1795</v>
      </c>
      <c r="S1669" t="s">
        <v>96</v>
      </c>
      <c r="T1669" s="49">
        <v>3</v>
      </c>
      <c r="U1669" s="49">
        <v>3</v>
      </c>
      <c r="V1669" s="49">
        <v>16.5</v>
      </c>
      <c r="W1669" t="s">
        <v>301</v>
      </c>
      <c r="X1669" t="s">
        <v>370</v>
      </c>
      <c r="Y1669" t="s">
        <v>371</v>
      </c>
      <c r="Z1669" t="s">
        <v>2303</v>
      </c>
      <c r="AA1669" s="2" t="str">
        <f>IFERROR(VLOOKUP(Tabela3[[#This Row],[RetornCodigo]],Tabela7[],4,0),"formula")</f>
        <v xml:space="preserve">Assai Jardim America   </v>
      </c>
      <c r="AB1669" s="9" t="str">
        <f>IFERROR(VLOOKUP(Tabela3[[#This Row],[RetornCodigo]],Tabela7[],3,0),"formula")</f>
        <v>Assai</v>
      </c>
      <c r="AC1669" s="40">
        <f>IFERROR(Tabela3[[#This Row],[Vlr Devolução]]/$AK$1,"formula")</f>
        <v>5.2865102739642629E-5</v>
      </c>
      <c r="AD1669" s="32">
        <f>IFERROR(Tabela3[[#This Row],[Qtd Devolvida Kg]]/$AL$1,"formula")</f>
        <v>8.7005463772428838E-5</v>
      </c>
      <c r="AE1669" s="41" t="str">
        <f>IFERROR(RIGHT(Tabela3[[#This Row],[Cliente]],10),"formula")</f>
        <v>1899 - 68)</v>
      </c>
      <c r="AF1669" s="41">
        <f>IFERROR(VLOOKUP(Tabela3[[#This Row],[Fantasia]],'BASE VENDAS'!#REF!,2,0),0)</f>
        <v>0</v>
      </c>
      <c r="AG1669" s="41">
        <f>IFERROR(VLOOKUP(Tabela3[[#This Row],[Fantasia]],'BASE VENDAS'!#REF!,3,0),0)</f>
        <v>0</v>
      </c>
      <c r="AH1669" s="42">
        <f t="shared" si="27"/>
        <v>2.8611970184302681E-2</v>
      </c>
    </row>
    <row r="1670" spans="1:34" x14ac:dyDescent="0.2">
      <c r="A1670" s="9" t="str">
        <f>IFERROR(Tabela3[[#This Row],[direita]],"formula")</f>
        <v>2459 - 38)</v>
      </c>
      <c r="C1670" t="s">
        <v>1134</v>
      </c>
      <c r="D1670" t="s">
        <v>917</v>
      </c>
      <c r="E1670" t="s">
        <v>1135</v>
      </c>
      <c r="F1670" t="s">
        <v>699</v>
      </c>
      <c r="G1670" t="s">
        <v>1401</v>
      </c>
      <c r="H1670" s="48">
        <v>45698</v>
      </c>
      <c r="I1670" t="s">
        <v>430</v>
      </c>
      <c r="J1670" t="s">
        <v>303</v>
      </c>
      <c r="K1670" t="s">
        <v>159</v>
      </c>
      <c r="L1670" t="s">
        <v>339</v>
      </c>
      <c r="M1670" t="s">
        <v>1652</v>
      </c>
      <c r="N1670" t="s">
        <v>311</v>
      </c>
      <c r="O1670" t="s">
        <v>311</v>
      </c>
      <c r="P1670" t="s">
        <v>405</v>
      </c>
      <c r="Q1670" t="s">
        <v>300</v>
      </c>
      <c r="R1670" t="s">
        <v>1800</v>
      </c>
      <c r="S1670" t="s">
        <v>20</v>
      </c>
      <c r="T1670" s="49">
        <v>3.3332999999999999</v>
      </c>
      <c r="U1670" s="49">
        <v>39.999600000000001</v>
      </c>
      <c r="V1670" s="49">
        <v>148</v>
      </c>
      <c r="W1670" t="s">
        <v>301</v>
      </c>
      <c r="X1670" t="s">
        <v>370</v>
      </c>
      <c r="Y1670" t="s">
        <v>371</v>
      </c>
      <c r="Z1670" t="s">
        <v>1891</v>
      </c>
      <c r="AA1670" s="2" t="str">
        <f>IFERROR(VLOOKUP(Tabela3[[#This Row],[RetornCodigo]],Tabela7[],4,0),"formula")</f>
        <v xml:space="preserve">Mateus Tiangua Seminario   </v>
      </c>
      <c r="AB1670" s="9" t="str">
        <f>IFERROR(VLOOKUP(Tabela3[[#This Row],[RetornCodigo]],Tabela7[],3,0),"formula")</f>
        <v>Mateus</v>
      </c>
      <c r="AC1670" s="40">
        <f>IFERROR(Tabela3[[#This Row],[Vlr Devolução]]/$AK$1,"formula")</f>
        <v>4.7418395184649147E-4</v>
      </c>
      <c r="AD1670" s="32">
        <f>IFERROR(Tabela3[[#This Row],[Qtd Devolvida Kg]]/$AL$1,"formula")</f>
        <v>1.160061249570548E-3</v>
      </c>
      <c r="AE1670" s="41" t="str">
        <f>IFERROR(RIGHT(Tabela3[[#This Row],[Cliente]],10),"formula")</f>
        <v>2459 - 38)</v>
      </c>
      <c r="AF1670" s="41">
        <f>IFERROR(VLOOKUP(Tabela3[[#This Row],[Fantasia]],'BASE VENDAS'!#REF!,2,0),0)</f>
        <v>0</v>
      </c>
      <c r="AG1670" s="41">
        <f>IFERROR(VLOOKUP(Tabela3[[#This Row],[Fantasia]],'BASE VENDAS'!#REF!,3,0),0)</f>
        <v>0</v>
      </c>
      <c r="AH1670" s="42">
        <f t="shared" si="27"/>
        <v>2.8611970184302681E-2</v>
      </c>
    </row>
    <row r="1671" spans="1:34" x14ac:dyDescent="0.2">
      <c r="A1671" s="9" t="str">
        <f>IFERROR(Tabela3[[#This Row],[direita]],"formula")</f>
        <v>2459 - 59)</v>
      </c>
      <c r="C1671" t="s">
        <v>1134</v>
      </c>
      <c r="D1671" t="s">
        <v>924</v>
      </c>
      <c r="E1671" t="s">
        <v>1135</v>
      </c>
      <c r="F1671" t="s">
        <v>689</v>
      </c>
      <c r="G1671" t="s">
        <v>1371</v>
      </c>
      <c r="H1671" s="48">
        <v>45692</v>
      </c>
      <c r="I1671" t="s">
        <v>357</v>
      </c>
      <c r="J1671" t="s">
        <v>303</v>
      </c>
      <c r="K1671" t="s">
        <v>159</v>
      </c>
      <c r="L1671" t="s">
        <v>339</v>
      </c>
      <c r="M1671" t="s">
        <v>356</v>
      </c>
      <c r="N1671" t="s">
        <v>311</v>
      </c>
      <c r="O1671" t="s">
        <v>311</v>
      </c>
      <c r="P1671" t="s">
        <v>1892</v>
      </c>
      <c r="Q1671" t="s">
        <v>300</v>
      </c>
      <c r="R1671" t="s">
        <v>374</v>
      </c>
      <c r="S1671" t="s">
        <v>20</v>
      </c>
      <c r="T1671" s="49">
        <v>6.4</v>
      </c>
      <c r="U1671" s="49">
        <v>76.8</v>
      </c>
      <c r="V1671" s="49">
        <v>284.16000000000003</v>
      </c>
      <c r="W1671" t="s">
        <v>301</v>
      </c>
      <c r="X1671" t="s">
        <v>370</v>
      </c>
      <c r="Y1671" t="s">
        <v>371</v>
      </c>
      <c r="Z1671" t="s">
        <v>1893</v>
      </c>
      <c r="AA1671" s="2" t="str">
        <f>IFERROR(VLOOKUP(Tabela3[[#This Row],[RetornCodigo]],Tabela7[],4,0),"formula")</f>
        <v xml:space="preserve">Mateus Juazeiro Do Norte   </v>
      </c>
      <c r="AB1671" s="9" t="str">
        <f>IFERROR(VLOOKUP(Tabela3[[#This Row],[RetornCodigo]],Tabela7[],3,0),"formula")</f>
        <v>Mateus</v>
      </c>
      <c r="AC1671" s="40">
        <f>IFERROR(Tabela3[[#This Row],[Vlr Devolução]]/$AK$1,"formula")</f>
        <v>9.104331875452637E-4</v>
      </c>
      <c r="AD1671" s="32">
        <f>IFERROR(Tabela3[[#This Row],[Qtd Devolvida Kg]]/$AL$1,"formula")</f>
        <v>2.2273398725741779E-3</v>
      </c>
      <c r="AE1671" s="41" t="str">
        <f>IFERROR(RIGHT(Tabela3[[#This Row],[Cliente]],10),"formula")</f>
        <v>2459 - 59)</v>
      </c>
      <c r="AF1671" s="41">
        <f>IFERROR(VLOOKUP(Tabela3[[#This Row],[Fantasia]],'BASE VENDAS'!#REF!,2,0),0)</f>
        <v>0</v>
      </c>
      <c r="AG1671" s="41">
        <f>IFERROR(VLOOKUP(Tabela3[[#This Row],[Fantasia]],'BASE VENDAS'!#REF!,3,0),0)</f>
        <v>0</v>
      </c>
      <c r="AH1671" s="42">
        <f t="shared" si="27"/>
        <v>2.8611970184302681E-2</v>
      </c>
    </row>
    <row r="1672" spans="1:34" x14ac:dyDescent="0.2">
      <c r="A1672" s="9" t="str">
        <f>IFERROR(Tabela3[[#This Row],[direita]],"formula")</f>
        <v>2459 - 59)</v>
      </c>
      <c r="C1672" t="s">
        <v>1134</v>
      </c>
      <c r="D1672" t="s">
        <v>924</v>
      </c>
      <c r="E1672" t="s">
        <v>1135</v>
      </c>
      <c r="F1672" t="s">
        <v>689</v>
      </c>
      <c r="G1672" t="s">
        <v>1371</v>
      </c>
      <c r="H1672" s="48">
        <v>45700</v>
      </c>
      <c r="I1672" t="s">
        <v>430</v>
      </c>
      <c r="J1672" t="s">
        <v>303</v>
      </c>
      <c r="K1672" t="s">
        <v>159</v>
      </c>
      <c r="L1672" t="s">
        <v>339</v>
      </c>
      <c r="M1672" t="s">
        <v>356</v>
      </c>
      <c r="N1672" t="s">
        <v>311</v>
      </c>
      <c r="O1672" t="s">
        <v>311</v>
      </c>
      <c r="P1672" t="s">
        <v>2460</v>
      </c>
      <c r="Q1672" t="s">
        <v>300</v>
      </c>
      <c r="R1672" t="s">
        <v>374</v>
      </c>
      <c r="S1672" t="s">
        <v>20</v>
      </c>
      <c r="T1672" s="49">
        <v>6.7</v>
      </c>
      <c r="U1672" s="49">
        <v>80.400000000000006</v>
      </c>
      <c r="V1672" s="49">
        <v>297.48</v>
      </c>
      <c r="W1672" t="s">
        <v>301</v>
      </c>
      <c r="X1672" t="s">
        <v>370</v>
      </c>
      <c r="Y1672" t="s">
        <v>371</v>
      </c>
      <c r="Z1672" t="s">
        <v>1893</v>
      </c>
      <c r="AA1672" s="2" t="str">
        <f>IFERROR(VLOOKUP(Tabela3[[#This Row],[RetornCodigo]],Tabela7[],4,0),"formula")</f>
        <v xml:space="preserve">Mateus Juazeiro Do Norte   </v>
      </c>
      <c r="AB1672" s="9" t="str">
        <f>IFERROR(VLOOKUP(Tabela3[[#This Row],[RetornCodigo]],Tabela7[],3,0),"formula")</f>
        <v>Mateus</v>
      </c>
      <c r="AC1672" s="40">
        <f>IFERROR(Tabela3[[#This Row],[Vlr Devolução]]/$AK$1,"formula")</f>
        <v>9.5310974321144795E-4</v>
      </c>
      <c r="AD1672" s="32">
        <f>IFERROR(Tabela3[[#This Row],[Qtd Devolvida Kg]]/$AL$1,"formula")</f>
        <v>2.3317464291010928E-3</v>
      </c>
      <c r="AE1672" s="41" t="str">
        <f>IFERROR(RIGHT(Tabela3[[#This Row],[Cliente]],10),"formula")</f>
        <v>2459 - 59)</v>
      </c>
      <c r="AF1672" s="41">
        <f>IFERROR(VLOOKUP(Tabela3[[#This Row],[Fantasia]],'BASE VENDAS'!#REF!,2,0),0)</f>
        <v>0</v>
      </c>
      <c r="AG1672" s="41">
        <f>IFERROR(VLOOKUP(Tabela3[[#This Row],[Fantasia]],'BASE VENDAS'!#REF!,3,0),0)</f>
        <v>0</v>
      </c>
      <c r="AH1672" s="42">
        <f t="shared" si="27"/>
        <v>2.8611970184302681E-2</v>
      </c>
    </row>
    <row r="1673" spans="1:34" x14ac:dyDescent="0.2">
      <c r="A1673" s="9" t="str">
        <f>IFERROR(Tabela3[[#This Row],[direita]],"formula")</f>
        <v>2459 - 59)</v>
      </c>
      <c r="C1673" t="s">
        <v>1134</v>
      </c>
      <c r="D1673" t="s">
        <v>924</v>
      </c>
      <c r="E1673" t="s">
        <v>1135</v>
      </c>
      <c r="F1673" t="s">
        <v>689</v>
      </c>
      <c r="G1673" t="s">
        <v>1371</v>
      </c>
      <c r="H1673" s="48">
        <v>45706</v>
      </c>
      <c r="I1673" t="s">
        <v>1982</v>
      </c>
      <c r="J1673" t="s">
        <v>303</v>
      </c>
      <c r="K1673" t="s">
        <v>159</v>
      </c>
      <c r="L1673" t="s">
        <v>340</v>
      </c>
      <c r="M1673" t="s">
        <v>1812</v>
      </c>
      <c r="N1673" t="s">
        <v>311</v>
      </c>
      <c r="O1673" t="s">
        <v>311</v>
      </c>
      <c r="P1673" t="s">
        <v>2865</v>
      </c>
      <c r="Q1673" t="s">
        <v>308</v>
      </c>
      <c r="R1673" t="s">
        <v>1813</v>
      </c>
      <c r="S1673" t="s">
        <v>20</v>
      </c>
      <c r="T1673" s="49">
        <v>0.83330000000000004</v>
      </c>
      <c r="U1673" s="49">
        <v>9.9995999999999992</v>
      </c>
      <c r="V1673" s="49">
        <v>27</v>
      </c>
      <c r="W1673" t="s">
        <v>301</v>
      </c>
      <c r="X1673" t="s">
        <v>370</v>
      </c>
      <c r="Y1673" t="s">
        <v>371</v>
      </c>
      <c r="Z1673" t="s">
        <v>1893</v>
      </c>
      <c r="AA1673" s="2" t="str">
        <f>IFERROR(VLOOKUP(Tabela3[[#This Row],[RetornCodigo]],Tabela7[],4,0),"formula")</f>
        <v xml:space="preserve">Mateus Juazeiro Do Norte   </v>
      </c>
      <c r="AB1673" s="9" t="str">
        <f>IFERROR(VLOOKUP(Tabela3[[#This Row],[RetornCodigo]],Tabela7[],3,0),"formula")</f>
        <v>Mateus</v>
      </c>
      <c r="AC1673" s="40">
        <f>IFERROR(Tabela3[[#This Row],[Vlr Devolução]]/$AK$1,"formula")</f>
        <v>8.6506531755778856E-5</v>
      </c>
      <c r="AD1673" s="32">
        <f>IFERROR(Tabela3[[#This Row],[Qtd Devolvida Kg]]/$AL$1,"formula")</f>
        <v>2.9000661184625973E-4</v>
      </c>
      <c r="AE1673" s="41" t="str">
        <f>IFERROR(RIGHT(Tabela3[[#This Row],[Cliente]],10),"formula")</f>
        <v>2459 - 59)</v>
      </c>
      <c r="AF1673" s="41">
        <f>IFERROR(VLOOKUP(Tabela3[[#This Row],[Fantasia]],'BASE VENDAS'!#REF!,2,0),0)</f>
        <v>0</v>
      </c>
      <c r="AG1673" s="41">
        <f>IFERROR(VLOOKUP(Tabela3[[#This Row],[Fantasia]],'BASE VENDAS'!#REF!,3,0),0)</f>
        <v>0</v>
      </c>
      <c r="AH1673" s="42">
        <f t="shared" si="27"/>
        <v>2.8611970184302681E-2</v>
      </c>
    </row>
    <row r="1674" spans="1:34" x14ac:dyDescent="0.2">
      <c r="A1674" s="9" t="str">
        <f>IFERROR(Tabela3[[#This Row],[direita]],"formula")</f>
        <v>2459 - 59)</v>
      </c>
      <c r="C1674" t="s">
        <v>1134</v>
      </c>
      <c r="D1674" t="s">
        <v>924</v>
      </c>
      <c r="E1674" t="s">
        <v>1135</v>
      </c>
      <c r="F1674" t="s">
        <v>689</v>
      </c>
      <c r="G1674" t="s">
        <v>1371</v>
      </c>
      <c r="H1674" s="48">
        <v>45706</v>
      </c>
      <c r="I1674" t="s">
        <v>1982</v>
      </c>
      <c r="J1674" t="s">
        <v>303</v>
      </c>
      <c r="K1674" t="s">
        <v>159</v>
      </c>
      <c r="L1674" t="s">
        <v>339</v>
      </c>
      <c r="M1674" t="s">
        <v>356</v>
      </c>
      <c r="N1674" t="s">
        <v>311</v>
      </c>
      <c r="O1674" t="s">
        <v>311</v>
      </c>
      <c r="P1674" t="s">
        <v>2865</v>
      </c>
      <c r="Q1674" t="s">
        <v>309</v>
      </c>
      <c r="R1674" t="s">
        <v>374</v>
      </c>
      <c r="S1674" t="s">
        <v>20</v>
      </c>
      <c r="T1674" s="49">
        <v>0.66669999999999996</v>
      </c>
      <c r="U1674" s="49">
        <v>8.0004000000000008</v>
      </c>
      <c r="V1674" s="49">
        <v>29.6</v>
      </c>
      <c r="W1674" t="s">
        <v>301</v>
      </c>
      <c r="X1674" t="s">
        <v>370</v>
      </c>
      <c r="Y1674" t="s">
        <v>371</v>
      </c>
      <c r="Z1674" t="s">
        <v>1893</v>
      </c>
      <c r="AA1674" s="2" t="str">
        <f>IFERROR(VLOOKUP(Tabela3[[#This Row],[RetornCodigo]],Tabela7[],4,0),"formula")</f>
        <v xml:space="preserve">Mateus Juazeiro Do Norte   </v>
      </c>
      <c r="AB1674" s="9" t="str">
        <f>IFERROR(VLOOKUP(Tabela3[[#This Row],[RetornCodigo]],Tabela7[],3,0),"formula")</f>
        <v>Mateus</v>
      </c>
      <c r="AC1674" s="40">
        <f>IFERROR(Tabela3[[#This Row],[Vlr Devolução]]/$AK$1,"formula")</f>
        <v>9.48367903692983E-5</v>
      </c>
      <c r="AD1674" s="32">
        <f>IFERROR(Tabela3[[#This Row],[Qtd Devolvida Kg]]/$AL$1,"formula")</f>
        <v>2.3202617078831324E-4</v>
      </c>
      <c r="AE1674" s="41" t="str">
        <f>IFERROR(RIGHT(Tabela3[[#This Row],[Cliente]],10),"formula")</f>
        <v>2459 - 59)</v>
      </c>
      <c r="AF1674" s="41">
        <f>IFERROR(VLOOKUP(Tabela3[[#This Row],[Fantasia]],'BASE VENDAS'!#REF!,2,0),0)</f>
        <v>0</v>
      </c>
      <c r="AG1674" s="41">
        <f>IFERROR(VLOOKUP(Tabela3[[#This Row],[Fantasia]],'BASE VENDAS'!#REF!,3,0),0)</f>
        <v>0</v>
      </c>
      <c r="AH1674" s="42">
        <f t="shared" si="27"/>
        <v>2.8611970184302681E-2</v>
      </c>
    </row>
    <row r="1675" spans="1:34" x14ac:dyDescent="0.2">
      <c r="A1675" s="9" t="str">
        <f>IFERROR(Tabela3[[#This Row],[direita]],"formula")</f>
        <v>2459 - 59)</v>
      </c>
      <c r="C1675" t="s">
        <v>1134</v>
      </c>
      <c r="D1675" t="s">
        <v>924</v>
      </c>
      <c r="E1675" t="s">
        <v>1135</v>
      </c>
      <c r="F1675" t="s">
        <v>689</v>
      </c>
      <c r="G1675" t="s">
        <v>1371</v>
      </c>
      <c r="H1675" s="48">
        <v>45706</v>
      </c>
      <c r="I1675" t="s">
        <v>1982</v>
      </c>
      <c r="J1675" t="s">
        <v>303</v>
      </c>
      <c r="K1675" t="s">
        <v>98</v>
      </c>
      <c r="L1675" t="s">
        <v>418</v>
      </c>
      <c r="M1675" t="s">
        <v>99</v>
      </c>
      <c r="N1675" t="s">
        <v>311</v>
      </c>
      <c r="O1675" t="s">
        <v>311</v>
      </c>
      <c r="P1675" t="s">
        <v>2865</v>
      </c>
      <c r="Q1675" t="s">
        <v>300</v>
      </c>
      <c r="R1675" t="s">
        <v>1795</v>
      </c>
      <c r="S1675" t="s">
        <v>96</v>
      </c>
      <c r="T1675" s="49">
        <v>5</v>
      </c>
      <c r="U1675" s="49">
        <v>5</v>
      </c>
      <c r="V1675" s="49">
        <v>270</v>
      </c>
      <c r="W1675" t="s">
        <v>301</v>
      </c>
      <c r="X1675" t="s">
        <v>370</v>
      </c>
      <c r="Y1675" t="s">
        <v>371</v>
      </c>
      <c r="Z1675" t="s">
        <v>1893</v>
      </c>
      <c r="AA1675" s="2" t="str">
        <f>IFERROR(VLOOKUP(Tabela3[[#This Row],[RetornCodigo]],Tabela7[],4,0),"formula")</f>
        <v xml:space="preserve">Mateus Juazeiro Do Norte   </v>
      </c>
      <c r="AB1675" s="9" t="str">
        <f>IFERROR(VLOOKUP(Tabela3[[#This Row],[RetornCodigo]],Tabela7[],3,0),"formula")</f>
        <v>Mateus</v>
      </c>
      <c r="AC1675" s="40">
        <f>IFERROR(Tabela3[[#This Row],[Vlr Devolução]]/$AK$1,"formula")</f>
        <v>8.6506531755778848E-4</v>
      </c>
      <c r="AD1675" s="32">
        <f>IFERROR(Tabela3[[#This Row],[Qtd Devolvida Kg]]/$AL$1,"formula")</f>
        <v>1.4500910628738138E-4</v>
      </c>
      <c r="AE1675" s="41" t="str">
        <f>IFERROR(RIGHT(Tabela3[[#This Row],[Cliente]],10),"formula")</f>
        <v>2459 - 59)</v>
      </c>
      <c r="AF1675" s="41">
        <f>IFERROR(VLOOKUP(Tabela3[[#This Row],[Fantasia]],'BASE VENDAS'!#REF!,2,0),0)</f>
        <v>0</v>
      </c>
      <c r="AG1675" s="41">
        <f>IFERROR(VLOOKUP(Tabela3[[#This Row],[Fantasia]],'BASE VENDAS'!#REF!,3,0),0)</f>
        <v>0</v>
      </c>
      <c r="AH1675" s="42">
        <f t="shared" si="27"/>
        <v>2.8611970184302681E-2</v>
      </c>
    </row>
    <row r="1676" spans="1:34" x14ac:dyDescent="0.2">
      <c r="A1676" s="9" t="str">
        <f>IFERROR(Tabela3[[#This Row],[direita]],"formula")</f>
        <v>0002 - 58)</v>
      </c>
      <c r="C1676" t="s">
        <v>1140</v>
      </c>
      <c r="D1676" t="s">
        <v>918</v>
      </c>
      <c r="E1676" t="s">
        <v>1141</v>
      </c>
      <c r="F1676" t="s">
        <v>677</v>
      </c>
      <c r="G1676" t="s">
        <v>1469</v>
      </c>
      <c r="H1676" s="48">
        <v>45694</v>
      </c>
      <c r="I1676" t="s">
        <v>357</v>
      </c>
      <c r="J1676" t="s">
        <v>303</v>
      </c>
      <c r="K1676" t="s">
        <v>159</v>
      </c>
      <c r="L1676" t="s">
        <v>339</v>
      </c>
      <c r="M1676" t="s">
        <v>160</v>
      </c>
      <c r="N1676" t="s">
        <v>311</v>
      </c>
      <c r="O1676" t="s">
        <v>311</v>
      </c>
      <c r="P1676" t="s">
        <v>1894</v>
      </c>
      <c r="Q1676" t="s">
        <v>300</v>
      </c>
      <c r="R1676" t="s">
        <v>161</v>
      </c>
      <c r="S1676" t="s">
        <v>20</v>
      </c>
      <c r="T1676" s="49">
        <v>0.5</v>
      </c>
      <c r="U1676" s="49">
        <v>6</v>
      </c>
      <c r="V1676" s="49">
        <v>45</v>
      </c>
      <c r="W1676" t="s">
        <v>301</v>
      </c>
      <c r="X1676" t="s">
        <v>370</v>
      </c>
      <c r="Y1676" t="s">
        <v>371</v>
      </c>
      <c r="Z1676" t="s">
        <v>1895</v>
      </c>
      <c r="AA1676" s="2" t="str">
        <f>IFERROR(VLOOKUP(Tabela3[[#This Row],[RetornCodigo]],Tabela7[],4,0),"formula")</f>
        <v xml:space="preserve">Atac Ilhotas   </v>
      </c>
      <c r="AB1676" s="9" t="str">
        <f>IFERROR(VLOOKUP(Tabela3[[#This Row],[RetornCodigo]],Tabela7[],3,0),"formula")</f>
        <v>Atacadao</v>
      </c>
      <c r="AC1676" s="40">
        <f>IFERROR(Tabela3[[#This Row],[Vlr Devolução]]/$AK$1,"formula")</f>
        <v>1.4417755292629809E-4</v>
      </c>
      <c r="AD1676" s="32">
        <f>IFERROR(Tabela3[[#This Row],[Qtd Devolvida Kg]]/$AL$1,"formula")</f>
        <v>1.7401092754485768E-4</v>
      </c>
      <c r="AE1676" s="41" t="str">
        <f>IFERROR(RIGHT(Tabela3[[#This Row],[Cliente]],10),"formula")</f>
        <v>0002 - 58)</v>
      </c>
      <c r="AF1676" s="41">
        <f>IFERROR(VLOOKUP(Tabela3[[#This Row],[Fantasia]],'BASE VENDAS'!#REF!,2,0),0)</f>
        <v>0</v>
      </c>
      <c r="AG1676" s="41">
        <f>IFERROR(VLOOKUP(Tabela3[[#This Row],[Fantasia]],'BASE VENDAS'!#REF!,3,0),0)</f>
        <v>0</v>
      </c>
      <c r="AH1676" s="42">
        <f t="shared" si="27"/>
        <v>2.8611970184302681E-2</v>
      </c>
    </row>
    <row r="1677" spans="1:34" x14ac:dyDescent="0.2">
      <c r="A1677" s="9" t="str">
        <f>IFERROR(Tabela3[[#This Row],[direita]],"formula")</f>
        <v>0002 - 40)</v>
      </c>
      <c r="C1677" t="s">
        <v>1140</v>
      </c>
      <c r="D1677" t="s">
        <v>918</v>
      </c>
      <c r="E1677" t="s">
        <v>1141</v>
      </c>
      <c r="F1677" t="s">
        <v>677</v>
      </c>
      <c r="G1677" t="s">
        <v>1473</v>
      </c>
      <c r="H1677" s="48">
        <v>45692</v>
      </c>
      <c r="I1677" t="s">
        <v>357</v>
      </c>
      <c r="J1677" t="s">
        <v>303</v>
      </c>
      <c r="K1677" t="s">
        <v>159</v>
      </c>
      <c r="L1677" t="s">
        <v>339</v>
      </c>
      <c r="M1677" t="s">
        <v>160</v>
      </c>
      <c r="N1677" t="s">
        <v>311</v>
      </c>
      <c r="O1677" t="s">
        <v>311</v>
      </c>
      <c r="P1677" t="s">
        <v>1583</v>
      </c>
      <c r="Q1677" t="s">
        <v>308</v>
      </c>
      <c r="R1677" t="s">
        <v>161</v>
      </c>
      <c r="S1677" t="s">
        <v>20</v>
      </c>
      <c r="T1677" s="49">
        <v>1.25</v>
      </c>
      <c r="U1677" s="49">
        <v>15</v>
      </c>
      <c r="V1677" s="49">
        <v>112.5</v>
      </c>
      <c r="W1677" t="s">
        <v>301</v>
      </c>
      <c r="X1677" t="s">
        <v>370</v>
      </c>
      <c r="Y1677" t="s">
        <v>371</v>
      </c>
      <c r="Z1677" t="s">
        <v>1584</v>
      </c>
      <c r="AA1677" s="2" t="str">
        <f>IFERROR(VLOOKUP(Tabela3[[#This Row],[RetornCodigo]],Tabela7[],4,0),"formula")</f>
        <v xml:space="preserve">Atac Bela Vista   </v>
      </c>
      <c r="AB1677" s="9" t="str">
        <f>IFERROR(VLOOKUP(Tabela3[[#This Row],[RetornCodigo]],Tabela7[],3,0),"formula")</f>
        <v>Atacadao</v>
      </c>
      <c r="AC1677" s="40">
        <f>IFERROR(Tabela3[[#This Row],[Vlr Devolução]]/$AK$1,"formula")</f>
        <v>3.6044388231574521E-4</v>
      </c>
      <c r="AD1677" s="32">
        <f>IFERROR(Tabela3[[#This Row],[Qtd Devolvida Kg]]/$AL$1,"formula")</f>
        <v>4.3502731886214415E-4</v>
      </c>
      <c r="AE1677" s="41" t="str">
        <f>IFERROR(RIGHT(Tabela3[[#This Row],[Cliente]],10),"formula")</f>
        <v>0002 - 40)</v>
      </c>
      <c r="AF1677" s="41">
        <f>IFERROR(VLOOKUP(Tabela3[[#This Row],[Fantasia]],'BASE VENDAS'!#REF!,2,0),0)</f>
        <v>0</v>
      </c>
      <c r="AG1677" s="41">
        <f>IFERROR(VLOOKUP(Tabela3[[#This Row],[Fantasia]],'BASE VENDAS'!#REF!,3,0),0)</f>
        <v>0</v>
      </c>
      <c r="AH1677" s="42">
        <f t="shared" si="27"/>
        <v>2.8611970184302681E-2</v>
      </c>
    </row>
    <row r="1678" spans="1:34" x14ac:dyDescent="0.2">
      <c r="A1678" s="9" t="str">
        <f>IFERROR(Tabela3[[#This Row],[direita]],"formula")</f>
        <v>0002 - 40)</v>
      </c>
      <c r="C1678" t="s">
        <v>1140</v>
      </c>
      <c r="D1678" t="s">
        <v>918</v>
      </c>
      <c r="E1678" t="s">
        <v>1141</v>
      </c>
      <c r="F1678" t="s">
        <v>677</v>
      </c>
      <c r="G1678" t="s">
        <v>1473</v>
      </c>
      <c r="H1678" s="48">
        <v>45699</v>
      </c>
      <c r="I1678" t="s">
        <v>430</v>
      </c>
      <c r="J1678" t="s">
        <v>303</v>
      </c>
      <c r="K1678" t="s">
        <v>159</v>
      </c>
      <c r="L1678" t="s">
        <v>340</v>
      </c>
      <c r="M1678" t="s">
        <v>162</v>
      </c>
      <c r="N1678" t="s">
        <v>325</v>
      </c>
      <c r="O1678" t="s">
        <v>311</v>
      </c>
      <c r="P1678" t="s">
        <v>2304</v>
      </c>
      <c r="Q1678" t="s">
        <v>308</v>
      </c>
      <c r="R1678" t="s">
        <v>1814</v>
      </c>
      <c r="S1678" t="s">
        <v>20</v>
      </c>
      <c r="T1678" s="49">
        <v>1.3332999999999999</v>
      </c>
      <c r="U1678" s="49">
        <v>15.999599999999999</v>
      </c>
      <c r="V1678" s="49">
        <v>67.2</v>
      </c>
      <c r="W1678" t="s">
        <v>301</v>
      </c>
      <c r="X1678" t="s">
        <v>370</v>
      </c>
      <c r="Y1678" t="s">
        <v>371</v>
      </c>
      <c r="Z1678" t="s">
        <v>1584</v>
      </c>
      <c r="AA1678" s="2" t="str">
        <f>IFERROR(VLOOKUP(Tabela3[[#This Row],[RetornCodigo]],Tabela7[],4,0),"formula")</f>
        <v xml:space="preserve">Atac Bela Vista   </v>
      </c>
      <c r="AB1678" s="9" t="str">
        <f>IFERROR(VLOOKUP(Tabela3[[#This Row],[RetornCodigo]],Tabela7[],3,0),"formula")</f>
        <v>Atacadao</v>
      </c>
      <c r="AC1678" s="40">
        <f>IFERROR(Tabela3[[#This Row],[Vlr Devolução]]/$AK$1,"formula")</f>
        <v>2.1530514570327182E-4</v>
      </c>
      <c r="AD1678" s="32">
        <f>IFERROR(Tabela3[[#This Row],[Qtd Devolvida Kg]]/$AL$1,"formula")</f>
        <v>4.6401753939111744E-4</v>
      </c>
      <c r="AE1678" s="41" t="str">
        <f>IFERROR(RIGHT(Tabela3[[#This Row],[Cliente]],10),"formula")</f>
        <v>0002 - 40)</v>
      </c>
      <c r="AF1678" s="41">
        <f>IFERROR(VLOOKUP(Tabela3[[#This Row],[Fantasia]],'BASE VENDAS'!#REF!,2,0),0)</f>
        <v>0</v>
      </c>
      <c r="AG1678" s="41">
        <f>IFERROR(VLOOKUP(Tabela3[[#This Row],[Fantasia]],'BASE VENDAS'!#REF!,3,0),0)</f>
        <v>0</v>
      </c>
      <c r="AH1678" s="42">
        <f t="shared" si="27"/>
        <v>2.8611970184302681E-2</v>
      </c>
    </row>
    <row r="1679" spans="1:34" x14ac:dyDescent="0.2">
      <c r="A1679" s="9" t="str">
        <f>IFERROR(Tabela3[[#This Row],[direita]],"formula")</f>
        <v>0002 - 40)</v>
      </c>
      <c r="C1679" t="s">
        <v>1140</v>
      </c>
      <c r="D1679" t="s">
        <v>918</v>
      </c>
      <c r="E1679" t="s">
        <v>1141</v>
      </c>
      <c r="F1679" t="s">
        <v>677</v>
      </c>
      <c r="G1679" t="s">
        <v>1473</v>
      </c>
      <c r="H1679" s="48">
        <v>45699</v>
      </c>
      <c r="I1679" t="s">
        <v>430</v>
      </c>
      <c r="J1679" t="s">
        <v>303</v>
      </c>
      <c r="K1679" t="s">
        <v>98</v>
      </c>
      <c r="L1679" t="s">
        <v>358</v>
      </c>
      <c r="M1679" t="s">
        <v>359</v>
      </c>
      <c r="N1679" t="s">
        <v>311</v>
      </c>
      <c r="O1679" t="s">
        <v>311</v>
      </c>
      <c r="P1679" t="s">
        <v>2305</v>
      </c>
      <c r="Q1679" t="s">
        <v>300</v>
      </c>
      <c r="R1679" t="s">
        <v>377</v>
      </c>
      <c r="S1679" t="s">
        <v>20</v>
      </c>
      <c r="T1679" s="49">
        <v>0.16669999999999999</v>
      </c>
      <c r="U1679" s="49">
        <v>2.1254249999999999</v>
      </c>
      <c r="V1679" s="49">
        <v>11.8</v>
      </c>
      <c r="W1679" t="s">
        <v>301</v>
      </c>
      <c r="X1679" t="s">
        <v>370</v>
      </c>
      <c r="Y1679" t="s">
        <v>371</v>
      </c>
      <c r="Z1679" t="s">
        <v>1584</v>
      </c>
      <c r="AA1679" s="2" t="str">
        <f>IFERROR(VLOOKUP(Tabela3[[#This Row],[RetornCodigo]],Tabela7[],4,0),"formula")</f>
        <v xml:space="preserve">Atac Bela Vista   </v>
      </c>
      <c r="AB1679" s="9" t="str">
        <f>IFERROR(VLOOKUP(Tabela3[[#This Row],[RetornCodigo]],Tabela7[],3,0),"formula")</f>
        <v>Atacadao</v>
      </c>
      <c r="AC1679" s="40">
        <f>IFERROR(Tabela3[[#This Row],[Vlr Devolução]]/$AK$1,"formula")</f>
        <v>3.7806558322895942E-5</v>
      </c>
      <c r="AD1679" s="32">
        <f>IFERROR(Tabela3[[#This Row],[Qtd Devolvida Kg]]/$AL$1,"formula")</f>
        <v>6.1641195946171508E-5</v>
      </c>
      <c r="AE1679" s="41" t="str">
        <f>IFERROR(RIGHT(Tabela3[[#This Row],[Cliente]],10),"formula")</f>
        <v>0002 - 40)</v>
      </c>
      <c r="AF1679" s="41">
        <f>IFERROR(VLOOKUP(Tabela3[[#This Row],[Fantasia]],'BASE VENDAS'!#REF!,2,0),0)</f>
        <v>0</v>
      </c>
      <c r="AG1679" s="41">
        <f>IFERROR(VLOOKUP(Tabela3[[#This Row],[Fantasia]],'BASE VENDAS'!#REF!,3,0),0)</f>
        <v>0</v>
      </c>
      <c r="AH1679" s="42">
        <f t="shared" si="27"/>
        <v>2.8611970184302681E-2</v>
      </c>
    </row>
    <row r="1680" spans="1:34" x14ac:dyDescent="0.2">
      <c r="A1680" s="9" t="str">
        <f>IFERROR(Tabela3[[#This Row],[direita]],"formula")</f>
        <v>0002 - 40)</v>
      </c>
      <c r="C1680" t="s">
        <v>1140</v>
      </c>
      <c r="D1680" t="s">
        <v>918</v>
      </c>
      <c r="E1680" t="s">
        <v>1141</v>
      </c>
      <c r="F1680" t="s">
        <v>677</v>
      </c>
      <c r="G1680" t="s">
        <v>1473</v>
      </c>
      <c r="H1680" s="48">
        <v>45699</v>
      </c>
      <c r="I1680" t="s">
        <v>430</v>
      </c>
      <c r="J1680" t="s">
        <v>303</v>
      </c>
      <c r="K1680" t="s">
        <v>159</v>
      </c>
      <c r="L1680" t="s">
        <v>340</v>
      </c>
      <c r="M1680" t="s">
        <v>162</v>
      </c>
      <c r="N1680" t="s">
        <v>325</v>
      </c>
      <c r="O1680" t="s">
        <v>311</v>
      </c>
      <c r="P1680" t="s">
        <v>2305</v>
      </c>
      <c r="Q1680" t="s">
        <v>307</v>
      </c>
      <c r="R1680" t="s">
        <v>1814</v>
      </c>
      <c r="S1680" t="s">
        <v>20</v>
      </c>
      <c r="T1680" s="49">
        <v>2.5</v>
      </c>
      <c r="U1680" s="49">
        <v>30</v>
      </c>
      <c r="V1680" s="49">
        <v>126</v>
      </c>
      <c r="W1680" t="s">
        <v>301</v>
      </c>
      <c r="X1680" t="s">
        <v>370</v>
      </c>
      <c r="Y1680" t="s">
        <v>371</v>
      </c>
      <c r="Z1680" t="s">
        <v>1584</v>
      </c>
      <c r="AA1680" s="2" t="str">
        <f>IFERROR(VLOOKUP(Tabela3[[#This Row],[RetornCodigo]],Tabela7[],4,0),"formula")</f>
        <v xml:space="preserve">Atac Bela Vista   </v>
      </c>
      <c r="AB1680" s="9" t="str">
        <f>IFERROR(VLOOKUP(Tabela3[[#This Row],[RetornCodigo]],Tabela7[],3,0),"formula")</f>
        <v>Atacadao</v>
      </c>
      <c r="AC1680" s="40">
        <f>IFERROR(Tabela3[[#This Row],[Vlr Devolução]]/$AK$1,"formula")</f>
        <v>4.0369714819363462E-4</v>
      </c>
      <c r="AD1680" s="32">
        <f>IFERROR(Tabela3[[#This Row],[Qtd Devolvida Kg]]/$AL$1,"formula")</f>
        <v>8.700546377242883E-4</v>
      </c>
      <c r="AE1680" s="41" t="str">
        <f>IFERROR(RIGHT(Tabela3[[#This Row],[Cliente]],10),"formula")</f>
        <v>0002 - 40)</v>
      </c>
      <c r="AF1680" s="41">
        <f>IFERROR(VLOOKUP(Tabela3[[#This Row],[Fantasia]],'BASE VENDAS'!#REF!,2,0),0)</f>
        <v>0</v>
      </c>
      <c r="AG1680" s="41">
        <f>IFERROR(VLOOKUP(Tabela3[[#This Row],[Fantasia]],'BASE VENDAS'!#REF!,3,0),0)</f>
        <v>0</v>
      </c>
      <c r="AH1680" s="42">
        <f t="shared" si="27"/>
        <v>2.8611970184302681E-2</v>
      </c>
    </row>
    <row r="1681" spans="1:34" x14ac:dyDescent="0.2">
      <c r="A1681" s="9" t="str">
        <f>IFERROR(Tabela3[[#This Row],[direita]],"formula")</f>
        <v>1899 - 29)</v>
      </c>
      <c r="C1681" t="s">
        <v>1140</v>
      </c>
      <c r="D1681" t="s">
        <v>923</v>
      </c>
      <c r="E1681" t="s">
        <v>1141</v>
      </c>
      <c r="F1681" t="s">
        <v>684</v>
      </c>
      <c r="G1681" t="s">
        <v>1455</v>
      </c>
      <c r="H1681" s="48">
        <v>45700</v>
      </c>
      <c r="I1681" t="s">
        <v>430</v>
      </c>
      <c r="J1681" t="s">
        <v>303</v>
      </c>
      <c r="K1681" t="s">
        <v>98</v>
      </c>
      <c r="L1681" t="s">
        <v>358</v>
      </c>
      <c r="M1681" t="s">
        <v>359</v>
      </c>
      <c r="N1681" t="s">
        <v>311</v>
      </c>
      <c r="O1681" t="s">
        <v>311</v>
      </c>
      <c r="P1681" t="s">
        <v>2461</v>
      </c>
      <c r="Q1681" t="s">
        <v>300</v>
      </c>
      <c r="R1681" t="s">
        <v>419</v>
      </c>
      <c r="S1681" t="s">
        <v>20</v>
      </c>
      <c r="T1681" s="49">
        <v>0.44440000000000002</v>
      </c>
      <c r="U1681" s="49">
        <v>5.6661000000000001</v>
      </c>
      <c r="V1681" s="49">
        <v>51.6</v>
      </c>
      <c r="W1681" t="s">
        <v>301</v>
      </c>
      <c r="X1681" t="s">
        <v>370</v>
      </c>
      <c r="Y1681" t="s">
        <v>371</v>
      </c>
      <c r="Z1681" t="s">
        <v>2308</v>
      </c>
      <c r="AA1681" s="2" t="str">
        <f>IFERROR(VLOOKUP(Tabela3[[#This Row],[RetornCodigo]],Tabela7[],4,0),"formula")</f>
        <v xml:space="preserve">Assai Parnaiba   </v>
      </c>
      <c r="AB1681" s="9" t="str">
        <f>IFERROR(VLOOKUP(Tabela3[[#This Row],[RetornCodigo]],Tabela7[],3,0),"formula")</f>
        <v>Assai</v>
      </c>
      <c r="AC1681" s="40">
        <f>IFERROR(Tabela3[[#This Row],[Vlr Devolução]]/$AK$1,"formula")</f>
        <v>1.6532359402215513E-4</v>
      </c>
      <c r="AD1681" s="32">
        <f>IFERROR(Tabela3[[#This Row],[Qtd Devolvida Kg]]/$AL$1,"formula")</f>
        <v>1.6432721942698635E-4</v>
      </c>
      <c r="AE1681" s="41" t="str">
        <f>IFERROR(RIGHT(Tabela3[[#This Row],[Cliente]],10),"formula")</f>
        <v>1899 - 29)</v>
      </c>
      <c r="AF1681" s="41">
        <f>IFERROR(VLOOKUP(Tabela3[[#This Row],[Fantasia]],'BASE VENDAS'!#REF!,2,0),0)</f>
        <v>0</v>
      </c>
      <c r="AG1681" s="41">
        <f>IFERROR(VLOOKUP(Tabela3[[#This Row],[Fantasia]],'BASE VENDAS'!#REF!,3,0),0)</f>
        <v>0</v>
      </c>
      <c r="AH1681" s="42">
        <f t="shared" si="27"/>
        <v>2.8611970184302681E-2</v>
      </c>
    </row>
    <row r="1682" spans="1:34" x14ac:dyDescent="0.2">
      <c r="A1682" s="9" t="str">
        <f>IFERROR(Tabela3[[#This Row],[direita]],"formula")</f>
        <v>0002 - 11)</v>
      </c>
      <c r="C1682" t="s">
        <v>1140</v>
      </c>
      <c r="D1682" t="s">
        <v>918</v>
      </c>
      <c r="E1682" t="s">
        <v>1141</v>
      </c>
      <c r="F1682" t="s">
        <v>677</v>
      </c>
      <c r="G1682" t="s">
        <v>1479</v>
      </c>
      <c r="H1682" s="48">
        <v>45689</v>
      </c>
      <c r="I1682" t="s">
        <v>266</v>
      </c>
      <c r="J1682" t="s">
        <v>303</v>
      </c>
      <c r="K1682" t="s">
        <v>159</v>
      </c>
      <c r="L1682" t="s">
        <v>339</v>
      </c>
      <c r="M1682" t="s">
        <v>160</v>
      </c>
      <c r="N1682" t="s">
        <v>311</v>
      </c>
      <c r="O1682" t="s">
        <v>311</v>
      </c>
      <c r="P1682" t="s">
        <v>1896</v>
      </c>
      <c r="Q1682" t="s">
        <v>300</v>
      </c>
      <c r="R1682" t="s">
        <v>161</v>
      </c>
      <c r="S1682" t="s">
        <v>20</v>
      </c>
      <c r="T1682" s="49">
        <v>1.4167000000000001</v>
      </c>
      <c r="U1682" s="49">
        <v>17.000399999999999</v>
      </c>
      <c r="V1682" s="49">
        <v>127.5</v>
      </c>
      <c r="W1682" t="s">
        <v>301</v>
      </c>
      <c r="X1682" t="s">
        <v>370</v>
      </c>
      <c r="Y1682" t="s">
        <v>371</v>
      </c>
      <c r="Z1682" t="s">
        <v>1590</v>
      </c>
      <c r="AA1682" s="2" t="str">
        <f>IFERROR(VLOOKUP(Tabela3[[#This Row],[RetornCodigo]],Tabela7[],4,0),"formula")</f>
        <v xml:space="preserve">Atac Primavera   </v>
      </c>
      <c r="AB1682" s="9" t="str">
        <f>IFERROR(VLOOKUP(Tabela3[[#This Row],[RetornCodigo]],Tabela7[],3,0),"formula")</f>
        <v>Atacadao</v>
      </c>
      <c r="AC1682" s="40">
        <f>IFERROR(Tabela3[[#This Row],[Vlr Devolução]]/$AK$1,"formula")</f>
        <v>4.0850306662451125E-4</v>
      </c>
      <c r="AD1682" s="32">
        <f>IFERROR(Tabela3[[#This Row],[Qtd Devolvida Kg]]/$AL$1,"formula")</f>
        <v>4.9304256210559966E-4</v>
      </c>
      <c r="AE1682" s="41" t="str">
        <f>IFERROR(RIGHT(Tabela3[[#This Row],[Cliente]],10),"formula")</f>
        <v>0002 - 11)</v>
      </c>
      <c r="AF1682" s="41">
        <f>IFERROR(VLOOKUP(Tabela3[[#This Row],[Fantasia]],'BASE VENDAS'!#REF!,2,0),0)</f>
        <v>0</v>
      </c>
      <c r="AG1682" s="41">
        <f>IFERROR(VLOOKUP(Tabela3[[#This Row],[Fantasia]],'BASE VENDAS'!#REF!,3,0),0)</f>
        <v>0</v>
      </c>
      <c r="AH1682" s="42">
        <f t="shared" si="27"/>
        <v>2.8611970184302681E-2</v>
      </c>
    </row>
    <row r="1683" spans="1:34" x14ac:dyDescent="0.2">
      <c r="A1683" s="9" t="str">
        <f>IFERROR(Tabela3[[#This Row],[direita]],"formula")</f>
        <v>0002 - 11)</v>
      </c>
      <c r="C1683" t="s">
        <v>1140</v>
      </c>
      <c r="D1683" t="s">
        <v>918</v>
      </c>
      <c r="E1683" t="s">
        <v>1141</v>
      </c>
      <c r="F1683" t="s">
        <v>677</v>
      </c>
      <c r="G1683" t="s">
        <v>1479</v>
      </c>
      <c r="H1683" s="48">
        <v>45689</v>
      </c>
      <c r="I1683" t="s">
        <v>266</v>
      </c>
      <c r="J1683" t="s">
        <v>303</v>
      </c>
      <c r="K1683" t="s">
        <v>159</v>
      </c>
      <c r="L1683" t="s">
        <v>339</v>
      </c>
      <c r="M1683" t="s">
        <v>160</v>
      </c>
      <c r="N1683" t="s">
        <v>311</v>
      </c>
      <c r="O1683" t="s">
        <v>311</v>
      </c>
      <c r="P1683" t="s">
        <v>1897</v>
      </c>
      <c r="Q1683" t="s">
        <v>300</v>
      </c>
      <c r="R1683" t="s">
        <v>161</v>
      </c>
      <c r="S1683" t="s">
        <v>20</v>
      </c>
      <c r="T1683" s="49">
        <v>3.5</v>
      </c>
      <c r="U1683" s="49">
        <v>42</v>
      </c>
      <c r="V1683" s="49">
        <v>315</v>
      </c>
      <c r="W1683" t="s">
        <v>301</v>
      </c>
      <c r="X1683" t="s">
        <v>370</v>
      </c>
      <c r="Y1683" t="s">
        <v>371</v>
      </c>
      <c r="Z1683" t="s">
        <v>1590</v>
      </c>
      <c r="AA1683" s="2" t="str">
        <f>IFERROR(VLOOKUP(Tabela3[[#This Row],[RetornCodigo]],Tabela7[],4,0),"formula")</f>
        <v xml:space="preserve">Atac Primavera   </v>
      </c>
      <c r="AB1683" s="9" t="str">
        <f>IFERROR(VLOOKUP(Tabela3[[#This Row],[RetornCodigo]],Tabela7[],3,0),"formula")</f>
        <v>Atacadao</v>
      </c>
      <c r="AC1683" s="40">
        <f>IFERROR(Tabela3[[#This Row],[Vlr Devolução]]/$AK$1,"formula")</f>
        <v>1.0092428704840865E-3</v>
      </c>
      <c r="AD1683" s="32">
        <f>IFERROR(Tabela3[[#This Row],[Qtd Devolvida Kg]]/$AL$1,"formula")</f>
        <v>1.2180764928140036E-3</v>
      </c>
      <c r="AE1683" s="41" t="str">
        <f>IFERROR(RIGHT(Tabela3[[#This Row],[Cliente]],10),"formula")</f>
        <v>0002 - 11)</v>
      </c>
      <c r="AF1683" s="41">
        <f>IFERROR(VLOOKUP(Tabela3[[#This Row],[Fantasia]],'BASE VENDAS'!#REF!,2,0),0)</f>
        <v>0</v>
      </c>
      <c r="AG1683" s="41">
        <f>IFERROR(VLOOKUP(Tabela3[[#This Row],[Fantasia]],'BASE VENDAS'!#REF!,3,0),0)</f>
        <v>0</v>
      </c>
      <c r="AH1683" s="42">
        <f t="shared" si="27"/>
        <v>2.8611970184302681E-2</v>
      </c>
    </row>
    <row r="1684" spans="1:34" x14ac:dyDescent="0.2">
      <c r="A1684" s="9" t="str">
        <f>IFERROR(Tabela3[[#This Row],[direita]],"formula")</f>
        <v>0002 - 60)</v>
      </c>
      <c r="C1684" t="s">
        <v>1134</v>
      </c>
      <c r="D1684" t="s">
        <v>920</v>
      </c>
      <c r="E1684" t="s">
        <v>1135</v>
      </c>
      <c r="F1684" t="s">
        <v>676</v>
      </c>
      <c r="G1684" t="s">
        <v>1136</v>
      </c>
      <c r="H1684" s="48">
        <v>45694</v>
      </c>
      <c r="I1684" t="s">
        <v>357</v>
      </c>
      <c r="J1684" t="s">
        <v>303</v>
      </c>
      <c r="K1684" t="s">
        <v>98</v>
      </c>
      <c r="L1684" t="s">
        <v>418</v>
      </c>
      <c r="M1684" t="s">
        <v>99</v>
      </c>
      <c r="N1684" t="s">
        <v>311</v>
      </c>
      <c r="O1684" t="s">
        <v>311</v>
      </c>
      <c r="P1684" t="s">
        <v>1898</v>
      </c>
      <c r="Q1684" t="s">
        <v>300</v>
      </c>
      <c r="R1684" t="s">
        <v>1795</v>
      </c>
      <c r="S1684" t="s">
        <v>96</v>
      </c>
      <c r="T1684" s="49">
        <v>3.5</v>
      </c>
      <c r="U1684" s="49">
        <v>3.5</v>
      </c>
      <c r="V1684" s="49">
        <v>213.5</v>
      </c>
      <c r="W1684" t="s">
        <v>315</v>
      </c>
      <c r="X1684" t="s">
        <v>372</v>
      </c>
      <c r="Y1684" t="s">
        <v>373</v>
      </c>
      <c r="Z1684" t="s">
        <v>1899</v>
      </c>
      <c r="AA1684" s="2" t="str">
        <f>IFERROR(VLOOKUP(Tabela3[[#This Row],[RetornCodigo]],Tabela7[],4,0),"formula")</f>
        <v xml:space="preserve">Atac Carlito Pamplona   </v>
      </c>
      <c r="AB1684" s="9" t="str">
        <f>IFERROR(VLOOKUP(Tabela3[[#This Row],[RetornCodigo]],Tabela7[],3,0),"formula")</f>
        <v>Atacadao</v>
      </c>
      <c r="AC1684" s="40">
        <f>IFERROR(Tabela3[[#This Row],[Vlr Devolução]]/$AK$1,"formula")</f>
        <v>6.8404238999476982E-4</v>
      </c>
      <c r="AD1684" s="32">
        <f>IFERROR(Tabela3[[#This Row],[Qtd Devolvida Kg]]/$AL$1,"formula")</f>
        <v>1.0150637440116697E-4</v>
      </c>
      <c r="AE1684" s="41" t="str">
        <f>IFERROR(RIGHT(Tabela3[[#This Row],[Cliente]],10),"formula")</f>
        <v>0002 - 60)</v>
      </c>
      <c r="AF1684" s="41">
        <f>IFERROR(VLOOKUP(Tabela3[[#This Row],[Fantasia]],'BASE VENDAS'!#REF!,2,0),0)</f>
        <v>0</v>
      </c>
      <c r="AG1684" s="41">
        <f>IFERROR(VLOOKUP(Tabela3[[#This Row],[Fantasia]],'BASE VENDAS'!#REF!,3,0),0)</f>
        <v>0</v>
      </c>
      <c r="AH1684" s="42">
        <f t="shared" si="27"/>
        <v>2.8611970184302681E-2</v>
      </c>
    </row>
    <row r="1685" spans="1:34" x14ac:dyDescent="0.2">
      <c r="A1685" s="9" t="str">
        <f>IFERROR(Tabela3[[#This Row],[direita]],"formula")</f>
        <v>0047 - 11)</v>
      </c>
      <c r="C1685" t="s">
        <v>1146</v>
      </c>
      <c r="D1685" t="s">
        <v>916</v>
      </c>
      <c r="E1685" t="s">
        <v>1135</v>
      </c>
      <c r="F1685" t="s">
        <v>676</v>
      </c>
      <c r="G1685" t="s">
        <v>1817</v>
      </c>
      <c r="H1685" s="48">
        <v>45695</v>
      </c>
      <c r="I1685" t="s">
        <v>357</v>
      </c>
      <c r="J1685" t="s">
        <v>303</v>
      </c>
      <c r="K1685" t="s">
        <v>159</v>
      </c>
      <c r="L1685" t="s">
        <v>339</v>
      </c>
      <c r="M1685" t="s">
        <v>160</v>
      </c>
      <c r="N1685" t="s">
        <v>311</v>
      </c>
      <c r="O1685" t="s">
        <v>311</v>
      </c>
      <c r="P1685" t="s">
        <v>1900</v>
      </c>
      <c r="Q1685" t="s">
        <v>300</v>
      </c>
      <c r="R1685" t="s">
        <v>161</v>
      </c>
      <c r="S1685" t="s">
        <v>20</v>
      </c>
      <c r="T1685" s="49">
        <v>14.75</v>
      </c>
      <c r="U1685" s="49">
        <v>177</v>
      </c>
      <c r="V1685" s="49">
        <v>973.5</v>
      </c>
      <c r="W1685" t="s">
        <v>301</v>
      </c>
      <c r="X1685" t="s">
        <v>370</v>
      </c>
      <c r="Y1685" t="s">
        <v>371</v>
      </c>
      <c r="Z1685" t="s">
        <v>1901</v>
      </c>
      <c r="AA1685" s="2" t="str">
        <f>IFERROR(VLOOKUP(Tabela3[[#This Row],[RetornCodigo]],Tabela7[],4,0),"formula")</f>
        <v xml:space="preserve">Wmb Engenheiro Luciano Cavalcante   </v>
      </c>
      <c r="AB1685" s="9" t="str">
        <f>IFERROR(VLOOKUP(Tabela3[[#This Row],[RetornCodigo]],Tabela7[],3,0),"formula")</f>
        <v>Sams</v>
      </c>
      <c r="AC1685" s="40">
        <f>IFERROR(Tabela3[[#This Row],[Vlr Devolução]]/$AK$1,"formula")</f>
        <v>3.1190410616389152E-3</v>
      </c>
      <c r="AD1685" s="32">
        <f>IFERROR(Tabela3[[#This Row],[Qtd Devolvida Kg]]/$AL$1,"formula")</f>
        <v>5.1333223625733013E-3</v>
      </c>
      <c r="AE1685" s="41" t="str">
        <f>IFERROR(RIGHT(Tabela3[[#This Row],[Cliente]],10),"formula")</f>
        <v>0047 - 11)</v>
      </c>
      <c r="AF1685" s="41">
        <f>IFERROR(VLOOKUP(Tabela3[[#This Row],[Fantasia]],'BASE VENDAS'!#REF!,2,0),0)</f>
        <v>0</v>
      </c>
      <c r="AG1685" s="41">
        <f>IFERROR(VLOOKUP(Tabela3[[#This Row],[Fantasia]],'BASE VENDAS'!#REF!,3,0),0)</f>
        <v>0</v>
      </c>
      <c r="AH1685" s="42">
        <f t="shared" si="27"/>
        <v>2.8611970184302681E-2</v>
      </c>
    </row>
    <row r="1686" spans="1:34" x14ac:dyDescent="0.2">
      <c r="A1686" s="9" t="str">
        <f>IFERROR(Tabela3[[#This Row],[direita]],"formula")</f>
        <v>0047 - 08)</v>
      </c>
      <c r="C1686" t="s">
        <v>1140</v>
      </c>
      <c r="D1686" t="s">
        <v>918</v>
      </c>
      <c r="E1686" t="s">
        <v>1141</v>
      </c>
      <c r="F1686" t="s">
        <v>677</v>
      </c>
      <c r="G1686" t="s">
        <v>1566</v>
      </c>
      <c r="H1686" s="48">
        <v>45689</v>
      </c>
      <c r="I1686" t="s">
        <v>266</v>
      </c>
      <c r="J1686" t="s">
        <v>303</v>
      </c>
      <c r="K1686" t="s">
        <v>159</v>
      </c>
      <c r="L1686" t="s">
        <v>339</v>
      </c>
      <c r="M1686" t="s">
        <v>160</v>
      </c>
      <c r="N1686" t="s">
        <v>311</v>
      </c>
      <c r="O1686" t="s">
        <v>311</v>
      </c>
      <c r="P1686" t="s">
        <v>1598</v>
      </c>
      <c r="Q1686" t="s">
        <v>300</v>
      </c>
      <c r="R1686" t="s">
        <v>161</v>
      </c>
      <c r="S1686" t="s">
        <v>20</v>
      </c>
      <c r="T1686" s="49">
        <v>0.41670000000000001</v>
      </c>
      <c r="U1686" s="49">
        <v>5.0004</v>
      </c>
      <c r="V1686" s="49">
        <v>35</v>
      </c>
      <c r="W1686" t="s">
        <v>301</v>
      </c>
      <c r="X1686" t="s">
        <v>370</v>
      </c>
      <c r="Y1686" t="s">
        <v>1144</v>
      </c>
      <c r="Z1686" t="s">
        <v>1599</v>
      </c>
      <c r="AA1686" s="2" t="str">
        <f>IFERROR(VLOOKUP(Tabela3[[#This Row],[RetornCodigo]],Tabela7[],4,0),"formula")</f>
        <v xml:space="preserve">Sams Teresina   Sao Critovao   </v>
      </c>
      <c r="AB1686" s="9" t="str">
        <f>IFERROR(VLOOKUP(Tabela3[[#This Row],[RetornCodigo]],Tabela7[],3,0),"formula")</f>
        <v>Sams</v>
      </c>
      <c r="AC1686" s="40">
        <f>IFERROR(Tabela3[[#This Row],[Vlr Devolução]]/$AK$1,"formula")</f>
        <v>1.1213809672045406E-4</v>
      </c>
      <c r="AD1686" s="32">
        <f>IFERROR(Tabela3[[#This Row],[Qtd Devolvida Kg]]/$AL$1,"formula")</f>
        <v>1.4502070701588439E-4</v>
      </c>
      <c r="AE1686" s="41" t="str">
        <f>IFERROR(RIGHT(Tabela3[[#This Row],[Cliente]],10),"formula")</f>
        <v>0047 - 08)</v>
      </c>
      <c r="AF1686" s="41">
        <f>IFERROR(VLOOKUP(Tabela3[[#This Row],[Fantasia]],'BASE VENDAS'!#REF!,2,0),0)</f>
        <v>0</v>
      </c>
      <c r="AG1686" s="41">
        <f>IFERROR(VLOOKUP(Tabela3[[#This Row],[Fantasia]],'BASE VENDAS'!#REF!,3,0),0)</f>
        <v>0</v>
      </c>
      <c r="AH1686" s="42">
        <f t="shared" si="27"/>
        <v>2.8611970184302681E-2</v>
      </c>
    </row>
    <row r="1687" spans="1:34" x14ac:dyDescent="0.2">
      <c r="A1687" s="9" t="str">
        <f>IFERROR(Tabela3[[#This Row],[direita]],"formula")</f>
        <v>0002 - 60)</v>
      </c>
      <c r="C1687" t="s">
        <v>1134</v>
      </c>
      <c r="D1687" t="s">
        <v>920</v>
      </c>
      <c r="E1687" t="s">
        <v>1135</v>
      </c>
      <c r="F1687" t="s">
        <v>676</v>
      </c>
      <c r="G1687" t="s">
        <v>1136</v>
      </c>
      <c r="H1687" s="48">
        <v>45691</v>
      </c>
      <c r="I1687" t="s">
        <v>357</v>
      </c>
      <c r="J1687" t="s">
        <v>303</v>
      </c>
      <c r="K1687" t="s">
        <v>159</v>
      </c>
      <c r="L1687" t="s">
        <v>339</v>
      </c>
      <c r="M1687" t="s">
        <v>1652</v>
      </c>
      <c r="N1687" t="s">
        <v>311</v>
      </c>
      <c r="O1687" t="s">
        <v>311</v>
      </c>
      <c r="P1687" t="s">
        <v>1902</v>
      </c>
      <c r="Q1687" t="s">
        <v>300</v>
      </c>
      <c r="R1687" t="s">
        <v>1800</v>
      </c>
      <c r="S1687" t="s">
        <v>20</v>
      </c>
      <c r="T1687" s="49">
        <v>1.7082999999999999</v>
      </c>
      <c r="U1687" s="49">
        <v>20.499600000000001</v>
      </c>
      <c r="V1687" s="49">
        <v>77.900000000000006</v>
      </c>
      <c r="W1687" t="s">
        <v>301</v>
      </c>
      <c r="X1687" t="s">
        <v>370</v>
      </c>
      <c r="Y1687" t="s">
        <v>371</v>
      </c>
      <c r="Z1687" t="s">
        <v>1903</v>
      </c>
      <c r="AA1687" s="2" t="str">
        <f>IFERROR(VLOOKUP(Tabela3[[#This Row],[RetornCodigo]],Tabela7[],4,0),"formula")</f>
        <v xml:space="preserve">Atac Carlito Pamplona   </v>
      </c>
      <c r="AB1687" s="9" t="str">
        <f>IFERROR(VLOOKUP(Tabela3[[#This Row],[RetornCodigo]],Tabela7[],3,0),"formula")</f>
        <v>Atacadao</v>
      </c>
      <c r="AC1687" s="40">
        <f>IFERROR(Tabela3[[#This Row],[Vlr Devolução]]/$AK$1,"formula")</f>
        <v>2.4958736384352492E-4</v>
      </c>
      <c r="AD1687" s="32">
        <f>IFERROR(Tabela3[[#This Row],[Qtd Devolvida Kg]]/$AL$1,"formula")</f>
        <v>5.9452573504976069E-4</v>
      </c>
      <c r="AE1687" s="41" t="str">
        <f>IFERROR(RIGHT(Tabela3[[#This Row],[Cliente]],10),"formula")</f>
        <v>0002 - 60)</v>
      </c>
      <c r="AF1687" s="41">
        <f>IFERROR(VLOOKUP(Tabela3[[#This Row],[Fantasia]],'BASE VENDAS'!#REF!,2,0),0)</f>
        <v>0</v>
      </c>
      <c r="AG1687" s="41">
        <f>IFERROR(VLOOKUP(Tabela3[[#This Row],[Fantasia]],'BASE VENDAS'!#REF!,3,0),0)</f>
        <v>0</v>
      </c>
      <c r="AH1687" s="42">
        <f t="shared" si="27"/>
        <v>2.8611970184302681E-2</v>
      </c>
    </row>
    <row r="1688" spans="1:34" x14ac:dyDescent="0.2">
      <c r="A1688" s="9" t="str">
        <f>IFERROR(Tabela3[[#This Row],[direita]],"formula")</f>
        <v>0002 - 57)</v>
      </c>
      <c r="C1688" t="s">
        <v>1134</v>
      </c>
      <c r="D1688" t="s">
        <v>920</v>
      </c>
      <c r="E1688" t="s">
        <v>1135</v>
      </c>
      <c r="F1688" t="s">
        <v>676</v>
      </c>
      <c r="G1688" t="s">
        <v>1224</v>
      </c>
      <c r="H1688" s="48">
        <v>45691</v>
      </c>
      <c r="I1688" t="s">
        <v>357</v>
      </c>
      <c r="J1688" t="s">
        <v>303</v>
      </c>
      <c r="K1688" t="s">
        <v>159</v>
      </c>
      <c r="L1688" t="s">
        <v>339</v>
      </c>
      <c r="M1688" t="s">
        <v>160</v>
      </c>
      <c r="N1688" t="s">
        <v>311</v>
      </c>
      <c r="O1688" t="s">
        <v>311</v>
      </c>
      <c r="P1688" t="s">
        <v>1904</v>
      </c>
      <c r="Q1688" t="s">
        <v>300</v>
      </c>
      <c r="R1688" t="s">
        <v>161</v>
      </c>
      <c r="S1688" t="s">
        <v>20</v>
      </c>
      <c r="T1688" s="49">
        <v>11.583299999999999</v>
      </c>
      <c r="U1688" s="49">
        <v>138.99959999999999</v>
      </c>
      <c r="V1688" s="49">
        <v>528.20000000000005</v>
      </c>
      <c r="W1688" t="s">
        <v>301</v>
      </c>
      <c r="X1688" t="s">
        <v>370</v>
      </c>
      <c r="Y1688" t="s">
        <v>371</v>
      </c>
      <c r="Z1688" t="s">
        <v>1905</v>
      </c>
      <c r="AA1688" s="2" t="str">
        <f>IFERROR(VLOOKUP(Tabela3[[#This Row],[RetornCodigo]],Tabela7[],4,0),"formula")</f>
        <v xml:space="preserve">Atac Dias Macedo   </v>
      </c>
      <c r="AB1688" s="9" t="str">
        <f>IFERROR(VLOOKUP(Tabela3[[#This Row],[RetornCodigo]],Tabela7[],3,0),"formula")</f>
        <v>Atacadao</v>
      </c>
      <c r="AC1688" s="40">
        <f>IFERROR(Tabela3[[#This Row],[Vlr Devolução]]/$AK$1,"formula")</f>
        <v>1.6923240767926812E-3</v>
      </c>
      <c r="AD1688" s="32">
        <f>IFERROR(Tabela3[[#This Row],[Qtd Devolvida Kg]]/$AL$1,"formula")</f>
        <v>4.0312415540606989E-3</v>
      </c>
      <c r="AE1688" s="41" t="str">
        <f>IFERROR(RIGHT(Tabela3[[#This Row],[Cliente]],10),"formula")</f>
        <v>0002 - 57)</v>
      </c>
      <c r="AF1688" s="41">
        <f>IFERROR(VLOOKUP(Tabela3[[#This Row],[Fantasia]],'BASE VENDAS'!#REF!,2,0),0)</f>
        <v>0</v>
      </c>
      <c r="AG1688" s="41">
        <f>IFERROR(VLOOKUP(Tabela3[[#This Row],[Fantasia]],'BASE VENDAS'!#REF!,3,0),0)</f>
        <v>0</v>
      </c>
      <c r="AH1688" s="42">
        <f t="shared" si="27"/>
        <v>2.8611970184302681E-2</v>
      </c>
    </row>
    <row r="1689" spans="1:34" x14ac:dyDescent="0.2">
      <c r="A1689" s="9" t="str">
        <f>IFERROR(Tabela3[[#This Row],[direita]],"formula")</f>
        <v>0002 - 39)</v>
      </c>
      <c r="C1689" t="s">
        <v>1134</v>
      </c>
      <c r="D1689" t="s">
        <v>920</v>
      </c>
      <c r="E1689" t="s">
        <v>1135</v>
      </c>
      <c r="F1689" t="s">
        <v>685</v>
      </c>
      <c r="G1689" t="s">
        <v>1316</v>
      </c>
      <c r="H1689" s="48">
        <v>45695</v>
      </c>
      <c r="I1689" t="s">
        <v>357</v>
      </c>
      <c r="J1689" t="s">
        <v>303</v>
      </c>
      <c r="K1689" t="s">
        <v>159</v>
      </c>
      <c r="L1689" t="s">
        <v>339</v>
      </c>
      <c r="M1689" t="s">
        <v>160</v>
      </c>
      <c r="N1689" t="s">
        <v>311</v>
      </c>
      <c r="O1689" t="s">
        <v>311</v>
      </c>
      <c r="P1689" t="s">
        <v>1906</v>
      </c>
      <c r="Q1689" t="s">
        <v>300</v>
      </c>
      <c r="R1689" t="s">
        <v>161</v>
      </c>
      <c r="S1689" t="s">
        <v>20</v>
      </c>
      <c r="T1689" s="49">
        <v>4.6666999999999996</v>
      </c>
      <c r="U1689" s="49">
        <v>56.000399999999999</v>
      </c>
      <c r="V1689" s="49">
        <v>212.8</v>
      </c>
      <c r="W1689" t="s">
        <v>301</v>
      </c>
      <c r="X1689" t="s">
        <v>370</v>
      </c>
      <c r="Y1689" t="s">
        <v>371</v>
      </c>
      <c r="Z1689" t="s">
        <v>1907</v>
      </c>
      <c r="AA1689" s="2" t="str">
        <f>IFERROR(VLOOKUP(Tabela3[[#This Row],[RetornCodigo]],Tabela7[],4,0),"formula")</f>
        <v xml:space="preserve">Atac Sobral   </v>
      </c>
      <c r="AB1689" s="9" t="str">
        <f>IFERROR(VLOOKUP(Tabela3[[#This Row],[RetornCodigo]],Tabela7[],3,0),"formula")</f>
        <v>Atacadao</v>
      </c>
      <c r="AC1689" s="40">
        <f>IFERROR(Tabela3[[#This Row],[Vlr Devolução]]/$AK$1,"formula")</f>
        <v>6.8179962806036074E-4</v>
      </c>
      <c r="AD1689" s="32">
        <f>IFERROR(Tabela3[[#This Row],[Qtd Devolvida Kg]]/$AL$1,"formula")</f>
        <v>1.6241135911471746E-3</v>
      </c>
      <c r="AE1689" s="41" t="str">
        <f>IFERROR(RIGHT(Tabela3[[#This Row],[Cliente]],10),"formula")</f>
        <v>0002 - 39)</v>
      </c>
      <c r="AF1689" s="41">
        <f>IFERROR(VLOOKUP(Tabela3[[#This Row],[Fantasia]],'BASE VENDAS'!#REF!,2,0),0)</f>
        <v>0</v>
      </c>
      <c r="AG1689" s="41">
        <f>IFERROR(VLOOKUP(Tabela3[[#This Row],[Fantasia]],'BASE VENDAS'!#REF!,3,0),0)</f>
        <v>0</v>
      </c>
      <c r="AH1689" s="42">
        <f t="shared" si="27"/>
        <v>2.8611970184302681E-2</v>
      </c>
    </row>
    <row r="1690" spans="1:34" x14ac:dyDescent="0.2">
      <c r="A1690" s="9" t="str">
        <f>IFERROR(Tabela3[[#This Row],[direita]],"formula")</f>
        <v>0002 - 37)</v>
      </c>
      <c r="C1690" t="s">
        <v>1134</v>
      </c>
      <c r="D1690" t="s">
        <v>920</v>
      </c>
      <c r="E1690" t="s">
        <v>1135</v>
      </c>
      <c r="F1690" t="s">
        <v>687</v>
      </c>
      <c r="G1690" t="s">
        <v>1522</v>
      </c>
      <c r="H1690" s="48">
        <v>45699</v>
      </c>
      <c r="I1690" t="s">
        <v>430</v>
      </c>
      <c r="J1690" t="s">
        <v>303</v>
      </c>
      <c r="K1690" t="s">
        <v>159</v>
      </c>
      <c r="L1690" t="s">
        <v>339</v>
      </c>
      <c r="M1690" t="s">
        <v>160</v>
      </c>
      <c r="N1690" t="s">
        <v>311</v>
      </c>
      <c r="O1690" t="s">
        <v>311</v>
      </c>
      <c r="P1690" t="s">
        <v>2368</v>
      </c>
      <c r="Q1690" t="s">
        <v>300</v>
      </c>
      <c r="R1690" t="s">
        <v>161</v>
      </c>
      <c r="S1690" t="s">
        <v>20</v>
      </c>
      <c r="T1690" s="49">
        <v>8.9167000000000005</v>
      </c>
      <c r="U1690" s="49">
        <v>107.0004</v>
      </c>
      <c r="V1690" s="49">
        <v>406.6</v>
      </c>
      <c r="W1690" t="s">
        <v>301</v>
      </c>
      <c r="X1690" t="s">
        <v>370</v>
      </c>
      <c r="Y1690" t="s">
        <v>371</v>
      </c>
      <c r="Z1690" t="s">
        <v>2320</v>
      </c>
      <c r="AA1690" s="2" t="str">
        <f>IFERROR(VLOOKUP(Tabela3[[#This Row],[RetornCodigo]],Tabela7[],4,0),"formula")</f>
        <v xml:space="preserve">Atac Eusebio   </v>
      </c>
      <c r="AB1690" s="9" t="str">
        <f>IFERROR(VLOOKUP(Tabela3[[#This Row],[RetornCodigo]],Tabela7[],3,0),"formula")</f>
        <v>Atacadao</v>
      </c>
      <c r="AC1690" s="40">
        <f>IFERROR(Tabela3[[#This Row],[Vlr Devolução]]/$AK$1,"formula")</f>
        <v>1.3027242893296179E-3</v>
      </c>
      <c r="AD1690" s="32">
        <f>IFERROR(Tabela3[[#This Row],[Qtd Devolvida Kg]]/$AL$1,"formula")</f>
        <v>3.1032064752784644E-3</v>
      </c>
      <c r="AE1690" s="41" t="str">
        <f>IFERROR(RIGHT(Tabela3[[#This Row],[Cliente]],10),"formula")</f>
        <v>0002 - 37)</v>
      </c>
      <c r="AF1690" s="41">
        <f>IFERROR(VLOOKUP(Tabela3[[#This Row],[Fantasia]],'BASE VENDAS'!#REF!,2,0),0)</f>
        <v>0</v>
      </c>
      <c r="AG1690" s="41">
        <f>IFERROR(VLOOKUP(Tabela3[[#This Row],[Fantasia]],'BASE VENDAS'!#REF!,3,0),0)</f>
        <v>0</v>
      </c>
      <c r="AH1690" s="42">
        <f t="shared" si="27"/>
        <v>2.8611970184302681E-2</v>
      </c>
    </row>
    <row r="1691" spans="1:34" x14ac:dyDescent="0.2">
      <c r="A1691" s="9" t="str">
        <f>IFERROR(Tabela3[[#This Row],[direita]],"formula")</f>
        <v>1899 - 17)</v>
      </c>
      <c r="C1691" t="s">
        <v>1134</v>
      </c>
      <c r="D1691" t="s">
        <v>924</v>
      </c>
      <c r="E1691" t="s">
        <v>1135</v>
      </c>
      <c r="F1691" t="s">
        <v>689</v>
      </c>
      <c r="G1691" t="s">
        <v>1229</v>
      </c>
      <c r="H1691" s="48">
        <v>45692</v>
      </c>
      <c r="I1691" t="s">
        <v>357</v>
      </c>
      <c r="J1691" t="s">
        <v>303</v>
      </c>
      <c r="K1691" t="s">
        <v>159</v>
      </c>
      <c r="L1691" t="s">
        <v>339</v>
      </c>
      <c r="M1691" t="s">
        <v>160</v>
      </c>
      <c r="N1691" t="s">
        <v>311</v>
      </c>
      <c r="O1691" t="s">
        <v>311</v>
      </c>
      <c r="P1691" t="s">
        <v>1612</v>
      </c>
      <c r="Q1691" t="s">
        <v>308</v>
      </c>
      <c r="R1691" t="s">
        <v>161</v>
      </c>
      <c r="S1691" t="s">
        <v>20</v>
      </c>
      <c r="T1691" s="49">
        <v>1.4582999999999999</v>
      </c>
      <c r="U1691" s="49">
        <v>17.499600000000001</v>
      </c>
      <c r="V1691" s="49">
        <v>66.5</v>
      </c>
      <c r="W1691" t="s">
        <v>301</v>
      </c>
      <c r="X1691" t="s">
        <v>370</v>
      </c>
      <c r="Y1691" t="s">
        <v>371</v>
      </c>
      <c r="Z1691" t="s">
        <v>1613</v>
      </c>
      <c r="AA1691" s="2" t="str">
        <f>IFERROR(VLOOKUP(Tabela3[[#This Row],[RetornCodigo]],Tabela7[],4,0),"formula")</f>
        <v xml:space="preserve">Assai Juazeiro Do Norte   </v>
      </c>
      <c r="AB1691" s="9" t="str">
        <f>IFERROR(VLOOKUP(Tabela3[[#This Row],[RetornCodigo]],Tabela7[],3,0),"formula")</f>
        <v>Assai</v>
      </c>
      <c r="AC1691" s="40">
        <f>IFERROR(Tabela3[[#This Row],[Vlr Devolução]]/$AK$1,"formula")</f>
        <v>2.1306238376886272E-4</v>
      </c>
      <c r="AD1691" s="32">
        <f>IFERROR(Tabela3[[#This Row],[Qtd Devolvida Kg]]/$AL$1,"formula")</f>
        <v>5.0752027127733189E-4</v>
      </c>
      <c r="AE1691" s="41" t="str">
        <f>IFERROR(RIGHT(Tabela3[[#This Row],[Cliente]],10),"formula")</f>
        <v>1899 - 17)</v>
      </c>
      <c r="AF1691" s="41">
        <f>IFERROR(VLOOKUP(Tabela3[[#This Row],[Fantasia]],'BASE VENDAS'!#REF!,2,0),0)</f>
        <v>0</v>
      </c>
      <c r="AG1691" s="41">
        <f>IFERROR(VLOOKUP(Tabela3[[#This Row],[Fantasia]],'BASE VENDAS'!#REF!,3,0),0)</f>
        <v>0</v>
      </c>
      <c r="AH1691" s="42">
        <f t="shared" si="27"/>
        <v>2.8611970184302681E-2</v>
      </c>
    </row>
    <row r="1692" spans="1:34" x14ac:dyDescent="0.2">
      <c r="A1692" s="9" t="str">
        <f>IFERROR(Tabela3[[#This Row],[direita]],"formula")</f>
        <v>1899 - 17)</v>
      </c>
      <c r="C1692" t="s">
        <v>1134</v>
      </c>
      <c r="D1692" t="s">
        <v>924</v>
      </c>
      <c r="E1692" t="s">
        <v>1135</v>
      </c>
      <c r="F1692" t="s">
        <v>689</v>
      </c>
      <c r="G1692" t="s">
        <v>1229</v>
      </c>
      <c r="H1692" s="48">
        <v>45692</v>
      </c>
      <c r="I1692" t="s">
        <v>357</v>
      </c>
      <c r="J1692" t="s">
        <v>303</v>
      </c>
      <c r="K1692" t="s">
        <v>159</v>
      </c>
      <c r="L1692" t="s">
        <v>339</v>
      </c>
      <c r="M1692" t="s">
        <v>160</v>
      </c>
      <c r="N1692" t="s">
        <v>311</v>
      </c>
      <c r="O1692" t="s">
        <v>311</v>
      </c>
      <c r="P1692" t="s">
        <v>1614</v>
      </c>
      <c r="Q1692" t="s">
        <v>308</v>
      </c>
      <c r="R1692" t="s">
        <v>161</v>
      </c>
      <c r="S1692" t="s">
        <v>20</v>
      </c>
      <c r="T1692" s="49">
        <v>0.83330000000000004</v>
      </c>
      <c r="U1692" s="49">
        <v>9.9995999999999992</v>
      </c>
      <c r="V1692" s="49">
        <v>38</v>
      </c>
      <c r="W1692" t="s">
        <v>301</v>
      </c>
      <c r="X1692" t="s">
        <v>370</v>
      </c>
      <c r="Y1692" t="s">
        <v>371</v>
      </c>
      <c r="Z1692" t="s">
        <v>1613</v>
      </c>
      <c r="AA1692" s="2" t="str">
        <f>IFERROR(VLOOKUP(Tabela3[[#This Row],[RetornCodigo]],Tabela7[],4,0),"formula")</f>
        <v xml:space="preserve">Assai Juazeiro Do Norte   </v>
      </c>
      <c r="AB1692" s="9" t="str">
        <f>IFERROR(VLOOKUP(Tabela3[[#This Row],[RetornCodigo]],Tabela7[],3,0),"formula")</f>
        <v>Assai</v>
      </c>
      <c r="AC1692" s="40">
        <f>IFERROR(Tabela3[[#This Row],[Vlr Devolução]]/$AK$1,"formula")</f>
        <v>1.2174993358220727E-4</v>
      </c>
      <c r="AD1692" s="32">
        <f>IFERROR(Tabela3[[#This Row],[Qtd Devolvida Kg]]/$AL$1,"formula")</f>
        <v>2.9000661184625973E-4</v>
      </c>
      <c r="AE1692" s="41" t="str">
        <f>IFERROR(RIGHT(Tabela3[[#This Row],[Cliente]],10),"formula")</f>
        <v>1899 - 17)</v>
      </c>
      <c r="AF1692" s="41">
        <f>IFERROR(VLOOKUP(Tabela3[[#This Row],[Fantasia]],'BASE VENDAS'!#REF!,2,0),0)</f>
        <v>0</v>
      </c>
      <c r="AG1692" s="41">
        <f>IFERROR(VLOOKUP(Tabela3[[#This Row],[Fantasia]],'BASE VENDAS'!#REF!,3,0),0)</f>
        <v>0</v>
      </c>
      <c r="AH1692" s="42">
        <f t="shared" si="27"/>
        <v>2.8611970184302681E-2</v>
      </c>
    </row>
    <row r="1693" spans="1:34" x14ac:dyDescent="0.2">
      <c r="A1693" s="9" t="str">
        <f>IFERROR(Tabela3[[#This Row],[direita]],"formula")</f>
        <v>1899 - 17)</v>
      </c>
      <c r="C1693" t="s">
        <v>1134</v>
      </c>
      <c r="D1693" t="s">
        <v>924</v>
      </c>
      <c r="E1693" t="s">
        <v>1135</v>
      </c>
      <c r="F1693" t="s">
        <v>689</v>
      </c>
      <c r="G1693" t="s">
        <v>1229</v>
      </c>
      <c r="H1693" s="48">
        <v>45695</v>
      </c>
      <c r="I1693" t="s">
        <v>357</v>
      </c>
      <c r="J1693" t="s">
        <v>303</v>
      </c>
      <c r="K1693" t="s">
        <v>159</v>
      </c>
      <c r="L1693" t="s">
        <v>339</v>
      </c>
      <c r="M1693" t="s">
        <v>160</v>
      </c>
      <c r="N1693" t="s">
        <v>311</v>
      </c>
      <c r="O1693" t="s">
        <v>311</v>
      </c>
      <c r="P1693" t="s">
        <v>1615</v>
      </c>
      <c r="Q1693" t="s">
        <v>308</v>
      </c>
      <c r="R1693" t="s">
        <v>161</v>
      </c>
      <c r="S1693" t="s">
        <v>20</v>
      </c>
      <c r="T1693" s="49">
        <v>1.25</v>
      </c>
      <c r="U1693" s="49">
        <v>15</v>
      </c>
      <c r="V1693" s="49">
        <v>57</v>
      </c>
      <c r="W1693" t="s">
        <v>301</v>
      </c>
      <c r="X1693" t="s">
        <v>370</v>
      </c>
      <c r="Y1693" t="s">
        <v>371</v>
      </c>
      <c r="Z1693" t="s">
        <v>1613</v>
      </c>
      <c r="AA1693" s="2" t="str">
        <f>IFERROR(VLOOKUP(Tabela3[[#This Row],[RetornCodigo]],Tabela7[],4,0),"formula")</f>
        <v xml:space="preserve">Assai Juazeiro Do Norte   </v>
      </c>
      <c r="AB1693" s="9" t="str">
        <f>IFERROR(VLOOKUP(Tabela3[[#This Row],[RetornCodigo]],Tabela7[],3,0),"formula")</f>
        <v>Assai</v>
      </c>
      <c r="AC1693" s="40">
        <f>IFERROR(Tabela3[[#This Row],[Vlr Devolução]]/$AK$1,"formula")</f>
        <v>1.8262490037331092E-4</v>
      </c>
      <c r="AD1693" s="32">
        <f>IFERROR(Tabela3[[#This Row],[Qtd Devolvida Kg]]/$AL$1,"formula")</f>
        <v>4.3502731886214415E-4</v>
      </c>
      <c r="AE1693" s="41" t="str">
        <f>IFERROR(RIGHT(Tabela3[[#This Row],[Cliente]],10),"formula")</f>
        <v>1899 - 17)</v>
      </c>
      <c r="AF1693" s="41">
        <f>IFERROR(VLOOKUP(Tabela3[[#This Row],[Fantasia]],'BASE VENDAS'!#REF!,2,0),0)</f>
        <v>0</v>
      </c>
      <c r="AG1693" s="41">
        <f>IFERROR(VLOOKUP(Tabela3[[#This Row],[Fantasia]],'BASE VENDAS'!#REF!,3,0),0)</f>
        <v>0</v>
      </c>
      <c r="AH1693" s="42">
        <f t="shared" si="27"/>
        <v>2.8611970184302681E-2</v>
      </c>
    </row>
    <row r="1694" spans="1:34" x14ac:dyDescent="0.2">
      <c r="A1694" s="9" t="str">
        <f>IFERROR(Tabela3[[#This Row],[direita]],"formula")</f>
        <v>2459 - 54)</v>
      </c>
      <c r="C1694" t="s">
        <v>1134</v>
      </c>
      <c r="D1694" t="s">
        <v>917</v>
      </c>
      <c r="E1694" t="s">
        <v>1135</v>
      </c>
      <c r="F1694" t="s">
        <v>680</v>
      </c>
      <c r="G1694" t="s">
        <v>1158</v>
      </c>
      <c r="H1694" s="48">
        <v>45693</v>
      </c>
      <c r="I1694" t="s">
        <v>357</v>
      </c>
      <c r="J1694" t="s">
        <v>303</v>
      </c>
      <c r="K1694" t="s">
        <v>159</v>
      </c>
      <c r="L1694" t="s">
        <v>339</v>
      </c>
      <c r="M1694" t="s">
        <v>356</v>
      </c>
      <c r="N1694" t="s">
        <v>311</v>
      </c>
      <c r="O1694" t="s">
        <v>311</v>
      </c>
      <c r="P1694" t="s">
        <v>1908</v>
      </c>
      <c r="Q1694" t="s">
        <v>300</v>
      </c>
      <c r="R1694" t="s">
        <v>374</v>
      </c>
      <c r="S1694" t="s">
        <v>20</v>
      </c>
      <c r="T1694" s="49">
        <v>18.958300000000001</v>
      </c>
      <c r="U1694" s="49">
        <v>227.49959999999999</v>
      </c>
      <c r="V1694" s="49">
        <v>819</v>
      </c>
      <c r="W1694" t="s">
        <v>301</v>
      </c>
      <c r="X1694" t="s">
        <v>370</v>
      </c>
      <c r="Y1694" t="s">
        <v>371</v>
      </c>
      <c r="Z1694" t="s">
        <v>1909</v>
      </c>
      <c r="AA1694" s="2" t="str">
        <f>IFERROR(VLOOKUP(Tabela3[[#This Row],[RetornCodigo]],Tabela7[],4,0),"formula")</f>
        <v xml:space="preserve">Mateus Maracanau   </v>
      </c>
      <c r="AB1694" s="9" t="str">
        <f>IFERROR(VLOOKUP(Tabela3[[#This Row],[RetornCodigo]],Tabela7[],3,0),"formula")</f>
        <v>Mateus</v>
      </c>
      <c r="AC1694" s="40">
        <f>IFERROR(Tabela3[[#This Row],[Vlr Devolução]]/$AK$1,"formula")</f>
        <v>2.6240314632586252E-3</v>
      </c>
      <c r="AD1694" s="32">
        <f>IFERROR(Tabela3[[#This Row],[Qtd Devolvida Kg]]/$AL$1,"formula")</f>
        <v>6.59790273534735E-3</v>
      </c>
      <c r="AE1694" s="41" t="str">
        <f>IFERROR(RIGHT(Tabela3[[#This Row],[Cliente]],10),"formula")</f>
        <v>2459 - 54)</v>
      </c>
      <c r="AF1694" s="41">
        <f>IFERROR(VLOOKUP(Tabela3[[#This Row],[Fantasia]],'BASE VENDAS'!#REF!,2,0),0)</f>
        <v>0</v>
      </c>
      <c r="AG1694" s="41">
        <f>IFERROR(VLOOKUP(Tabela3[[#This Row],[Fantasia]],'BASE VENDAS'!#REF!,3,0),0)</f>
        <v>0</v>
      </c>
      <c r="AH1694" s="42">
        <f t="shared" si="27"/>
        <v>2.8611970184302681E-2</v>
      </c>
    </row>
    <row r="1695" spans="1:34" x14ac:dyDescent="0.2">
      <c r="A1695" s="9" t="str">
        <f>IFERROR(Tabela3[[#This Row],[direita]],"formula")</f>
        <v>2459 - 79)</v>
      </c>
      <c r="C1695" t="s">
        <v>1134</v>
      </c>
      <c r="D1695" t="s">
        <v>917</v>
      </c>
      <c r="E1695" t="s">
        <v>1135</v>
      </c>
      <c r="F1695" t="s">
        <v>676</v>
      </c>
      <c r="G1695" t="s">
        <v>1350</v>
      </c>
      <c r="H1695" s="48">
        <v>45698</v>
      </c>
      <c r="I1695" t="s">
        <v>430</v>
      </c>
      <c r="J1695" t="s">
        <v>303</v>
      </c>
      <c r="K1695" t="s">
        <v>159</v>
      </c>
      <c r="L1695" t="s">
        <v>339</v>
      </c>
      <c r="M1695" t="s">
        <v>160</v>
      </c>
      <c r="N1695" t="s">
        <v>311</v>
      </c>
      <c r="O1695" t="s">
        <v>311</v>
      </c>
      <c r="P1695" t="s">
        <v>1910</v>
      </c>
      <c r="Q1695" t="s">
        <v>300</v>
      </c>
      <c r="R1695" t="s">
        <v>161</v>
      </c>
      <c r="S1695" t="s">
        <v>20</v>
      </c>
      <c r="T1695" s="49">
        <v>24.666699999999999</v>
      </c>
      <c r="U1695" s="49">
        <v>296.00040000000001</v>
      </c>
      <c r="V1695" s="49">
        <v>1065.5999999999999</v>
      </c>
      <c r="W1695" t="s">
        <v>301</v>
      </c>
      <c r="X1695" t="s">
        <v>370</v>
      </c>
      <c r="Y1695" t="s">
        <v>371</v>
      </c>
      <c r="Z1695" t="s">
        <v>1911</v>
      </c>
      <c r="AA1695" s="2" t="str">
        <f>IFERROR(VLOOKUP(Tabela3[[#This Row],[RetornCodigo]],Tabela7[],4,0),"formula")</f>
        <v xml:space="preserve">Mix Mateus Mondubim   </v>
      </c>
      <c r="AB1695" s="9" t="str">
        <f>IFERROR(VLOOKUP(Tabela3[[#This Row],[RetornCodigo]],Tabela7[],3,0),"formula")</f>
        <v>Mateus</v>
      </c>
      <c r="AC1695" s="40">
        <f>IFERROR(Tabela3[[#This Row],[Vlr Devolução]]/$AK$1,"formula")</f>
        <v>3.4141244532947383E-3</v>
      </c>
      <c r="AD1695" s="32">
        <f>IFERROR(Tabela3[[#This Row],[Qtd Devolvida Kg]]/$AL$1,"formula")</f>
        <v>8.5845506929414818E-3</v>
      </c>
      <c r="AE1695" s="41" t="str">
        <f>IFERROR(RIGHT(Tabela3[[#This Row],[Cliente]],10),"formula")</f>
        <v>2459 - 79)</v>
      </c>
      <c r="AF1695" s="41">
        <f>IFERROR(VLOOKUP(Tabela3[[#This Row],[Fantasia]],'BASE VENDAS'!#REF!,2,0),0)</f>
        <v>0</v>
      </c>
      <c r="AG1695" s="41">
        <f>IFERROR(VLOOKUP(Tabela3[[#This Row],[Fantasia]],'BASE VENDAS'!#REF!,3,0),0)</f>
        <v>0</v>
      </c>
      <c r="AH1695" s="42">
        <f t="shared" si="27"/>
        <v>2.8611970184302681E-2</v>
      </c>
    </row>
    <row r="1696" spans="1:34" x14ac:dyDescent="0.2">
      <c r="A1696" s="9" t="str">
        <f>IFERROR(Tabela3[[#This Row],[direita]],"formula")</f>
        <v>1456 - 04)</v>
      </c>
      <c r="C1696" t="s">
        <v>1140</v>
      </c>
      <c r="D1696" t="s">
        <v>918</v>
      </c>
      <c r="E1696" t="s">
        <v>1141</v>
      </c>
      <c r="F1696" t="s">
        <v>677</v>
      </c>
      <c r="G1696" t="s">
        <v>1619</v>
      </c>
      <c r="H1696" s="48">
        <v>45695</v>
      </c>
      <c r="I1696" t="s">
        <v>357</v>
      </c>
      <c r="J1696" t="s">
        <v>303</v>
      </c>
      <c r="K1696" t="s">
        <v>98</v>
      </c>
      <c r="L1696" t="s">
        <v>418</v>
      </c>
      <c r="M1696" t="s">
        <v>165</v>
      </c>
      <c r="N1696" t="s">
        <v>311</v>
      </c>
      <c r="O1696" t="s">
        <v>311</v>
      </c>
      <c r="P1696" t="s">
        <v>1624</v>
      </c>
      <c r="Q1696" t="s">
        <v>308</v>
      </c>
      <c r="R1696" t="s">
        <v>1912</v>
      </c>
      <c r="S1696" t="s">
        <v>20</v>
      </c>
      <c r="T1696" s="49">
        <v>1.25</v>
      </c>
      <c r="U1696" s="49">
        <v>13.4375</v>
      </c>
      <c r="V1696" s="49">
        <v>119</v>
      </c>
      <c r="W1696" t="s">
        <v>301</v>
      </c>
      <c r="X1696" t="s">
        <v>370</v>
      </c>
      <c r="Y1696" t="s">
        <v>371</v>
      </c>
      <c r="Z1696" t="s">
        <v>1625</v>
      </c>
      <c r="AA1696" s="2" t="str">
        <f>IFERROR(VLOOKUP(Tabela3[[#This Row],[RetornCodigo]],Tabela7[],4,0),"formula")</f>
        <v xml:space="preserve">Mateus Uruguai   </v>
      </c>
      <c r="AB1696" s="9" t="str">
        <f>IFERROR(VLOOKUP(Tabela3[[#This Row],[RetornCodigo]],Tabela7[],3,0),"formula")</f>
        <v>Mateus</v>
      </c>
      <c r="AC1696" s="40">
        <f>IFERROR(Tabela3[[#This Row],[Vlr Devolução]]/$AK$1,"formula")</f>
        <v>3.8126952884954385E-4</v>
      </c>
      <c r="AD1696" s="32">
        <f>IFERROR(Tabela3[[#This Row],[Qtd Devolvida Kg]]/$AL$1,"formula")</f>
        <v>3.8971197314733745E-4</v>
      </c>
      <c r="AE1696" s="41" t="str">
        <f>IFERROR(RIGHT(Tabela3[[#This Row],[Cliente]],10),"formula")</f>
        <v>1456 - 04)</v>
      </c>
      <c r="AF1696" s="41">
        <f>IFERROR(VLOOKUP(Tabela3[[#This Row],[Fantasia]],'BASE VENDAS'!#REF!,2,0),0)</f>
        <v>0</v>
      </c>
      <c r="AG1696" s="41">
        <f>IFERROR(VLOOKUP(Tabela3[[#This Row],[Fantasia]],'BASE VENDAS'!#REF!,3,0),0)</f>
        <v>0</v>
      </c>
      <c r="AH1696" s="42">
        <f t="shared" si="27"/>
        <v>2.8611970184302681E-2</v>
      </c>
    </row>
    <row r="1697" spans="1:34" x14ac:dyDescent="0.2">
      <c r="A1697" s="9" t="str">
        <f>IFERROR(Tabela3[[#This Row],[direita]],"formula")</f>
        <v>1456 - 04)</v>
      </c>
      <c r="C1697" t="s">
        <v>1140</v>
      </c>
      <c r="D1697" t="s">
        <v>918</v>
      </c>
      <c r="E1697" t="s">
        <v>1141</v>
      </c>
      <c r="F1697" t="s">
        <v>677</v>
      </c>
      <c r="G1697" t="s">
        <v>1619</v>
      </c>
      <c r="H1697" s="48">
        <v>45695</v>
      </c>
      <c r="I1697" t="s">
        <v>357</v>
      </c>
      <c r="J1697" t="s">
        <v>303</v>
      </c>
      <c r="K1697" t="s">
        <v>98</v>
      </c>
      <c r="L1697" t="s">
        <v>358</v>
      </c>
      <c r="M1697" t="s">
        <v>359</v>
      </c>
      <c r="N1697" t="s">
        <v>311</v>
      </c>
      <c r="O1697" t="s">
        <v>311</v>
      </c>
      <c r="P1697" t="s">
        <v>1624</v>
      </c>
      <c r="Q1697" t="s">
        <v>309</v>
      </c>
      <c r="R1697" t="s">
        <v>376</v>
      </c>
      <c r="S1697" t="s">
        <v>20</v>
      </c>
      <c r="T1697" s="49">
        <v>0.625</v>
      </c>
      <c r="U1697" s="49">
        <v>7.96875</v>
      </c>
      <c r="V1697" s="49">
        <v>59.5</v>
      </c>
      <c r="W1697" t="s">
        <v>301</v>
      </c>
      <c r="X1697" t="s">
        <v>370</v>
      </c>
      <c r="Y1697" t="s">
        <v>371</v>
      </c>
      <c r="Z1697" t="s">
        <v>1625</v>
      </c>
      <c r="AA1697" s="2" t="str">
        <f>IFERROR(VLOOKUP(Tabela3[[#This Row],[RetornCodigo]],Tabela7[],4,0),"formula")</f>
        <v xml:space="preserve">Mateus Uruguai   </v>
      </c>
      <c r="AB1697" s="9" t="str">
        <f>IFERROR(VLOOKUP(Tabela3[[#This Row],[RetornCodigo]],Tabela7[],3,0),"formula")</f>
        <v>Mateus</v>
      </c>
      <c r="AC1697" s="40">
        <f>IFERROR(Tabela3[[#This Row],[Vlr Devolução]]/$AK$1,"formula")</f>
        <v>1.9063476442477193E-4</v>
      </c>
      <c r="AD1697" s="32">
        <f>IFERROR(Tabela3[[#This Row],[Qtd Devolvida Kg]]/$AL$1,"formula")</f>
        <v>2.3110826314551408E-4</v>
      </c>
      <c r="AE1697" s="41" t="str">
        <f>IFERROR(RIGHT(Tabela3[[#This Row],[Cliente]],10),"formula")</f>
        <v>1456 - 04)</v>
      </c>
      <c r="AF1697" s="41">
        <f>IFERROR(VLOOKUP(Tabela3[[#This Row],[Fantasia]],'BASE VENDAS'!#REF!,2,0),0)</f>
        <v>0</v>
      </c>
      <c r="AG1697" s="41">
        <f>IFERROR(VLOOKUP(Tabela3[[#This Row],[Fantasia]],'BASE VENDAS'!#REF!,3,0),0)</f>
        <v>0</v>
      </c>
      <c r="AH1697" s="42">
        <f t="shared" si="27"/>
        <v>2.8611970184302681E-2</v>
      </c>
    </row>
    <row r="1698" spans="1:34" x14ac:dyDescent="0.2">
      <c r="A1698" s="9" t="str">
        <f>IFERROR(Tabela3[[#This Row],[direita]],"formula")</f>
        <v>0002 - 57)</v>
      </c>
      <c r="C1698" t="s">
        <v>1134</v>
      </c>
      <c r="D1698" t="s">
        <v>920</v>
      </c>
      <c r="E1698" t="s">
        <v>1135</v>
      </c>
      <c r="F1698" t="s">
        <v>676</v>
      </c>
      <c r="G1698" t="s">
        <v>1224</v>
      </c>
      <c r="H1698" s="48">
        <v>45707</v>
      </c>
      <c r="I1698" t="s">
        <v>1982</v>
      </c>
      <c r="J1698" t="s">
        <v>303</v>
      </c>
      <c r="K1698" t="s">
        <v>98</v>
      </c>
      <c r="L1698" t="s">
        <v>358</v>
      </c>
      <c r="M1698" t="s">
        <v>359</v>
      </c>
      <c r="N1698" t="s">
        <v>311</v>
      </c>
      <c r="O1698" t="s">
        <v>311</v>
      </c>
      <c r="P1698" t="s">
        <v>2903</v>
      </c>
      <c r="Q1698" t="s">
        <v>300</v>
      </c>
      <c r="R1698" t="s">
        <v>1802</v>
      </c>
      <c r="S1698" t="s">
        <v>20</v>
      </c>
      <c r="T1698" s="49">
        <v>4.4286000000000003</v>
      </c>
      <c r="U1698" s="49">
        <v>56.464649999999999</v>
      </c>
      <c r="V1698" s="49">
        <v>244.9</v>
      </c>
      <c r="W1698" t="s">
        <v>301</v>
      </c>
      <c r="X1698" t="s">
        <v>370</v>
      </c>
      <c r="Y1698" t="s">
        <v>371</v>
      </c>
      <c r="Z1698" t="s">
        <v>1647</v>
      </c>
      <c r="AA1698" s="2" t="str">
        <f>IFERROR(VLOOKUP(Tabela3[[#This Row],[RetornCodigo]],Tabela7[],4,0),"formula")</f>
        <v xml:space="preserve">Atac Dias Macedo   </v>
      </c>
      <c r="AB1698" s="9" t="str">
        <f>IFERROR(VLOOKUP(Tabela3[[#This Row],[RetornCodigo]],Tabela7[],3,0),"formula")</f>
        <v>Atacadao</v>
      </c>
      <c r="AC1698" s="40">
        <f>IFERROR(Tabela3[[#This Row],[Vlr Devolução]]/$AK$1,"formula")</f>
        <v>7.8464628248112005E-4</v>
      </c>
      <c r="AD1698" s="32">
        <f>IFERROR(Tabela3[[#This Row],[Qtd Devolvida Kg]]/$AL$1,"formula")</f>
        <v>1.6375776866659579E-3</v>
      </c>
      <c r="AE1698" s="41" t="str">
        <f>IFERROR(RIGHT(Tabela3[[#This Row],[Cliente]],10),"formula")</f>
        <v>0002 - 57)</v>
      </c>
      <c r="AF1698" s="41">
        <f>IFERROR(VLOOKUP(Tabela3[[#This Row],[Fantasia]],'BASE VENDAS'!#REF!,2,0),0)</f>
        <v>0</v>
      </c>
      <c r="AG1698" s="41">
        <f>IFERROR(VLOOKUP(Tabela3[[#This Row],[Fantasia]],'BASE VENDAS'!#REF!,3,0),0)</f>
        <v>0</v>
      </c>
      <c r="AH1698" s="42">
        <f t="shared" si="27"/>
        <v>2.8611970184302681E-2</v>
      </c>
    </row>
    <row r="1699" spans="1:34" x14ac:dyDescent="0.2">
      <c r="A1699" s="9" t="str">
        <f>IFERROR(Tabela3[[#This Row],[direita]],"formula")</f>
        <v>0048 - 36)</v>
      </c>
      <c r="C1699" t="s">
        <v>1134</v>
      </c>
      <c r="D1699" t="s">
        <v>920</v>
      </c>
      <c r="E1699" t="s">
        <v>1135</v>
      </c>
      <c r="F1699" t="s">
        <v>676</v>
      </c>
      <c r="G1699" t="s">
        <v>1258</v>
      </c>
      <c r="H1699" s="48">
        <v>45707</v>
      </c>
      <c r="I1699" t="s">
        <v>1982</v>
      </c>
      <c r="J1699" t="s">
        <v>303</v>
      </c>
      <c r="K1699" t="s">
        <v>98</v>
      </c>
      <c r="L1699" t="s">
        <v>358</v>
      </c>
      <c r="M1699" t="s">
        <v>359</v>
      </c>
      <c r="N1699" t="s">
        <v>311</v>
      </c>
      <c r="O1699" t="s">
        <v>311</v>
      </c>
      <c r="P1699" t="s">
        <v>2986</v>
      </c>
      <c r="Q1699" t="s">
        <v>300</v>
      </c>
      <c r="R1699" t="s">
        <v>419</v>
      </c>
      <c r="S1699" t="s">
        <v>20</v>
      </c>
      <c r="T1699" s="49">
        <v>2.3332999999999999</v>
      </c>
      <c r="U1699" s="49">
        <v>29.749575</v>
      </c>
      <c r="V1699" s="49">
        <v>165.9</v>
      </c>
      <c r="W1699" t="s">
        <v>301</v>
      </c>
      <c r="X1699" t="s">
        <v>370</v>
      </c>
      <c r="Y1699" t="s">
        <v>371</v>
      </c>
      <c r="Z1699" t="s">
        <v>1766</v>
      </c>
      <c r="AA1699" s="2" t="str">
        <f>IFERROR(VLOOKUP(Tabela3[[#This Row],[RetornCodigo]],Tabela7[],4,0),"formula")</f>
        <v xml:space="preserve">Atacadao Parreao   </v>
      </c>
      <c r="AB1699" s="9" t="str">
        <f>IFERROR(VLOOKUP(Tabela3[[#This Row],[RetornCodigo]],Tabela7[],3,0),"formula")</f>
        <v>Atacadao</v>
      </c>
      <c r="AC1699" s="40">
        <f>IFERROR(Tabela3[[#This Row],[Vlr Devolução]]/$AK$1,"formula")</f>
        <v>5.315345784549523E-4</v>
      </c>
      <c r="AD1699" s="32">
        <f>IFERROR(Tabela3[[#This Row],[Qtd Devolvida Kg]]/$AL$1,"formula")</f>
        <v>8.6279185663588485E-4</v>
      </c>
      <c r="AE1699" s="41" t="str">
        <f>IFERROR(RIGHT(Tabela3[[#This Row],[Cliente]],10),"formula")</f>
        <v>0048 - 36)</v>
      </c>
      <c r="AF1699" s="41">
        <f>IFERROR(VLOOKUP(Tabela3[[#This Row],[Fantasia]],'BASE VENDAS'!#REF!,2,0),0)</f>
        <v>0</v>
      </c>
      <c r="AG1699" s="41">
        <f>IFERROR(VLOOKUP(Tabela3[[#This Row],[Fantasia]],'BASE VENDAS'!#REF!,3,0),0)</f>
        <v>0</v>
      </c>
      <c r="AH1699" s="42">
        <f t="shared" si="27"/>
        <v>2.8611970184302681E-2</v>
      </c>
    </row>
    <row r="1700" spans="1:34" x14ac:dyDescent="0.2">
      <c r="A1700" s="9" t="str">
        <f>IFERROR(Tabela3[[#This Row],[direita]],"formula")</f>
        <v>0048 - 36)</v>
      </c>
      <c r="C1700" t="s">
        <v>1134</v>
      </c>
      <c r="D1700" t="s">
        <v>920</v>
      </c>
      <c r="E1700" t="s">
        <v>1135</v>
      </c>
      <c r="F1700" t="s">
        <v>676</v>
      </c>
      <c r="G1700" t="s">
        <v>1258</v>
      </c>
      <c r="H1700" s="48">
        <v>45710</v>
      </c>
      <c r="I1700" t="s">
        <v>1982</v>
      </c>
      <c r="J1700" t="s">
        <v>303</v>
      </c>
      <c r="K1700" t="s">
        <v>98</v>
      </c>
      <c r="L1700" t="s">
        <v>358</v>
      </c>
      <c r="M1700" t="s">
        <v>359</v>
      </c>
      <c r="N1700" t="s">
        <v>311</v>
      </c>
      <c r="O1700" t="s">
        <v>311</v>
      </c>
      <c r="P1700" t="s">
        <v>2987</v>
      </c>
      <c r="Q1700" t="s">
        <v>300</v>
      </c>
      <c r="R1700" t="s">
        <v>419</v>
      </c>
      <c r="S1700" t="s">
        <v>20</v>
      </c>
      <c r="T1700" s="49">
        <v>1.2222</v>
      </c>
      <c r="U1700" s="49">
        <v>15.58305</v>
      </c>
      <c r="V1700" s="49">
        <v>86.9</v>
      </c>
      <c r="W1700" t="s">
        <v>301</v>
      </c>
      <c r="X1700" t="s">
        <v>370</v>
      </c>
      <c r="Y1700" t="s">
        <v>371</v>
      </c>
      <c r="Z1700" t="s">
        <v>1766</v>
      </c>
      <c r="AA1700" s="2" t="str">
        <f>IFERROR(VLOOKUP(Tabela3[[#This Row],[RetornCodigo]],Tabela7[],4,0),"formula")</f>
        <v xml:space="preserve">Atacadao Parreao   </v>
      </c>
      <c r="AB1700" s="9" t="str">
        <f>IFERROR(VLOOKUP(Tabela3[[#This Row],[RetornCodigo]],Tabela7[],3,0),"formula")</f>
        <v>Atacadao</v>
      </c>
      <c r="AC1700" s="40">
        <f>IFERROR(Tabela3[[#This Row],[Vlr Devolução]]/$AK$1,"formula")</f>
        <v>2.7842287442878455E-4</v>
      </c>
      <c r="AD1700" s="32">
        <f>IFERROR(Tabela3[[#This Row],[Qtd Devolvida Kg]]/$AL$1,"formula")</f>
        <v>4.5193683074631571E-4</v>
      </c>
      <c r="AE1700" s="41" t="str">
        <f>IFERROR(RIGHT(Tabela3[[#This Row],[Cliente]],10),"formula")</f>
        <v>0048 - 36)</v>
      </c>
      <c r="AF1700" s="41">
        <f>IFERROR(VLOOKUP(Tabela3[[#This Row],[Fantasia]],'BASE VENDAS'!#REF!,2,0),0)</f>
        <v>0</v>
      </c>
      <c r="AG1700" s="41">
        <f>IFERROR(VLOOKUP(Tabela3[[#This Row],[Fantasia]],'BASE VENDAS'!#REF!,3,0),0)</f>
        <v>0</v>
      </c>
      <c r="AH1700" s="42">
        <f t="shared" ref="AH1700:AH1763" si="28">$AJ$1</f>
        <v>2.8611970184302681E-2</v>
      </c>
    </row>
    <row r="1701" spans="1:34" x14ac:dyDescent="0.2">
      <c r="A1701" s="9" t="str">
        <f>IFERROR(Tabela3[[#This Row],[direita]],"formula")</f>
        <v>0002 - 37)</v>
      </c>
      <c r="C1701" t="s">
        <v>1134</v>
      </c>
      <c r="D1701" t="s">
        <v>920</v>
      </c>
      <c r="E1701" t="s">
        <v>1135</v>
      </c>
      <c r="F1701" t="s">
        <v>687</v>
      </c>
      <c r="G1701" t="s">
        <v>1522</v>
      </c>
      <c r="H1701" s="48">
        <v>45707</v>
      </c>
      <c r="I1701" t="s">
        <v>1982</v>
      </c>
      <c r="J1701" t="s">
        <v>303</v>
      </c>
      <c r="K1701" t="s">
        <v>98</v>
      </c>
      <c r="L1701" t="s">
        <v>358</v>
      </c>
      <c r="M1701" t="s">
        <v>359</v>
      </c>
      <c r="N1701" t="s">
        <v>311</v>
      </c>
      <c r="O1701" t="s">
        <v>311</v>
      </c>
      <c r="P1701" t="s">
        <v>2988</v>
      </c>
      <c r="Q1701" t="s">
        <v>300</v>
      </c>
      <c r="R1701" t="s">
        <v>419</v>
      </c>
      <c r="S1701" t="s">
        <v>20</v>
      </c>
      <c r="T1701" s="49">
        <v>2.8889</v>
      </c>
      <c r="U1701" s="49">
        <v>36.833475</v>
      </c>
      <c r="V1701" s="49">
        <v>205.4</v>
      </c>
      <c r="W1701" t="s">
        <v>301</v>
      </c>
      <c r="X1701" t="s">
        <v>370</v>
      </c>
      <c r="Y1701" t="s">
        <v>371</v>
      </c>
      <c r="Z1701" t="s">
        <v>2989</v>
      </c>
      <c r="AA1701" s="2" t="str">
        <f>IFERROR(VLOOKUP(Tabela3[[#This Row],[RetornCodigo]],Tabela7[],4,0),"formula")</f>
        <v xml:space="preserve">Atac Eusebio   </v>
      </c>
      <c r="AB1701" s="9" t="str">
        <f>IFERROR(VLOOKUP(Tabela3[[#This Row],[RetornCodigo]],Tabela7[],3,0),"formula")</f>
        <v>Atacadao</v>
      </c>
      <c r="AC1701" s="40">
        <f>IFERROR(Tabela3[[#This Row],[Vlr Devolução]]/$AK$1,"formula")</f>
        <v>6.5809043046803617E-4</v>
      </c>
      <c r="AD1701" s="32">
        <f>IFERROR(Tabela3[[#This Row],[Qtd Devolvida Kg]]/$AL$1,"formula")</f>
        <v>1.0682378582417211E-3</v>
      </c>
      <c r="AE1701" s="41" t="str">
        <f>IFERROR(RIGHT(Tabela3[[#This Row],[Cliente]],10),"formula")</f>
        <v>0002 - 37)</v>
      </c>
      <c r="AF1701" s="41">
        <f>IFERROR(VLOOKUP(Tabela3[[#This Row],[Fantasia]],'BASE VENDAS'!#REF!,2,0),0)</f>
        <v>0</v>
      </c>
      <c r="AG1701" s="41">
        <f>IFERROR(VLOOKUP(Tabela3[[#This Row],[Fantasia]],'BASE VENDAS'!#REF!,3,0),0)</f>
        <v>0</v>
      </c>
      <c r="AH1701" s="42">
        <f t="shared" si="28"/>
        <v>2.8611970184302681E-2</v>
      </c>
    </row>
    <row r="1702" spans="1:34" x14ac:dyDescent="0.2">
      <c r="A1702" s="9" t="str">
        <f>IFERROR(Tabela3[[#This Row],[direita]],"formula")</f>
        <v>0002 - 37)</v>
      </c>
      <c r="C1702" t="s">
        <v>1134</v>
      </c>
      <c r="D1702" t="s">
        <v>920</v>
      </c>
      <c r="E1702" t="s">
        <v>1135</v>
      </c>
      <c r="F1702" t="s">
        <v>687</v>
      </c>
      <c r="G1702" t="s">
        <v>1522</v>
      </c>
      <c r="H1702" s="48">
        <v>45707</v>
      </c>
      <c r="I1702" t="s">
        <v>1982</v>
      </c>
      <c r="J1702" t="s">
        <v>303</v>
      </c>
      <c r="K1702" t="s">
        <v>98</v>
      </c>
      <c r="L1702" t="s">
        <v>358</v>
      </c>
      <c r="M1702" t="s">
        <v>359</v>
      </c>
      <c r="N1702" t="s">
        <v>311</v>
      </c>
      <c r="O1702" t="s">
        <v>311</v>
      </c>
      <c r="P1702" t="s">
        <v>2990</v>
      </c>
      <c r="Q1702" t="s">
        <v>300</v>
      </c>
      <c r="R1702" t="s">
        <v>419</v>
      </c>
      <c r="S1702" t="s">
        <v>20</v>
      </c>
      <c r="T1702" s="49">
        <v>4.2222</v>
      </c>
      <c r="U1702" s="49">
        <v>53.83305</v>
      </c>
      <c r="V1702" s="49">
        <v>300.2</v>
      </c>
      <c r="W1702" t="s">
        <v>301</v>
      </c>
      <c r="X1702" t="s">
        <v>370</v>
      </c>
      <c r="Y1702" t="s">
        <v>371</v>
      </c>
      <c r="Z1702" t="s">
        <v>2989</v>
      </c>
      <c r="AA1702" s="2" t="str">
        <f>IFERROR(VLOOKUP(Tabela3[[#This Row],[RetornCodigo]],Tabela7[],4,0),"formula")</f>
        <v xml:space="preserve">Atac Eusebio   </v>
      </c>
      <c r="AB1702" s="9" t="str">
        <f>IFERROR(VLOOKUP(Tabela3[[#This Row],[RetornCodigo]],Tabela7[],3,0),"formula")</f>
        <v>Atacadao</v>
      </c>
      <c r="AC1702" s="40">
        <f>IFERROR(Tabela3[[#This Row],[Vlr Devolução]]/$AK$1,"formula")</f>
        <v>9.6182447529943741E-4</v>
      </c>
      <c r="AD1702" s="32">
        <f>IFERROR(Tabela3[[#This Row],[Qtd Devolvida Kg]]/$AL$1,"formula")</f>
        <v>1.5612564938447832E-3</v>
      </c>
      <c r="AE1702" s="41" t="str">
        <f>IFERROR(RIGHT(Tabela3[[#This Row],[Cliente]],10),"formula")</f>
        <v>0002 - 37)</v>
      </c>
      <c r="AF1702" s="41">
        <f>IFERROR(VLOOKUP(Tabela3[[#This Row],[Fantasia]],'BASE VENDAS'!#REF!,2,0),0)</f>
        <v>0</v>
      </c>
      <c r="AG1702" s="41">
        <f>IFERROR(VLOOKUP(Tabela3[[#This Row],[Fantasia]],'BASE VENDAS'!#REF!,3,0),0)</f>
        <v>0</v>
      </c>
      <c r="AH1702" s="42">
        <f t="shared" si="28"/>
        <v>2.8611970184302681E-2</v>
      </c>
    </row>
    <row r="1703" spans="1:34" x14ac:dyDescent="0.2">
      <c r="A1703" s="9" t="str">
        <f>IFERROR(Tabela3[[#This Row],[direita]],"formula")</f>
        <v>1899 - 73)</v>
      </c>
      <c r="C1703" t="s">
        <v>1140</v>
      </c>
      <c r="D1703" t="s">
        <v>921</v>
      </c>
      <c r="E1703" t="s">
        <v>1284</v>
      </c>
      <c r="F1703" t="s">
        <v>681</v>
      </c>
      <c r="G1703" t="s">
        <v>1439</v>
      </c>
      <c r="H1703" s="48">
        <v>45695</v>
      </c>
      <c r="I1703" t="s">
        <v>357</v>
      </c>
      <c r="J1703" t="s">
        <v>303</v>
      </c>
      <c r="K1703" t="s">
        <v>159</v>
      </c>
      <c r="L1703" t="s">
        <v>340</v>
      </c>
      <c r="M1703" t="s">
        <v>162</v>
      </c>
      <c r="N1703" t="s">
        <v>325</v>
      </c>
      <c r="O1703" t="s">
        <v>311</v>
      </c>
      <c r="P1703" t="s">
        <v>1660</v>
      </c>
      <c r="Q1703" t="s">
        <v>308</v>
      </c>
      <c r="R1703" t="s">
        <v>1814</v>
      </c>
      <c r="S1703" t="s">
        <v>20</v>
      </c>
      <c r="T1703" s="49">
        <v>2.5</v>
      </c>
      <c r="U1703" s="49">
        <v>30</v>
      </c>
      <c r="V1703" s="49">
        <v>150</v>
      </c>
      <c r="W1703" t="s">
        <v>301</v>
      </c>
      <c r="X1703" t="s">
        <v>370</v>
      </c>
      <c r="Y1703" t="s">
        <v>371</v>
      </c>
      <c r="Z1703" t="s">
        <v>1661</v>
      </c>
      <c r="AA1703" s="2" t="str">
        <f>IFERROR(VLOOKUP(Tabela3[[#This Row],[RetornCodigo]],Tabela7[],4,0),"formula")</f>
        <v xml:space="preserve">Assai Sao Bernardo   </v>
      </c>
      <c r="AB1703" s="9" t="str">
        <f>IFERROR(VLOOKUP(Tabela3[[#This Row],[RetornCodigo]],Tabela7[],3,0),"formula")</f>
        <v>Assai</v>
      </c>
      <c r="AC1703" s="40">
        <f>IFERROR(Tabela3[[#This Row],[Vlr Devolução]]/$AK$1,"formula")</f>
        <v>4.8059184308766028E-4</v>
      </c>
      <c r="AD1703" s="32">
        <f>IFERROR(Tabela3[[#This Row],[Qtd Devolvida Kg]]/$AL$1,"formula")</f>
        <v>8.700546377242883E-4</v>
      </c>
      <c r="AE1703" s="41" t="str">
        <f>IFERROR(RIGHT(Tabela3[[#This Row],[Cliente]],10),"formula")</f>
        <v>1899 - 73)</v>
      </c>
      <c r="AF1703" s="41">
        <f>IFERROR(VLOOKUP(Tabela3[[#This Row],[Fantasia]],'BASE VENDAS'!#REF!,2,0),0)</f>
        <v>0</v>
      </c>
      <c r="AG1703" s="41">
        <f>IFERROR(VLOOKUP(Tabela3[[#This Row],[Fantasia]],'BASE VENDAS'!#REF!,3,0),0)</f>
        <v>0</v>
      </c>
      <c r="AH1703" s="42">
        <f t="shared" si="28"/>
        <v>2.8611970184302681E-2</v>
      </c>
    </row>
    <row r="1704" spans="1:34" x14ac:dyDescent="0.2">
      <c r="A1704" s="9" t="str">
        <f>IFERROR(Tabela3[[#This Row],[direita]],"formula")</f>
        <v>1899 - 73)</v>
      </c>
      <c r="C1704" t="s">
        <v>1140</v>
      </c>
      <c r="D1704" t="s">
        <v>921</v>
      </c>
      <c r="E1704" t="s">
        <v>1284</v>
      </c>
      <c r="F1704" t="s">
        <v>681</v>
      </c>
      <c r="G1704" t="s">
        <v>1439</v>
      </c>
      <c r="H1704" s="48">
        <v>45695</v>
      </c>
      <c r="I1704" t="s">
        <v>357</v>
      </c>
      <c r="J1704" t="s">
        <v>303</v>
      </c>
      <c r="K1704" t="s">
        <v>159</v>
      </c>
      <c r="L1704" t="s">
        <v>340</v>
      </c>
      <c r="M1704" t="s">
        <v>162</v>
      </c>
      <c r="N1704" t="s">
        <v>325</v>
      </c>
      <c r="O1704" t="s">
        <v>311</v>
      </c>
      <c r="P1704" t="s">
        <v>1662</v>
      </c>
      <c r="Q1704" t="s">
        <v>300</v>
      </c>
      <c r="R1704" t="s">
        <v>1814</v>
      </c>
      <c r="S1704" t="s">
        <v>20</v>
      </c>
      <c r="T1704" s="49">
        <v>0.16669999999999999</v>
      </c>
      <c r="U1704" s="49">
        <v>2.0004</v>
      </c>
      <c r="V1704" s="49">
        <v>10</v>
      </c>
      <c r="W1704" t="s">
        <v>301</v>
      </c>
      <c r="X1704" t="s">
        <v>370</v>
      </c>
      <c r="Y1704" t="s">
        <v>371</v>
      </c>
      <c r="Z1704" t="s">
        <v>1661</v>
      </c>
      <c r="AA1704" s="2" t="str">
        <f>IFERROR(VLOOKUP(Tabela3[[#This Row],[RetornCodigo]],Tabela7[],4,0),"formula")</f>
        <v xml:space="preserve">Assai Sao Bernardo   </v>
      </c>
      <c r="AB1704" s="9" t="str">
        <f>IFERROR(VLOOKUP(Tabela3[[#This Row],[RetornCodigo]],Tabela7[],3,0),"formula")</f>
        <v>Assai</v>
      </c>
      <c r="AC1704" s="40">
        <f>IFERROR(Tabela3[[#This Row],[Vlr Devolução]]/$AK$1,"formula")</f>
        <v>3.2039456205844019E-5</v>
      </c>
      <c r="AD1704" s="32">
        <f>IFERROR(Tabela3[[#This Row],[Qtd Devolvida Kg]]/$AL$1,"formula")</f>
        <v>5.8015243243455542E-5</v>
      </c>
      <c r="AE1704" s="41" t="str">
        <f>IFERROR(RIGHT(Tabela3[[#This Row],[Cliente]],10),"formula")</f>
        <v>1899 - 73)</v>
      </c>
      <c r="AF1704" s="41">
        <f>IFERROR(VLOOKUP(Tabela3[[#This Row],[Fantasia]],'BASE VENDAS'!#REF!,2,0),0)</f>
        <v>0</v>
      </c>
      <c r="AG1704" s="41">
        <f>IFERROR(VLOOKUP(Tabela3[[#This Row],[Fantasia]],'BASE VENDAS'!#REF!,3,0),0)</f>
        <v>0</v>
      </c>
      <c r="AH1704" s="42">
        <f t="shared" si="28"/>
        <v>2.8611970184302681E-2</v>
      </c>
    </row>
    <row r="1705" spans="1:34" x14ac:dyDescent="0.2">
      <c r="A1705" s="9" t="str">
        <f>IFERROR(Tabela3[[#This Row],[direita]],"formula")</f>
        <v>1899 - 30)</v>
      </c>
      <c r="C1705" t="s">
        <v>1140</v>
      </c>
      <c r="D1705" t="s">
        <v>919</v>
      </c>
      <c r="E1705" t="s">
        <v>1141</v>
      </c>
      <c r="F1705" t="s">
        <v>679</v>
      </c>
      <c r="G1705" t="s">
        <v>1578</v>
      </c>
      <c r="H1705" s="48">
        <v>45694</v>
      </c>
      <c r="I1705" t="s">
        <v>357</v>
      </c>
      <c r="J1705" t="s">
        <v>303</v>
      </c>
      <c r="K1705" t="s">
        <v>159</v>
      </c>
      <c r="L1705" t="s">
        <v>340</v>
      </c>
      <c r="M1705" t="s">
        <v>162</v>
      </c>
      <c r="N1705" t="s">
        <v>325</v>
      </c>
      <c r="O1705" t="s">
        <v>311</v>
      </c>
      <c r="P1705" t="s">
        <v>1677</v>
      </c>
      <c r="Q1705" t="s">
        <v>300</v>
      </c>
      <c r="R1705" t="s">
        <v>1814</v>
      </c>
      <c r="S1705" t="s">
        <v>20</v>
      </c>
      <c r="T1705" s="49">
        <v>2.5</v>
      </c>
      <c r="U1705" s="49">
        <v>30</v>
      </c>
      <c r="V1705" s="49">
        <v>141</v>
      </c>
      <c r="W1705" t="s">
        <v>301</v>
      </c>
      <c r="X1705" t="s">
        <v>370</v>
      </c>
      <c r="Y1705" t="s">
        <v>371</v>
      </c>
      <c r="Z1705" t="s">
        <v>1676</v>
      </c>
      <c r="AA1705" s="2" t="str">
        <f>IFERROR(VLOOKUP(Tabela3[[#This Row],[RetornCodigo]],Tabela7[],4,0),"formula")</f>
        <v xml:space="preserve">Assai Picos   </v>
      </c>
      <c r="AB1705" s="9" t="str">
        <f>IFERROR(VLOOKUP(Tabela3[[#This Row],[RetornCodigo]],Tabela7[],3,0),"formula")</f>
        <v>Assai</v>
      </c>
      <c r="AC1705" s="40">
        <f>IFERROR(Tabela3[[#This Row],[Vlr Devolução]]/$AK$1,"formula")</f>
        <v>4.5175633250240066E-4</v>
      </c>
      <c r="AD1705" s="32">
        <f>IFERROR(Tabela3[[#This Row],[Qtd Devolvida Kg]]/$AL$1,"formula")</f>
        <v>8.700546377242883E-4</v>
      </c>
      <c r="AE1705" s="41" t="str">
        <f>IFERROR(RIGHT(Tabela3[[#This Row],[Cliente]],10),"formula")</f>
        <v>1899 - 30)</v>
      </c>
      <c r="AF1705" s="41">
        <f>IFERROR(VLOOKUP(Tabela3[[#This Row],[Fantasia]],'BASE VENDAS'!#REF!,2,0),0)</f>
        <v>0</v>
      </c>
      <c r="AG1705" s="41">
        <f>IFERROR(VLOOKUP(Tabela3[[#This Row],[Fantasia]],'BASE VENDAS'!#REF!,3,0),0)</f>
        <v>0</v>
      </c>
      <c r="AH1705" s="42">
        <f t="shared" si="28"/>
        <v>2.8611970184302681E-2</v>
      </c>
    </row>
    <row r="1706" spans="1:34" x14ac:dyDescent="0.2">
      <c r="A1706" s="9" t="str">
        <f>IFERROR(Tabela3[[#This Row],[direita]],"formula")</f>
        <v>0002 - 57)</v>
      </c>
      <c r="C1706" t="s">
        <v>1134</v>
      </c>
      <c r="D1706" t="s">
        <v>920</v>
      </c>
      <c r="E1706" t="s">
        <v>1135</v>
      </c>
      <c r="F1706" t="s">
        <v>676</v>
      </c>
      <c r="G1706" t="s">
        <v>1224</v>
      </c>
      <c r="H1706" s="48">
        <v>45691</v>
      </c>
      <c r="I1706" t="s">
        <v>357</v>
      </c>
      <c r="J1706" t="s">
        <v>303</v>
      </c>
      <c r="K1706" t="s">
        <v>98</v>
      </c>
      <c r="L1706" t="s">
        <v>358</v>
      </c>
      <c r="M1706" t="s">
        <v>359</v>
      </c>
      <c r="N1706" t="s">
        <v>311</v>
      </c>
      <c r="O1706" t="s">
        <v>311</v>
      </c>
      <c r="P1706" t="s">
        <v>1913</v>
      </c>
      <c r="Q1706" t="s">
        <v>300</v>
      </c>
      <c r="R1706" t="s">
        <v>419</v>
      </c>
      <c r="S1706" t="s">
        <v>20</v>
      </c>
      <c r="T1706" s="49">
        <v>8.6667000000000005</v>
      </c>
      <c r="U1706" s="49">
        <v>110.50042500000001</v>
      </c>
      <c r="V1706" s="49">
        <v>694.2</v>
      </c>
      <c r="W1706" t="s">
        <v>301</v>
      </c>
      <c r="X1706" t="s">
        <v>370</v>
      </c>
      <c r="Y1706" t="s">
        <v>371</v>
      </c>
      <c r="Z1706" t="s">
        <v>1914</v>
      </c>
      <c r="AA1706" s="2" t="str">
        <f>IFERROR(VLOOKUP(Tabela3[[#This Row],[RetornCodigo]],Tabela7[],4,0),"formula")</f>
        <v xml:space="preserve">Atac Dias Macedo   </v>
      </c>
      <c r="AB1706" s="9" t="str">
        <f>IFERROR(VLOOKUP(Tabela3[[#This Row],[RetornCodigo]],Tabela7[],3,0),"formula")</f>
        <v>Atacadao</v>
      </c>
      <c r="AC1706" s="40">
        <f>IFERROR(Tabela3[[#This Row],[Vlr Devolução]]/$AK$1,"formula")</f>
        <v>2.2241790498096921E-3</v>
      </c>
      <c r="AD1706" s="32">
        <f>IFERROR(Tabela3[[#This Row],[Qtd Devolvida Kg]]/$AL$1,"formula")</f>
        <v>3.2047135747251634E-3</v>
      </c>
      <c r="AE1706" s="41" t="str">
        <f>IFERROR(RIGHT(Tabela3[[#This Row],[Cliente]],10),"formula")</f>
        <v>0002 - 57)</v>
      </c>
      <c r="AF1706" s="41">
        <f>IFERROR(VLOOKUP(Tabela3[[#This Row],[Fantasia]],'BASE VENDAS'!#REF!,2,0),0)</f>
        <v>0</v>
      </c>
      <c r="AG1706" s="41">
        <f>IFERROR(VLOOKUP(Tabela3[[#This Row],[Fantasia]],'BASE VENDAS'!#REF!,3,0),0)</f>
        <v>0</v>
      </c>
      <c r="AH1706" s="42">
        <f t="shared" si="28"/>
        <v>2.8611970184302681E-2</v>
      </c>
    </row>
    <row r="1707" spans="1:34" x14ac:dyDescent="0.2">
      <c r="A1707" s="9" t="str">
        <f>IFERROR(Tabela3[[#This Row],[direita]],"formula")</f>
        <v>2459 - 54)</v>
      </c>
      <c r="C1707" t="s">
        <v>1134</v>
      </c>
      <c r="D1707" t="s">
        <v>917</v>
      </c>
      <c r="E1707" t="s">
        <v>1135</v>
      </c>
      <c r="F1707" t="s">
        <v>680</v>
      </c>
      <c r="G1707" t="s">
        <v>1158</v>
      </c>
      <c r="H1707" s="48">
        <v>45706</v>
      </c>
      <c r="I1707" t="s">
        <v>1982</v>
      </c>
      <c r="J1707" t="s">
        <v>303</v>
      </c>
      <c r="K1707" t="s">
        <v>159</v>
      </c>
      <c r="L1707" t="s">
        <v>339</v>
      </c>
      <c r="M1707" t="s">
        <v>160</v>
      </c>
      <c r="N1707" t="s">
        <v>311</v>
      </c>
      <c r="O1707" t="s">
        <v>311</v>
      </c>
      <c r="P1707" t="s">
        <v>2904</v>
      </c>
      <c r="Q1707" t="s">
        <v>300</v>
      </c>
      <c r="R1707" t="s">
        <v>161</v>
      </c>
      <c r="S1707" t="s">
        <v>20</v>
      </c>
      <c r="T1707" s="49">
        <v>7.5354000000000001</v>
      </c>
      <c r="U1707" s="49">
        <v>90.424800000000005</v>
      </c>
      <c r="V1707" s="49">
        <v>497.34</v>
      </c>
      <c r="W1707" t="s">
        <v>301</v>
      </c>
      <c r="X1707" t="s">
        <v>370</v>
      </c>
      <c r="Y1707" t="s">
        <v>371</v>
      </c>
      <c r="Z1707" t="s">
        <v>2905</v>
      </c>
      <c r="AA1707" s="2" t="str">
        <f>IFERROR(VLOOKUP(Tabela3[[#This Row],[RetornCodigo]],Tabela7[],4,0),"formula")</f>
        <v xml:space="preserve">Mateus Maracanau   </v>
      </c>
      <c r="AB1707" s="9" t="str">
        <f>IFERROR(VLOOKUP(Tabela3[[#This Row],[RetornCodigo]],Tabela7[],3,0),"formula")</f>
        <v>Mateus</v>
      </c>
      <c r="AC1707" s="40">
        <f>IFERROR(Tabela3[[#This Row],[Vlr Devolução]]/$AK$1,"formula")</f>
        <v>1.5934503149414463E-3</v>
      </c>
      <c r="AD1707" s="32">
        <f>IFERROR(Tabela3[[#This Row],[Qtd Devolvida Kg]]/$AL$1,"formula")</f>
        <v>2.6224838868430409E-3</v>
      </c>
      <c r="AE1707" s="41" t="str">
        <f>IFERROR(RIGHT(Tabela3[[#This Row],[Cliente]],10),"formula")</f>
        <v>2459 - 54)</v>
      </c>
      <c r="AF1707" s="41">
        <f>IFERROR(VLOOKUP(Tabela3[[#This Row],[Fantasia]],'BASE VENDAS'!#REF!,2,0),0)</f>
        <v>0</v>
      </c>
      <c r="AG1707" s="41">
        <f>IFERROR(VLOOKUP(Tabela3[[#This Row],[Fantasia]],'BASE VENDAS'!#REF!,3,0),0)</f>
        <v>0</v>
      </c>
      <c r="AH1707" s="42">
        <f t="shared" si="28"/>
        <v>2.8611970184302681E-2</v>
      </c>
    </row>
    <row r="1708" spans="1:34" x14ac:dyDescent="0.2">
      <c r="A1708" s="9" t="str">
        <f>IFERROR(Tabela3[[#This Row],[direita]],"formula")</f>
        <v>2459 - 76)</v>
      </c>
      <c r="C1708" t="s">
        <v>1146</v>
      </c>
      <c r="D1708" t="s">
        <v>922</v>
      </c>
      <c r="E1708" t="s">
        <v>1135</v>
      </c>
      <c r="F1708" t="s">
        <v>701</v>
      </c>
      <c r="G1708" t="s">
        <v>1364</v>
      </c>
      <c r="H1708" s="48">
        <v>45693</v>
      </c>
      <c r="I1708" t="s">
        <v>357</v>
      </c>
      <c r="J1708" t="s">
        <v>303</v>
      </c>
      <c r="K1708" t="s">
        <v>159</v>
      </c>
      <c r="L1708" t="s">
        <v>339</v>
      </c>
      <c r="M1708" t="s">
        <v>160</v>
      </c>
      <c r="N1708" t="s">
        <v>311</v>
      </c>
      <c r="O1708" t="s">
        <v>311</v>
      </c>
      <c r="P1708" t="s">
        <v>1915</v>
      </c>
      <c r="Q1708" t="s">
        <v>300</v>
      </c>
      <c r="R1708" t="s">
        <v>161</v>
      </c>
      <c r="S1708" t="s">
        <v>20</v>
      </c>
      <c r="T1708" s="49">
        <v>12.824999999999999</v>
      </c>
      <c r="U1708" s="49">
        <v>153.9</v>
      </c>
      <c r="V1708" s="49">
        <v>1385.1</v>
      </c>
      <c r="W1708" t="s">
        <v>301</v>
      </c>
      <c r="X1708" t="s">
        <v>370</v>
      </c>
      <c r="Y1708" t="s">
        <v>371</v>
      </c>
      <c r="Z1708" t="s">
        <v>1916</v>
      </c>
      <c r="AA1708" s="2" t="str">
        <f>IFERROR(VLOOKUP(Tabela3[[#This Row],[RetornCodigo]],Tabela7[],4,0),"formula")</f>
        <v xml:space="preserve">Mateus Vila Ramalho  Russas   </v>
      </c>
      <c r="AB1708" s="9" t="str">
        <f>IFERROR(VLOOKUP(Tabela3[[#This Row],[RetornCodigo]],Tabela7[],3,0),"formula")</f>
        <v>Mateus</v>
      </c>
      <c r="AC1708" s="40">
        <f>IFERROR(Tabela3[[#This Row],[Vlr Devolução]]/$AK$1,"formula")</f>
        <v>4.4377850790714548E-3</v>
      </c>
      <c r="AD1708" s="32">
        <f>IFERROR(Tabela3[[#This Row],[Qtd Devolvida Kg]]/$AL$1,"formula")</f>
        <v>4.4633802915255991E-3</v>
      </c>
      <c r="AE1708" s="41" t="str">
        <f>IFERROR(RIGHT(Tabela3[[#This Row],[Cliente]],10),"formula")</f>
        <v>2459 - 76)</v>
      </c>
      <c r="AF1708" s="41">
        <f>IFERROR(VLOOKUP(Tabela3[[#This Row],[Fantasia]],'BASE VENDAS'!#REF!,2,0),0)</f>
        <v>0</v>
      </c>
      <c r="AG1708" s="41">
        <f>IFERROR(VLOOKUP(Tabela3[[#This Row],[Fantasia]],'BASE VENDAS'!#REF!,3,0),0)</f>
        <v>0</v>
      </c>
      <c r="AH1708" s="42">
        <f t="shared" si="28"/>
        <v>2.8611970184302681E-2</v>
      </c>
    </row>
    <row r="1709" spans="1:34" x14ac:dyDescent="0.2">
      <c r="A1709" s="9" t="str">
        <f>IFERROR(Tabela3[[#This Row],[direita]],"formula")</f>
        <v>1899 - 29)</v>
      </c>
      <c r="C1709" t="s">
        <v>395</v>
      </c>
      <c r="D1709" t="s">
        <v>395</v>
      </c>
      <c r="E1709" t="s">
        <v>1141</v>
      </c>
      <c r="F1709" t="s">
        <v>684</v>
      </c>
      <c r="G1709" t="s">
        <v>1455</v>
      </c>
      <c r="H1709" s="48">
        <v>45700</v>
      </c>
      <c r="I1709" t="s">
        <v>430</v>
      </c>
      <c r="J1709" t="s">
        <v>303</v>
      </c>
      <c r="K1709" t="s">
        <v>159</v>
      </c>
      <c r="L1709" t="s">
        <v>339</v>
      </c>
      <c r="M1709" t="s">
        <v>160</v>
      </c>
      <c r="N1709" t="s">
        <v>311</v>
      </c>
      <c r="O1709" t="s">
        <v>311</v>
      </c>
      <c r="P1709" t="s">
        <v>2462</v>
      </c>
      <c r="Q1709" t="s">
        <v>300</v>
      </c>
      <c r="R1709" t="s">
        <v>161</v>
      </c>
      <c r="S1709" t="s">
        <v>20</v>
      </c>
      <c r="T1709" s="49">
        <v>0.25</v>
      </c>
      <c r="U1709" s="49">
        <v>3</v>
      </c>
      <c r="V1709" s="49">
        <v>17.100000000000001</v>
      </c>
      <c r="W1709" t="s">
        <v>301</v>
      </c>
      <c r="X1709" t="s">
        <v>370</v>
      </c>
      <c r="Y1709" t="s">
        <v>371</v>
      </c>
      <c r="Z1709" t="s">
        <v>2463</v>
      </c>
      <c r="AA1709" s="2" t="str">
        <f>IFERROR(VLOOKUP(Tabela3[[#This Row],[RetornCodigo]],Tabela7[],4,0),"formula")</f>
        <v xml:space="preserve">Assai Parnaiba   </v>
      </c>
      <c r="AB1709" s="9" t="str">
        <f>IFERROR(VLOOKUP(Tabela3[[#This Row],[RetornCodigo]],Tabela7[],3,0),"formula")</f>
        <v>Assai</v>
      </c>
      <c r="AC1709" s="40">
        <f>IFERROR(Tabela3[[#This Row],[Vlr Devolução]]/$AK$1,"formula")</f>
        <v>5.4787470111993275E-5</v>
      </c>
      <c r="AD1709" s="32">
        <f>IFERROR(Tabela3[[#This Row],[Qtd Devolvida Kg]]/$AL$1,"formula")</f>
        <v>8.7005463772428838E-5</v>
      </c>
      <c r="AE1709" s="41" t="str">
        <f>IFERROR(RIGHT(Tabela3[[#This Row],[Cliente]],10),"formula")</f>
        <v>1899 - 29)</v>
      </c>
      <c r="AF1709" s="41">
        <f>IFERROR(VLOOKUP(Tabela3[[#This Row],[Fantasia]],'BASE VENDAS'!#REF!,2,0),0)</f>
        <v>0</v>
      </c>
      <c r="AG1709" s="41">
        <f>IFERROR(VLOOKUP(Tabela3[[#This Row],[Fantasia]],'BASE VENDAS'!#REF!,3,0),0)</f>
        <v>0</v>
      </c>
      <c r="AH1709" s="42">
        <f t="shared" si="28"/>
        <v>2.8611970184302681E-2</v>
      </c>
    </row>
    <row r="1710" spans="1:34" x14ac:dyDescent="0.2">
      <c r="A1710" s="9" t="str">
        <f>IFERROR(Tabela3[[#This Row],[direita]],"formula")</f>
        <v>2459 - 79)</v>
      </c>
      <c r="C1710" t="s">
        <v>395</v>
      </c>
      <c r="D1710" t="s">
        <v>395</v>
      </c>
      <c r="E1710" t="s">
        <v>1135</v>
      </c>
      <c r="F1710" t="s">
        <v>676</v>
      </c>
      <c r="G1710" t="s">
        <v>1350</v>
      </c>
      <c r="H1710" s="48">
        <v>45694</v>
      </c>
      <c r="I1710" t="s">
        <v>357</v>
      </c>
      <c r="J1710" t="s">
        <v>303</v>
      </c>
      <c r="K1710" t="s">
        <v>98</v>
      </c>
      <c r="L1710" t="s">
        <v>418</v>
      </c>
      <c r="M1710" t="s">
        <v>99</v>
      </c>
      <c r="N1710" t="s">
        <v>298</v>
      </c>
      <c r="O1710" t="s">
        <v>311</v>
      </c>
      <c r="P1710" t="s">
        <v>1351</v>
      </c>
      <c r="Q1710" t="s">
        <v>300</v>
      </c>
      <c r="R1710" t="s">
        <v>1826</v>
      </c>
      <c r="S1710" t="s">
        <v>96</v>
      </c>
      <c r="T1710" s="49">
        <v>36</v>
      </c>
      <c r="U1710" s="49">
        <v>36</v>
      </c>
      <c r="V1710" s="49">
        <v>212.4</v>
      </c>
      <c r="W1710" t="s">
        <v>315</v>
      </c>
      <c r="X1710" t="s">
        <v>372</v>
      </c>
      <c r="Y1710" t="s">
        <v>373</v>
      </c>
      <c r="Z1710" t="s">
        <v>1917</v>
      </c>
      <c r="AA1710" s="2" t="str">
        <f>IFERROR(VLOOKUP(Tabela3[[#This Row],[RetornCodigo]],Tabela7[],4,0),"formula")</f>
        <v xml:space="preserve">Mix Mateus Mondubim   </v>
      </c>
      <c r="AB1710" s="9" t="str">
        <f>IFERROR(VLOOKUP(Tabela3[[#This Row],[RetornCodigo]],Tabela7[],3,0),"formula")</f>
        <v>Mateus</v>
      </c>
      <c r="AC1710" s="40">
        <f>IFERROR(Tabela3[[#This Row],[Vlr Devolução]]/$AK$1,"formula")</f>
        <v>6.8051804981212694E-4</v>
      </c>
      <c r="AD1710" s="32">
        <f>IFERROR(Tabela3[[#This Row],[Qtd Devolvida Kg]]/$AL$1,"formula")</f>
        <v>1.044065565269146E-3</v>
      </c>
      <c r="AE1710" s="41" t="str">
        <f>IFERROR(RIGHT(Tabela3[[#This Row],[Cliente]],10),"formula")</f>
        <v>2459 - 79)</v>
      </c>
      <c r="AF1710" s="41">
        <f>IFERROR(VLOOKUP(Tabela3[[#This Row],[Fantasia]],'BASE VENDAS'!#REF!,2,0),0)</f>
        <v>0</v>
      </c>
      <c r="AG1710" s="41">
        <f>IFERROR(VLOOKUP(Tabela3[[#This Row],[Fantasia]],'BASE VENDAS'!#REF!,3,0),0)</f>
        <v>0</v>
      </c>
      <c r="AH1710" s="42">
        <f t="shared" si="28"/>
        <v>2.8611970184302681E-2</v>
      </c>
    </row>
    <row r="1711" spans="1:34" x14ac:dyDescent="0.2">
      <c r="A1711" s="9" t="str">
        <f>IFERROR(Tabela3[[#This Row],[direita]],"formula")</f>
        <v>1899 - 60)</v>
      </c>
      <c r="C1711" t="s">
        <v>1140</v>
      </c>
      <c r="D1711" t="s">
        <v>919</v>
      </c>
      <c r="E1711" t="s">
        <v>1141</v>
      </c>
      <c r="F1711" t="s">
        <v>677</v>
      </c>
      <c r="G1711" t="s">
        <v>1189</v>
      </c>
      <c r="H1711" s="48">
        <v>45712</v>
      </c>
      <c r="I1711" t="s">
        <v>2485</v>
      </c>
      <c r="J1711" t="s">
        <v>297</v>
      </c>
      <c r="K1711" t="s">
        <v>65</v>
      </c>
      <c r="L1711" t="s">
        <v>169</v>
      </c>
      <c r="M1711" t="s">
        <v>169</v>
      </c>
      <c r="N1711" t="s">
        <v>298</v>
      </c>
      <c r="O1711" t="s">
        <v>341</v>
      </c>
      <c r="P1711" t="s">
        <v>2574</v>
      </c>
      <c r="Q1711" t="s">
        <v>309</v>
      </c>
      <c r="R1711" t="s">
        <v>171</v>
      </c>
      <c r="S1711" t="s">
        <v>20</v>
      </c>
      <c r="T1711" s="49">
        <v>0.05</v>
      </c>
      <c r="U1711" s="49">
        <v>0.5</v>
      </c>
      <c r="V1711" s="49">
        <v>8.9499999999999993</v>
      </c>
      <c r="W1711" t="s">
        <v>315</v>
      </c>
      <c r="X1711" t="s">
        <v>302</v>
      </c>
      <c r="Y1711" t="s">
        <v>21</v>
      </c>
      <c r="Z1711" t="s">
        <v>2575</v>
      </c>
      <c r="AA1711" s="2" t="str">
        <f>IFERROR(VLOOKUP(Tabela3[[#This Row],[RetornCodigo]],Tabela7[],4,0),"formula")</f>
        <v xml:space="preserve">Assai Sao Cristovao   </v>
      </c>
      <c r="AB1711" s="9" t="str">
        <f>IFERROR(VLOOKUP(Tabela3[[#This Row],[RetornCodigo]],Tabela7[],3,0),"formula")</f>
        <v>Assai</v>
      </c>
      <c r="AC1711" s="40">
        <f>IFERROR(Tabela3[[#This Row],[Vlr Devolução]]/$AK$1,"formula")</f>
        <v>2.8675313304230394E-5</v>
      </c>
      <c r="AD1711" s="32">
        <f>IFERROR(Tabela3[[#This Row],[Qtd Devolvida Kg]]/$AL$1,"formula")</f>
        <v>1.4500910628738138E-5</v>
      </c>
      <c r="AE1711" s="41" t="str">
        <f>IFERROR(RIGHT(Tabela3[[#This Row],[Cliente]],10),"formula")</f>
        <v>1899 - 60)</v>
      </c>
      <c r="AF1711" s="41">
        <f>IFERROR(VLOOKUP(Tabela3[[#This Row],[Fantasia]],'BASE VENDAS'!#REF!,2,0),0)</f>
        <v>0</v>
      </c>
      <c r="AG1711" s="41">
        <f>IFERROR(VLOOKUP(Tabela3[[#This Row],[Fantasia]],'BASE VENDAS'!#REF!,3,0),0)</f>
        <v>0</v>
      </c>
      <c r="AH1711" s="42">
        <f t="shared" si="28"/>
        <v>2.8611970184302681E-2</v>
      </c>
    </row>
    <row r="1712" spans="1:34" x14ac:dyDescent="0.2">
      <c r="A1712" s="9" t="str">
        <f>IFERROR(Tabela3[[#This Row],[direita]],"formula")</f>
        <v>1899 - 24)</v>
      </c>
      <c r="C1712" t="s">
        <v>1140</v>
      </c>
      <c r="D1712" t="s">
        <v>919</v>
      </c>
      <c r="E1712" t="s">
        <v>1141</v>
      </c>
      <c r="F1712" t="s">
        <v>677</v>
      </c>
      <c r="G1712" t="s">
        <v>1275</v>
      </c>
      <c r="H1712" s="48">
        <v>45712</v>
      </c>
      <c r="I1712" t="s">
        <v>2485</v>
      </c>
      <c r="J1712" t="s">
        <v>297</v>
      </c>
      <c r="K1712" t="s">
        <v>65</v>
      </c>
      <c r="L1712" t="s">
        <v>169</v>
      </c>
      <c r="M1712" t="s">
        <v>169</v>
      </c>
      <c r="N1712" t="s">
        <v>298</v>
      </c>
      <c r="O1712" t="s">
        <v>341</v>
      </c>
      <c r="P1712" t="s">
        <v>2579</v>
      </c>
      <c r="Q1712" t="s">
        <v>332</v>
      </c>
      <c r="R1712" t="s">
        <v>171</v>
      </c>
      <c r="S1712" t="s">
        <v>20</v>
      </c>
      <c r="T1712" s="49">
        <v>0.115</v>
      </c>
      <c r="U1712" s="49">
        <v>1.1499999999999999</v>
      </c>
      <c r="V1712" s="49">
        <v>20.59</v>
      </c>
      <c r="W1712" t="s">
        <v>315</v>
      </c>
      <c r="X1712" t="s">
        <v>302</v>
      </c>
      <c r="Y1712" t="s">
        <v>21</v>
      </c>
      <c r="Z1712" t="s">
        <v>2580</v>
      </c>
      <c r="AA1712" s="2" t="str">
        <f>IFERROR(VLOOKUP(Tabela3[[#This Row],[RetornCodigo]],Tabela7[],4,0),"formula")</f>
        <v xml:space="preserve">Assai Sao Raimundo   </v>
      </c>
      <c r="AB1712" s="9" t="str">
        <f>IFERROR(VLOOKUP(Tabela3[[#This Row],[RetornCodigo]],Tabela7[],3,0),"formula")</f>
        <v>Assai</v>
      </c>
      <c r="AC1712" s="40">
        <f>IFERROR(Tabela3[[#This Row],[Vlr Devolução]]/$AK$1,"formula")</f>
        <v>6.5969240327832835E-5</v>
      </c>
      <c r="AD1712" s="32">
        <f>IFERROR(Tabela3[[#This Row],[Qtd Devolvida Kg]]/$AL$1,"formula")</f>
        <v>3.3352094446097714E-5</v>
      </c>
      <c r="AE1712" s="41" t="str">
        <f>IFERROR(RIGHT(Tabela3[[#This Row],[Cliente]],10),"formula")</f>
        <v>1899 - 24)</v>
      </c>
      <c r="AF1712" s="41">
        <f>IFERROR(VLOOKUP(Tabela3[[#This Row],[Fantasia]],'BASE VENDAS'!#REF!,2,0),0)</f>
        <v>0</v>
      </c>
      <c r="AG1712" s="41">
        <f>IFERROR(VLOOKUP(Tabela3[[#This Row],[Fantasia]],'BASE VENDAS'!#REF!,3,0),0)</f>
        <v>0</v>
      </c>
      <c r="AH1712" s="42">
        <f t="shared" si="28"/>
        <v>2.8611970184302681E-2</v>
      </c>
    </row>
    <row r="1713" spans="1:34" x14ac:dyDescent="0.2">
      <c r="A1713" s="9" t="str">
        <f>IFERROR(Tabela3[[#This Row],[direita]],"formula")</f>
        <v>0002 - 57)</v>
      </c>
      <c r="C1713" t="s">
        <v>1134</v>
      </c>
      <c r="D1713" t="s">
        <v>920</v>
      </c>
      <c r="E1713" t="s">
        <v>1135</v>
      </c>
      <c r="F1713" t="s">
        <v>676</v>
      </c>
      <c r="G1713" t="s">
        <v>1224</v>
      </c>
      <c r="H1713" s="48">
        <v>45707</v>
      </c>
      <c r="I1713" t="s">
        <v>1982</v>
      </c>
      <c r="J1713" t="s">
        <v>297</v>
      </c>
      <c r="K1713" t="s">
        <v>65</v>
      </c>
      <c r="L1713" t="s">
        <v>169</v>
      </c>
      <c r="M1713" t="s">
        <v>169</v>
      </c>
      <c r="N1713" t="s">
        <v>298</v>
      </c>
      <c r="O1713" t="s">
        <v>341</v>
      </c>
      <c r="P1713" t="s">
        <v>2642</v>
      </c>
      <c r="Q1713" t="s">
        <v>307</v>
      </c>
      <c r="R1713" t="s">
        <v>1918</v>
      </c>
      <c r="S1713" t="s">
        <v>20</v>
      </c>
      <c r="T1713" s="49">
        <v>0.2</v>
      </c>
      <c r="U1713" s="49">
        <v>2</v>
      </c>
      <c r="V1713" s="49">
        <v>39.799999999999997</v>
      </c>
      <c r="W1713" t="s">
        <v>315</v>
      </c>
      <c r="X1713" t="s">
        <v>302</v>
      </c>
      <c r="Y1713" t="s">
        <v>21</v>
      </c>
      <c r="Z1713" t="s">
        <v>2643</v>
      </c>
      <c r="AA1713" s="2" t="str">
        <f>IFERROR(VLOOKUP(Tabela3[[#This Row],[RetornCodigo]],Tabela7[],4,0),"formula")</f>
        <v xml:space="preserve">Atac Dias Macedo   </v>
      </c>
      <c r="AB1713" s="9" t="str">
        <f>IFERROR(VLOOKUP(Tabela3[[#This Row],[RetornCodigo]],Tabela7[],3,0),"formula")</f>
        <v>Atacadao</v>
      </c>
      <c r="AC1713" s="40">
        <f>IFERROR(Tabela3[[#This Row],[Vlr Devolução]]/$AK$1,"formula")</f>
        <v>1.2751703569925917E-4</v>
      </c>
      <c r="AD1713" s="32">
        <f>IFERROR(Tabela3[[#This Row],[Qtd Devolvida Kg]]/$AL$1,"formula")</f>
        <v>5.8003642514952552E-5</v>
      </c>
      <c r="AE1713" s="41" t="str">
        <f>IFERROR(RIGHT(Tabela3[[#This Row],[Cliente]],10),"formula")</f>
        <v>0002 - 57)</v>
      </c>
      <c r="AF1713" s="41">
        <f>IFERROR(VLOOKUP(Tabela3[[#This Row],[Fantasia]],'BASE VENDAS'!#REF!,2,0),0)</f>
        <v>0</v>
      </c>
      <c r="AG1713" s="41">
        <f>IFERROR(VLOOKUP(Tabela3[[#This Row],[Fantasia]],'BASE VENDAS'!#REF!,3,0),0)</f>
        <v>0</v>
      </c>
      <c r="AH1713" s="42">
        <f t="shared" si="28"/>
        <v>2.8611970184302681E-2</v>
      </c>
    </row>
    <row r="1714" spans="1:34" x14ac:dyDescent="0.2">
      <c r="A1714" s="9" t="str">
        <f>IFERROR(Tabela3[[#This Row],[direita]],"formula")</f>
        <v>1899 - 24)</v>
      </c>
      <c r="C1714" t="s">
        <v>1140</v>
      </c>
      <c r="D1714" t="s">
        <v>919</v>
      </c>
      <c r="E1714" t="s">
        <v>1141</v>
      </c>
      <c r="F1714" t="s">
        <v>677</v>
      </c>
      <c r="G1714" t="s">
        <v>1275</v>
      </c>
      <c r="H1714" s="48">
        <v>45707</v>
      </c>
      <c r="I1714" t="s">
        <v>1982</v>
      </c>
      <c r="J1714" t="s">
        <v>297</v>
      </c>
      <c r="K1714" t="s">
        <v>65</v>
      </c>
      <c r="L1714" t="s">
        <v>169</v>
      </c>
      <c r="M1714" t="s">
        <v>169</v>
      </c>
      <c r="N1714" t="s">
        <v>298</v>
      </c>
      <c r="O1714" t="s">
        <v>341</v>
      </c>
      <c r="P1714" t="s">
        <v>2684</v>
      </c>
      <c r="Q1714" t="s">
        <v>319</v>
      </c>
      <c r="R1714" t="s">
        <v>1918</v>
      </c>
      <c r="S1714" t="s">
        <v>20</v>
      </c>
      <c r="T1714" s="49">
        <v>0.31</v>
      </c>
      <c r="U1714" s="49">
        <v>3.1</v>
      </c>
      <c r="V1714" s="49">
        <v>55.49</v>
      </c>
      <c r="W1714" t="s">
        <v>315</v>
      </c>
      <c r="X1714" t="s">
        <v>302</v>
      </c>
      <c r="Y1714" t="s">
        <v>21</v>
      </c>
      <c r="Z1714" t="s">
        <v>2685</v>
      </c>
      <c r="AA1714" s="2" t="str">
        <f>IFERROR(VLOOKUP(Tabela3[[#This Row],[RetornCodigo]],Tabela7[],4,0),"formula")</f>
        <v xml:space="preserve">Assai Sao Raimundo   </v>
      </c>
      <c r="AB1714" s="9" t="str">
        <f>IFERROR(VLOOKUP(Tabela3[[#This Row],[RetornCodigo]],Tabela7[],3,0),"formula")</f>
        <v>Assai</v>
      </c>
      <c r="AC1714" s="40">
        <f>IFERROR(Tabela3[[#This Row],[Vlr Devolução]]/$AK$1,"formula")</f>
        <v>1.7778694248622847E-4</v>
      </c>
      <c r="AD1714" s="32">
        <f>IFERROR(Tabela3[[#This Row],[Qtd Devolvida Kg]]/$AL$1,"formula")</f>
        <v>8.9905645898176456E-5</v>
      </c>
      <c r="AE1714" s="41" t="str">
        <f>IFERROR(RIGHT(Tabela3[[#This Row],[Cliente]],10),"formula")</f>
        <v>1899 - 24)</v>
      </c>
      <c r="AF1714" s="41">
        <f>IFERROR(VLOOKUP(Tabela3[[#This Row],[Fantasia]],'BASE VENDAS'!#REF!,2,0),0)</f>
        <v>0</v>
      </c>
      <c r="AG1714" s="41">
        <f>IFERROR(VLOOKUP(Tabela3[[#This Row],[Fantasia]],'BASE VENDAS'!#REF!,3,0),0)</f>
        <v>0</v>
      </c>
      <c r="AH1714" s="42">
        <f t="shared" si="28"/>
        <v>2.8611970184302681E-2</v>
      </c>
    </row>
    <row r="1715" spans="1:34" x14ac:dyDescent="0.2">
      <c r="A1715" s="9" t="str">
        <f>IFERROR(Tabela3[[#This Row],[direita]],"formula")</f>
        <v>2459 - 48)</v>
      </c>
      <c r="C1715" t="s">
        <v>1134</v>
      </c>
      <c r="D1715" t="s">
        <v>917</v>
      </c>
      <c r="E1715" t="s">
        <v>1135</v>
      </c>
      <c r="F1715" t="s">
        <v>686</v>
      </c>
      <c r="G1715" t="s">
        <v>1410</v>
      </c>
      <c r="H1715" s="48">
        <v>45710</v>
      </c>
      <c r="I1715" t="s">
        <v>1982</v>
      </c>
      <c r="J1715" t="s">
        <v>297</v>
      </c>
      <c r="K1715" t="s">
        <v>65</v>
      </c>
      <c r="L1715" t="s">
        <v>169</v>
      </c>
      <c r="M1715" t="s">
        <v>169</v>
      </c>
      <c r="N1715" t="s">
        <v>298</v>
      </c>
      <c r="O1715" t="s">
        <v>341</v>
      </c>
      <c r="P1715" t="s">
        <v>2691</v>
      </c>
      <c r="Q1715" t="s">
        <v>319</v>
      </c>
      <c r="R1715" t="s">
        <v>1918</v>
      </c>
      <c r="S1715" t="s">
        <v>20</v>
      </c>
      <c r="T1715" s="49">
        <v>0.05</v>
      </c>
      <c r="U1715" s="49">
        <v>0.5</v>
      </c>
      <c r="V1715" s="49">
        <v>9.9499999999999993</v>
      </c>
      <c r="W1715" t="s">
        <v>315</v>
      </c>
      <c r="X1715" t="s">
        <v>302</v>
      </c>
      <c r="Y1715" t="s">
        <v>21</v>
      </c>
      <c r="Z1715" t="s">
        <v>2692</v>
      </c>
      <c r="AA1715" s="2" t="str">
        <f>IFERROR(VLOOKUP(Tabela3[[#This Row],[RetornCodigo]],Tabela7[],4,0),"formula")</f>
        <v xml:space="preserve">Mateus Quixeramobim   </v>
      </c>
      <c r="AB1715" s="9" t="str">
        <f>IFERROR(VLOOKUP(Tabela3[[#This Row],[RetornCodigo]],Tabela7[],3,0),"formula")</f>
        <v>Mateus</v>
      </c>
      <c r="AC1715" s="40">
        <f>IFERROR(Tabela3[[#This Row],[Vlr Devolução]]/$AK$1,"formula")</f>
        <v>3.1879258924814794E-5</v>
      </c>
      <c r="AD1715" s="32">
        <f>IFERROR(Tabela3[[#This Row],[Qtd Devolvida Kg]]/$AL$1,"formula")</f>
        <v>1.4500910628738138E-5</v>
      </c>
      <c r="AE1715" s="41" t="str">
        <f>IFERROR(RIGHT(Tabela3[[#This Row],[Cliente]],10),"formula")</f>
        <v>2459 - 48)</v>
      </c>
      <c r="AF1715" s="41">
        <f>IFERROR(VLOOKUP(Tabela3[[#This Row],[Fantasia]],'BASE VENDAS'!#REF!,2,0),0)</f>
        <v>0</v>
      </c>
      <c r="AG1715" s="41">
        <f>IFERROR(VLOOKUP(Tabela3[[#This Row],[Fantasia]],'BASE VENDAS'!#REF!,3,0),0)</f>
        <v>0</v>
      </c>
      <c r="AH1715" s="42">
        <f t="shared" si="28"/>
        <v>2.8611970184302681E-2</v>
      </c>
    </row>
    <row r="1716" spans="1:34" x14ac:dyDescent="0.2">
      <c r="A1716" s="9" t="str">
        <f>IFERROR(Tabela3[[#This Row],[direita]],"formula")</f>
        <v>0048 - 14)</v>
      </c>
      <c r="C1716" t="s">
        <v>1134</v>
      </c>
      <c r="D1716" t="s">
        <v>920</v>
      </c>
      <c r="E1716" t="s">
        <v>1135</v>
      </c>
      <c r="F1716" t="s">
        <v>676</v>
      </c>
      <c r="G1716" t="s">
        <v>1213</v>
      </c>
      <c r="H1716" s="48">
        <v>45703</v>
      </c>
      <c r="I1716" t="s">
        <v>430</v>
      </c>
      <c r="J1716" t="s">
        <v>297</v>
      </c>
      <c r="K1716" t="s">
        <v>65</v>
      </c>
      <c r="L1716" t="s">
        <v>169</v>
      </c>
      <c r="M1716" t="s">
        <v>169</v>
      </c>
      <c r="N1716" t="s">
        <v>298</v>
      </c>
      <c r="O1716" t="s">
        <v>341</v>
      </c>
      <c r="P1716" t="s">
        <v>2006</v>
      </c>
      <c r="Q1716" t="s">
        <v>308</v>
      </c>
      <c r="R1716" t="s">
        <v>1918</v>
      </c>
      <c r="S1716" t="s">
        <v>20</v>
      </c>
      <c r="T1716" s="49">
        <v>0.1</v>
      </c>
      <c r="U1716" s="49">
        <v>1</v>
      </c>
      <c r="V1716" s="49">
        <v>19.899999999999999</v>
      </c>
      <c r="W1716" t="s">
        <v>315</v>
      </c>
      <c r="X1716" t="s">
        <v>302</v>
      </c>
      <c r="Y1716" t="s">
        <v>21</v>
      </c>
      <c r="Z1716" t="s">
        <v>2007</v>
      </c>
      <c r="AA1716" s="2" t="str">
        <f>IFERROR(VLOOKUP(Tabela3[[#This Row],[RetornCodigo]],Tabela7[],4,0),"formula")</f>
        <v xml:space="preserve">Atac Vila Peri   </v>
      </c>
      <c r="AB1716" s="9" t="str">
        <f>IFERROR(VLOOKUP(Tabela3[[#This Row],[RetornCodigo]],Tabela7[],3,0),"formula")</f>
        <v>Atacadao</v>
      </c>
      <c r="AC1716" s="40">
        <f>IFERROR(Tabela3[[#This Row],[Vlr Devolução]]/$AK$1,"formula")</f>
        <v>6.3758517849629587E-5</v>
      </c>
      <c r="AD1716" s="32">
        <f>IFERROR(Tabela3[[#This Row],[Qtd Devolvida Kg]]/$AL$1,"formula")</f>
        <v>2.9001821257476276E-5</v>
      </c>
      <c r="AE1716" s="41" t="str">
        <f>IFERROR(RIGHT(Tabela3[[#This Row],[Cliente]],10),"formula")</f>
        <v>0048 - 14)</v>
      </c>
      <c r="AF1716" s="41">
        <f>IFERROR(VLOOKUP(Tabela3[[#This Row],[Fantasia]],'BASE VENDAS'!#REF!,2,0),0)</f>
        <v>0</v>
      </c>
      <c r="AG1716" s="41">
        <f>IFERROR(VLOOKUP(Tabela3[[#This Row],[Fantasia]],'BASE VENDAS'!#REF!,3,0),0)</f>
        <v>0</v>
      </c>
      <c r="AH1716" s="42">
        <f t="shared" si="28"/>
        <v>2.8611970184302681E-2</v>
      </c>
    </row>
    <row r="1717" spans="1:34" x14ac:dyDescent="0.2">
      <c r="A1717" s="9" t="str">
        <f>IFERROR(Tabela3[[#This Row],[direita]],"formula")</f>
        <v>1899 - 08)</v>
      </c>
      <c r="C1717" t="s">
        <v>1134</v>
      </c>
      <c r="D1717" t="s">
        <v>917</v>
      </c>
      <c r="E1717" t="s">
        <v>1135</v>
      </c>
      <c r="F1717" t="s">
        <v>683</v>
      </c>
      <c r="G1717" t="s">
        <v>1210</v>
      </c>
      <c r="H1717" s="48">
        <v>45705</v>
      </c>
      <c r="I1717" t="s">
        <v>1982</v>
      </c>
      <c r="J1717" t="s">
        <v>297</v>
      </c>
      <c r="K1717" t="s">
        <v>65</v>
      </c>
      <c r="L1717" t="s">
        <v>169</v>
      </c>
      <c r="M1717" t="s">
        <v>169</v>
      </c>
      <c r="N1717" t="s">
        <v>298</v>
      </c>
      <c r="O1717" t="s">
        <v>341</v>
      </c>
      <c r="P1717" t="s">
        <v>2399</v>
      </c>
      <c r="Q1717" t="s">
        <v>308</v>
      </c>
      <c r="R1717" t="s">
        <v>1918</v>
      </c>
      <c r="S1717" t="s">
        <v>20</v>
      </c>
      <c r="T1717" s="49">
        <v>2</v>
      </c>
      <c r="U1717" s="49">
        <v>20</v>
      </c>
      <c r="V1717" s="49">
        <v>398</v>
      </c>
      <c r="W1717" t="s">
        <v>315</v>
      </c>
      <c r="X1717" t="s">
        <v>368</v>
      </c>
      <c r="Y1717" t="s">
        <v>406</v>
      </c>
      <c r="Z1717" t="s">
        <v>2400</v>
      </c>
      <c r="AA1717" s="2" t="str">
        <f>IFERROR(VLOOKUP(Tabela3[[#This Row],[RetornCodigo]],Tabela7[],4,0),"formula")</f>
        <v xml:space="preserve">Assai Caucaia   </v>
      </c>
      <c r="AB1717" s="9" t="str">
        <f>IFERROR(VLOOKUP(Tabela3[[#This Row],[RetornCodigo]],Tabela7[],3,0),"formula")</f>
        <v>Assai</v>
      </c>
      <c r="AC1717" s="40">
        <f>IFERROR(Tabela3[[#This Row],[Vlr Devolução]]/$AK$1,"formula")</f>
        <v>1.2751703569925919E-3</v>
      </c>
      <c r="AD1717" s="32">
        <f>IFERROR(Tabela3[[#This Row],[Qtd Devolvida Kg]]/$AL$1,"formula")</f>
        <v>5.8003642514952553E-4</v>
      </c>
      <c r="AE1717" s="41" t="str">
        <f>IFERROR(RIGHT(Tabela3[[#This Row],[Cliente]],10),"formula")</f>
        <v>1899 - 08)</v>
      </c>
      <c r="AF1717" s="41">
        <f>IFERROR(VLOOKUP(Tabela3[[#This Row],[Fantasia]],'BASE VENDAS'!#REF!,2,0),0)</f>
        <v>0</v>
      </c>
      <c r="AG1717" s="41">
        <f>IFERROR(VLOOKUP(Tabela3[[#This Row],[Fantasia]],'BASE VENDAS'!#REF!,3,0),0)</f>
        <v>0</v>
      </c>
      <c r="AH1717" s="42">
        <f t="shared" si="28"/>
        <v>2.8611970184302681E-2</v>
      </c>
    </row>
    <row r="1718" spans="1:34" x14ac:dyDescent="0.2">
      <c r="A1718" s="9" t="str">
        <f>IFERROR(Tabela3[[#This Row],[direita]],"formula")</f>
        <v>0002 - 22)</v>
      </c>
      <c r="C1718" t="s">
        <v>1134</v>
      </c>
      <c r="D1718" t="s">
        <v>920</v>
      </c>
      <c r="E1718" t="s">
        <v>1135</v>
      </c>
      <c r="F1718" t="s">
        <v>683</v>
      </c>
      <c r="G1718" t="s">
        <v>1548</v>
      </c>
      <c r="H1718" s="48">
        <v>45701</v>
      </c>
      <c r="I1718" t="s">
        <v>430</v>
      </c>
      <c r="J1718" t="s">
        <v>297</v>
      </c>
      <c r="K1718" t="s">
        <v>65</v>
      </c>
      <c r="L1718" t="s">
        <v>169</v>
      </c>
      <c r="M1718" t="s">
        <v>169</v>
      </c>
      <c r="N1718" t="s">
        <v>298</v>
      </c>
      <c r="O1718" t="s">
        <v>341</v>
      </c>
      <c r="P1718" t="s">
        <v>2464</v>
      </c>
      <c r="Q1718" t="s">
        <v>300</v>
      </c>
      <c r="R1718" t="s">
        <v>1918</v>
      </c>
      <c r="S1718" t="s">
        <v>20</v>
      </c>
      <c r="T1718" s="49">
        <v>1</v>
      </c>
      <c r="U1718" s="49">
        <v>10</v>
      </c>
      <c r="V1718" s="49">
        <v>199</v>
      </c>
      <c r="W1718" t="s">
        <v>315</v>
      </c>
      <c r="X1718" t="s">
        <v>368</v>
      </c>
      <c r="Y1718" t="s">
        <v>406</v>
      </c>
      <c r="Z1718" t="s">
        <v>2465</v>
      </c>
      <c r="AA1718" s="2" t="str">
        <f>IFERROR(VLOOKUP(Tabela3[[#This Row],[RetornCodigo]],Tabela7[],4,0),"formula")</f>
        <v xml:space="preserve">Atac Itambe   </v>
      </c>
      <c r="AB1718" s="9" t="str">
        <f>IFERROR(VLOOKUP(Tabela3[[#This Row],[RetornCodigo]],Tabela7[],3,0),"formula")</f>
        <v>Atacadao</v>
      </c>
      <c r="AC1718" s="40">
        <f>IFERROR(Tabela3[[#This Row],[Vlr Devolução]]/$AK$1,"formula")</f>
        <v>6.3758517849629595E-4</v>
      </c>
      <c r="AD1718" s="32">
        <f>IFERROR(Tabela3[[#This Row],[Qtd Devolvida Kg]]/$AL$1,"formula")</f>
        <v>2.9001821257476277E-4</v>
      </c>
      <c r="AE1718" s="41" t="str">
        <f>IFERROR(RIGHT(Tabela3[[#This Row],[Cliente]],10),"formula")</f>
        <v>0002 - 22)</v>
      </c>
      <c r="AF1718" s="41">
        <f>IFERROR(VLOOKUP(Tabela3[[#This Row],[Fantasia]],'BASE VENDAS'!#REF!,2,0),0)</f>
        <v>0</v>
      </c>
      <c r="AG1718" s="41">
        <f>IFERROR(VLOOKUP(Tabela3[[#This Row],[Fantasia]],'BASE VENDAS'!#REF!,3,0),0)</f>
        <v>0</v>
      </c>
      <c r="AH1718" s="42">
        <f t="shared" si="28"/>
        <v>2.8611970184302681E-2</v>
      </c>
    </row>
    <row r="1719" spans="1:34" x14ac:dyDescent="0.2">
      <c r="A1719" s="9" t="str">
        <f>IFERROR(Tabela3[[#This Row],[direita]],"formula")</f>
        <v>1899 - 26)</v>
      </c>
      <c r="C1719" t="s">
        <v>1134</v>
      </c>
      <c r="D1719" t="s">
        <v>917</v>
      </c>
      <c r="E1719" t="s">
        <v>1135</v>
      </c>
      <c r="F1719" t="s">
        <v>676</v>
      </c>
      <c r="G1719" t="s">
        <v>1219</v>
      </c>
      <c r="H1719" s="48">
        <v>45701</v>
      </c>
      <c r="I1719" t="s">
        <v>430</v>
      </c>
      <c r="J1719" t="s">
        <v>297</v>
      </c>
      <c r="K1719" t="s">
        <v>65</v>
      </c>
      <c r="L1719" t="s">
        <v>169</v>
      </c>
      <c r="M1719" t="s">
        <v>169</v>
      </c>
      <c r="N1719" t="s">
        <v>298</v>
      </c>
      <c r="O1719" t="s">
        <v>341</v>
      </c>
      <c r="P1719" t="s">
        <v>2062</v>
      </c>
      <c r="Q1719" t="s">
        <v>309</v>
      </c>
      <c r="R1719" t="s">
        <v>1918</v>
      </c>
      <c r="S1719" t="s">
        <v>20</v>
      </c>
      <c r="T1719" s="49">
        <v>3</v>
      </c>
      <c r="U1719" s="49">
        <v>30</v>
      </c>
      <c r="V1719" s="49">
        <v>597</v>
      </c>
      <c r="W1719" t="s">
        <v>315</v>
      </c>
      <c r="X1719" t="s">
        <v>368</v>
      </c>
      <c r="Y1719" t="s">
        <v>406</v>
      </c>
      <c r="Z1719" t="s">
        <v>2063</v>
      </c>
      <c r="AA1719" s="2" t="str">
        <f>IFERROR(VLOOKUP(Tabela3[[#This Row],[RetornCodigo]],Tabela7[],4,0),"formula")</f>
        <v xml:space="preserve">Assai Messejena   </v>
      </c>
      <c r="AB1719" s="9" t="str">
        <f>IFERROR(VLOOKUP(Tabela3[[#This Row],[RetornCodigo]],Tabela7[],3,0),"formula")</f>
        <v>Assai</v>
      </c>
      <c r="AC1719" s="40">
        <f>IFERROR(Tabela3[[#This Row],[Vlr Devolução]]/$AK$1,"formula")</f>
        <v>1.912755535488888E-3</v>
      </c>
      <c r="AD1719" s="32">
        <f>IFERROR(Tabela3[[#This Row],[Qtd Devolvida Kg]]/$AL$1,"formula")</f>
        <v>8.700546377242883E-4</v>
      </c>
      <c r="AE1719" s="41" t="str">
        <f>IFERROR(RIGHT(Tabela3[[#This Row],[Cliente]],10),"formula")</f>
        <v>1899 - 26)</v>
      </c>
      <c r="AF1719" s="41">
        <f>IFERROR(VLOOKUP(Tabela3[[#This Row],[Fantasia]],'BASE VENDAS'!#REF!,2,0),0)</f>
        <v>0</v>
      </c>
      <c r="AG1719" s="41">
        <f>IFERROR(VLOOKUP(Tabela3[[#This Row],[Fantasia]],'BASE VENDAS'!#REF!,3,0),0)</f>
        <v>0</v>
      </c>
      <c r="AH1719" s="42">
        <f t="shared" si="28"/>
        <v>2.8611970184302681E-2</v>
      </c>
    </row>
    <row r="1720" spans="1:34" x14ac:dyDescent="0.2">
      <c r="A1720" s="9" t="str">
        <f>IFERROR(Tabela3[[#This Row],[direita]],"formula")</f>
        <v>0002 - 39)</v>
      </c>
      <c r="C1720" t="s">
        <v>1134</v>
      </c>
      <c r="D1720" t="s">
        <v>920</v>
      </c>
      <c r="E1720" t="s">
        <v>1135</v>
      </c>
      <c r="F1720" t="s">
        <v>685</v>
      </c>
      <c r="G1720" t="s">
        <v>1316</v>
      </c>
      <c r="H1720" s="48">
        <v>45705</v>
      </c>
      <c r="I1720" t="s">
        <v>1982</v>
      </c>
      <c r="J1720" t="s">
        <v>297</v>
      </c>
      <c r="K1720" t="s">
        <v>65</v>
      </c>
      <c r="L1720" t="s">
        <v>169</v>
      </c>
      <c r="M1720" t="s">
        <v>169</v>
      </c>
      <c r="N1720" t="s">
        <v>298</v>
      </c>
      <c r="O1720" t="s">
        <v>341</v>
      </c>
      <c r="P1720" t="s">
        <v>2408</v>
      </c>
      <c r="Q1720" t="s">
        <v>309</v>
      </c>
      <c r="R1720" t="s">
        <v>1918</v>
      </c>
      <c r="S1720" t="s">
        <v>20</v>
      </c>
      <c r="T1720" s="49">
        <v>0.1</v>
      </c>
      <c r="U1720" s="49">
        <v>1</v>
      </c>
      <c r="V1720" s="49">
        <v>19.899999999999999</v>
      </c>
      <c r="W1720" t="s">
        <v>315</v>
      </c>
      <c r="X1720" t="s">
        <v>368</v>
      </c>
      <c r="Y1720" t="s">
        <v>369</v>
      </c>
      <c r="Z1720" t="s">
        <v>2075</v>
      </c>
      <c r="AA1720" s="2" t="str">
        <f>IFERROR(VLOOKUP(Tabela3[[#This Row],[RetornCodigo]],Tabela7[],4,0),"formula")</f>
        <v xml:space="preserve">Atac Sobral   </v>
      </c>
      <c r="AB1720" s="9" t="str">
        <f>IFERROR(VLOOKUP(Tabela3[[#This Row],[RetornCodigo]],Tabela7[],3,0),"formula")</f>
        <v>Atacadao</v>
      </c>
      <c r="AC1720" s="40">
        <f>IFERROR(Tabela3[[#This Row],[Vlr Devolução]]/$AK$1,"formula")</f>
        <v>6.3758517849629587E-5</v>
      </c>
      <c r="AD1720" s="32">
        <f>IFERROR(Tabela3[[#This Row],[Qtd Devolvida Kg]]/$AL$1,"formula")</f>
        <v>2.9001821257476276E-5</v>
      </c>
      <c r="AE1720" s="41" t="str">
        <f>IFERROR(RIGHT(Tabela3[[#This Row],[Cliente]],10),"formula")</f>
        <v>0002 - 39)</v>
      </c>
      <c r="AF1720" s="41">
        <f>IFERROR(VLOOKUP(Tabela3[[#This Row],[Fantasia]],'BASE VENDAS'!#REF!,2,0),0)</f>
        <v>0</v>
      </c>
      <c r="AG1720" s="41">
        <f>IFERROR(VLOOKUP(Tabela3[[#This Row],[Fantasia]],'BASE VENDAS'!#REF!,3,0),0)</f>
        <v>0</v>
      </c>
      <c r="AH1720" s="42">
        <f t="shared" si="28"/>
        <v>2.8611970184302681E-2</v>
      </c>
    </row>
    <row r="1721" spans="1:34" x14ac:dyDescent="0.2">
      <c r="A1721" s="9" t="str">
        <f>IFERROR(Tabela3[[#This Row],[direita]],"formula")</f>
        <v>0048 - 12)</v>
      </c>
      <c r="C1721" t="s">
        <v>1134</v>
      </c>
      <c r="D1721" t="s">
        <v>924</v>
      </c>
      <c r="E1721" t="s">
        <v>1135</v>
      </c>
      <c r="F1721" t="s">
        <v>689</v>
      </c>
      <c r="G1721" t="s">
        <v>1555</v>
      </c>
      <c r="H1721" s="48">
        <v>45706</v>
      </c>
      <c r="I1721" t="s">
        <v>1982</v>
      </c>
      <c r="J1721" t="s">
        <v>297</v>
      </c>
      <c r="K1721" t="s">
        <v>65</v>
      </c>
      <c r="L1721" t="s">
        <v>169</v>
      </c>
      <c r="M1721" t="s">
        <v>169</v>
      </c>
      <c r="N1721" t="s">
        <v>298</v>
      </c>
      <c r="O1721" t="s">
        <v>341</v>
      </c>
      <c r="P1721" t="s">
        <v>2076</v>
      </c>
      <c r="Q1721" t="s">
        <v>309</v>
      </c>
      <c r="R1721" t="s">
        <v>1918</v>
      </c>
      <c r="S1721" t="s">
        <v>20</v>
      </c>
      <c r="T1721" s="49">
        <v>0.2</v>
      </c>
      <c r="U1721" s="49">
        <v>2</v>
      </c>
      <c r="V1721" s="49">
        <v>39.799999999999997</v>
      </c>
      <c r="W1721" t="s">
        <v>315</v>
      </c>
      <c r="X1721" t="s">
        <v>368</v>
      </c>
      <c r="Y1721" t="s">
        <v>369</v>
      </c>
      <c r="Z1721" t="s">
        <v>2077</v>
      </c>
      <c r="AA1721" s="2" t="str">
        <f>IFERROR(VLOOKUP(Tabela3[[#This Row],[RetornCodigo]],Tabela7[],4,0),"formula")</f>
        <v xml:space="preserve">Atac Triangulo   </v>
      </c>
      <c r="AB1721" s="9" t="str">
        <f>IFERROR(VLOOKUP(Tabela3[[#This Row],[RetornCodigo]],Tabela7[],3,0),"formula")</f>
        <v>Atacadao</v>
      </c>
      <c r="AC1721" s="40">
        <f>IFERROR(Tabela3[[#This Row],[Vlr Devolução]]/$AK$1,"formula")</f>
        <v>1.2751703569925917E-4</v>
      </c>
      <c r="AD1721" s="32">
        <f>IFERROR(Tabela3[[#This Row],[Qtd Devolvida Kg]]/$AL$1,"formula")</f>
        <v>5.8003642514952552E-5</v>
      </c>
      <c r="AE1721" s="41" t="str">
        <f>IFERROR(RIGHT(Tabela3[[#This Row],[Cliente]],10),"formula")</f>
        <v>0048 - 12)</v>
      </c>
      <c r="AF1721" s="41">
        <f>IFERROR(VLOOKUP(Tabela3[[#This Row],[Fantasia]],'BASE VENDAS'!#REF!,2,0),0)</f>
        <v>0</v>
      </c>
      <c r="AG1721" s="41">
        <f>IFERROR(VLOOKUP(Tabela3[[#This Row],[Fantasia]],'BASE VENDAS'!#REF!,3,0),0)</f>
        <v>0</v>
      </c>
      <c r="AH1721" s="42">
        <f t="shared" si="28"/>
        <v>2.8611970184302681E-2</v>
      </c>
    </row>
    <row r="1722" spans="1:34" x14ac:dyDescent="0.2">
      <c r="A1722" s="9" t="str">
        <f>IFERROR(Tabela3[[#This Row],[direita]],"formula")</f>
        <v>0048 - 19)</v>
      </c>
      <c r="C1722" t="s">
        <v>1140</v>
      </c>
      <c r="D1722" t="s">
        <v>918</v>
      </c>
      <c r="E1722" t="s">
        <v>1141</v>
      </c>
      <c r="F1722" t="s">
        <v>677</v>
      </c>
      <c r="G1722" t="s">
        <v>1466</v>
      </c>
      <c r="H1722" s="48">
        <v>45706</v>
      </c>
      <c r="I1722" t="s">
        <v>1982</v>
      </c>
      <c r="J1722" t="s">
        <v>297</v>
      </c>
      <c r="K1722" t="s">
        <v>65</v>
      </c>
      <c r="L1722" t="s">
        <v>169</v>
      </c>
      <c r="M1722" t="s">
        <v>169</v>
      </c>
      <c r="N1722" t="s">
        <v>298</v>
      </c>
      <c r="O1722" t="s">
        <v>341</v>
      </c>
      <c r="P1722" t="s">
        <v>2782</v>
      </c>
      <c r="Q1722" t="s">
        <v>309</v>
      </c>
      <c r="R1722" t="s">
        <v>1918</v>
      </c>
      <c r="S1722" t="s">
        <v>20</v>
      </c>
      <c r="T1722" s="49">
        <v>4.9000000000000002E-2</v>
      </c>
      <c r="U1722" s="49">
        <v>0.49</v>
      </c>
      <c r="V1722" s="49">
        <v>9.75</v>
      </c>
      <c r="W1722" t="s">
        <v>315</v>
      </c>
      <c r="X1722" t="s">
        <v>302</v>
      </c>
      <c r="Y1722" t="s">
        <v>21</v>
      </c>
      <c r="Z1722" t="s">
        <v>2783</v>
      </c>
      <c r="AA1722" s="2" t="str">
        <f>IFERROR(VLOOKUP(Tabela3[[#This Row],[RetornCodigo]],Tabela7[],4,0),"formula")</f>
        <v xml:space="preserve">Atac Teresina   </v>
      </c>
      <c r="AB1722" s="9" t="str">
        <f>IFERROR(VLOOKUP(Tabela3[[#This Row],[RetornCodigo]],Tabela7[],3,0),"formula")</f>
        <v>Atacadao</v>
      </c>
      <c r="AC1722" s="40">
        <f>IFERROR(Tabela3[[#This Row],[Vlr Devolução]]/$AK$1,"formula")</f>
        <v>3.1238469800697918E-5</v>
      </c>
      <c r="AD1722" s="32">
        <f>IFERROR(Tabela3[[#This Row],[Qtd Devolvida Kg]]/$AL$1,"formula")</f>
        <v>1.4210892416163375E-5</v>
      </c>
      <c r="AE1722" s="41" t="str">
        <f>IFERROR(RIGHT(Tabela3[[#This Row],[Cliente]],10),"formula")</f>
        <v>0048 - 19)</v>
      </c>
      <c r="AF1722" s="41">
        <f>IFERROR(VLOOKUP(Tabela3[[#This Row],[Fantasia]],'BASE VENDAS'!#REF!,2,0),0)</f>
        <v>0</v>
      </c>
      <c r="AG1722" s="41">
        <f>IFERROR(VLOOKUP(Tabela3[[#This Row],[Fantasia]],'BASE VENDAS'!#REF!,3,0),0)</f>
        <v>0</v>
      </c>
      <c r="AH1722" s="42">
        <f t="shared" si="28"/>
        <v>2.8611970184302681E-2</v>
      </c>
    </row>
    <row r="1723" spans="1:34" x14ac:dyDescent="0.2">
      <c r="A1723" s="9" t="str">
        <f>IFERROR(Tabela3[[#This Row],[direita]],"formula")</f>
        <v>1899 - 08)</v>
      </c>
      <c r="C1723" t="s">
        <v>1134</v>
      </c>
      <c r="D1723" t="s">
        <v>917</v>
      </c>
      <c r="E1723" t="s">
        <v>1135</v>
      </c>
      <c r="F1723" t="s">
        <v>683</v>
      </c>
      <c r="G1723" t="s">
        <v>1210</v>
      </c>
      <c r="H1723" s="48">
        <v>45699</v>
      </c>
      <c r="I1723" t="s">
        <v>430</v>
      </c>
      <c r="J1723" t="s">
        <v>297</v>
      </c>
      <c r="K1723" t="s">
        <v>65</v>
      </c>
      <c r="L1723" t="s">
        <v>169</v>
      </c>
      <c r="M1723" t="s">
        <v>169</v>
      </c>
      <c r="N1723" t="s">
        <v>298</v>
      </c>
      <c r="O1723" t="s">
        <v>341</v>
      </c>
      <c r="P1723" t="s">
        <v>2412</v>
      </c>
      <c r="Q1723" t="s">
        <v>308</v>
      </c>
      <c r="R1723" t="s">
        <v>170</v>
      </c>
      <c r="S1723" t="s">
        <v>20</v>
      </c>
      <c r="T1723" s="49">
        <v>2</v>
      </c>
      <c r="U1723" s="49">
        <v>20</v>
      </c>
      <c r="V1723" s="49">
        <v>398</v>
      </c>
      <c r="W1723" t="s">
        <v>315</v>
      </c>
      <c r="X1723" t="s">
        <v>302</v>
      </c>
      <c r="Y1723" t="s">
        <v>1981</v>
      </c>
      <c r="Z1723" t="s">
        <v>2413</v>
      </c>
      <c r="AA1723" s="2" t="str">
        <f>IFERROR(VLOOKUP(Tabela3[[#This Row],[RetornCodigo]],Tabela7[],4,0),"formula")</f>
        <v xml:space="preserve">Assai Caucaia   </v>
      </c>
      <c r="AB1723" s="9" t="str">
        <f>IFERROR(VLOOKUP(Tabela3[[#This Row],[RetornCodigo]],Tabela7[],3,0),"formula")</f>
        <v>Assai</v>
      </c>
      <c r="AC1723" s="40">
        <f>IFERROR(Tabela3[[#This Row],[Vlr Devolução]]/$AK$1,"formula")</f>
        <v>1.2751703569925919E-3</v>
      </c>
      <c r="AD1723" s="32">
        <f>IFERROR(Tabela3[[#This Row],[Qtd Devolvida Kg]]/$AL$1,"formula")</f>
        <v>5.8003642514952553E-4</v>
      </c>
      <c r="AE1723" s="41" t="str">
        <f>IFERROR(RIGHT(Tabela3[[#This Row],[Cliente]],10),"formula")</f>
        <v>1899 - 08)</v>
      </c>
      <c r="AF1723" s="41">
        <f>IFERROR(VLOOKUP(Tabela3[[#This Row],[Fantasia]],'BASE VENDAS'!#REF!,2,0),0)</f>
        <v>0</v>
      </c>
      <c r="AG1723" s="41">
        <f>IFERROR(VLOOKUP(Tabela3[[#This Row],[Fantasia]],'BASE VENDAS'!#REF!,3,0),0)</f>
        <v>0</v>
      </c>
      <c r="AH1723" s="42">
        <f t="shared" si="28"/>
        <v>2.8611970184302681E-2</v>
      </c>
    </row>
    <row r="1724" spans="1:34" x14ac:dyDescent="0.2">
      <c r="A1724" s="9" t="str">
        <f>IFERROR(Tabela3[[#This Row],[direita]],"formula")</f>
        <v>0144 - 01)</v>
      </c>
      <c r="C1724" t="s">
        <v>1146</v>
      </c>
      <c r="D1724" t="s">
        <v>916</v>
      </c>
      <c r="E1724" t="s">
        <v>1135</v>
      </c>
      <c r="F1724" t="s">
        <v>697</v>
      </c>
      <c r="G1724" t="s">
        <v>1407</v>
      </c>
      <c r="H1724" s="48">
        <v>45700</v>
      </c>
      <c r="I1724" t="s">
        <v>430</v>
      </c>
      <c r="J1724" t="s">
        <v>297</v>
      </c>
      <c r="K1724" t="s">
        <v>65</v>
      </c>
      <c r="L1724" t="s">
        <v>169</v>
      </c>
      <c r="M1724" t="s">
        <v>169</v>
      </c>
      <c r="N1724" t="s">
        <v>298</v>
      </c>
      <c r="O1724" t="s">
        <v>341</v>
      </c>
      <c r="P1724" t="s">
        <v>2117</v>
      </c>
      <c r="Q1724" t="s">
        <v>300</v>
      </c>
      <c r="R1724" t="s">
        <v>1918</v>
      </c>
      <c r="S1724" t="s">
        <v>20</v>
      </c>
      <c r="T1724" s="49">
        <v>1</v>
      </c>
      <c r="U1724" s="49">
        <v>10</v>
      </c>
      <c r="V1724" s="49">
        <v>169</v>
      </c>
      <c r="W1724" t="s">
        <v>315</v>
      </c>
      <c r="X1724" t="s">
        <v>368</v>
      </c>
      <c r="Y1724" t="s">
        <v>406</v>
      </c>
      <c r="Z1724" t="s">
        <v>2118</v>
      </c>
      <c r="AA1724" s="2" t="str">
        <f>IFERROR(VLOOKUP(Tabela3[[#This Row],[RetornCodigo]],Tabela7[],4,0),"formula")</f>
        <v>Supermercado Cosmos Ltda</v>
      </c>
      <c r="AB1724" s="9" t="str">
        <f>IFERROR(VLOOKUP(Tabela3[[#This Row],[RetornCodigo]],Tabela7[],3,0),"formula")</f>
        <v>Outros</v>
      </c>
      <c r="AC1724" s="40">
        <f>IFERROR(Tabela3[[#This Row],[Vlr Devolução]]/$AK$1,"formula")</f>
        <v>5.4146680987876387E-4</v>
      </c>
      <c r="AD1724" s="32">
        <f>IFERROR(Tabela3[[#This Row],[Qtd Devolvida Kg]]/$AL$1,"formula")</f>
        <v>2.9001821257476277E-4</v>
      </c>
      <c r="AE1724" s="41" t="str">
        <f>IFERROR(RIGHT(Tabela3[[#This Row],[Cliente]],10),"formula")</f>
        <v>0144 - 01)</v>
      </c>
      <c r="AF1724" s="41">
        <f>IFERROR(VLOOKUP(Tabela3[[#This Row],[Fantasia]],'BASE VENDAS'!#REF!,2,0),0)</f>
        <v>0</v>
      </c>
      <c r="AG1724" s="41">
        <f>IFERROR(VLOOKUP(Tabela3[[#This Row],[Fantasia]],'BASE VENDAS'!#REF!,3,0),0)</f>
        <v>0</v>
      </c>
      <c r="AH1724" s="42">
        <f t="shared" si="28"/>
        <v>2.8611970184302681E-2</v>
      </c>
    </row>
    <row r="1725" spans="1:34" x14ac:dyDescent="0.2">
      <c r="A1725" s="9" t="str">
        <f>IFERROR(Tabela3[[#This Row],[direita]],"formula")</f>
        <v>1899 - 29)</v>
      </c>
      <c r="C1725" t="s">
        <v>1140</v>
      </c>
      <c r="D1725" t="s">
        <v>923</v>
      </c>
      <c r="E1725" t="s">
        <v>1141</v>
      </c>
      <c r="F1725" t="s">
        <v>684</v>
      </c>
      <c r="G1725" t="s">
        <v>1455</v>
      </c>
      <c r="H1725" s="48">
        <v>45700</v>
      </c>
      <c r="I1725" t="s">
        <v>430</v>
      </c>
      <c r="J1725" t="s">
        <v>297</v>
      </c>
      <c r="K1725" t="s">
        <v>65</v>
      </c>
      <c r="L1725" t="s">
        <v>169</v>
      </c>
      <c r="M1725" t="s">
        <v>169</v>
      </c>
      <c r="N1725" t="s">
        <v>298</v>
      </c>
      <c r="O1725" t="s">
        <v>341</v>
      </c>
      <c r="P1725" t="s">
        <v>2149</v>
      </c>
      <c r="Q1725" t="s">
        <v>319</v>
      </c>
      <c r="R1725" t="s">
        <v>1918</v>
      </c>
      <c r="S1725" t="s">
        <v>20</v>
      </c>
      <c r="T1725" s="49">
        <v>9.2999999999999999E-2</v>
      </c>
      <c r="U1725" s="49">
        <v>0.93</v>
      </c>
      <c r="V1725" s="49">
        <v>15.72</v>
      </c>
      <c r="W1725" t="s">
        <v>315</v>
      </c>
      <c r="X1725" t="s">
        <v>302</v>
      </c>
      <c r="Y1725" t="s">
        <v>21</v>
      </c>
      <c r="Z1725" t="s">
        <v>2150</v>
      </c>
      <c r="AA1725" s="2" t="str">
        <f>IFERROR(VLOOKUP(Tabela3[[#This Row],[RetornCodigo]],Tabela7[],4,0),"formula")</f>
        <v xml:space="preserve">Assai Parnaiba   </v>
      </c>
      <c r="AB1725" s="9" t="str">
        <f>IFERROR(VLOOKUP(Tabela3[[#This Row],[RetornCodigo]],Tabela7[],3,0),"formula")</f>
        <v>Assai</v>
      </c>
      <c r="AC1725" s="40">
        <f>IFERROR(Tabela3[[#This Row],[Vlr Devolução]]/$AK$1,"formula")</f>
        <v>5.03660251555868E-5</v>
      </c>
      <c r="AD1725" s="32">
        <f>IFERROR(Tabela3[[#This Row],[Qtd Devolvida Kg]]/$AL$1,"formula")</f>
        <v>2.6971693769452938E-5</v>
      </c>
      <c r="AE1725" s="41" t="str">
        <f>IFERROR(RIGHT(Tabela3[[#This Row],[Cliente]],10),"formula")</f>
        <v>1899 - 29)</v>
      </c>
      <c r="AF1725" s="41">
        <f>IFERROR(VLOOKUP(Tabela3[[#This Row],[Fantasia]],'BASE VENDAS'!#REF!,2,0),0)</f>
        <v>0</v>
      </c>
      <c r="AG1725" s="41">
        <f>IFERROR(VLOOKUP(Tabela3[[#This Row],[Fantasia]],'BASE VENDAS'!#REF!,3,0),0)</f>
        <v>0</v>
      </c>
      <c r="AH1725" s="42">
        <f t="shared" si="28"/>
        <v>2.8611970184302681E-2</v>
      </c>
    </row>
    <row r="1726" spans="1:34" x14ac:dyDescent="0.2">
      <c r="A1726" s="9" t="str">
        <f>IFERROR(Tabela3[[#This Row],[direita]],"formula")</f>
        <v>0002 - 53)</v>
      </c>
      <c r="C1726" t="s">
        <v>1140</v>
      </c>
      <c r="D1726" t="s">
        <v>918</v>
      </c>
      <c r="E1726" t="s">
        <v>1141</v>
      </c>
      <c r="F1726" t="s">
        <v>679</v>
      </c>
      <c r="G1726" t="s">
        <v>1432</v>
      </c>
      <c r="H1726" s="48">
        <v>45702</v>
      </c>
      <c r="I1726" t="s">
        <v>430</v>
      </c>
      <c r="J1726" t="s">
        <v>297</v>
      </c>
      <c r="K1726" t="s">
        <v>65</v>
      </c>
      <c r="L1726" t="s">
        <v>169</v>
      </c>
      <c r="M1726" t="s">
        <v>169</v>
      </c>
      <c r="N1726" t="s">
        <v>298</v>
      </c>
      <c r="O1726" t="s">
        <v>341</v>
      </c>
      <c r="P1726" t="s">
        <v>2151</v>
      </c>
      <c r="Q1726" t="s">
        <v>307</v>
      </c>
      <c r="R1726" t="s">
        <v>1918</v>
      </c>
      <c r="S1726" t="s">
        <v>20</v>
      </c>
      <c r="T1726" s="49">
        <v>2.0000000000000001E-4</v>
      </c>
      <c r="U1726" s="49">
        <v>2E-3</v>
      </c>
      <c r="V1726" s="49">
        <v>0.03</v>
      </c>
      <c r="W1726" t="s">
        <v>315</v>
      </c>
      <c r="X1726" t="s">
        <v>302</v>
      </c>
      <c r="Y1726" t="s">
        <v>21</v>
      </c>
      <c r="Z1726" t="s">
        <v>2152</v>
      </c>
      <c r="AA1726" s="2" t="str">
        <f>IFERROR(VLOOKUP(Tabela3[[#This Row],[RetornCodigo]],Tabela7[],4,0),"formula")</f>
        <v xml:space="preserve">Atac Picos   </v>
      </c>
      <c r="AB1726" s="9" t="str">
        <f>IFERROR(VLOOKUP(Tabela3[[#This Row],[RetornCodigo]],Tabela7[],3,0),"formula")</f>
        <v>Atacadao</v>
      </c>
      <c r="AC1726" s="40">
        <f>IFERROR(Tabela3[[#This Row],[Vlr Devolução]]/$AK$1,"formula")</f>
        <v>9.6118368617532056E-8</v>
      </c>
      <c r="AD1726" s="32">
        <f>IFERROR(Tabela3[[#This Row],[Qtd Devolvida Kg]]/$AL$1,"formula")</f>
        <v>5.8003642514952555E-8</v>
      </c>
      <c r="AE1726" s="41" t="str">
        <f>IFERROR(RIGHT(Tabela3[[#This Row],[Cliente]],10),"formula")</f>
        <v>0002 - 53)</v>
      </c>
      <c r="AF1726" s="41">
        <f>IFERROR(VLOOKUP(Tabela3[[#This Row],[Fantasia]],'BASE VENDAS'!#REF!,2,0),0)</f>
        <v>0</v>
      </c>
      <c r="AG1726" s="41">
        <f>IFERROR(VLOOKUP(Tabela3[[#This Row],[Fantasia]],'BASE VENDAS'!#REF!,3,0),0)</f>
        <v>0</v>
      </c>
      <c r="AH1726" s="42">
        <f t="shared" si="28"/>
        <v>2.8611970184302681E-2</v>
      </c>
    </row>
    <row r="1727" spans="1:34" x14ac:dyDescent="0.2">
      <c r="A1727" s="9" t="str">
        <f>IFERROR(Tabela3[[#This Row],[direita]],"formula")</f>
        <v>0002 - 11)</v>
      </c>
      <c r="C1727" t="s">
        <v>1140</v>
      </c>
      <c r="D1727" t="s">
        <v>918</v>
      </c>
      <c r="E1727" t="s">
        <v>1141</v>
      </c>
      <c r="F1727" t="s">
        <v>677</v>
      </c>
      <c r="G1727" t="s">
        <v>1479</v>
      </c>
      <c r="H1727" s="48">
        <v>45700</v>
      </c>
      <c r="I1727" t="s">
        <v>430</v>
      </c>
      <c r="J1727" t="s">
        <v>297</v>
      </c>
      <c r="K1727" t="s">
        <v>65</v>
      </c>
      <c r="L1727" t="s">
        <v>169</v>
      </c>
      <c r="M1727" t="s">
        <v>169</v>
      </c>
      <c r="N1727" t="s">
        <v>298</v>
      </c>
      <c r="O1727" t="s">
        <v>341</v>
      </c>
      <c r="P1727" t="s">
        <v>2161</v>
      </c>
      <c r="Q1727" t="s">
        <v>309</v>
      </c>
      <c r="R1727" t="s">
        <v>1918</v>
      </c>
      <c r="S1727" t="s">
        <v>20</v>
      </c>
      <c r="T1727" s="49">
        <v>1.6E-2</v>
      </c>
      <c r="U1727" s="49">
        <v>0.16</v>
      </c>
      <c r="V1727" s="49">
        <v>3.18</v>
      </c>
      <c r="W1727" t="s">
        <v>315</v>
      </c>
      <c r="X1727" t="s">
        <v>302</v>
      </c>
      <c r="Y1727" t="s">
        <v>21</v>
      </c>
      <c r="Z1727" t="s">
        <v>2162</v>
      </c>
      <c r="AA1727" s="2" t="str">
        <f>IFERROR(VLOOKUP(Tabela3[[#This Row],[RetornCodigo]],Tabela7[],4,0),"formula")</f>
        <v xml:space="preserve">Atac Primavera   </v>
      </c>
      <c r="AB1727" s="9" t="str">
        <f>IFERROR(VLOOKUP(Tabela3[[#This Row],[RetornCodigo]],Tabela7[],3,0),"formula")</f>
        <v>Atacadao</v>
      </c>
      <c r="AC1727" s="40">
        <f>IFERROR(Tabela3[[#This Row],[Vlr Devolução]]/$AK$1,"formula")</f>
        <v>1.0188547073458398E-5</v>
      </c>
      <c r="AD1727" s="32">
        <f>IFERROR(Tabela3[[#This Row],[Qtd Devolvida Kg]]/$AL$1,"formula")</f>
        <v>4.6402914011962041E-6</v>
      </c>
      <c r="AE1727" s="41" t="str">
        <f>IFERROR(RIGHT(Tabela3[[#This Row],[Cliente]],10),"formula")</f>
        <v>0002 - 11)</v>
      </c>
      <c r="AF1727" s="41">
        <f>IFERROR(VLOOKUP(Tabela3[[#This Row],[Fantasia]],'BASE VENDAS'!#REF!,2,0),0)</f>
        <v>0</v>
      </c>
      <c r="AG1727" s="41">
        <f>IFERROR(VLOOKUP(Tabela3[[#This Row],[Fantasia]],'BASE VENDAS'!#REF!,3,0),0)</f>
        <v>0</v>
      </c>
      <c r="AH1727" s="42">
        <f t="shared" si="28"/>
        <v>2.8611970184302681E-2</v>
      </c>
    </row>
    <row r="1728" spans="1:34" x14ac:dyDescent="0.2">
      <c r="A1728" s="9" t="str">
        <f>IFERROR(Tabela3[[#This Row],[direita]],"formula")</f>
        <v>2459 - 61)</v>
      </c>
      <c r="C1728" t="s">
        <v>1140</v>
      </c>
      <c r="D1728" t="s">
        <v>918</v>
      </c>
      <c r="E1728" t="s">
        <v>1284</v>
      </c>
      <c r="F1728" t="s">
        <v>696</v>
      </c>
      <c r="G1728" t="s">
        <v>2252</v>
      </c>
      <c r="H1728" s="48">
        <v>45706</v>
      </c>
      <c r="I1728" t="s">
        <v>1982</v>
      </c>
      <c r="J1728" t="s">
        <v>297</v>
      </c>
      <c r="K1728" t="s">
        <v>65</v>
      </c>
      <c r="L1728" t="s">
        <v>169</v>
      </c>
      <c r="M1728" t="s">
        <v>169</v>
      </c>
      <c r="N1728" t="s">
        <v>298</v>
      </c>
      <c r="O1728" t="s">
        <v>341</v>
      </c>
      <c r="P1728" t="s">
        <v>2800</v>
      </c>
      <c r="Q1728" t="s">
        <v>2156</v>
      </c>
      <c r="R1728" t="s">
        <v>170</v>
      </c>
      <c r="S1728" t="s">
        <v>20</v>
      </c>
      <c r="T1728" s="49">
        <v>0.05</v>
      </c>
      <c r="U1728" s="49">
        <v>0.5</v>
      </c>
      <c r="V1728" s="49">
        <v>10.25</v>
      </c>
      <c r="W1728" t="s">
        <v>315</v>
      </c>
      <c r="X1728" t="s">
        <v>302</v>
      </c>
      <c r="Y1728" t="s">
        <v>21</v>
      </c>
      <c r="Z1728" t="s">
        <v>2801</v>
      </c>
      <c r="AA1728" s="2" t="str">
        <f>IFERROR(VLOOKUP(Tabela3[[#This Row],[RetornCodigo]],Tabela7[],4,0),"formula")</f>
        <v xml:space="preserve">Mateus Caxias   </v>
      </c>
      <c r="AB1728" s="9" t="str">
        <f>IFERROR(VLOOKUP(Tabela3[[#This Row],[RetornCodigo]],Tabela7[],3,0),"formula")</f>
        <v>Mateus</v>
      </c>
      <c r="AC1728" s="40">
        <f>IFERROR(Tabela3[[#This Row],[Vlr Devolução]]/$AK$1,"formula")</f>
        <v>3.284044261099012E-5</v>
      </c>
      <c r="AD1728" s="32">
        <f>IFERROR(Tabela3[[#This Row],[Qtd Devolvida Kg]]/$AL$1,"formula")</f>
        <v>1.4500910628738138E-5</v>
      </c>
      <c r="AE1728" s="41" t="str">
        <f>IFERROR(RIGHT(Tabela3[[#This Row],[Cliente]],10),"formula")</f>
        <v>2459 - 61)</v>
      </c>
      <c r="AF1728" s="41">
        <f>IFERROR(VLOOKUP(Tabela3[[#This Row],[Fantasia]],'BASE VENDAS'!#REF!,2,0),0)</f>
        <v>0</v>
      </c>
      <c r="AG1728" s="41">
        <f>IFERROR(VLOOKUP(Tabela3[[#This Row],[Fantasia]],'BASE VENDAS'!#REF!,3,0),0)</f>
        <v>0</v>
      </c>
      <c r="AH1728" s="42">
        <f t="shared" si="28"/>
        <v>2.8611970184302681E-2</v>
      </c>
    </row>
    <row r="1729" spans="1:34" x14ac:dyDescent="0.2">
      <c r="A1729" s="9" t="str">
        <f>IFERROR(Tabela3[[#This Row],[direita]],"formula")</f>
        <v>0008 - 05)</v>
      </c>
      <c r="C1729" t="s">
        <v>1140</v>
      </c>
      <c r="D1729" t="s">
        <v>918</v>
      </c>
      <c r="E1729" t="s">
        <v>1141</v>
      </c>
      <c r="F1729" t="s">
        <v>677</v>
      </c>
      <c r="G1729" t="s">
        <v>1291</v>
      </c>
      <c r="H1729" s="48">
        <v>45702</v>
      </c>
      <c r="I1729" t="s">
        <v>430</v>
      </c>
      <c r="J1729" t="s">
        <v>297</v>
      </c>
      <c r="K1729" t="s">
        <v>65</v>
      </c>
      <c r="L1729" t="s">
        <v>169</v>
      </c>
      <c r="M1729" t="s">
        <v>169</v>
      </c>
      <c r="N1729" t="s">
        <v>298</v>
      </c>
      <c r="O1729" t="s">
        <v>341</v>
      </c>
      <c r="P1729" t="s">
        <v>2169</v>
      </c>
      <c r="Q1729" t="s">
        <v>327</v>
      </c>
      <c r="R1729" t="s">
        <v>1918</v>
      </c>
      <c r="S1729" t="s">
        <v>20</v>
      </c>
      <c r="T1729" s="49">
        <v>0.6</v>
      </c>
      <c r="U1729" s="49">
        <v>6</v>
      </c>
      <c r="V1729" s="49">
        <v>102</v>
      </c>
      <c r="W1729" t="s">
        <v>305</v>
      </c>
      <c r="X1729" t="s">
        <v>368</v>
      </c>
      <c r="Y1729" t="s">
        <v>369</v>
      </c>
      <c r="Z1729" t="s">
        <v>2168</v>
      </c>
      <c r="AA1729" s="2" t="str">
        <f>IFERROR(VLOOKUP(Tabela3[[#This Row],[RetornCodigo]],Tabela7[],4,0),"formula")</f>
        <v xml:space="preserve">Vanguarda Beira Rio   </v>
      </c>
      <c r="AB1729" s="9" t="str">
        <f>IFERROR(VLOOKUP(Tabela3[[#This Row],[RetornCodigo]],Tabela7[],3,0),"formula")</f>
        <v>Vanguarda</v>
      </c>
      <c r="AC1729" s="40">
        <f>IFERROR(Tabela3[[#This Row],[Vlr Devolução]]/$AK$1,"formula")</f>
        <v>3.2680245329960901E-4</v>
      </c>
      <c r="AD1729" s="32">
        <f>IFERROR(Tabela3[[#This Row],[Qtd Devolvida Kg]]/$AL$1,"formula")</f>
        <v>1.7401092754485768E-4</v>
      </c>
      <c r="AE1729" s="41" t="str">
        <f>IFERROR(RIGHT(Tabela3[[#This Row],[Cliente]],10),"formula")</f>
        <v>0008 - 05)</v>
      </c>
      <c r="AF1729" s="41">
        <f>IFERROR(VLOOKUP(Tabela3[[#This Row],[Fantasia]],'BASE VENDAS'!#REF!,2,0),0)</f>
        <v>0</v>
      </c>
      <c r="AG1729" s="41">
        <f>IFERROR(VLOOKUP(Tabela3[[#This Row],[Fantasia]],'BASE VENDAS'!#REF!,3,0),0)</f>
        <v>0</v>
      </c>
      <c r="AH1729" s="42">
        <f t="shared" si="28"/>
        <v>2.8611970184302681E-2</v>
      </c>
    </row>
    <row r="1730" spans="1:34" x14ac:dyDescent="0.2">
      <c r="A1730" s="9" t="str">
        <f>IFERROR(Tabela3[[#This Row],[direita]],"formula")</f>
        <v>1899 - 72)</v>
      </c>
      <c r="C1730" t="s">
        <v>1140</v>
      </c>
      <c r="D1730" t="s">
        <v>921</v>
      </c>
      <c r="E1730" t="s">
        <v>1284</v>
      </c>
      <c r="F1730" t="s">
        <v>681</v>
      </c>
      <c r="G1730" t="s">
        <v>1285</v>
      </c>
      <c r="H1730" s="48">
        <v>45701</v>
      </c>
      <c r="I1730" t="s">
        <v>430</v>
      </c>
      <c r="J1730" t="s">
        <v>297</v>
      </c>
      <c r="K1730" t="s">
        <v>65</v>
      </c>
      <c r="L1730" t="s">
        <v>169</v>
      </c>
      <c r="M1730" t="s">
        <v>169</v>
      </c>
      <c r="N1730" t="s">
        <v>298</v>
      </c>
      <c r="O1730" t="s">
        <v>341</v>
      </c>
      <c r="P1730" t="s">
        <v>2170</v>
      </c>
      <c r="Q1730" t="s">
        <v>327</v>
      </c>
      <c r="R1730" t="s">
        <v>1918</v>
      </c>
      <c r="S1730" t="s">
        <v>20</v>
      </c>
      <c r="T1730" s="49">
        <v>0.75</v>
      </c>
      <c r="U1730" s="49">
        <v>7.5</v>
      </c>
      <c r="V1730" s="49">
        <v>138.75</v>
      </c>
      <c r="W1730" t="s">
        <v>301</v>
      </c>
      <c r="X1730" t="s">
        <v>370</v>
      </c>
      <c r="Y1730" t="s">
        <v>1144</v>
      </c>
      <c r="Z1730" t="s">
        <v>2171</v>
      </c>
      <c r="AA1730" s="2" t="str">
        <f>IFERROR(VLOOKUP(Tabela3[[#This Row],[RetornCodigo]],Tabela7[],4,0),"formula")</f>
        <v xml:space="preserve">Assai Novo Angelim   </v>
      </c>
      <c r="AB1730" s="9" t="str">
        <f>IFERROR(VLOOKUP(Tabela3[[#This Row],[RetornCodigo]],Tabela7[],3,0),"formula")</f>
        <v>Assai</v>
      </c>
      <c r="AC1730" s="40">
        <f>IFERROR(Tabela3[[#This Row],[Vlr Devolução]]/$AK$1,"formula")</f>
        <v>4.4454745485608579E-4</v>
      </c>
      <c r="AD1730" s="32">
        <f>IFERROR(Tabela3[[#This Row],[Qtd Devolvida Kg]]/$AL$1,"formula")</f>
        <v>2.1751365943107207E-4</v>
      </c>
      <c r="AE1730" s="41" t="str">
        <f>IFERROR(RIGHT(Tabela3[[#This Row],[Cliente]],10),"formula")</f>
        <v>1899 - 72)</v>
      </c>
      <c r="AF1730" s="41">
        <f>IFERROR(VLOOKUP(Tabela3[[#This Row],[Fantasia]],'BASE VENDAS'!#REF!,2,0),0)</f>
        <v>0</v>
      </c>
      <c r="AG1730" s="41">
        <f>IFERROR(VLOOKUP(Tabela3[[#This Row],[Fantasia]],'BASE VENDAS'!#REF!,3,0),0)</f>
        <v>0</v>
      </c>
      <c r="AH1730" s="42">
        <f t="shared" si="28"/>
        <v>2.8611970184302681E-2</v>
      </c>
    </row>
    <row r="1731" spans="1:34" x14ac:dyDescent="0.2">
      <c r="A1731" s="9" t="str">
        <f>IFERROR(Tabela3[[#This Row],[direita]],"formula")</f>
        <v>1899 - 72)</v>
      </c>
      <c r="C1731" t="s">
        <v>1140</v>
      </c>
      <c r="D1731" t="s">
        <v>921</v>
      </c>
      <c r="E1731" t="s">
        <v>1284</v>
      </c>
      <c r="F1731" t="s">
        <v>681</v>
      </c>
      <c r="G1731" t="s">
        <v>1285</v>
      </c>
      <c r="H1731" s="48">
        <v>45709</v>
      </c>
      <c r="I1731" t="s">
        <v>1982</v>
      </c>
      <c r="J1731" t="s">
        <v>297</v>
      </c>
      <c r="K1731" t="s">
        <v>65</v>
      </c>
      <c r="L1731" t="s">
        <v>169</v>
      </c>
      <c r="M1731" t="s">
        <v>169</v>
      </c>
      <c r="N1731" t="s">
        <v>298</v>
      </c>
      <c r="O1731" t="s">
        <v>341</v>
      </c>
      <c r="P1731" t="s">
        <v>2802</v>
      </c>
      <c r="Q1731" t="s">
        <v>308</v>
      </c>
      <c r="R1731" t="s">
        <v>1918</v>
      </c>
      <c r="S1731" t="s">
        <v>20</v>
      </c>
      <c r="T1731" s="49">
        <v>3</v>
      </c>
      <c r="U1731" s="49">
        <v>30</v>
      </c>
      <c r="V1731" s="49">
        <v>55.5</v>
      </c>
      <c r="W1731" t="s">
        <v>301</v>
      </c>
      <c r="X1731" t="s">
        <v>370</v>
      </c>
      <c r="Y1731" t="s">
        <v>371</v>
      </c>
      <c r="Z1731" t="s">
        <v>2171</v>
      </c>
      <c r="AA1731" s="2" t="str">
        <f>IFERROR(VLOOKUP(Tabela3[[#This Row],[RetornCodigo]],Tabela7[],4,0),"formula")</f>
        <v xml:space="preserve">Assai Novo Angelim   </v>
      </c>
      <c r="AB1731" s="9" t="str">
        <f>IFERROR(VLOOKUP(Tabela3[[#This Row],[RetornCodigo]],Tabela7[],3,0),"formula")</f>
        <v>Assai</v>
      </c>
      <c r="AC1731" s="40">
        <f>IFERROR(Tabela3[[#This Row],[Vlr Devolução]]/$AK$1,"formula")</f>
        <v>1.7781898194243432E-4</v>
      </c>
      <c r="AD1731" s="32">
        <f>IFERROR(Tabela3[[#This Row],[Qtd Devolvida Kg]]/$AL$1,"formula")</f>
        <v>8.700546377242883E-4</v>
      </c>
      <c r="AE1731" s="41" t="str">
        <f>IFERROR(RIGHT(Tabela3[[#This Row],[Cliente]],10),"formula")</f>
        <v>1899 - 72)</v>
      </c>
      <c r="AF1731" s="41">
        <f>IFERROR(VLOOKUP(Tabela3[[#This Row],[Fantasia]],'BASE VENDAS'!#REF!,2,0),0)</f>
        <v>0</v>
      </c>
      <c r="AG1731" s="41">
        <f>IFERROR(VLOOKUP(Tabela3[[#This Row],[Fantasia]],'BASE VENDAS'!#REF!,3,0),0)</f>
        <v>0</v>
      </c>
      <c r="AH1731" s="42">
        <f t="shared" si="28"/>
        <v>2.8611970184302681E-2</v>
      </c>
    </row>
    <row r="1732" spans="1:34" x14ac:dyDescent="0.2">
      <c r="A1732" s="9" t="str">
        <f>IFERROR(Tabela3[[#This Row],[direita]],"formula")</f>
        <v>1899 - 71)</v>
      </c>
      <c r="C1732" t="s">
        <v>1140</v>
      </c>
      <c r="D1732" t="s">
        <v>921</v>
      </c>
      <c r="E1732" t="s">
        <v>1284</v>
      </c>
      <c r="F1732" t="s">
        <v>681</v>
      </c>
      <c r="G1732" t="s">
        <v>1288</v>
      </c>
      <c r="H1732" s="48">
        <v>45702</v>
      </c>
      <c r="I1732" t="s">
        <v>430</v>
      </c>
      <c r="J1732" t="s">
        <v>297</v>
      </c>
      <c r="K1732" t="s">
        <v>65</v>
      </c>
      <c r="L1732" t="s">
        <v>169</v>
      </c>
      <c r="M1732" t="s">
        <v>169</v>
      </c>
      <c r="N1732" t="s">
        <v>298</v>
      </c>
      <c r="O1732" t="s">
        <v>341</v>
      </c>
      <c r="P1732" t="s">
        <v>2172</v>
      </c>
      <c r="Q1732" t="s">
        <v>307</v>
      </c>
      <c r="R1732" t="s">
        <v>1918</v>
      </c>
      <c r="S1732" t="s">
        <v>20</v>
      </c>
      <c r="T1732" s="49">
        <v>0.21</v>
      </c>
      <c r="U1732" s="49">
        <v>2.1</v>
      </c>
      <c r="V1732" s="49">
        <v>38.85</v>
      </c>
      <c r="W1732" t="s">
        <v>315</v>
      </c>
      <c r="X1732" t="s">
        <v>302</v>
      </c>
      <c r="Y1732" t="s">
        <v>21</v>
      </c>
      <c r="Z1732" t="s">
        <v>2173</v>
      </c>
      <c r="AA1732" s="2" t="str">
        <f>IFERROR(VLOOKUP(Tabela3[[#This Row],[RetornCodigo]],Tabela7[],4,0),"formula")</f>
        <v xml:space="preserve">Assai Turu   </v>
      </c>
      <c r="AB1732" s="9" t="str">
        <f>IFERROR(VLOOKUP(Tabela3[[#This Row],[RetornCodigo]],Tabela7[],3,0),"formula")</f>
        <v>Assai</v>
      </c>
      <c r="AC1732" s="40">
        <f>IFERROR(Tabela3[[#This Row],[Vlr Devolução]]/$AK$1,"formula")</f>
        <v>1.2447328735970401E-4</v>
      </c>
      <c r="AD1732" s="32">
        <f>IFERROR(Tabela3[[#This Row],[Qtd Devolvida Kg]]/$AL$1,"formula")</f>
        <v>6.0903824640700184E-5</v>
      </c>
      <c r="AE1732" s="41" t="str">
        <f>IFERROR(RIGHT(Tabela3[[#This Row],[Cliente]],10),"formula")</f>
        <v>1899 - 71)</v>
      </c>
      <c r="AF1732" s="41">
        <f>IFERROR(VLOOKUP(Tabela3[[#This Row],[Fantasia]],'BASE VENDAS'!#REF!,2,0),0)</f>
        <v>0</v>
      </c>
      <c r="AG1732" s="41">
        <f>IFERROR(VLOOKUP(Tabela3[[#This Row],[Fantasia]],'BASE VENDAS'!#REF!,3,0),0)</f>
        <v>0</v>
      </c>
      <c r="AH1732" s="42">
        <f t="shared" si="28"/>
        <v>2.8611970184302681E-2</v>
      </c>
    </row>
    <row r="1733" spans="1:34" x14ac:dyDescent="0.2">
      <c r="A1733" s="9" t="str">
        <f>IFERROR(Tabela3[[#This Row],[direita]],"formula")</f>
        <v>1899 - 73)</v>
      </c>
      <c r="C1733" t="s">
        <v>1140</v>
      </c>
      <c r="D1733" t="s">
        <v>921</v>
      </c>
      <c r="E1733" t="s">
        <v>1284</v>
      </c>
      <c r="F1733" t="s">
        <v>681</v>
      </c>
      <c r="G1733" t="s">
        <v>1439</v>
      </c>
      <c r="H1733" s="48">
        <v>45701</v>
      </c>
      <c r="I1733" t="s">
        <v>430</v>
      </c>
      <c r="J1733" t="s">
        <v>297</v>
      </c>
      <c r="K1733" t="s">
        <v>65</v>
      </c>
      <c r="L1733" t="s">
        <v>169</v>
      </c>
      <c r="M1733" t="s">
        <v>169</v>
      </c>
      <c r="N1733" t="s">
        <v>298</v>
      </c>
      <c r="O1733" t="s">
        <v>341</v>
      </c>
      <c r="P1733" t="s">
        <v>2176</v>
      </c>
      <c r="Q1733" t="s">
        <v>317</v>
      </c>
      <c r="R1733" t="s">
        <v>1918</v>
      </c>
      <c r="S1733" t="s">
        <v>20</v>
      </c>
      <c r="T1733" s="49">
        <v>0.2</v>
      </c>
      <c r="U1733" s="49">
        <v>2</v>
      </c>
      <c r="V1733" s="49">
        <v>37</v>
      </c>
      <c r="W1733" t="s">
        <v>305</v>
      </c>
      <c r="X1733" t="s">
        <v>368</v>
      </c>
      <c r="Y1733" t="s">
        <v>369</v>
      </c>
      <c r="Z1733" t="s">
        <v>2177</v>
      </c>
      <c r="AA1733" s="2" t="str">
        <f>IFERROR(VLOOKUP(Tabela3[[#This Row],[RetornCodigo]],Tabela7[],4,0),"formula")</f>
        <v xml:space="preserve">Assai Sao Bernardo   </v>
      </c>
      <c r="AB1733" s="9" t="str">
        <f>IFERROR(VLOOKUP(Tabela3[[#This Row],[RetornCodigo]],Tabela7[],3,0),"formula")</f>
        <v>Assai</v>
      </c>
      <c r="AC1733" s="40">
        <f>IFERROR(Tabela3[[#This Row],[Vlr Devolução]]/$AK$1,"formula")</f>
        <v>1.1854598796162287E-4</v>
      </c>
      <c r="AD1733" s="32">
        <f>IFERROR(Tabela3[[#This Row],[Qtd Devolvida Kg]]/$AL$1,"formula")</f>
        <v>5.8003642514952552E-5</v>
      </c>
      <c r="AE1733" s="41" t="str">
        <f>IFERROR(RIGHT(Tabela3[[#This Row],[Cliente]],10),"formula")</f>
        <v>1899 - 73)</v>
      </c>
      <c r="AF1733" s="41">
        <f>IFERROR(VLOOKUP(Tabela3[[#This Row],[Fantasia]],'BASE VENDAS'!#REF!,2,0),0)</f>
        <v>0</v>
      </c>
      <c r="AG1733" s="41">
        <f>IFERROR(VLOOKUP(Tabela3[[#This Row],[Fantasia]],'BASE VENDAS'!#REF!,3,0),0)</f>
        <v>0</v>
      </c>
      <c r="AH1733" s="42">
        <f t="shared" si="28"/>
        <v>2.8611970184302681E-2</v>
      </c>
    </row>
    <row r="1734" spans="1:34" x14ac:dyDescent="0.2">
      <c r="A1734" s="9" t="str">
        <f>IFERROR(Tabela3[[#This Row],[direita]],"formula")</f>
        <v>1899 - 73)</v>
      </c>
      <c r="C1734" t="s">
        <v>1140</v>
      </c>
      <c r="D1734" t="s">
        <v>921</v>
      </c>
      <c r="E1734" t="s">
        <v>1284</v>
      </c>
      <c r="F1734" t="s">
        <v>681</v>
      </c>
      <c r="G1734" t="s">
        <v>1439</v>
      </c>
      <c r="H1734" s="48">
        <v>45703</v>
      </c>
      <c r="I1734" t="s">
        <v>430</v>
      </c>
      <c r="J1734" t="s">
        <v>297</v>
      </c>
      <c r="K1734" t="s">
        <v>65</v>
      </c>
      <c r="L1734" t="s">
        <v>169</v>
      </c>
      <c r="M1734" t="s">
        <v>169</v>
      </c>
      <c r="N1734" t="s">
        <v>298</v>
      </c>
      <c r="O1734" t="s">
        <v>341</v>
      </c>
      <c r="P1734" t="s">
        <v>2466</v>
      </c>
      <c r="Q1734" t="s">
        <v>300</v>
      </c>
      <c r="R1734" t="s">
        <v>1918</v>
      </c>
      <c r="S1734" t="s">
        <v>20</v>
      </c>
      <c r="T1734" s="49">
        <v>0.1</v>
      </c>
      <c r="U1734" s="49">
        <v>1</v>
      </c>
      <c r="V1734" s="49">
        <v>18.5</v>
      </c>
      <c r="W1734" t="s">
        <v>301</v>
      </c>
      <c r="X1734" t="s">
        <v>370</v>
      </c>
      <c r="Y1734" t="s">
        <v>371</v>
      </c>
      <c r="Z1734" t="s">
        <v>2177</v>
      </c>
      <c r="AA1734" s="2" t="str">
        <f>IFERROR(VLOOKUP(Tabela3[[#This Row],[RetornCodigo]],Tabela7[],4,0),"formula")</f>
        <v xml:space="preserve">Assai Sao Bernardo   </v>
      </c>
      <c r="AB1734" s="9" t="str">
        <f>IFERROR(VLOOKUP(Tabela3[[#This Row],[RetornCodigo]],Tabela7[],3,0),"formula")</f>
        <v>Assai</v>
      </c>
      <c r="AC1734" s="40">
        <f>IFERROR(Tabela3[[#This Row],[Vlr Devolução]]/$AK$1,"formula")</f>
        <v>5.9272993980811434E-5</v>
      </c>
      <c r="AD1734" s="32">
        <f>IFERROR(Tabela3[[#This Row],[Qtd Devolvida Kg]]/$AL$1,"formula")</f>
        <v>2.9001821257476276E-5</v>
      </c>
      <c r="AE1734" s="41" t="str">
        <f>IFERROR(RIGHT(Tabela3[[#This Row],[Cliente]],10),"formula")</f>
        <v>1899 - 73)</v>
      </c>
      <c r="AF1734" s="41">
        <f>IFERROR(VLOOKUP(Tabela3[[#This Row],[Fantasia]],'BASE VENDAS'!#REF!,2,0),0)</f>
        <v>0</v>
      </c>
      <c r="AG1734" s="41">
        <f>IFERROR(VLOOKUP(Tabela3[[#This Row],[Fantasia]],'BASE VENDAS'!#REF!,3,0),0)</f>
        <v>0</v>
      </c>
      <c r="AH1734" s="42">
        <f t="shared" si="28"/>
        <v>2.8611970184302681E-2</v>
      </c>
    </row>
    <row r="1735" spans="1:34" x14ac:dyDescent="0.2">
      <c r="A1735" s="9" t="str">
        <f>IFERROR(Tabela3[[#This Row],[direita]],"formula")</f>
        <v>1899 - 73)</v>
      </c>
      <c r="C1735" t="s">
        <v>1140</v>
      </c>
      <c r="D1735" t="s">
        <v>921</v>
      </c>
      <c r="E1735" t="s">
        <v>1284</v>
      </c>
      <c r="F1735" t="s">
        <v>681</v>
      </c>
      <c r="G1735" t="s">
        <v>1439</v>
      </c>
      <c r="H1735" s="48">
        <v>45712</v>
      </c>
      <c r="I1735" t="s">
        <v>2485</v>
      </c>
      <c r="J1735" t="s">
        <v>297</v>
      </c>
      <c r="K1735" t="s">
        <v>65</v>
      </c>
      <c r="L1735" t="s">
        <v>169</v>
      </c>
      <c r="M1735" t="s">
        <v>169</v>
      </c>
      <c r="N1735" t="s">
        <v>298</v>
      </c>
      <c r="O1735" t="s">
        <v>341</v>
      </c>
      <c r="P1735" t="s">
        <v>2991</v>
      </c>
      <c r="Q1735" t="s">
        <v>308</v>
      </c>
      <c r="R1735" t="s">
        <v>1918</v>
      </c>
      <c r="S1735" t="s">
        <v>20</v>
      </c>
      <c r="T1735" s="49">
        <v>0.5</v>
      </c>
      <c r="U1735" s="49">
        <v>5</v>
      </c>
      <c r="V1735" s="49">
        <v>92.5</v>
      </c>
      <c r="W1735" t="s">
        <v>301</v>
      </c>
      <c r="X1735" t="s">
        <v>370</v>
      </c>
      <c r="Y1735" t="s">
        <v>371</v>
      </c>
      <c r="Z1735" t="s">
        <v>2177</v>
      </c>
      <c r="AA1735" s="2" t="str">
        <f>IFERROR(VLOOKUP(Tabela3[[#This Row],[RetornCodigo]],Tabela7[],4,0),"formula")</f>
        <v xml:space="preserve">Assai Sao Bernardo   </v>
      </c>
      <c r="AB1735" s="9" t="str">
        <f>IFERROR(VLOOKUP(Tabela3[[#This Row],[RetornCodigo]],Tabela7[],3,0),"formula")</f>
        <v>Assai</v>
      </c>
      <c r="AC1735" s="40">
        <f>IFERROR(Tabela3[[#This Row],[Vlr Devolução]]/$AK$1,"formula")</f>
        <v>2.9636496990405716E-4</v>
      </c>
      <c r="AD1735" s="32">
        <f>IFERROR(Tabela3[[#This Row],[Qtd Devolvida Kg]]/$AL$1,"formula")</f>
        <v>1.4500910628738138E-4</v>
      </c>
      <c r="AE1735" s="41" t="str">
        <f>IFERROR(RIGHT(Tabela3[[#This Row],[Cliente]],10),"formula")</f>
        <v>1899 - 73)</v>
      </c>
      <c r="AF1735" s="41">
        <f>IFERROR(VLOOKUP(Tabela3[[#This Row],[Fantasia]],'BASE VENDAS'!#REF!,2,0),0)</f>
        <v>0</v>
      </c>
      <c r="AG1735" s="41">
        <f>IFERROR(VLOOKUP(Tabela3[[#This Row],[Fantasia]],'BASE VENDAS'!#REF!,3,0),0)</f>
        <v>0</v>
      </c>
      <c r="AH1735" s="42">
        <f t="shared" si="28"/>
        <v>2.8611970184302681E-2</v>
      </c>
    </row>
    <row r="1736" spans="1:34" x14ac:dyDescent="0.2">
      <c r="A1736" s="9" t="str">
        <f>IFERROR(Tabela3[[#This Row],[direita]],"formula")</f>
        <v>1899 - 61)</v>
      </c>
      <c r="C1736" t="s">
        <v>1134</v>
      </c>
      <c r="D1736" t="s">
        <v>917</v>
      </c>
      <c r="E1736" t="s">
        <v>1135</v>
      </c>
      <c r="F1736" t="s">
        <v>676</v>
      </c>
      <c r="G1736" t="s">
        <v>1173</v>
      </c>
      <c r="H1736" s="48">
        <v>45695</v>
      </c>
      <c r="I1736" t="s">
        <v>357</v>
      </c>
      <c r="J1736" t="s">
        <v>297</v>
      </c>
      <c r="K1736" t="s">
        <v>65</v>
      </c>
      <c r="L1736" t="s">
        <v>169</v>
      </c>
      <c r="M1736" t="s">
        <v>169</v>
      </c>
      <c r="N1736" t="s">
        <v>298</v>
      </c>
      <c r="O1736" t="s">
        <v>341</v>
      </c>
      <c r="P1736" t="s">
        <v>1808</v>
      </c>
      <c r="Q1736" t="s">
        <v>308</v>
      </c>
      <c r="R1736" t="s">
        <v>170</v>
      </c>
      <c r="S1736" t="s">
        <v>20</v>
      </c>
      <c r="T1736" s="49">
        <v>0.02</v>
      </c>
      <c r="U1736" s="49">
        <v>0.2</v>
      </c>
      <c r="V1736" s="49">
        <v>3.98</v>
      </c>
      <c r="W1736" t="s">
        <v>315</v>
      </c>
      <c r="X1736" t="s">
        <v>302</v>
      </c>
      <c r="Y1736" t="s">
        <v>21</v>
      </c>
      <c r="Z1736" t="s">
        <v>1809</v>
      </c>
      <c r="AA1736" s="2" t="str">
        <f>IFERROR(VLOOKUP(Tabela3[[#This Row],[RetornCodigo]],Tabela7[],4,0),"formula")</f>
        <v xml:space="preserve">Assai Joquei Clube   </v>
      </c>
      <c r="AB1736" s="9" t="str">
        <f>IFERROR(VLOOKUP(Tabela3[[#This Row],[RetornCodigo]],Tabela7[],3,0),"formula")</f>
        <v>Assai</v>
      </c>
      <c r="AC1736" s="40">
        <f>IFERROR(Tabela3[[#This Row],[Vlr Devolução]]/$AK$1,"formula")</f>
        <v>1.2751703569925919E-5</v>
      </c>
      <c r="AD1736" s="32">
        <f>IFERROR(Tabela3[[#This Row],[Qtd Devolvida Kg]]/$AL$1,"formula")</f>
        <v>5.8003642514952555E-6</v>
      </c>
      <c r="AE1736" s="41" t="str">
        <f>IFERROR(RIGHT(Tabela3[[#This Row],[Cliente]],10),"formula")</f>
        <v>1899 - 61)</v>
      </c>
      <c r="AF1736" s="41">
        <f>IFERROR(VLOOKUP(Tabela3[[#This Row],[Fantasia]],'BASE VENDAS'!#REF!,2,0),0)</f>
        <v>0</v>
      </c>
      <c r="AG1736" s="41">
        <f>IFERROR(VLOOKUP(Tabela3[[#This Row],[Fantasia]],'BASE VENDAS'!#REF!,3,0),0)</f>
        <v>0</v>
      </c>
      <c r="AH1736" s="42">
        <f t="shared" si="28"/>
        <v>2.8611970184302681E-2</v>
      </c>
    </row>
    <row r="1737" spans="1:34" x14ac:dyDescent="0.2">
      <c r="A1737" s="9" t="str">
        <f>IFERROR(Tabela3[[#This Row],[direita]],"formula")</f>
        <v>1899 - 61)</v>
      </c>
      <c r="C1737" t="s">
        <v>1134</v>
      </c>
      <c r="D1737" t="s">
        <v>917</v>
      </c>
      <c r="E1737" t="s">
        <v>1135</v>
      </c>
      <c r="F1737" t="s">
        <v>676</v>
      </c>
      <c r="G1737" t="s">
        <v>1173</v>
      </c>
      <c r="H1737" s="48">
        <v>45712</v>
      </c>
      <c r="I1737" t="s">
        <v>2485</v>
      </c>
      <c r="J1737" t="s">
        <v>297</v>
      </c>
      <c r="K1737" t="s">
        <v>65</v>
      </c>
      <c r="L1737" t="s">
        <v>169</v>
      </c>
      <c r="M1737" t="s">
        <v>169</v>
      </c>
      <c r="N1737" t="s">
        <v>298</v>
      </c>
      <c r="O1737" t="s">
        <v>341</v>
      </c>
      <c r="P1737" t="s">
        <v>2992</v>
      </c>
      <c r="Q1737" t="s">
        <v>300</v>
      </c>
      <c r="R1737" t="s">
        <v>170</v>
      </c>
      <c r="S1737" t="s">
        <v>20</v>
      </c>
      <c r="T1737" s="49">
        <v>1.2</v>
      </c>
      <c r="U1737" s="49">
        <v>12</v>
      </c>
      <c r="V1737" s="49">
        <v>238.8</v>
      </c>
      <c r="W1737" t="s">
        <v>301</v>
      </c>
      <c r="X1737" t="s">
        <v>370</v>
      </c>
      <c r="Y1737" t="s">
        <v>371</v>
      </c>
      <c r="Z1737" t="s">
        <v>1809</v>
      </c>
      <c r="AA1737" s="2" t="str">
        <f>IFERROR(VLOOKUP(Tabela3[[#This Row],[RetornCodigo]],Tabela7[],4,0),"formula")</f>
        <v xml:space="preserve">Assai Joquei Clube   </v>
      </c>
      <c r="AB1737" s="9" t="str">
        <f>IFERROR(VLOOKUP(Tabela3[[#This Row],[RetornCodigo]],Tabela7[],3,0),"formula")</f>
        <v>Assai</v>
      </c>
      <c r="AC1737" s="40">
        <f>IFERROR(Tabela3[[#This Row],[Vlr Devolução]]/$AK$1,"formula")</f>
        <v>7.6510221419555521E-4</v>
      </c>
      <c r="AD1737" s="32">
        <f>IFERROR(Tabela3[[#This Row],[Qtd Devolvida Kg]]/$AL$1,"formula")</f>
        <v>3.4802185508971535E-4</v>
      </c>
      <c r="AE1737" s="41" t="str">
        <f>IFERROR(RIGHT(Tabela3[[#This Row],[Cliente]],10),"formula")</f>
        <v>1899 - 61)</v>
      </c>
      <c r="AF1737" s="41">
        <f>IFERROR(VLOOKUP(Tabela3[[#This Row],[Fantasia]],'BASE VENDAS'!#REF!,2,0),0)</f>
        <v>0</v>
      </c>
      <c r="AG1737" s="41">
        <f>IFERROR(VLOOKUP(Tabela3[[#This Row],[Fantasia]],'BASE VENDAS'!#REF!,3,0),0)</f>
        <v>0</v>
      </c>
      <c r="AH1737" s="42">
        <f t="shared" si="28"/>
        <v>2.8611970184302681E-2</v>
      </c>
    </row>
    <row r="1738" spans="1:34" x14ac:dyDescent="0.2">
      <c r="A1738" s="9" t="str">
        <f>IFERROR(Tabela3[[#This Row],[direita]],"formula")</f>
        <v>1899 - 73)</v>
      </c>
      <c r="C1738" t="s">
        <v>1140</v>
      </c>
      <c r="D1738" t="s">
        <v>921</v>
      </c>
      <c r="E1738" t="s">
        <v>1284</v>
      </c>
      <c r="F1738" t="s">
        <v>681</v>
      </c>
      <c r="G1738" t="s">
        <v>1439</v>
      </c>
      <c r="H1738" s="48">
        <v>45707</v>
      </c>
      <c r="I1738" t="s">
        <v>1982</v>
      </c>
      <c r="J1738" t="s">
        <v>297</v>
      </c>
      <c r="K1738" t="s">
        <v>65</v>
      </c>
      <c r="L1738" t="s">
        <v>169</v>
      </c>
      <c r="M1738" t="s">
        <v>169</v>
      </c>
      <c r="N1738" t="s">
        <v>298</v>
      </c>
      <c r="O1738" t="s">
        <v>341</v>
      </c>
      <c r="P1738" t="s">
        <v>2993</v>
      </c>
      <c r="Q1738" t="s">
        <v>300</v>
      </c>
      <c r="R1738" t="s">
        <v>170</v>
      </c>
      <c r="S1738" t="s">
        <v>20</v>
      </c>
      <c r="T1738" s="49">
        <v>0.5</v>
      </c>
      <c r="U1738" s="49">
        <v>5</v>
      </c>
      <c r="V1738" s="49">
        <v>92.5</v>
      </c>
      <c r="W1738" t="s">
        <v>301</v>
      </c>
      <c r="X1738" t="s">
        <v>370</v>
      </c>
      <c r="Y1738" t="s">
        <v>371</v>
      </c>
      <c r="Z1738" t="s">
        <v>2225</v>
      </c>
      <c r="AA1738" s="2" t="str">
        <f>IFERROR(VLOOKUP(Tabela3[[#This Row],[RetornCodigo]],Tabela7[],4,0),"formula")</f>
        <v xml:space="preserve">Assai Sao Bernardo   </v>
      </c>
      <c r="AB1738" s="9" t="str">
        <f>IFERROR(VLOOKUP(Tabela3[[#This Row],[RetornCodigo]],Tabela7[],3,0),"formula")</f>
        <v>Assai</v>
      </c>
      <c r="AC1738" s="40">
        <f>IFERROR(Tabela3[[#This Row],[Vlr Devolução]]/$AK$1,"formula")</f>
        <v>2.9636496990405716E-4</v>
      </c>
      <c r="AD1738" s="32">
        <f>IFERROR(Tabela3[[#This Row],[Qtd Devolvida Kg]]/$AL$1,"formula")</f>
        <v>1.4500910628738138E-4</v>
      </c>
      <c r="AE1738" s="41" t="str">
        <f>IFERROR(RIGHT(Tabela3[[#This Row],[Cliente]],10),"formula")</f>
        <v>1899 - 73)</v>
      </c>
      <c r="AF1738" s="41">
        <f>IFERROR(VLOOKUP(Tabela3[[#This Row],[Fantasia]],'BASE VENDAS'!#REF!,2,0),0)</f>
        <v>0</v>
      </c>
      <c r="AG1738" s="41">
        <f>IFERROR(VLOOKUP(Tabela3[[#This Row],[Fantasia]],'BASE VENDAS'!#REF!,3,0),0)</f>
        <v>0</v>
      </c>
      <c r="AH1738" s="42">
        <f t="shared" si="28"/>
        <v>2.8611970184302681E-2</v>
      </c>
    </row>
    <row r="1739" spans="1:34" x14ac:dyDescent="0.2">
      <c r="A1739" s="9" t="str">
        <f>IFERROR(Tabela3[[#This Row],[direita]],"formula")</f>
        <v>0002 - 42)</v>
      </c>
      <c r="C1739" t="s">
        <v>1134</v>
      </c>
      <c r="D1739" t="s">
        <v>920</v>
      </c>
      <c r="E1739" t="s">
        <v>1135</v>
      </c>
      <c r="F1739" t="s">
        <v>676</v>
      </c>
      <c r="G1739" t="s">
        <v>1216</v>
      </c>
      <c r="H1739" s="48">
        <v>45694</v>
      </c>
      <c r="I1739" t="s">
        <v>357</v>
      </c>
      <c r="J1739" t="s">
        <v>297</v>
      </c>
      <c r="K1739" t="s">
        <v>65</v>
      </c>
      <c r="L1739" t="s">
        <v>169</v>
      </c>
      <c r="M1739" t="s">
        <v>169</v>
      </c>
      <c r="N1739" t="s">
        <v>298</v>
      </c>
      <c r="O1739" t="s">
        <v>341</v>
      </c>
      <c r="P1739" t="s">
        <v>1306</v>
      </c>
      <c r="Q1739" t="s">
        <v>300</v>
      </c>
      <c r="R1739" t="s">
        <v>170</v>
      </c>
      <c r="S1739" t="s">
        <v>20</v>
      </c>
      <c r="T1739" s="49">
        <v>0.1</v>
      </c>
      <c r="U1739" s="49">
        <v>1</v>
      </c>
      <c r="V1739" s="49">
        <v>19.899999999999999</v>
      </c>
      <c r="W1739" t="s">
        <v>315</v>
      </c>
      <c r="X1739" t="s">
        <v>302</v>
      </c>
      <c r="Y1739" t="s">
        <v>21</v>
      </c>
      <c r="Z1739" t="s">
        <v>1308</v>
      </c>
      <c r="AA1739" s="2" t="str">
        <f>IFERROR(VLOOKUP(Tabela3[[#This Row],[RetornCodigo]],Tabela7[],4,0),"formula")</f>
        <v xml:space="preserve">Atac Canindezinho   </v>
      </c>
      <c r="AB1739" s="9" t="str">
        <f>IFERROR(VLOOKUP(Tabela3[[#This Row],[RetornCodigo]],Tabela7[],3,0),"formula")</f>
        <v>Atacadao</v>
      </c>
      <c r="AC1739" s="40">
        <f>IFERROR(Tabela3[[#This Row],[Vlr Devolução]]/$AK$1,"formula")</f>
        <v>6.3758517849629587E-5</v>
      </c>
      <c r="AD1739" s="32">
        <f>IFERROR(Tabela3[[#This Row],[Qtd Devolvida Kg]]/$AL$1,"formula")</f>
        <v>2.9001821257476276E-5</v>
      </c>
      <c r="AE1739" s="41" t="str">
        <f>IFERROR(RIGHT(Tabela3[[#This Row],[Cliente]],10),"formula")</f>
        <v>0002 - 42)</v>
      </c>
      <c r="AF1739" s="41">
        <f>IFERROR(VLOOKUP(Tabela3[[#This Row],[Fantasia]],'BASE VENDAS'!#REF!,2,0),0)</f>
        <v>0</v>
      </c>
      <c r="AG1739" s="41">
        <f>IFERROR(VLOOKUP(Tabela3[[#This Row],[Fantasia]],'BASE VENDAS'!#REF!,3,0),0)</f>
        <v>0</v>
      </c>
      <c r="AH1739" s="42">
        <f t="shared" si="28"/>
        <v>2.8611970184302681E-2</v>
      </c>
    </row>
    <row r="1740" spans="1:34" x14ac:dyDescent="0.2">
      <c r="A1740" s="9" t="str">
        <f>IFERROR(Tabela3[[#This Row],[direita]],"formula")</f>
        <v>0002 - 39)</v>
      </c>
      <c r="C1740" t="s">
        <v>1134</v>
      </c>
      <c r="D1740" t="s">
        <v>920</v>
      </c>
      <c r="E1740" t="s">
        <v>1135</v>
      </c>
      <c r="F1740" t="s">
        <v>685</v>
      </c>
      <c r="G1740" t="s">
        <v>1316</v>
      </c>
      <c r="H1740" s="48">
        <v>45695</v>
      </c>
      <c r="I1740" t="s">
        <v>357</v>
      </c>
      <c r="J1740" t="s">
        <v>297</v>
      </c>
      <c r="K1740" t="s">
        <v>65</v>
      </c>
      <c r="L1740" t="s">
        <v>169</v>
      </c>
      <c r="M1740" t="s">
        <v>169</v>
      </c>
      <c r="N1740" t="s">
        <v>298</v>
      </c>
      <c r="O1740" t="s">
        <v>341</v>
      </c>
      <c r="P1740" t="s">
        <v>1319</v>
      </c>
      <c r="Q1740" t="s">
        <v>308</v>
      </c>
      <c r="R1740" t="s">
        <v>170</v>
      </c>
      <c r="S1740" t="s">
        <v>20</v>
      </c>
      <c r="T1740" s="49">
        <v>0.2</v>
      </c>
      <c r="U1740" s="49">
        <v>2</v>
      </c>
      <c r="V1740" s="49">
        <v>16.8</v>
      </c>
      <c r="W1740" t="s">
        <v>315</v>
      </c>
      <c r="X1740" t="s">
        <v>368</v>
      </c>
      <c r="Y1740" t="s">
        <v>369</v>
      </c>
      <c r="Z1740" t="s">
        <v>1318</v>
      </c>
      <c r="AA1740" s="2" t="str">
        <f>IFERROR(VLOOKUP(Tabela3[[#This Row],[RetornCodigo]],Tabela7[],4,0),"formula")</f>
        <v xml:space="preserve">Atac Sobral   </v>
      </c>
      <c r="AB1740" s="9" t="str">
        <f>IFERROR(VLOOKUP(Tabela3[[#This Row],[RetornCodigo]],Tabela7[],3,0),"formula")</f>
        <v>Atacadao</v>
      </c>
      <c r="AC1740" s="40">
        <f>IFERROR(Tabela3[[#This Row],[Vlr Devolução]]/$AK$1,"formula")</f>
        <v>5.3826286425817955E-5</v>
      </c>
      <c r="AD1740" s="32">
        <f>IFERROR(Tabela3[[#This Row],[Qtd Devolvida Kg]]/$AL$1,"formula")</f>
        <v>5.8003642514952552E-5</v>
      </c>
      <c r="AE1740" s="41" t="str">
        <f>IFERROR(RIGHT(Tabela3[[#This Row],[Cliente]],10),"formula")</f>
        <v>0002 - 39)</v>
      </c>
      <c r="AF1740" s="41">
        <f>IFERROR(VLOOKUP(Tabela3[[#This Row],[Fantasia]],'BASE VENDAS'!#REF!,2,0),0)</f>
        <v>0</v>
      </c>
      <c r="AG1740" s="41">
        <f>IFERROR(VLOOKUP(Tabela3[[#This Row],[Fantasia]],'BASE VENDAS'!#REF!,3,0),0)</f>
        <v>0</v>
      </c>
      <c r="AH1740" s="42">
        <f t="shared" si="28"/>
        <v>2.8611970184302681E-2</v>
      </c>
    </row>
    <row r="1741" spans="1:34" x14ac:dyDescent="0.2">
      <c r="A1741" s="9" t="str">
        <f>IFERROR(Tabela3[[#This Row],[direita]],"formula")</f>
        <v>2459 - 58)</v>
      </c>
      <c r="C1741" t="s">
        <v>1134</v>
      </c>
      <c r="D1741" t="s">
        <v>917</v>
      </c>
      <c r="E1741" t="s">
        <v>1135</v>
      </c>
      <c r="F1741" t="s">
        <v>698</v>
      </c>
      <c r="G1741" t="s">
        <v>1345</v>
      </c>
      <c r="H1741" s="48">
        <v>45692</v>
      </c>
      <c r="I1741" t="s">
        <v>357</v>
      </c>
      <c r="J1741" t="s">
        <v>297</v>
      </c>
      <c r="K1741" t="s">
        <v>65</v>
      </c>
      <c r="L1741" t="s">
        <v>169</v>
      </c>
      <c r="M1741" t="s">
        <v>169</v>
      </c>
      <c r="N1741" t="s">
        <v>298</v>
      </c>
      <c r="O1741" t="s">
        <v>341</v>
      </c>
      <c r="P1741" t="s">
        <v>1346</v>
      </c>
      <c r="Q1741" t="s">
        <v>309</v>
      </c>
      <c r="R1741" t="s">
        <v>170</v>
      </c>
      <c r="S1741" t="s">
        <v>20</v>
      </c>
      <c r="T1741" s="49">
        <v>0.1</v>
      </c>
      <c r="U1741" s="49">
        <v>1</v>
      </c>
      <c r="V1741" s="49">
        <v>20.9</v>
      </c>
      <c r="W1741" t="s">
        <v>315</v>
      </c>
      <c r="X1741" t="s">
        <v>302</v>
      </c>
      <c r="Y1741" t="s">
        <v>21</v>
      </c>
      <c r="Z1741" t="s">
        <v>1347</v>
      </c>
      <c r="AA1741" s="2" t="str">
        <f>IFERROR(VLOOKUP(Tabela3[[#This Row],[RetornCodigo]],Tabela7[],4,0),"formula")</f>
        <v xml:space="preserve">Mateus Maranguape   </v>
      </c>
      <c r="AB1741" s="9" t="str">
        <f>IFERROR(VLOOKUP(Tabela3[[#This Row],[RetornCodigo]],Tabela7[],3,0),"formula")</f>
        <v>Mateus</v>
      </c>
      <c r="AC1741" s="40">
        <f>IFERROR(Tabela3[[#This Row],[Vlr Devolução]]/$AK$1,"formula")</f>
        <v>6.696246347021399E-5</v>
      </c>
      <c r="AD1741" s="32">
        <f>IFERROR(Tabela3[[#This Row],[Qtd Devolvida Kg]]/$AL$1,"formula")</f>
        <v>2.9001821257476276E-5</v>
      </c>
      <c r="AE1741" s="41" t="str">
        <f>IFERROR(RIGHT(Tabela3[[#This Row],[Cliente]],10),"formula")</f>
        <v>2459 - 58)</v>
      </c>
      <c r="AF1741" s="41">
        <f>IFERROR(VLOOKUP(Tabela3[[#This Row],[Fantasia]],'BASE VENDAS'!#REF!,2,0),0)</f>
        <v>0</v>
      </c>
      <c r="AG1741" s="41">
        <f>IFERROR(VLOOKUP(Tabela3[[#This Row],[Fantasia]],'BASE VENDAS'!#REF!,3,0),0)</f>
        <v>0</v>
      </c>
      <c r="AH1741" s="42">
        <f t="shared" si="28"/>
        <v>2.8611970184302681E-2</v>
      </c>
    </row>
    <row r="1742" spans="1:34" x14ac:dyDescent="0.2">
      <c r="A1742" s="9" t="str">
        <f>IFERROR(Tabela3[[#This Row],[direita]],"formula")</f>
        <v>2459 - 54)</v>
      </c>
      <c r="C1742" t="s">
        <v>1134</v>
      </c>
      <c r="D1742" t="s">
        <v>917</v>
      </c>
      <c r="E1742" t="s">
        <v>1135</v>
      </c>
      <c r="F1742" t="s">
        <v>680</v>
      </c>
      <c r="G1742" t="s">
        <v>1158</v>
      </c>
      <c r="H1742" s="48">
        <v>45692</v>
      </c>
      <c r="I1742" t="s">
        <v>357</v>
      </c>
      <c r="J1742" t="s">
        <v>297</v>
      </c>
      <c r="K1742" t="s">
        <v>65</v>
      </c>
      <c r="L1742" t="s">
        <v>169</v>
      </c>
      <c r="M1742" t="s">
        <v>169</v>
      </c>
      <c r="N1742" t="s">
        <v>298</v>
      </c>
      <c r="O1742" t="s">
        <v>341</v>
      </c>
      <c r="P1742" t="s">
        <v>1353</v>
      </c>
      <c r="Q1742" t="s">
        <v>319</v>
      </c>
      <c r="R1742" t="s">
        <v>170</v>
      </c>
      <c r="S1742" t="s">
        <v>20</v>
      </c>
      <c r="T1742" s="49">
        <v>0.05</v>
      </c>
      <c r="U1742" s="49">
        <v>0.5</v>
      </c>
      <c r="V1742" s="49">
        <v>10.45</v>
      </c>
      <c r="W1742" t="s">
        <v>315</v>
      </c>
      <c r="X1742" t="s">
        <v>368</v>
      </c>
      <c r="Y1742" t="s">
        <v>369</v>
      </c>
      <c r="Z1742" t="s">
        <v>1354</v>
      </c>
      <c r="AA1742" s="2" t="str">
        <f>IFERROR(VLOOKUP(Tabela3[[#This Row],[RetornCodigo]],Tabela7[],4,0),"formula")</f>
        <v xml:space="preserve">Mateus Maracanau   </v>
      </c>
      <c r="AB1742" s="9" t="str">
        <f>IFERROR(VLOOKUP(Tabela3[[#This Row],[RetornCodigo]],Tabela7[],3,0),"formula")</f>
        <v>Mateus</v>
      </c>
      <c r="AC1742" s="40">
        <f>IFERROR(Tabela3[[#This Row],[Vlr Devolução]]/$AK$1,"formula")</f>
        <v>3.3481231735106995E-5</v>
      </c>
      <c r="AD1742" s="32">
        <f>IFERROR(Tabela3[[#This Row],[Qtd Devolvida Kg]]/$AL$1,"formula")</f>
        <v>1.4500910628738138E-5</v>
      </c>
      <c r="AE1742" s="41" t="str">
        <f>IFERROR(RIGHT(Tabela3[[#This Row],[Cliente]],10),"formula")</f>
        <v>2459 - 54)</v>
      </c>
      <c r="AF1742" s="41">
        <f>IFERROR(VLOOKUP(Tabela3[[#This Row],[Fantasia]],'BASE VENDAS'!#REF!,2,0),0)</f>
        <v>0</v>
      </c>
      <c r="AG1742" s="41">
        <f>IFERROR(VLOOKUP(Tabela3[[#This Row],[Fantasia]],'BASE VENDAS'!#REF!,3,0),0)</f>
        <v>0</v>
      </c>
      <c r="AH1742" s="42">
        <f t="shared" si="28"/>
        <v>2.8611970184302681E-2</v>
      </c>
    </row>
    <row r="1743" spans="1:34" x14ac:dyDescent="0.2">
      <c r="A1743" s="9" t="str">
        <f>IFERROR(Tabela3[[#This Row],[direita]],"formula")</f>
        <v>2459 - 23)</v>
      </c>
      <c r="C1743" t="s">
        <v>1140</v>
      </c>
      <c r="D1743" t="s">
        <v>918</v>
      </c>
      <c r="E1743" t="s">
        <v>1284</v>
      </c>
      <c r="F1743" t="s">
        <v>678</v>
      </c>
      <c r="G1743" t="s">
        <v>1374</v>
      </c>
      <c r="H1743" s="48">
        <v>45695</v>
      </c>
      <c r="I1743" t="s">
        <v>357</v>
      </c>
      <c r="J1743" t="s">
        <v>297</v>
      </c>
      <c r="K1743" t="s">
        <v>65</v>
      </c>
      <c r="L1743" t="s">
        <v>169</v>
      </c>
      <c r="M1743" t="s">
        <v>169</v>
      </c>
      <c r="N1743" t="s">
        <v>298</v>
      </c>
      <c r="O1743" t="s">
        <v>341</v>
      </c>
      <c r="P1743" t="s">
        <v>1375</v>
      </c>
      <c r="Q1743" t="s">
        <v>327</v>
      </c>
      <c r="R1743" t="s">
        <v>1918</v>
      </c>
      <c r="S1743" t="s">
        <v>20</v>
      </c>
      <c r="T1743" s="49">
        <v>0.15</v>
      </c>
      <c r="U1743" s="49">
        <v>1.5</v>
      </c>
      <c r="V1743" s="49">
        <v>30.75</v>
      </c>
      <c r="W1743" t="s">
        <v>315</v>
      </c>
      <c r="X1743" t="s">
        <v>302</v>
      </c>
      <c r="Y1743" t="s">
        <v>21</v>
      </c>
      <c r="Z1743" t="s">
        <v>1376</v>
      </c>
      <c r="AA1743" s="2" t="str">
        <f>IFERROR(VLOOKUP(Tabela3[[#This Row],[RetornCodigo]],Tabela7[],4,0),"formula")</f>
        <v xml:space="preserve">Mix Mateus Centro  Timon   </v>
      </c>
      <c r="AB1743" s="9" t="str">
        <f>IFERROR(VLOOKUP(Tabela3[[#This Row],[RetornCodigo]],Tabela7[],3,0),"formula")</f>
        <v>Mateus</v>
      </c>
      <c r="AC1743" s="40">
        <f>IFERROR(Tabela3[[#This Row],[Vlr Devolução]]/$AK$1,"formula")</f>
        <v>9.8521327832970352E-5</v>
      </c>
      <c r="AD1743" s="32">
        <f>IFERROR(Tabela3[[#This Row],[Qtd Devolvida Kg]]/$AL$1,"formula")</f>
        <v>4.3502731886214419E-5</v>
      </c>
      <c r="AE1743" s="41" t="str">
        <f>IFERROR(RIGHT(Tabela3[[#This Row],[Cliente]],10),"formula")</f>
        <v>2459 - 23)</v>
      </c>
      <c r="AF1743" s="41">
        <f>IFERROR(VLOOKUP(Tabela3[[#This Row],[Fantasia]],'BASE VENDAS'!#REF!,2,0),0)</f>
        <v>0</v>
      </c>
      <c r="AG1743" s="41">
        <f>IFERROR(VLOOKUP(Tabela3[[#This Row],[Fantasia]],'BASE VENDAS'!#REF!,3,0),0)</f>
        <v>0</v>
      </c>
      <c r="AH1743" s="42">
        <f t="shared" si="28"/>
        <v>2.8611970184302681E-2</v>
      </c>
    </row>
    <row r="1744" spans="1:34" x14ac:dyDescent="0.2">
      <c r="A1744" s="9" t="str">
        <f>IFERROR(Tabela3[[#This Row],[direita]],"formula")</f>
        <v>1899 - 29)</v>
      </c>
      <c r="C1744" t="s">
        <v>1140</v>
      </c>
      <c r="D1744" t="s">
        <v>923</v>
      </c>
      <c r="E1744" t="s">
        <v>1141</v>
      </c>
      <c r="F1744" t="s">
        <v>684</v>
      </c>
      <c r="G1744" t="s">
        <v>1455</v>
      </c>
      <c r="H1744" s="48">
        <v>45692</v>
      </c>
      <c r="I1744" t="s">
        <v>357</v>
      </c>
      <c r="J1744" t="s">
        <v>297</v>
      </c>
      <c r="K1744" t="s">
        <v>65</v>
      </c>
      <c r="L1744" t="s">
        <v>169</v>
      </c>
      <c r="M1744" t="s">
        <v>169</v>
      </c>
      <c r="N1744" t="s">
        <v>298</v>
      </c>
      <c r="O1744" t="s">
        <v>341</v>
      </c>
      <c r="P1744" t="s">
        <v>1459</v>
      </c>
      <c r="Q1744" t="s">
        <v>307</v>
      </c>
      <c r="R1744" t="s">
        <v>1918</v>
      </c>
      <c r="S1744" t="s">
        <v>20</v>
      </c>
      <c r="T1744" s="49">
        <v>0.35120000000000001</v>
      </c>
      <c r="U1744" s="49">
        <v>3.512</v>
      </c>
      <c r="V1744" s="49">
        <v>63.22</v>
      </c>
      <c r="W1744" t="s">
        <v>315</v>
      </c>
      <c r="X1744" t="s">
        <v>302</v>
      </c>
      <c r="Y1744" t="s">
        <v>21</v>
      </c>
      <c r="Z1744" t="s">
        <v>1460</v>
      </c>
      <c r="AA1744" s="2" t="str">
        <f>IFERROR(VLOOKUP(Tabela3[[#This Row],[RetornCodigo]],Tabela7[],4,0),"formula")</f>
        <v xml:space="preserve">Assai Parnaiba   </v>
      </c>
      <c r="AB1744" s="9" t="str">
        <f>IFERROR(VLOOKUP(Tabela3[[#This Row],[RetornCodigo]],Tabela7[],3,0),"formula")</f>
        <v>Assai</v>
      </c>
      <c r="AC1744" s="40">
        <f>IFERROR(Tabela3[[#This Row],[Vlr Devolução]]/$AK$1,"formula")</f>
        <v>2.025534421333459E-4</v>
      </c>
      <c r="AD1744" s="32">
        <f>IFERROR(Tabela3[[#This Row],[Qtd Devolvida Kg]]/$AL$1,"formula")</f>
        <v>1.0185439625625668E-4</v>
      </c>
      <c r="AE1744" s="41" t="str">
        <f>IFERROR(RIGHT(Tabela3[[#This Row],[Cliente]],10),"formula")</f>
        <v>1899 - 29)</v>
      </c>
      <c r="AF1744" s="41">
        <f>IFERROR(VLOOKUP(Tabela3[[#This Row],[Fantasia]],'BASE VENDAS'!#REF!,2,0),0)</f>
        <v>0</v>
      </c>
      <c r="AG1744" s="41">
        <f>IFERROR(VLOOKUP(Tabela3[[#This Row],[Fantasia]],'BASE VENDAS'!#REF!,3,0),0)</f>
        <v>0</v>
      </c>
      <c r="AH1744" s="42">
        <f t="shared" si="28"/>
        <v>2.8611970184302681E-2</v>
      </c>
    </row>
    <row r="1745" spans="1:34" x14ac:dyDescent="0.2">
      <c r="A1745" s="9" t="str">
        <f>IFERROR(Tabela3[[#This Row],[direita]],"formula")</f>
        <v>0048 - 19)</v>
      </c>
      <c r="C1745" t="s">
        <v>1140</v>
      </c>
      <c r="D1745" t="s">
        <v>918</v>
      </c>
      <c r="E1745" t="s">
        <v>1141</v>
      </c>
      <c r="F1745" t="s">
        <v>677</v>
      </c>
      <c r="G1745" t="s">
        <v>1466</v>
      </c>
      <c r="H1745" s="48">
        <v>45707</v>
      </c>
      <c r="I1745" t="s">
        <v>1982</v>
      </c>
      <c r="J1745" t="s">
        <v>297</v>
      </c>
      <c r="K1745" t="s">
        <v>65</v>
      </c>
      <c r="L1745" t="s">
        <v>169</v>
      </c>
      <c r="M1745" t="s">
        <v>169</v>
      </c>
      <c r="N1745" t="s">
        <v>298</v>
      </c>
      <c r="O1745" t="s">
        <v>341</v>
      </c>
      <c r="P1745" t="s">
        <v>2845</v>
      </c>
      <c r="Q1745" t="s">
        <v>2156</v>
      </c>
      <c r="R1745" t="s">
        <v>1918</v>
      </c>
      <c r="S1745" t="s">
        <v>20</v>
      </c>
      <c r="T1745" s="49">
        <v>0.15</v>
      </c>
      <c r="U1745" s="49">
        <v>1.5</v>
      </c>
      <c r="V1745" s="49">
        <v>29.85</v>
      </c>
      <c r="W1745" t="s">
        <v>305</v>
      </c>
      <c r="X1745" t="s">
        <v>368</v>
      </c>
      <c r="Y1745" t="s">
        <v>369</v>
      </c>
      <c r="Z1745" t="s">
        <v>1468</v>
      </c>
      <c r="AA1745" s="2" t="str">
        <f>IFERROR(VLOOKUP(Tabela3[[#This Row],[RetornCodigo]],Tabela7[],4,0),"formula")</f>
        <v xml:space="preserve">Atac Teresina   </v>
      </c>
      <c r="AB1745" s="9" t="str">
        <f>IFERROR(VLOOKUP(Tabela3[[#This Row],[RetornCodigo]],Tabela7[],3,0),"formula")</f>
        <v>Atacadao</v>
      </c>
      <c r="AC1745" s="40">
        <f>IFERROR(Tabela3[[#This Row],[Vlr Devolução]]/$AK$1,"formula")</f>
        <v>9.5637776774444401E-5</v>
      </c>
      <c r="AD1745" s="32">
        <f>IFERROR(Tabela3[[#This Row],[Qtd Devolvida Kg]]/$AL$1,"formula")</f>
        <v>4.3502731886214419E-5</v>
      </c>
      <c r="AE1745" s="41" t="str">
        <f>IFERROR(RIGHT(Tabela3[[#This Row],[Cliente]],10),"formula")</f>
        <v>0048 - 19)</v>
      </c>
      <c r="AF1745" s="41">
        <f>IFERROR(VLOOKUP(Tabela3[[#This Row],[Fantasia]],'BASE VENDAS'!#REF!,2,0),0)</f>
        <v>0</v>
      </c>
      <c r="AG1745" s="41">
        <f>IFERROR(VLOOKUP(Tabela3[[#This Row],[Fantasia]],'BASE VENDAS'!#REF!,3,0),0)</f>
        <v>0</v>
      </c>
      <c r="AH1745" s="42">
        <f t="shared" si="28"/>
        <v>2.8611970184302681E-2</v>
      </c>
    </row>
    <row r="1746" spans="1:34" x14ac:dyDescent="0.2">
      <c r="A1746" s="9" t="str">
        <f>IFERROR(Tabela3[[#This Row],[direita]],"formula")</f>
        <v>1899 - 40)</v>
      </c>
      <c r="C1746" t="s">
        <v>1140</v>
      </c>
      <c r="D1746" t="s">
        <v>919</v>
      </c>
      <c r="E1746" t="s">
        <v>1141</v>
      </c>
      <c r="F1746" t="s">
        <v>677</v>
      </c>
      <c r="G1746" t="s">
        <v>1142</v>
      </c>
      <c r="H1746" s="48">
        <v>45692</v>
      </c>
      <c r="I1746" t="s">
        <v>357</v>
      </c>
      <c r="J1746" t="s">
        <v>297</v>
      </c>
      <c r="K1746" t="s">
        <v>65</v>
      </c>
      <c r="L1746" t="s">
        <v>169</v>
      </c>
      <c r="M1746" t="s">
        <v>169</v>
      </c>
      <c r="N1746" t="s">
        <v>298</v>
      </c>
      <c r="O1746" t="s">
        <v>341</v>
      </c>
      <c r="P1746" t="s">
        <v>1502</v>
      </c>
      <c r="Q1746" t="s">
        <v>309</v>
      </c>
      <c r="R1746" t="s">
        <v>1918</v>
      </c>
      <c r="S1746" t="s">
        <v>20</v>
      </c>
      <c r="T1746" s="49">
        <v>0.08</v>
      </c>
      <c r="U1746" s="49">
        <v>0.8</v>
      </c>
      <c r="V1746" s="49">
        <v>14.4</v>
      </c>
      <c r="W1746" t="s">
        <v>315</v>
      </c>
      <c r="X1746" t="s">
        <v>302</v>
      </c>
      <c r="Y1746" t="s">
        <v>21</v>
      </c>
      <c r="Z1746" t="s">
        <v>1503</v>
      </c>
      <c r="AA1746" s="2" t="str">
        <f>IFERROR(VLOOKUP(Tabela3[[#This Row],[RetornCodigo]],Tabela7[],4,0),"formula")</f>
        <v xml:space="preserve">Assai Ininga   </v>
      </c>
      <c r="AB1746" s="9" t="str">
        <f>IFERROR(VLOOKUP(Tabela3[[#This Row],[RetornCodigo]],Tabela7[],3,0),"formula")</f>
        <v>Assai</v>
      </c>
      <c r="AC1746" s="40">
        <f>IFERROR(Tabela3[[#This Row],[Vlr Devolução]]/$AK$1,"formula")</f>
        <v>4.6136816936415386E-5</v>
      </c>
      <c r="AD1746" s="32">
        <f>IFERROR(Tabela3[[#This Row],[Qtd Devolvida Kg]]/$AL$1,"formula")</f>
        <v>2.3201457005981022E-5</v>
      </c>
      <c r="AE1746" s="41" t="str">
        <f>IFERROR(RIGHT(Tabela3[[#This Row],[Cliente]],10),"formula")</f>
        <v>1899 - 40)</v>
      </c>
      <c r="AF1746" s="41">
        <f>IFERROR(VLOOKUP(Tabela3[[#This Row],[Fantasia]],'BASE VENDAS'!#REF!,2,0),0)</f>
        <v>0</v>
      </c>
      <c r="AG1746" s="41">
        <f>IFERROR(VLOOKUP(Tabela3[[#This Row],[Fantasia]],'BASE VENDAS'!#REF!,3,0),0)</f>
        <v>0</v>
      </c>
      <c r="AH1746" s="42">
        <f t="shared" si="28"/>
        <v>2.8611970184302681E-2</v>
      </c>
    </row>
    <row r="1747" spans="1:34" x14ac:dyDescent="0.2">
      <c r="A1747" s="9" t="str">
        <f>IFERROR(Tabela3[[#This Row],[direita]],"formula")</f>
        <v>0008 - 05)</v>
      </c>
      <c r="C1747" t="s">
        <v>1140</v>
      </c>
      <c r="D1747" t="s">
        <v>918</v>
      </c>
      <c r="E1747" t="s">
        <v>1141</v>
      </c>
      <c r="F1747" t="s">
        <v>677</v>
      </c>
      <c r="G1747" t="s">
        <v>1291</v>
      </c>
      <c r="H1747" s="48">
        <v>45691</v>
      </c>
      <c r="I1747" t="s">
        <v>357</v>
      </c>
      <c r="J1747" t="s">
        <v>297</v>
      </c>
      <c r="K1747" t="s">
        <v>65</v>
      </c>
      <c r="L1747" t="s">
        <v>169</v>
      </c>
      <c r="M1747" t="s">
        <v>169</v>
      </c>
      <c r="N1747" t="s">
        <v>298</v>
      </c>
      <c r="O1747" t="s">
        <v>341</v>
      </c>
      <c r="P1747" t="s">
        <v>1528</v>
      </c>
      <c r="Q1747" t="s">
        <v>307</v>
      </c>
      <c r="R1747" t="s">
        <v>1918</v>
      </c>
      <c r="S1747" t="s">
        <v>20</v>
      </c>
      <c r="T1747" s="49">
        <v>0.27</v>
      </c>
      <c r="U1747" s="49">
        <v>2.7</v>
      </c>
      <c r="V1747" s="49">
        <v>47.25</v>
      </c>
      <c r="W1747" t="s">
        <v>305</v>
      </c>
      <c r="X1747" t="s">
        <v>368</v>
      </c>
      <c r="Y1747" t="s">
        <v>369</v>
      </c>
      <c r="Z1747" t="s">
        <v>1529</v>
      </c>
      <c r="AA1747" s="2" t="str">
        <f>IFERROR(VLOOKUP(Tabela3[[#This Row],[RetornCodigo]],Tabela7[],4,0),"formula")</f>
        <v xml:space="preserve">Vanguarda Beira Rio   </v>
      </c>
      <c r="AB1747" s="9" t="str">
        <f>IFERROR(VLOOKUP(Tabela3[[#This Row],[RetornCodigo]],Tabela7[],3,0),"formula")</f>
        <v>Vanguarda</v>
      </c>
      <c r="AC1747" s="40">
        <f>IFERROR(Tabela3[[#This Row],[Vlr Devolução]]/$AK$1,"formula")</f>
        <v>1.5138643057261298E-4</v>
      </c>
      <c r="AD1747" s="32">
        <f>IFERROR(Tabela3[[#This Row],[Qtd Devolvida Kg]]/$AL$1,"formula")</f>
        <v>7.8304917395185955E-5</v>
      </c>
      <c r="AE1747" s="41" t="str">
        <f>IFERROR(RIGHT(Tabela3[[#This Row],[Cliente]],10),"formula")</f>
        <v>0008 - 05)</v>
      </c>
      <c r="AF1747" s="41">
        <f>IFERROR(VLOOKUP(Tabela3[[#This Row],[Fantasia]],'BASE VENDAS'!#REF!,2,0),0)</f>
        <v>0</v>
      </c>
      <c r="AG1747" s="41">
        <f>IFERROR(VLOOKUP(Tabela3[[#This Row],[Fantasia]],'BASE VENDAS'!#REF!,3,0),0)</f>
        <v>0</v>
      </c>
      <c r="AH1747" s="42">
        <f t="shared" si="28"/>
        <v>2.8611970184302681E-2</v>
      </c>
    </row>
    <row r="1748" spans="1:34" x14ac:dyDescent="0.2">
      <c r="A1748" s="9" t="str">
        <f>IFERROR(Tabela3[[#This Row],[direita]],"formula")</f>
        <v>2459 - 23)</v>
      </c>
      <c r="C1748" t="s">
        <v>1140</v>
      </c>
      <c r="D1748" t="s">
        <v>918</v>
      </c>
      <c r="E1748" t="s">
        <v>1284</v>
      </c>
      <c r="F1748" t="s">
        <v>678</v>
      </c>
      <c r="G1748" t="s">
        <v>1374</v>
      </c>
      <c r="H1748" s="48">
        <v>45707</v>
      </c>
      <c r="I1748" t="s">
        <v>1982</v>
      </c>
      <c r="J1748" t="s">
        <v>297</v>
      </c>
      <c r="K1748" t="s">
        <v>65</v>
      </c>
      <c r="L1748" t="s">
        <v>169</v>
      </c>
      <c r="M1748" t="s">
        <v>172</v>
      </c>
      <c r="N1748" t="s">
        <v>342</v>
      </c>
      <c r="O1748" t="s">
        <v>341</v>
      </c>
      <c r="P1748" t="s">
        <v>2994</v>
      </c>
      <c r="Q1748" t="s">
        <v>300</v>
      </c>
      <c r="R1748" t="s">
        <v>173</v>
      </c>
      <c r="S1748" t="s">
        <v>20</v>
      </c>
      <c r="T1748" s="49">
        <v>0.42859999999999998</v>
      </c>
      <c r="U1748" s="49">
        <v>6.6733019999999996</v>
      </c>
      <c r="V1748" s="49">
        <v>89.4</v>
      </c>
      <c r="W1748" t="s">
        <v>301</v>
      </c>
      <c r="X1748" t="s">
        <v>370</v>
      </c>
      <c r="Y1748" t="s">
        <v>371</v>
      </c>
      <c r="Z1748" t="s">
        <v>2995</v>
      </c>
      <c r="AA1748" s="2" t="str">
        <f>IFERROR(VLOOKUP(Tabela3[[#This Row],[RetornCodigo]],Tabela7[],4,0),"formula")</f>
        <v xml:space="preserve">Mix Mateus Centro  Timon   </v>
      </c>
      <c r="AB1748" s="9" t="str">
        <f>IFERROR(VLOOKUP(Tabela3[[#This Row],[RetornCodigo]],Tabela7[],3,0),"formula")</f>
        <v>Mateus</v>
      </c>
      <c r="AC1748" s="40">
        <f>IFERROR(Tabela3[[#This Row],[Vlr Devolução]]/$AK$1,"formula")</f>
        <v>2.8643273848024553E-4</v>
      </c>
      <c r="AD1748" s="32">
        <f>IFERROR(Tabela3[[#This Row],[Qtd Devolvida Kg]]/$AL$1,"formula")</f>
        <v>1.9353791180115894E-4</v>
      </c>
      <c r="AE1748" s="41" t="str">
        <f>IFERROR(RIGHT(Tabela3[[#This Row],[Cliente]],10),"formula")</f>
        <v>2459 - 23)</v>
      </c>
      <c r="AF1748" s="41">
        <f>IFERROR(VLOOKUP(Tabela3[[#This Row],[Fantasia]],'BASE VENDAS'!#REF!,2,0),0)</f>
        <v>0</v>
      </c>
      <c r="AG1748" s="41">
        <f>IFERROR(VLOOKUP(Tabela3[[#This Row],[Fantasia]],'BASE VENDAS'!#REF!,3,0),0)</f>
        <v>0</v>
      </c>
      <c r="AH1748" s="42">
        <f t="shared" si="28"/>
        <v>2.8611970184302681E-2</v>
      </c>
    </row>
    <row r="1749" spans="1:34" x14ac:dyDescent="0.2">
      <c r="A1749" s="9" t="str">
        <f>IFERROR(Tabela3[[#This Row],[direita]],"formula")</f>
        <v>1456 - 04)</v>
      </c>
      <c r="C1749" t="s">
        <v>1140</v>
      </c>
      <c r="D1749" t="s">
        <v>918</v>
      </c>
      <c r="E1749" t="s">
        <v>1141</v>
      </c>
      <c r="F1749" t="s">
        <v>677</v>
      </c>
      <c r="G1749" t="s">
        <v>1619</v>
      </c>
      <c r="H1749" s="48">
        <v>45695</v>
      </c>
      <c r="I1749" t="s">
        <v>357</v>
      </c>
      <c r="J1749" t="s">
        <v>297</v>
      </c>
      <c r="K1749" t="s">
        <v>65</v>
      </c>
      <c r="L1749" t="s">
        <v>169</v>
      </c>
      <c r="M1749" t="s">
        <v>172</v>
      </c>
      <c r="N1749" t="s">
        <v>342</v>
      </c>
      <c r="O1749" t="s">
        <v>341</v>
      </c>
      <c r="P1749" t="s">
        <v>1624</v>
      </c>
      <c r="Q1749" t="s">
        <v>307</v>
      </c>
      <c r="R1749" t="s">
        <v>173</v>
      </c>
      <c r="S1749" t="s">
        <v>20</v>
      </c>
      <c r="T1749" s="49">
        <v>0.1429</v>
      </c>
      <c r="U1749" s="49">
        <v>2.2249530000000002</v>
      </c>
      <c r="V1749" s="49">
        <v>29.8</v>
      </c>
      <c r="W1749" t="s">
        <v>301</v>
      </c>
      <c r="X1749" t="s">
        <v>370</v>
      </c>
      <c r="Y1749" t="s">
        <v>371</v>
      </c>
      <c r="Z1749" t="s">
        <v>1625</v>
      </c>
      <c r="AA1749" s="2" t="str">
        <f>IFERROR(VLOOKUP(Tabela3[[#This Row],[RetornCodigo]],Tabela7[],4,0),"formula")</f>
        <v xml:space="preserve">Mateus Uruguai   </v>
      </c>
      <c r="AB1749" s="9" t="str">
        <f>IFERROR(VLOOKUP(Tabela3[[#This Row],[RetornCodigo]],Tabela7[],3,0),"formula")</f>
        <v>Mateus</v>
      </c>
      <c r="AC1749" s="40">
        <f>IFERROR(Tabela3[[#This Row],[Vlr Devolução]]/$AK$1,"formula")</f>
        <v>9.5477579493415175E-5</v>
      </c>
      <c r="AD1749" s="32">
        <f>IFERROR(Tabela3[[#This Row],[Qtd Devolvida Kg]]/$AL$1,"formula")</f>
        <v>6.4527689212285619E-5</v>
      </c>
      <c r="AE1749" s="41" t="str">
        <f>IFERROR(RIGHT(Tabela3[[#This Row],[Cliente]],10),"formula")</f>
        <v>1456 - 04)</v>
      </c>
      <c r="AF1749" s="41">
        <f>IFERROR(VLOOKUP(Tabela3[[#This Row],[Fantasia]],'BASE VENDAS'!#REF!,2,0),0)</f>
        <v>0</v>
      </c>
      <c r="AG1749" s="41">
        <f>IFERROR(VLOOKUP(Tabela3[[#This Row],[Fantasia]],'BASE VENDAS'!#REF!,3,0),0)</f>
        <v>0</v>
      </c>
      <c r="AH1749" s="42">
        <f t="shared" si="28"/>
        <v>2.8611970184302681E-2</v>
      </c>
    </row>
    <row r="1750" spans="1:34" x14ac:dyDescent="0.2">
      <c r="A1750" s="9" t="str">
        <f>IFERROR(Tabela3[[#This Row],[direita]],"formula")</f>
        <v>1899 - 29)</v>
      </c>
      <c r="C1750" t="s">
        <v>1140</v>
      </c>
      <c r="D1750" t="s">
        <v>923</v>
      </c>
      <c r="E1750" t="s">
        <v>1141</v>
      </c>
      <c r="F1750" t="s">
        <v>684</v>
      </c>
      <c r="G1750" t="s">
        <v>1455</v>
      </c>
      <c r="H1750" s="48">
        <v>45706</v>
      </c>
      <c r="I1750" t="s">
        <v>1982</v>
      </c>
      <c r="J1750" t="s">
        <v>297</v>
      </c>
      <c r="K1750" t="s">
        <v>65</v>
      </c>
      <c r="L1750" t="s">
        <v>169</v>
      </c>
      <c r="M1750" t="s">
        <v>172</v>
      </c>
      <c r="N1750" t="s">
        <v>342</v>
      </c>
      <c r="O1750" t="s">
        <v>341</v>
      </c>
      <c r="P1750" t="s">
        <v>2467</v>
      </c>
      <c r="Q1750" t="s">
        <v>300</v>
      </c>
      <c r="R1750" t="s">
        <v>173</v>
      </c>
      <c r="S1750" t="s">
        <v>20</v>
      </c>
      <c r="T1750" s="49">
        <v>7.1400000000000005E-2</v>
      </c>
      <c r="U1750" s="49">
        <v>1.1116980000000001</v>
      </c>
      <c r="V1750" s="49">
        <v>16.3</v>
      </c>
      <c r="W1750" t="s">
        <v>301</v>
      </c>
      <c r="X1750" t="s">
        <v>370</v>
      </c>
      <c r="Y1750" t="s">
        <v>371</v>
      </c>
      <c r="Z1750" t="s">
        <v>2468</v>
      </c>
      <c r="AA1750" s="2" t="str">
        <f>IFERROR(VLOOKUP(Tabela3[[#This Row],[RetornCodigo]],Tabela7[],4,0),"formula")</f>
        <v xml:space="preserve">Assai Parnaiba   </v>
      </c>
      <c r="AB1750" s="9" t="str">
        <f>IFERROR(VLOOKUP(Tabela3[[#This Row],[RetornCodigo]],Tabela7[],3,0),"formula")</f>
        <v>Assai</v>
      </c>
      <c r="AC1750" s="40">
        <f>IFERROR(Tabela3[[#This Row],[Vlr Devolução]]/$AK$1,"formula")</f>
        <v>5.2224313615525754E-5</v>
      </c>
      <c r="AD1750" s="32">
        <f>IFERROR(Tabela3[[#This Row],[Qtd Devolvida Kg]]/$AL$1,"formula")</f>
        <v>3.2241266688293863E-5</v>
      </c>
      <c r="AE1750" s="41" t="str">
        <f>IFERROR(RIGHT(Tabela3[[#This Row],[Cliente]],10),"formula")</f>
        <v>1899 - 29)</v>
      </c>
      <c r="AF1750" s="41">
        <f>IFERROR(VLOOKUP(Tabela3[[#This Row],[Fantasia]],'BASE VENDAS'!#REF!,2,0),0)</f>
        <v>0</v>
      </c>
      <c r="AG1750" s="41">
        <f>IFERROR(VLOOKUP(Tabela3[[#This Row],[Fantasia]],'BASE VENDAS'!#REF!,3,0),0)</f>
        <v>0</v>
      </c>
      <c r="AH1750" s="42">
        <f t="shared" si="28"/>
        <v>2.8611970184302681E-2</v>
      </c>
    </row>
    <row r="1751" spans="1:34" x14ac:dyDescent="0.2">
      <c r="A1751" s="9" t="str">
        <f>IFERROR(Tabela3[[#This Row],[direita]],"formula")</f>
        <v>1899 - 29)</v>
      </c>
      <c r="C1751" t="s">
        <v>1140</v>
      </c>
      <c r="D1751" t="s">
        <v>923</v>
      </c>
      <c r="E1751" t="s">
        <v>1141</v>
      </c>
      <c r="F1751" t="s">
        <v>684</v>
      </c>
      <c r="G1751" t="s">
        <v>1455</v>
      </c>
      <c r="H1751" s="48">
        <v>45712</v>
      </c>
      <c r="I1751" t="s">
        <v>2485</v>
      </c>
      <c r="J1751" t="s">
        <v>297</v>
      </c>
      <c r="K1751" t="s">
        <v>65</v>
      </c>
      <c r="L1751" t="s">
        <v>169</v>
      </c>
      <c r="M1751" t="s">
        <v>172</v>
      </c>
      <c r="N1751" t="s">
        <v>342</v>
      </c>
      <c r="O1751" t="s">
        <v>341</v>
      </c>
      <c r="P1751" t="s">
        <v>2996</v>
      </c>
      <c r="Q1751" t="s">
        <v>300</v>
      </c>
      <c r="R1751" t="s">
        <v>173</v>
      </c>
      <c r="S1751" t="s">
        <v>20</v>
      </c>
      <c r="T1751" s="49">
        <v>0.21429999999999999</v>
      </c>
      <c r="U1751" s="49">
        <v>3.3366509999999998</v>
      </c>
      <c r="V1751" s="49">
        <v>48.9</v>
      </c>
      <c r="W1751" t="s">
        <v>301</v>
      </c>
      <c r="X1751" t="s">
        <v>370</v>
      </c>
      <c r="Y1751" t="s">
        <v>371</v>
      </c>
      <c r="Z1751" t="s">
        <v>2468</v>
      </c>
      <c r="AA1751" s="2" t="str">
        <f>IFERROR(VLOOKUP(Tabela3[[#This Row],[RetornCodigo]],Tabela7[],4,0),"formula")</f>
        <v xml:space="preserve">Assai Parnaiba   </v>
      </c>
      <c r="AB1751" s="9" t="str">
        <f>IFERROR(VLOOKUP(Tabela3[[#This Row],[RetornCodigo]],Tabela7[],3,0),"formula")</f>
        <v>Assai</v>
      </c>
      <c r="AC1751" s="40">
        <f>IFERROR(Tabela3[[#This Row],[Vlr Devolução]]/$AK$1,"formula")</f>
        <v>1.5667294084657725E-4</v>
      </c>
      <c r="AD1751" s="32">
        <f>IFERROR(Tabela3[[#This Row],[Qtd Devolvida Kg]]/$AL$1,"formula")</f>
        <v>9.6768955900579468E-5</v>
      </c>
      <c r="AE1751" s="41" t="str">
        <f>IFERROR(RIGHT(Tabela3[[#This Row],[Cliente]],10),"formula")</f>
        <v>1899 - 29)</v>
      </c>
      <c r="AF1751" s="41">
        <f>IFERROR(VLOOKUP(Tabela3[[#This Row],[Fantasia]],'BASE VENDAS'!#REF!,2,0),0)</f>
        <v>0</v>
      </c>
      <c r="AG1751" s="41">
        <f>IFERROR(VLOOKUP(Tabela3[[#This Row],[Fantasia]],'BASE VENDAS'!#REF!,3,0),0)</f>
        <v>0</v>
      </c>
      <c r="AH1751" s="42">
        <f t="shared" si="28"/>
        <v>2.8611970184302681E-2</v>
      </c>
    </row>
    <row r="1752" spans="1:34" x14ac:dyDescent="0.2">
      <c r="A1752" s="9" t="str">
        <f>IFERROR(Tabela3[[#This Row],[direita]],"formula")</f>
        <v>2459 - 50)</v>
      </c>
      <c r="C1752" t="s">
        <v>1140</v>
      </c>
      <c r="D1752" t="s">
        <v>918</v>
      </c>
      <c r="E1752" t="s">
        <v>1141</v>
      </c>
      <c r="F1752" t="s">
        <v>677</v>
      </c>
      <c r="G1752" t="s">
        <v>1336</v>
      </c>
      <c r="H1752" s="48">
        <v>45689</v>
      </c>
      <c r="I1752" t="s">
        <v>266</v>
      </c>
      <c r="J1752" t="s">
        <v>297</v>
      </c>
      <c r="K1752" t="s">
        <v>65</v>
      </c>
      <c r="L1752" t="s">
        <v>169</v>
      </c>
      <c r="M1752" t="s">
        <v>172</v>
      </c>
      <c r="N1752" t="s">
        <v>342</v>
      </c>
      <c r="O1752" t="s">
        <v>341</v>
      </c>
      <c r="P1752" t="s">
        <v>1632</v>
      </c>
      <c r="Q1752" t="s">
        <v>308</v>
      </c>
      <c r="R1752" t="s">
        <v>173</v>
      </c>
      <c r="S1752" t="s">
        <v>20</v>
      </c>
      <c r="T1752" s="49">
        <v>0.28570000000000001</v>
      </c>
      <c r="U1752" s="49">
        <v>4.4483490000000003</v>
      </c>
      <c r="V1752" s="49">
        <v>59.6</v>
      </c>
      <c r="W1752" t="s">
        <v>301</v>
      </c>
      <c r="X1752" t="s">
        <v>370</v>
      </c>
      <c r="Y1752" t="s">
        <v>1144</v>
      </c>
      <c r="Z1752" t="s">
        <v>1633</v>
      </c>
      <c r="AA1752" s="2" t="str">
        <f>IFERROR(VLOOKUP(Tabela3[[#This Row],[RetornCodigo]],Tabela7[],4,0),"formula")</f>
        <v xml:space="preserve">Mateus Parque Sao Joao   </v>
      </c>
      <c r="AB1752" s="9" t="str">
        <f>IFERROR(VLOOKUP(Tabela3[[#This Row],[RetornCodigo]],Tabela7[],3,0),"formula")</f>
        <v>Mateus</v>
      </c>
      <c r="AC1752" s="40">
        <f>IFERROR(Tabela3[[#This Row],[Vlr Devolução]]/$AK$1,"formula")</f>
        <v>1.9095515898683035E-4</v>
      </c>
      <c r="AD1752" s="32">
        <f>IFERROR(Tabela3[[#This Row],[Qtd Devolvida Kg]]/$AL$1,"formula")</f>
        <v>1.2901022258887334E-4</v>
      </c>
      <c r="AE1752" s="41" t="str">
        <f>IFERROR(RIGHT(Tabela3[[#This Row],[Cliente]],10),"formula")</f>
        <v>2459 - 50)</v>
      </c>
      <c r="AF1752" s="41">
        <f>IFERROR(VLOOKUP(Tabela3[[#This Row],[Fantasia]],'BASE VENDAS'!#REF!,2,0),0)</f>
        <v>0</v>
      </c>
      <c r="AG1752" s="41">
        <f>IFERROR(VLOOKUP(Tabela3[[#This Row],[Fantasia]],'BASE VENDAS'!#REF!,3,0),0)</f>
        <v>0</v>
      </c>
      <c r="AH1752" s="42">
        <f t="shared" si="28"/>
        <v>2.8611970184302681E-2</v>
      </c>
    </row>
    <row r="1753" spans="1:34" x14ac:dyDescent="0.2">
      <c r="A1753" s="9" t="str">
        <f>IFERROR(Tabela3[[#This Row],[direita]],"formula")</f>
        <v>1899 - 24)</v>
      </c>
      <c r="C1753" t="s">
        <v>1140</v>
      </c>
      <c r="D1753" t="s">
        <v>919</v>
      </c>
      <c r="E1753" t="s">
        <v>1141</v>
      </c>
      <c r="F1753" t="s">
        <v>677</v>
      </c>
      <c r="G1753" t="s">
        <v>1275</v>
      </c>
      <c r="H1753" s="48">
        <v>45698</v>
      </c>
      <c r="I1753" t="s">
        <v>430</v>
      </c>
      <c r="J1753" t="s">
        <v>297</v>
      </c>
      <c r="K1753" t="s">
        <v>65</v>
      </c>
      <c r="L1753" t="s">
        <v>169</v>
      </c>
      <c r="M1753" t="s">
        <v>172</v>
      </c>
      <c r="N1753" t="s">
        <v>342</v>
      </c>
      <c r="O1753" t="s">
        <v>341</v>
      </c>
      <c r="P1753" t="s">
        <v>1919</v>
      </c>
      <c r="Q1753" t="s">
        <v>300</v>
      </c>
      <c r="R1753" t="s">
        <v>173</v>
      </c>
      <c r="S1753" t="s">
        <v>20</v>
      </c>
      <c r="T1753" s="49">
        <v>0.92859999999999998</v>
      </c>
      <c r="U1753" s="49">
        <v>14.458302</v>
      </c>
      <c r="V1753" s="49">
        <v>211.9</v>
      </c>
      <c r="W1753" t="s">
        <v>301</v>
      </c>
      <c r="X1753" t="s">
        <v>370</v>
      </c>
      <c r="Y1753" t="s">
        <v>1144</v>
      </c>
      <c r="Z1753" t="s">
        <v>1920</v>
      </c>
      <c r="AA1753" s="2" t="str">
        <f>IFERROR(VLOOKUP(Tabela3[[#This Row],[RetornCodigo]],Tabela7[],4,0),"formula")</f>
        <v xml:space="preserve">Assai Sao Raimundo   </v>
      </c>
      <c r="AB1753" s="9" t="str">
        <f>IFERROR(VLOOKUP(Tabela3[[#This Row],[RetornCodigo]],Tabela7[],3,0),"formula")</f>
        <v>Assai</v>
      </c>
      <c r="AC1753" s="40">
        <f>IFERROR(Tabela3[[#This Row],[Vlr Devolução]]/$AK$1,"formula")</f>
        <v>6.7891607700183482E-4</v>
      </c>
      <c r="AD1753" s="32">
        <f>IFERROR(Tabela3[[#This Row],[Qtd Devolvida Kg]]/$AL$1,"formula")</f>
        <v>4.1931709029061179E-4</v>
      </c>
      <c r="AE1753" s="41" t="str">
        <f>IFERROR(RIGHT(Tabela3[[#This Row],[Cliente]],10),"formula")</f>
        <v>1899 - 24)</v>
      </c>
      <c r="AF1753" s="41">
        <f>IFERROR(VLOOKUP(Tabela3[[#This Row],[Fantasia]],'BASE VENDAS'!#REF!,2,0),0)</f>
        <v>0</v>
      </c>
      <c r="AG1753" s="41">
        <f>IFERROR(VLOOKUP(Tabela3[[#This Row],[Fantasia]],'BASE VENDAS'!#REF!,3,0),0)</f>
        <v>0</v>
      </c>
      <c r="AH1753" s="42">
        <f t="shared" si="28"/>
        <v>2.8611970184302681E-2</v>
      </c>
    </row>
    <row r="1754" spans="1:34" x14ac:dyDescent="0.2">
      <c r="A1754" s="9" t="str">
        <f>IFERROR(Tabela3[[#This Row],[direita]],"formula")</f>
        <v>0048 - 18)</v>
      </c>
      <c r="C1754" t="s">
        <v>1134</v>
      </c>
      <c r="D1754" t="s">
        <v>920</v>
      </c>
      <c r="E1754" t="s">
        <v>1135</v>
      </c>
      <c r="F1754" t="s">
        <v>676</v>
      </c>
      <c r="G1754" t="s">
        <v>1197</v>
      </c>
      <c r="H1754" s="48">
        <v>45691</v>
      </c>
      <c r="I1754" t="s">
        <v>357</v>
      </c>
      <c r="J1754" t="s">
        <v>297</v>
      </c>
      <c r="K1754" t="s">
        <v>65</v>
      </c>
      <c r="L1754" t="s">
        <v>169</v>
      </c>
      <c r="M1754" t="s">
        <v>172</v>
      </c>
      <c r="N1754" t="s">
        <v>342</v>
      </c>
      <c r="O1754" t="s">
        <v>341</v>
      </c>
      <c r="P1754" t="s">
        <v>1638</v>
      </c>
      <c r="Q1754" t="s">
        <v>309</v>
      </c>
      <c r="R1754" t="s">
        <v>173</v>
      </c>
      <c r="S1754" t="s">
        <v>20</v>
      </c>
      <c r="T1754" s="49">
        <v>2.1429</v>
      </c>
      <c r="U1754" s="49">
        <v>33.364953</v>
      </c>
      <c r="V1754" s="49">
        <v>537</v>
      </c>
      <c r="W1754" t="s">
        <v>301</v>
      </c>
      <c r="X1754" t="s">
        <v>370</v>
      </c>
      <c r="Y1754" t="s">
        <v>371</v>
      </c>
      <c r="Z1754" t="s">
        <v>1639</v>
      </c>
      <c r="AA1754" s="2" t="str">
        <f>IFERROR(VLOOKUP(Tabela3[[#This Row],[RetornCodigo]],Tabela7[],4,0),"formula")</f>
        <v xml:space="preserve">Atac Papicu   </v>
      </c>
      <c r="AB1754" s="9" t="str">
        <f>IFERROR(VLOOKUP(Tabela3[[#This Row],[RetornCodigo]],Tabela7[],3,0),"formula")</f>
        <v>Atacadao</v>
      </c>
      <c r="AC1754" s="40">
        <f>IFERROR(Tabela3[[#This Row],[Vlr Devolução]]/$AK$1,"formula")</f>
        <v>1.7205187982538238E-3</v>
      </c>
      <c r="AD1754" s="32">
        <f>IFERROR(Tabela3[[#This Row],[Qtd Devolvida Kg]]/$AL$1,"formula")</f>
        <v>9.6764440317009684E-4</v>
      </c>
      <c r="AE1754" s="41" t="str">
        <f>IFERROR(RIGHT(Tabela3[[#This Row],[Cliente]],10),"formula")</f>
        <v>0048 - 18)</v>
      </c>
      <c r="AF1754" s="41">
        <f>IFERROR(VLOOKUP(Tabela3[[#This Row],[Fantasia]],'BASE VENDAS'!#REF!,2,0),0)</f>
        <v>0</v>
      </c>
      <c r="AG1754" s="41">
        <f>IFERROR(VLOOKUP(Tabela3[[#This Row],[Fantasia]],'BASE VENDAS'!#REF!,3,0),0)</f>
        <v>0</v>
      </c>
      <c r="AH1754" s="42">
        <f t="shared" si="28"/>
        <v>2.8611970184302681E-2</v>
      </c>
    </row>
    <row r="1755" spans="1:34" x14ac:dyDescent="0.2">
      <c r="A1755" s="9" t="str">
        <f>IFERROR(Tabela3[[#This Row],[direita]],"formula")</f>
        <v>2459 - 58)</v>
      </c>
      <c r="C1755" t="s">
        <v>1134</v>
      </c>
      <c r="D1755" t="s">
        <v>917</v>
      </c>
      <c r="E1755" t="s">
        <v>1135</v>
      </c>
      <c r="F1755" t="s">
        <v>698</v>
      </c>
      <c r="G1755" t="s">
        <v>1345</v>
      </c>
      <c r="H1755" s="48">
        <v>45693</v>
      </c>
      <c r="I1755" t="s">
        <v>357</v>
      </c>
      <c r="J1755" t="s">
        <v>297</v>
      </c>
      <c r="K1755" t="s">
        <v>65</v>
      </c>
      <c r="L1755" t="s">
        <v>169</v>
      </c>
      <c r="M1755" t="s">
        <v>172</v>
      </c>
      <c r="N1755" t="s">
        <v>342</v>
      </c>
      <c r="O1755" t="s">
        <v>341</v>
      </c>
      <c r="P1755" t="s">
        <v>1656</v>
      </c>
      <c r="Q1755" t="s">
        <v>332</v>
      </c>
      <c r="R1755" t="s">
        <v>173</v>
      </c>
      <c r="S1755" t="s">
        <v>20</v>
      </c>
      <c r="T1755" s="49">
        <v>0.1429</v>
      </c>
      <c r="U1755" s="49">
        <v>2.2249530000000002</v>
      </c>
      <c r="V1755" s="49">
        <v>37.799999999999997</v>
      </c>
      <c r="W1755" t="s">
        <v>301</v>
      </c>
      <c r="X1755" t="s">
        <v>370</v>
      </c>
      <c r="Y1755" t="s">
        <v>371</v>
      </c>
      <c r="Z1755" t="s">
        <v>1657</v>
      </c>
      <c r="AA1755" s="2" t="str">
        <f>IFERROR(VLOOKUP(Tabela3[[#This Row],[RetornCodigo]],Tabela7[],4,0),"formula")</f>
        <v xml:space="preserve">Mateus Maranguape   </v>
      </c>
      <c r="AB1755" s="9" t="str">
        <f>IFERROR(VLOOKUP(Tabela3[[#This Row],[RetornCodigo]],Tabela7[],3,0),"formula")</f>
        <v>Mateus</v>
      </c>
      <c r="AC1755" s="40">
        <f>IFERROR(Tabela3[[#This Row],[Vlr Devolução]]/$AK$1,"formula")</f>
        <v>1.2110914445809038E-4</v>
      </c>
      <c r="AD1755" s="32">
        <f>IFERROR(Tabela3[[#This Row],[Qtd Devolvida Kg]]/$AL$1,"formula")</f>
        <v>6.4527689212285619E-5</v>
      </c>
      <c r="AE1755" s="41" t="str">
        <f>IFERROR(RIGHT(Tabela3[[#This Row],[Cliente]],10),"formula")</f>
        <v>2459 - 58)</v>
      </c>
      <c r="AF1755" s="41">
        <f>IFERROR(VLOOKUP(Tabela3[[#This Row],[Fantasia]],'BASE VENDAS'!#REF!,2,0),0)</f>
        <v>0</v>
      </c>
      <c r="AG1755" s="41">
        <f>IFERROR(VLOOKUP(Tabela3[[#This Row],[Fantasia]],'BASE VENDAS'!#REF!,3,0),0)</f>
        <v>0</v>
      </c>
      <c r="AH1755" s="42">
        <f t="shared" si="28"/>
        <v>2.8611970184302681E-2</v>
      </c>
    </row>
    <row r="1756" spans="1:34" x14ac:dyDescent="0.2">
      <c r="A1756" s="9" t="str">
        <f>IFERROR(Tabela3[[#This Row],[direita]],"formula")</f>
        <v>1899 - 73)</v>
      </c>
      <c r="C1756" t="s">
        <v>1140</v>
      </c>
      <c r="D1756" t="s">
        <v>921</v>
      </c>
      <c r="E1756" t="s">
        <v>1284</v>
      </c>
      <c r="F1756" t="s">
        <v>681</v>
      </c>
      <c r="G1756" t="s">
        <v>1439</v>
      </c>
      <c r="H1756" s="48">
        <v>45695</v>
      </c>
      <c r="I1756" t="s">
        <v>357</v>
      </c>
      <c r="J1756" t="s">
        <v>297</v>
      </c>
      <c r="K1756" t="s">
        <v>65</v>
      </c>
      <c r="L1756" t="s">
        <v>169</v>
      </c>
      <c r="M1756" t="s">
        <v>169</v>
      </c>
      <c r="N1756" t="s">
        <v>298</v>
      </c>
      <c r="O1756" t="s">
        <v>341</v>
      </c>
      <c r="P1756" t="s">
        <v>1660</v>
      </c>
      <c r="Q1756" t="s">
        <v>307</v>
      </c>
      <c r="R1756" t="s">
        <v>171</v>
      </c>
      <c r="S1756" t="s">
        <v>20</v>
      </c>
      <c r="T1756" s="49">
        <v>0.2</v>
      </c>
      <c r="U1756" s="49">
        <v>2</v>
      </c>
      <c r="V1756" s="49">
        <v>37</v>
      </c>
      <c r="W1756" t="s">
        <v>301</v>
      </c>
      <c r="X1756" t="s">
        <v>370</v>
      </c>
      <c r="Y1756" t="s">
        <v>371</v>
      </c>
      <c r="Z1756" t="s">
        <v>1661</v>
      </c>
      <c r="AA1756" s="2" t="str">
        <f>IFERROR(VLOOKUP(Tabela3[[#This Row],[RetornCodigo]],Tabela7[],4,0),"formula")</f>
        <v xml:space="preserve">Assai Sao Bernardo   </v>
      </c>
      <c r="AB1756" s="9" t="str">
        <f>IFERROR(VLOOKUP(Tabela3[[#This Row],[RetornCodigo]],Tabela7[],3,0),"formula")</f>
        <v>Assai</v>
      </c>
      <c r="AC1756" s="40">
        <f>IFERROR(Tabela3[[#This Row],[Vlr Devolução]]/$AK$1,"formula")</f>
        <v>1.1854598796162287E-4</v>
      </c>
      <c r="AD1756" s="32">
        <f>IFERROR(Tabela3[[#This Row],[Qtd Devolvida Kg]]/$AL$1,"formula")</f>
        <v>5.8003642514952552E-5</v>
      </c>
      <c r="AE1756" s="41" t="str">
        <f>IFERROR(RIGHT(Tabela3[[#This Row],[Cliente]],10),"formula")</f>
        <v>1899 - 73)</v>
      </c>
      <c r="AF1756" s="41">
        <f>IFERROR(VLOOKUP(Tabela3[[#This Row],[Fantasia]],'BASE VENDAS'!#REF!,2,0),0)</f>
        <v>0</v>
      </c>
      <c r="AG1756" s="41">
        <f>IFERROR(VLOOKUP(Tabela3[[#This Row],[Fantasia]],'BASE VENDAS'!#REF!,3,0),0)</f>
        <v>0</v>
      </c>
      <c r="AH1756" s="42">
        <f t="shared" si="28"/>
        <v>2.8611970184302681E-2</v>
      </c>
    </row>
    <row r="1757" spans="1:34" x14ac:dyDescent="0.2">
      <c r="A1757" s="9" t="str">
        <f>IFERROR(Tabela3[[#This Row],[direita]],"formula")</f>
        <v>1899 - 73)</v>
      </c>
      <c r="C1757" t="s">
        <v>1140</v>
      </c>
      <c r="D1757" t="s">
        <v>921</v>
      </c>
      <c r="E1757" t="s">
        <v>1284</v>
      </c>
      <c r="F1757" t="s">
        <v>681</v>
      </c>
      <c r="G1757" t="s">
        <v>1439</v>
      </c>
      <c r="H1757" s="48">
        <v>45695</v>
      </c>
      <c r="I1757" t="s">
        <v>357</v>
      </c>
      <c r="J1757" t="s">
        <v>297</v>
      </c>
      <c r="K1757" t="s">
        <v>65</v>
      </c>
      <c r="L1757" t="s">
        <v>169</v>
      </c>
      <c r="M1757" t="s">
        <v>169</v>
      </c>
      <c r="N1757" t="s">
        <v>298</v>
      </c>
      <c r="O1757" t="s">
        <v>341</v>
      </c>
      <c r="P1757" t="s">
        <v>1662</v>
      </c>
      <c r="Q1757" t="s">
        <v>308</v>
      </c>
      <c r="R1757" t="s">
        <v>171</v>
      </c>
      <c r="S1757" t="s">
        <v>20</v>
      </c>
      <c r="T1757" s="49">
        <v>0.14000000000000001</v>
      </c>
      <c r="U1757" s="49">
        <v>1.4</v>
      </c>
      <c r="V1757" s="49">
        <v>25.9</v>
      </c>
      <c r="W1757" t="s">
        <v>301</v>
      </c>
      <c r="X1757" t="s">
        <v>370</v>
      </c>
      <c r="Y1757" t="s">
        <v>371</v>
      </c>
      <c r="Z1757" t="s">
        <v>1661</v>
      </c>
      <c r="AA1757" s="2" t="str">
        <f>IFERROR(VLOOKUP(Tabela3[[#This Row],[RetornCodigo]],Tabela7[],4,0),"formula")</f>
        <v xml:space="preserve">Assai Sao Bernardo   </v>
      </c>
      <c r="AB1757" s="9" t="str">
        <f>IFERROR(VLOOKUP(Tabela3[[#This Row],[RetornCodigo]],Tabela7[],3,0),"formula")</f>
        <v>Assai</v>
      </c>
      <c r="AC1757" s="40">
        <f>IFERROR(Tabela3[[#This Row],[Vlr Devolução]]/$AK$1,"formula")</f>
        <v>8.2982191573136003E-5</v>
      </c>
      <c r="AD1757" s="32">
        <f>IFERROR(Tabela3[[#This Row],[Qtd Devolvida Kg]]/$AL$1,"formula")</f>
        <v>4.0602549760466787E-5</v>
      </c>
      <c r="AE1757" s="41" t="str">
        <f>IFERROR(RIGHT(Tabela3[[#This Row],[Cliente]],10),"formula")</f>
        <v>1899 - 73)</v>
      </c>
      <c r="AF1757" s="41">
        <f>IFERROR(VLOOKUP(Tabela3[[#This Row],[Fantasia]],'BASE VENDAS'!#REF!,2,0),0)</f>
        <v>0</v>
      </c>
      <c r="AG1757" s="41">
        <f>IFERROR(VLOOKUP(Tabela3[[#This Row],[Fantasia]],'BASE VENDAS'!#REF!,3,0),0)</f>
        <v>0</v>
      </c>
      <c r="AH1757" s="42">
        <f t="shared" si="28"/>
        <v>2.8611970184302681E-2</v>
      </c>
    </row>
    <row r="1758" spans="1:34" x14ac:dyDescent="0.2">
      <c r="A1758" s="9" t="str">
        <f>IFERROR(Tabela3[[#This Row],[direita]],"formula")</f>
        <v>1899 - 72)</v>
      </c>
      <c r="C1758" t="s">
        <v>1140</v>
      </c>
      <c r="D1758" t="s">
        <v>921</v>
      </c>
      <c r="E1758" t="s">
        <v>1284</v>
      </c>
      <c r="F1758" t="s">
        <v>681</v>
      </c>
      <c r="G1758" t="s">
        <v>1285</v>
      </c>
      <c r="H1758" s="48">
        <v>45702</v>
      </c>
      <c r="I1758" t="s">
        <v>430</v>
      </c>
      <c r="J1758" t="s">
        <v>297</v>
      </c>
      <c r="K1758" t="s">
        <v>65</v>
      </c>
      <c r="L1758" t="s">
        <v>169</v>
      </c>
      <c r="M1758" t="s">
        <v>169</v>
      </c>
      <c r="N1758" t="s">
        <v>298</v>
      </c>
      <c r="O1758" t="s">
        <v>341</v>
      </c>
      <c r="P1758" t="s">
        <v>2469</v>
      </c>
      <c r="Q1758" t="s">
        <v>300</v>
      </c>
      <c r="R1758" t="s">
        <v>171</v>
      </c>
      <c r="S1758" t="s">
        <v>20</v>
      </c>
      <c r="T1758" s="49">
        <v>1</v>
      </c>
      <c r="U1758" s="49">
        <v>10</v>
      </c>
      <c r="V1758" s="49">
        <v>185</v>
      </c>
      <c r="W1758" t="s">
        <v>301</v>
      </c>
      <c r="X1758" t="s">
        <v>370</v>
      </c>
      <c r="Y1758" t="s">
        <v>371</v>
      </c>
      <c r="Z1758" t="s">
        <v>1664</v>
      </c>
      <c r="AA1758" s="2" t="str">
        <f>IFERROR(VLOOKUP(Tabela3[[#This Row],[RetornCodigo]],Tabela7[],4,0),"formula")</f>
        <v xml:space="preserve">Assai Novo Angelim   </v>
      </c>
      <c r="AB1758" s="9" t="str">
        <f>IFERROR(VLOOKUP(Tabela3[[#This Row],[RetornCodigo]],Tabela7[],3,0),"formula")</f>
        <v>Assai</v>
      </c>
      <c r="AC1758" s="40">
        <f>IFERROR(Tabela3[[#This Row],[Vlr Devolução]]/$AK$1,"formula")</f>
        <v>5.9272993980811432E-4</v>
      </c>
      <c r="AD1758" s="32">
        <f>IFERROR(Tabela3[[#This Row],[Qtd Devolvida Kg]]/$AL$1,"formula")</f>
        <v>2.9001821257476277E-4</v>
      </c>
      <c r="AE1758" s="41" t="str">
        <f>IFERROR(RIGHT(Tabela3[[#This Row],[Cliente]],10),"formula")</f>
        <v>1899 - 72)</v>
      </c>
      <c r="AF1758" s="41">
        <f>IFERROR(VLOOKUP(Tabela3[[#This Row],[Fantasia]],'BASE VENDAS'!#REF!,2,0),0)</f>
        <v>0</v>
      </c>
      <c r="AG1758" s="41">
        <f>IFERROR(VLOOKUP(Tabela3[[#This Row],[Fantasia]],'BASE VENDAS'!#REF!,3,0),0)</f>
        <v>0</v>
      </c>
      <c r="AH1758" s="42">
        <f t="shared" si="28"/>
        <v>2.8611970184302681E-2</v>
      </c>
    </row>
    <row r="1759" spans="1:34" x14ac:dyDescent="0.2">
      <c r="A1759" s="9" t="str">
        <f>IFERROR(Tabela3[[#This Row],[direita]],"formula")</f>
        <v>2459 - 79)</v>
      </c>
      <c r="C1759" t="s">
        <v>1134</v>
      </c>
      <c r="D1759" t="s">
        <v>917</v>
      </c>
      <c r="E1759" t="s">
        <v>1135</v>
      </c>
      <c r="F1759" t="s">
        <v>676</v>
      </c>
      <c r="G1759" t="s">
        <v>1350</v>
      </c>
      <c r="H1759" s="48">
        <v>45698</v>
      </c>
      <c r="I1759" t="s">
        <v>430</v>
      </c>
      <c r="J1759" t="s">
        <v>297</v>
      </c>
      <c r="K1759" t="s">
        <v>65</v>
      </c>
      <c r="L1759" t="s">
        <v>169</v>
      </c>
      <c r="M1759" t="s">
        <v>169</v>
      </c>
      <c r="N1759" t="s">
        <v>298</v>
      </c>
      <c r="O1759" t="s">
        <v>341</v>
      </c>
      <c r="P1759" t="s">
        <v>1669</v>
      </c>
      <c r="Q1759" t="s">
        <v>308</v>
      </c>
      <c r="R1759" t="s">
        <v>1918</v>
      </c>
      <c r="S1759" t="s">
        <v>20</v>
      </c>
      <c r="T1759" s="49">
        <v>1.2</v>
      </c>
      <c r="U1759" s="49">
        <v>12</v>
      </c>
      <c r="V1759" s="49">
        <v>226.8</v>
      </c>
      <c r="W1759" t="s">
        <v>301</v>
      </c>
      <c r="X1759" t="s">
        <v>370</v>
      </c>
      <c r="Y1759" t="s">
        <v>371</v>
      </c>
      <c r="Z1759" t="s">
        <v>1670</v>
      </c>
      <c r="AA1759" s="2" t="str">
        <f>IFERROR(VLOOKUP(Tabela3[[#This Row],[RetornCodigo]],Tabela7[],4,0),"formula")</f>
        <v xml:space="preserve">Mix Mateus Mondubim   </v>
      </c>
      <c r="AB1759" s="9" t="str">
        <f>IFERROR(VLOOKUP(Tabela3[[#This Row],[RetornCodigo]],Tabela7[],3,0),"formula")</f>
        <v>Mateus</v>
      </c>
      <c r="AC1759" s="40">
        <f>IFERROR(Tabela3[[#This Row],[Vlr Devolução]]/$AK$1,"formula")</f>
        <v>7.2665486674854238E-4</v>
      </c>
      <c r="AD1759" s="32">
        <f>IFERROR(Tabela3[[#This Row],[Qtd Devolvida Kg]]/$AL$1,"formula")</f>
        <v>3.4802185508971535E-4</v>
      </c>
      <c r="AE1759" s="41" t="str">
        <f>IFERROR(RIGHT(Tabela3[[#This Row],[Cliente]],10),"formula")</f>
        <v>2459 - 79)</v>
      </c>
      <c r="AF1759" s="41">
        <f>IFERROR(VLOOKUP(Tabela3[[#This Row],[Fantasia]],'BASE VENDAS'!#REF!,2,0),0)</f>
        <v>0</v>
      </c>
      <c r="AG1759" s="41">
        <f>IFERROR(VLOOKUP(Tabela3[[#This Row],[Fantasia]],'BASE VENDAS'!#REF!,3,0),0)</f>
        <v>0</v>
      </c>
      <c r="AH1759" s="42">
        <f t="shared" si="28"/>
        <v>2.8611970184302681E-2</v>
      </c>
    </row>
    <row r="1760" spans="1:34" x14ac:dyDescent="0.2">
      <c r="A1760" s="9" t="str">
        <f>IFERROR(Tabela3[[#This Row],[direita]],"formula")</f>
        <v>1899 - 29)</v>
      </c>
      <c r="C1760" t="s">
        <v>1140</v>
      </c>
      <c r="D1760" t="s">
        <v>923</v>
      </c>
      <c r="E1760" t="s">
        <v>1141</v>
      </c>
      <c r="F1760" t="s">
        <v>684</v>
      </c>
      <c r="G1760" t="s">
        <v>1455</v>
      </c>
      <c r="H1760" s="48">
        <v>45707</v>
      </c>
      <c r="I1760" t="s">
        <v>1982</v>
      </c>
      <c r="J1760" t="s">
        <v>297</v>
      </c>
      <c r="K1760" t="s">
        <v>34</v>
      </c>
      <c r="L1760" t="s">
        <v>35</v>
      </c>
      <c r="M1760" t="s">
        <v>360</v>
      </c>
      <c r="N1760" t="s">
        <v>342</v>
      </c>
      <c r="O1760" t="s">
        <v>343</v>
      </c>
      <c r="P1760" t="s">
        <v>2654</v>
      </c>
      <c r="Q1760" t="s">
        <v>309</v>
      </c>
      <c r="R1760" t="s">
        <v>378</v>
      </c>
      <c r="S1760" t="s">
        <v>20</v>
      </c>
      <c r="T1760" s="49">
        <v>2</v>
      </c>
      <c r="U1760" s="49">
        <v>11</v>
      </c>
      <c r="V1760" s="49">
        <v>178</v>
      </c>
      <c r="W1760" t="s">
        <v>315</v>
      </c>
      <c r="X1760" t="s">
        <v>302</v>
      </c>
      <c r="Y1760" t="s">
        <v>1981</v>
      </c>
      <c r="Z1760" t="s">
        <v>2655</v>
      </c>
      <c r="AA1760" s="2" t="str">
        <f>IFERROR(VLOOKUP(Tabela3[[#This Row],[RetornCodigo]],Tabela7[],4,0),"formula")</f>
        <v xml:space="preserve">Assai Parnaiba   </v>
      </c>
      <c r="AB1760" s="9" t="str">
        <f>IFERROR(VLOOKUP(Tabela3[[#This Row],[RetornCodigo]],Tabela7[],3,0),"formula")</f>
        <v>Assai</v>
      </c>
      <c r="AC1760" s="40">
        <f>IFERROR(Tabela3[[#This Row],[Vlr Devolução]]/$AK$1,"formula")</f>
        <v>5.7030232046402355E-4</v>
      </c>
      <c r="AD1760" s="32">
        <f>IFERROR(Tabela3[[#This Row],[Qtd Devolvida Kg]]/$AL$1,"formula")</f>
        <v>3.1902003383223903E-4</v>
      </c>
      <c r="AE1760" s="41" t="str">
        <f>IFERROR(RIGHT(Tabela3[[#This Row],[Cliente]],10),"formula")</f>
        <v>1899 - 29)</v>
      </c>
      <c r="AF1760" s="41">
        <f>IFERROR(VLOOKUP(Tabela3[[#This Row],[Fantasia]],'BASE VENDAS'!#REF!,2,0),0)</f>
        <v>0</v>
      </c>
      <c r="AG1760" s="41">
        <f>IFERROR(VLOOKUP(Tabela3[[#This Row],[Fantasia]],'BASE VENDAS'!#REF!,3,0),0)</f>
        <v>0</v>
      </c>
      <c r="AH1760" s="42">
        <f t="shared" si="28"/>
        <v>2.8611970184302681E-2</v>
      </c>
    </row>
    <row r="1761" spans="1:34" x14ac:dyDescent="0.2">
      <c r="A1761" s="9" t="str">
        <f>IFERROR(Tabela3[[#This Row],[direita]],"formula")</f>
        <v>2459 - 59)</v>
      </c>
      <c r="C1761" t="s">
        <v>1134</v>
      </c>
      <c r="D1761" t="s">
        <v>924</v>
      </c>
      <c r="E1761" t="s">
        <v>1135</v>
      </c>
      <c r="F1761" t="s">
        <v>689</v>
      </c>
      <c r="G1761" t="s">
        <v>1371</v>
      </c>
      <c r="H1761" s="48">
        <v>45709</v>
      </c>
      <c r="I1761" t="s">
        <v>1982</v>
      </c>
      <c r="J1761" t="s">
        <v>297</v>
      </c>
      <c r="K1761" t="s">
        <v>34</v>
      </c>
      <c r="L1761" t="s">
        <v>35</v>
      </c>
      <c r="M1761" t="s">
        <v>360</v>
      </c>
      <c r="N1761" t="s">
        <v>342</v>
      </c>
      <c r="O1761" t="s">
        <v>343</v>
      </c>
      <c r="P1761" t="s">
        <v>2667</v>
      </c>
      <c r="Q1761" t="s">
        <v>327</v>
      </c>
      <c r="R1761" t="s">
        <v>378</v>
      </c>
      <c r="S1761" t="s">
        <v>20</v>
      </c>
      <c r="T1761" s="49">
        <v>1</v>
      </c>
      <c r="U1761" s="49">
        <v>5.5</v>
      </c>
      <c r="V1761" s="49">
        <v>109</v>
      </c>
      <c r="W1761" t="s">
        <v>315</v>
      </c>
      <c r="X1761" t="s">
        <v>302</v>
      </c>
      <c r="Y1761" t="s">
        <v>335</v>
      </c>
      <c r="Z1761" t="s">
        <v>2668</v>
      </c>
      <c r="AA1761" s="2" t="str">
        <f>IFERROR(VLOOKUP(Tabela3[[#This Row],[RetornCodigo]],Tabela7[],4,0),"formula")</f>
        <v xml:space="preserve">Mateus Juazeiro Do Norte   </v>
      </c>
      <c r="AB1761" s="9" t="str">
        <f>IFERROR(VLOOKUP(Tabela3[[#This Row],[RetornCodigo]],Tabela7[],3,0),"formula")</f>
        <v>Mateus</v>
      </c>
      <c r="AC1761" s="40">
        <f>IFERROR(Tabela3[[#This Row],[Vlr Devolução]]/$AK$1,"formula")</f>
        <v>3.4923007264369983E-4</v>
      </c>
      <c r="AD1761" s="32">
        <f>IFERROR(Tabela3[[#This Row],[Qtd Devolvida Kg]]/$AL$1,"formula")</f>
        <v>1.5951001691611952E-4</v>
      </c>
      <c r="AE1761" s="41" t="str">
        <f>IFERROR(RIGHT(Tabela3[[#This Row],[Cliente]],10),"formula")</f>
        <v>2459 - 59)</v>
      </c>
      <c r="AF1761" s="41">
        <f>IFERROR(VLOOKUP(Tabela3[[#This Row],[Fantasia]],'BASE VENDAS'!#REF!,2,0),0)</f>
        <v>0</v>
      </c>
      <c r="AG1761" s="41">
        <f>IFERROR(VLOOKUP(Tabela3[[#This Row],[Fantasia]],'BASE VENDAS'!#REF!,3,0),0)</f>
        <v>0</v>
      </c>
      <c r="AH1761" s="42">
        <f t="shared" si="28"/>
        <v>2.8611970184302681E-2</v>
      </c>
    </row>
    <row r="1762" spans="1:34" x14ac:dyDescent="0.2">
      <c r="A1762" s="9" t="str">
        <f>IFERROR(Tabela3[[#This Row],[direita]],"formula")</f>
        <v>1899 - 11)</v>
      </c>
      <c r="C1762" t="s">
        <v>1134</v>
      </c>
      <c r="D1762" t="s">
        <v>917</v>
      </c>
      <c r="E1762" t="s">
        <v>1135</v>
      </c>
      <c r="F1762" t="s">
        <v>676</v>
      </c>
      <c r="G1762" t="s">
        <v>1207</v>
      </c>
      <c r="H1762" s="48">
        <v>45698</v>
      </c>
      <c r="I1762" t="s">
        <v>430</v>
      </c>
      <c r="J1762" t="s">
        <v>297</v>
      </c>
      <c r="K1762" t="s">
        <v>34</v>
      </c>
      <c r="L1762" t="s">
        <v>35</v>
      </c>
      <c r="M1762" t="s">
        <v>360</v>
      </c>
      <c r="N1762" t="s">
        <v>342</v>
      </c>
      <c r="O1762" t="s">
        <v>343</v>
      </c>
      <c r="P1762" t="s">
        <v>1921</v>
      </c>
      <c r="Q1762" t="s">
        <v>300</v>
      </c>
      <c r="R1762" t="s">
        <v>378</v>
      </c>
      <c r="S1762" t="s">
        <v>20</v>
      </c>
      <c r="T1762" s="49">
        <v>4</v>
      </c>
      <c r="U1762" s="49">
        <v>22</v>
      </c>
      <c r="V1762" s="49">
        <v>356</v>
      </c>
      <c r="W1762" t="s">
        <v>315</v>
      </c>
      <c r="X1762" t="s">
        <v>372</v>
      </c>
      <c r="Y1762" t="s">
        <v>373</v>
      </c>
      <c r="Z1762" t="s">
        <v>1922</v>
      </c>
      <c r="AA1762" s="2" t="str">
        <f>IFERROR(VLOOKUP(Tabela3[[#This Row],[RetornCodigo]],Tabela7[],4,0),"formula")</f>
        <v xml:space="preserve">Assai Edson Queiroz   </v>
      </c>
      <c r="AB1762" s="9" t="str">
        <f>IFERROR(VLOOKUP(Tabela3[[#This Row],[RetornCodigo]],Tabela7[],3,0),"formula")</f>
        <v>Assai</v>
      </c>
      <c r="AC1762" s="40">
        <f>IFERROR(Tabela3[[#This Row],[Vlr Devolução]]/$AK$1,"formula")</f>
        <v>1.1406046409280471E-3</v>
      </c>
      <c r="AD1762" s="32">
        <f>IFERROR(Tabela3[[#This Row],[Qtd Devolvida Kg]]/$AL$1,"formula")</f>
        <v>6.3804006766447806E-4</v>
      </c>
      <c r="AE1762" s="41" t="str">
        <f>IFERROR(RIGHT(Tabela3[[#This Row],[Cliente]],10),"formula")</f>
        <v>1899 - 11)</v>
      </c>
      <c r="AF1762" s="41">
        <f>IFERROR(VLOOKUP(Tabela3[[#This Row],[Fantasia]],'BASE VENDAS'!#REF!,2,0),0)</f>
        <v>0</v>
      </c>
      <c r="AG1762" s="41">
        <f>IFERROR(VLOOKUP(Tabela3[[#This Row],[Fantasia]],'BASE VENDAS'!#REF!,3,0),0)</f>
        <v>0</v>
      </c>
      <c r="AH1762" s="42">
        <f t="shared" si="28"/>
        <v>2.8611970184302681E-2</v>
      </c>
    </row>
    <row r="1763" spans="1:34" x14ac:dyDescent="0.2">
      <c r="A1763" s="9" t="str">
        <f>IFERROR(Tabela3[[#This Row],[direita]],"formula")</f>
        <v>0179 - 13)</v>
      </c>
      <c r="C1763" t="s">
        <v>1146</v>
      </c>
      <c r="D1763" t="s">
        <v>922</v>
      </c>
      <c r="E1763" t="s">
        <v>1135</v>
      </c>
      <c r="F1763" t="s">
        <v>676</v>
      </c>
      <c r="G1763" t="s">
        <v>1357</v>
      </c>
      <c r="H1763" s="48">
        <v>45698</v>
      </c>
      <c r="I1763" t="s">
        <v>430</v>
      </c>
      <c r="J1763" t="s">
        <v>297</v>
      </c>
      <c r="K1763" t="s">
        <v>34</v>
      </c>
      <c r="L1763" t="s">
        <v>35</v>
      </c>
      <c r="M1763" t="s">
        <v>360</v>
      </c>
      <c r="N1763" t="s">
        <v>342</v>
      </c>
      <c r="O1763" t="s">
        <v>343</v>
      </c>
      <c r="P1763" t="s">
        <v>1923</v>
      </c>
      <c r="Q1763" t="s">
        <v>300</v>
      </c>
      <c r="R1763" t="s">
        <v>378</v>
      </c>
      <c r="S1763" t="s">
        <v>20</v>
      </c>
      <c r="T1763" s="49">
        <v>1</v>
      </c>
      <c r="U1763" s="49">
        <v>5.5</v>
      </c>
      <c r="V1763" s="49">
        <v>95</v>
      </c>
      <c r="W1763" t="s">
        <v>315</v>
      </c>
      <c r="X1763" t="s">
        <v>372</v>
      </c>
      <c r="Y1763" t="s">
        <v>373</v>
      </c>
      <c r="Z1763" t="s">
        <v>1924</v>
      </c>
      <c r="AA1763" s="2" t="str">
        <f>IFERROR(VLOOKUP(Tabela3[[#This Row],[RetornCodigo]],Tabela7[],4,0),"formula")</f>
        <v xml:space="preserve">B. Vizinh Paupina Cd   </v>
      </c>
      <c r="AB1763" s="9" t="str">
        <f>IFERROR(VLOOKUP(Tabela3[[#This Row],[RetornCodigo]],Tabela7[],3,0),"formula")</f>
        <v>Bom Vizinho</v>
      </c>
      <c r="AC1763" s="40">
        <f>IFERROR(Tabela3[[#This Row],[Vlr Devolução]]/$AK$1,"formula")</f>
        <v>3.0437483395551819E-4</v>
      </c>
      <c r="AD1763" s="32">
        <f>IFERROR(Tabela3[[#This Row],[Qtd Devolvida Kg]]/$AL$1,"formula")</f>
        <v>1.5951001691611952E-4</v>
      </c>
      <c r="AE1763" s="41" t="str">
        <f>IFERROR(RIGHT(Tabela3[[#This Row],[Cliente]],10),"formula")</f>
        <v>0179 - 13)</v>
      </c>
      <c r="AF1763" s="41">
        <f>IFERROR(VLOOKUP(Tabela3[[#This Row],[Fantasia]],'BASE VENDAS'!#REF!,2,0),0)</f>
        <v>0</v>
      </c>
      <c r="AG1763" s="41">
        <f>IFERROR(VLOOKUP(Tabela3[[#This Row],[Fantasia]],'BASE VENDAS'!#REF!,3,0),0)</f>
        <v>0</v>
      </c>
      <c r="AH1763" s="42">
        <f t="shared" si="28"/>
        <v>2.8611970184302681E-2</v>
      </c>
    </row>
    <row r="1764" spans="1:34" x14ac:dyDescent="0.2">
      <c r="A1764" s="9" t="str">
        <f>IFERROR(Tabela3[[#This Row],[direita]],"formula")</f>
        <v>2142 - 03)</v>
      </c>
      <c r="C1764" t="s">
        <v>1134</v>
      </c>
      <c r="D1764" t="s">
        <v>917</v>
      </c>
      <c r="E1764" t="s">
        <v>1135</v>
      </c>
      <c r="F1764" t="s">
        <v>702</v>
      </c>
      <c r="G1764" t="s">
        <v>1516</v>
      </c>
      <c r="H1764" s="48">
        <v>45698</v>
      </c>
      <c r="I1764" t="s">
        <v>430</v>
      </c>
      <c r="J1764" t="s">
        <v>297</v>
      </c>
      <c r="K1764" t="s">
        <v>34</v>
      </c>
      <c r="L1764" t="s">
        <v>35</v>
      </c>
      <c r="M1764" t="s">
        <v>360</v>
      </c>
      <c r="N1764" t="s">
        <v>342</v>
      </c>
      <c r="O1764" t="s">
        <v>343</v>
      </c>
      <c r="P1764" t="s">
        <v>1925</v>
      </c>
      <c r="Q1764" t="s">
        <v>300</v>
      </c>
      <c r="R1764" t="s">
        <v>378</v>
      </c>
      <c r="S1764" t="s">
        <v>20</v>
      </c>
      <c r="T1764" s="49">
        <v>6</v>
      </c>
      <c r="U1764" s="49">
        <v>33</v>
      </c>
      <c r="V1764" s="49">
        <v>570</v>
      </c>
      <c r="W1764" t="s">
        <v>315</v>
      </c>
      <c r="X1764" t="s">
        <v>372</v>
      </c>
      <c r="Y1764" t="s">
        <v>373</v>
      </c>
      <c r="Z1764" t="s">
        <v>1926</v>
      </c>
      <c r="AA1764" s="2" t="str">
        <f>IFERROR(VLOOKUP(Tabela3[[#This Row],[RetornCodigo]],Tabela7[],4,0),"formula")</f>
        <v xml:space="preserve">Uniforca Itaitinga   </v>
      </c>
      <c r="AB1764" s="9" t="str">
        <f>IFERROR(VLOOKUP(Tabela3[[#This Row],[RetornCodigo]],Tabela7[],3,0),"formula")</f>
        <v>Rede Uniforca</v>
      </c>
      <c r="AC1764" s="40">
        <f>IFERROR(Tabela3[[#This Row],[Vlr Devolução]]/$AK$1,"formula")</f>
        <v>1.8262490037331091E-3</v>
      </c>
      <c r="AD1764" s="32">
        <f>IFERROR(Tabela3[[#This Row],[Qtd Devolvida Kg]]/$AL$1,"formula")</f>
        <v>9.5706010149671709E-4</v>
      </c>
      <c r="AE1764" s="41" t="str">
        <f>IFERROR(RIGHT(Tabela3[[#This Row],[Cliente]],10),"formula")</f>
        <v>2142 - 03)</v>
      </c>
      <c r="AF1764" s="41">
        <f>IFERROR(VLOOKUP(Tabela3[[#This Row],[Fantasia]],'BASE VENDAS'!#REF!,2,0),0)</f>
        <v>0</v>
      </c>
      <c r="AG1764" s="41">
        <f>IFERROR(VLOOKUP(Tabela3[[#This Row],[Fantasia]],'BASE VENDAS'!#REF!,3,0),0)</f>
        <v>0</v>
      </c>
      <c r="AH1764" s="42">
        <f t="shared" ref="AH1764:AH1827" si="29">$AJ$1</f>
        <v>2.8611970184302681E-2</v>
      </c>
    </row>
    <row r="1765" spans="1:34" x14ac:dyDescent="0.2">
      <c r="A1765" s="9" t="str">
        <f>IFERROR(Tabela3[[#This Row],[direita]],"formula")</f>
        <v>1899 - 08)</v>
      </c>
      <c r="C1765" t="s">
        <v>1134</v>
      </c>
      <c r="D1765" t="s">
        <v>917</v>
      </c>
      <c r="E1765" t="s">
        <v>1135</v>
      </c>
      <c r="F1765" t="s">
        <v>683</v>
      </c>
      <c r="G1765" t="s">
        <v>1210</v>
      </c>
      <c r="H1765" s="48">
        <v>45698</v>
      </c>
      <c r="I1765" t="s">
        <v>430</v>
      </c>
      <c r="J1765" t="s">
        <v>297</v>
      </c>
      <c r="K1765" t="s">
        <v>34</v>
      </c>
      <c r="L1765" t="s">
        <v>35</v>
      </c>
      <c r="M1765" t="s">
        <v>360</v>
      </c>
      <c r="N1765" t="s">
        <v>342</v>
      </c>
      <c r="O1765" t="s">
        <v>343</v>
      </c>
      <c r="P1765" t="s">
        <v>1211</v>
      </c>
      <c r="Q1765" t="s">
        <v>308</v>
      </c>
      <c r="R1765" t="s">
        <v>378</v>
      </c>
      <c r="S1765" t="s">
        <v>20</v>
      </c>
      <c r="T1765" s="49">
        <v>1</v>
      </c>
      <c r="U1765" s="49">
        <v>5.5</v>
      </c>
      <c r="V1765" s="49">
        <v>89</v>
      </c>
      <c r="W1765" t="s">
        <v>315</v>
      </c>
      <c r="X1765" t="s">
        <v>372</v>
      </c>
      <c r="Y1765" t="s">
        <v>373</v>
      </c>
      <c r="Z1765" t="s">
        <v>1212</v>
      </c>
      <c r="AA1765" s="2" t="str">
        <f>IFERROR(VLOOKUP(Tabela3[[#This Row],[RetornCodigo]],Tabela7[],4,0),"formula")</f>
        <v xml:space="preserve">Assai Caucaia   </v>
      </c>
      <c r="AB1765" s="9" t="str">
        <f>IFERROR(VLOOKUP(Tabela3[[#This Row],[RetornCodigo]],Tabela7[],3,0),"formula")</f>
        <v>Assai</v>
      </c>
      <c r="AC1765" s="40">
        <f>IFERROR(Tabela3[[#This Row],[Vlr Devolução]]/$AK$1,"formula")</f>
        <v>2.8515116023201178E-4</v>
      </c>
      <c r="AD1765" s="32">
        <f>IFERROR(Tabela3[[#This Row],[Qtd Devolvida Kg]]/$AL$1,"formula")</f>
        <v>1.5951001691611952E-4</v>
      </c>
      <c r="AE1765" s="41" t="str">
        <f>IFERROR(RIGHT(Tabela3[[#This Row],[Cliente]],10),"formula")</f>
        <v>1899 - 08)</v>
      </c>
      <c r="AF1765" s="41">
        <f>IFERROR(VLOOKUP(Tabela3[[#This Row],[Fantasia]],'BASE VENDAS'!#REF!,2,0),0)</f>
        <v>0</v>
      </c>
      <c r="AG1765" s="41">
        <f>IFERROR(VLOOKUP(Tabela3[[#This Row],[Fantasia]],'BASE VENDAS'!#REF!,3,0),0)</f>
        <v>0</v>
      </c>
      <c r="AH1765" s="42">
        <f t="shared" si="29"/>
        <v>2.8611970184302681E-2</v>
      </c>
    </row>
    <row r="1766" spans="1:34" x14ac:dyDescent="0.2">
      <c r="A1766" s="9" t="str">
        <f>IFERROR(Tabela3[[#This Row],[direita]],"formula")</f>
        <v>0165 - 03)</v>
      </c>
      <c r="C1766" t="s">
        <v>1146</v>
      </c>
      <c r="D1766" t="s">
        <v>922</v>
      </c>
      <c r="E1766" t="s">
        <v>1135</v>
      </c>
      <c r="F1766" t="s">
        <v>687</v>
      </c>
      <c r="G1766" t="s">
        <v>1237</v>
      </c>
      <c r="H1766" s="48">
        <v>45699</v>
      </c>
      <c r="I1766" t="s">
        <v>430</v>
      </c>
      <c r="J1766" t="s">
        <v>297</v>
      </c>
      <c r="K1766" t="s">
        <v>34</v>
      </c>
      <c r="L1766" t="s">
        <v>35</v>
      </c>
      <c r="M1766" t="s">
        <v>360</v>
      </c>
      <c r="N1766" t="s">
        <v>342</v>
      </c>
      <c r="O1766" t="s">
        <v>343</v>
      </c>
      <c r="P1766" t="s">
        <v>2470</v>
      </c>
      <c r="Q1766" t="s">
        <v>300</v>
      </c>
      <c r="R1766" t="s">
        <v>378</v>
      </c>
      <c r="S1766" t="s">
        <v>20</v>
      </c>
      <c r="T1766" s="49">
        <v>1.6</v>
      </c>
      <c r="U1766" s="49">
        <v>8.8000000000000007</v>
      </c>
      <c r="V1766" s="49">
        <v>152</v>
      </c>
      <c r="W1766" t="s">
        <v>315</v>
      </c>
      <c r="X1766" t="s">
        <v>372</v>
      </c>
      <c r="Y1766" t="s">
        <v>373</v>
      </c>
      <c r="Z1766" t="s">
        <v>1239</v>
      </c>
      <c r="AA1766" s="2" t="str">
        <f>IFERROR(VLOOKUP(Tabela3[[#This Row],[RetornCodigo]],Tabela7[],4,0),"formula")</f>
        <v xml:space="preserve">Fazendinha Coite   </v>
      </c>
      <c r="AB1766" s="9" t="str">
        <f>IFERROR(VLOOKUP(Tabela3[[#This Row],[RetornCodigo]],Tabela7[],3,0),"formula")</f>
        <v>Fazendinha</v>
      </c>
      <c r="AC1766" s="40">
        <f>IFERROR(Tabela3[[#This Row],[Vlr Devolução]]/$AK$1,"formula")</f>
        <v>4.8699973432882908E-4</v>
      </c>
      <c r="AD1766" s="32">
        <f>IFERROR(Tabela3[[#This Row],[Qtd Devolvida Kg]]/$AL$1,"formula")</f>
        <v>2.5521602706579124E-4</v>
      </c>
      <c r="AE1766" s="41" t="str">
        <f>IFERROR(RIGHT(Tabela3[[#This Row],[Cliente]],10),"formula")</f>
        <v>0165 - 03)</v>
      </c>
      <c r="AF1766" s="41">
        <f>IFERROR(VLOOKUP(Tabela3[[#This Row],[Fantasia]],'BASE VENDAS'!#REF!,2,0),0)</f>
        <v>0</v>
      </c>
      <c r="AG1766" s="41">
        <f>IFERROR(VLOOKUP(Tabela3[[#This Row],[Fantasia]],'BASE VENDAS'!#REF!,3,0),0)</f>
        <v>0</v>
      </c>
      <c r="AH1766" s="42">
        <f t="shared" si="29"/>
        <v>2.8611970184302681E-2</v>
      </c>
    </row>
    <row r="1767" spans="1:34" x14ac:dyDescent="0.2">
      <c r="A1767" s="9" t="str">
        <f>IFERROR(Tabela3[[#This Row],[direita]],"formula")</f>
        <v>0132 - 02)</v>
      </c>
      <c r="C1767" t="s">
        <v>1146</v>
      </c>
      <c r="D1767" t="s">
        <v>916</v>
      </c>
      <c r="E1767" t="s">
        <v>1135</v>
      </c>
      <c r="F1767" t="s">
        <v>680</v>
      </c>
      <c r="G1767" t="s">
        <v>1248</v>
      </c>
      <c r="H1767" s="48">
        <v>45695</v>
      </c>
      <c r="I1767" t="s">
        <v>357</v>
      </c>
      <c r="J1767" t="s">
        <v>297</v>
      </c>
      <c r="K1767" t="s">
        <v>34</v>
      </c>
      <c r="L1767" t="s">
        <v>35</v>
      </c>
      <c r="M1767" t="s">
        <v>360</v>
      </c>
      <c r="N1767" t="s">
        <v>342</v>
      </c>
      <c r="O1767" t="s">
        <v>343</v>
      </c>
      <c r="P1767" t="s">
        <v>1249</v>
      </c>
      <c r="Q1767" t="s">
        <v>309</v>
      </c>
      <c r="R1767" t="s">
        <v>378</v>
      </c>
      <c r="S1767" t="s">
        <v>20</v>
      </c>
      <c r="T1767" s="49">
        <v>0.4</v>
      </c>
      <c r="U1767" s="49">
        <v>2.2000000000000002</v>
      </c>
      <c r="V1767" s="49">
        <v>38</v>
      </c>
      <c r="W1767" t="s">
        <v>315</v>
      </c>
      <c r="X1767" t="s">
        <v>372</v>
      </c>
      <c r="Y1767" t="s">
        <v>373</v>
      </c>
      <c r="Z1767" t="s">
        <v>1250</v>
      </c>
      <c r="AA1767" s="2" t="str">
        <f>IFERROR(VLOOKUP(Tabela3[[#This Row],[RetornCodigo]],Tabela7[],4,0),"formula")</f>
        <v xml:space="preserve">Gerardos Dist Alto A   </v>
      </c>
      <c r="AB1767" s="9" t="str">
        <f>IFERROR(VLOOKUP(Tabela3[[#This Row],[RetornCodigo]],Tabela7[],3,0),"formula")</f>
        <v>Centerbox</v>
      </c>
      <c r="AC1767" s="40">
        <f>IFERROR(Tabela3[[#This Row],[Vlr Devolução]]/$AK$1,"formula")</f>
        <v>1.2174993358220727E-4</v>
      </c>
      <c r="AD1767" s="32">
        <f>IFERROR(Tabela3[[#This Row],[Qtd Devolvida Kg]]/$AL$1,"formula")</f>
        <v>6.3804006766447809E-5</v>
      </c>
      <c r="AE1767" s="41" t="str">
        <f>IFERROR(RIGHT(Tabela3[[#This Row],[Cliente]],10),"formula")</f>
        <v>0132 - 02)</v>
      </c>
      <c r="AF1767" s="41">
        <f>IFERROR(VLOOKUP(Tabela3[[#This Row],[Fantasia]],'BASE VENDAS'!#REF!,2,0),0)</f>
        <v>0</v>
      </c>
      <c r="AG1767" s="41">
        <f>IFERROR(VLOOKUP(Tabela3[[#This Row],[Fantasia]],'BASE VENDAS'!#REF!,3,0),0)</f>
        <v>0</v>
      </c>
      <c r="AH1767" s="42">
        <f t="shared" si="29"/>
        <v>2.8611970184302681E-2</v>
      </c>
    </row>
    <row r="1768" spans="1:34" x14ac:dyDescent="0.2">
      <c r="A1768" s="9" t="str">
        <f>IFERROR(Tabela3[[#This Row],[direita]],"formula")</f>
        <v>0047 - 11)</v>
      </c>
      <c r="C1768" t="s">
        <v>1146</v>
      </c>
      <c r="D1768" t="s">
        <v>916</v>
      </c>
      <c r="E1768" t="s">
        <v>1135</v>
      </c>
      <c r="F1768" t="s">
        <v>676</v>
      </c>
      <c r="G1768" t="s">
        <v>1817</v>
      </c>
      <c r="H1768" s="48">
        <v>45695</v>
      </c>
      <c r="I1768" t="s">
        <v>357</v>
      </c>
      <c r="J1768" t="s">
        <v>297</v>
      </c>
      <c r="K1768" t="s">
        <v>34</v>
      </c>
      <c r="L1768" t="s">
        <v>35</v>
      </c>
      <c r="M1768" t="s">
        <v>360</v>
      </c>
      <c r="N1768" t="s">
        <v>342</v>
      </c>
      <c r="O1768" t="s">
        <v>343</v>
      </c>
      <c r="P1768" t="s">
        <v>1818</v>
      </c>
      <c r="Q1768" t="s">
        <v>308</v>
      </c>
      <c r="R1768" t="s">
        <v>378</v>
      </c>
      <c r="S1768" t="s">
        <v>20</v>
      </c>
      <c r="T1768" s="49">
        <v>20</v>
      </c>
      <c r="U1768" s="49">
        <v>110</v>
      </c>
      <c r="V1768" s="49">
        <v>1900</v>
      </c>
      <c r="W1768" t="s">
        <v>315</v>
      </c>
      <c r="X1768" t="s">
        <v>370</v>
      </c>
      <c r="Y1768" t="s">
        <v>379</v>
      </c>
      <c r="Z1768" t="s">
        <v>1819</v>
      </c>
      <c r="AA1768" s="2" t="str">
        <f>IFERROR(VLOOKUP(Tabela3[[#This Row],[RetornCodigo]],Tabela7[],4,0),"formula")</f>
        <v xml:space="preserve">Wmb Engenheiro Luciano Cavalcante   </v>
      </c>
      <c r="AB1768" s="9" t="str">
        <f>IFERROR(VLOOKUP(Tabela3[[#This Row],[RetornCodigo]],Tabela7[],3,0),"formula")</f>
        <v>Sams</v>
      </c>
      <c r="AC1768" s="40">
        <f>IFERROR(Tabela3[[#This Row],[Vlr Devolução]]/$AK$1,"formula")</f>
        <v>6.0874966791103638E-3</v>
      </c>
      <c r="AD1768" s="32">
        <f>IFERROR(Tabela3[[#This Row],[Qtd Devolvida Kg]]/$AL$1,"formula")</f>
        <v>3.1902003383223903E-3</v>
      </c>
      <c r="AE1768" s="41" t="str">
        <f>IFERROR(RIGHT(Tabela3[[#This Row],[Cliente]],10),"formula")</f>
        <v>0047 - 11)</v>
      </c>
      <c r="AF1768" s="41">
        <f>IFERROR(VLOOKUP(Tabela3[[#This Row],[Fantasia]],'BASE VENDAS'!#REF!,2,0),0)</f>
        <v>0</v>
      </c>
      <c r="AG1768" s="41">
        <f>IFERROR(VLOOKUP(Tabela3[[#This Row],[Fantasia]],'BASE VENDAS'!#REF!,3,0),0)</f>
        <v>0</v>
      </c>
      <c r="AH1768" s="42">
        <f t="shared" si="29"/>
        <v>2.8611970184302681E-2</v>
      </c>
    </row>
    <row r="1769" spans="1:34" x14ac:dyDescent="0.2">
      <c r="A1769" s="9" t="str">
        <f>IFERROR(Tabela3[[#This Row],[direita]],"formula")</f>
        <v>0002 - 39)</v>
      </c>
      <c r="C1769" t="s">
        <v>1134</v>
      </c>
      <c r="D1769" t="s">
        <v>920</v>
      </c>
      <c r="E1769" t="s">
        <v>1135</v>
      </c>
      <c r="F1769" t="s">
        <v>685</v>
      </c>
      <c r="G1769" t="s">
        <v>1316</v>
      </c>
      <c r="H1769" s="48">
        <v>45695</v>
      </c>
      <c r="I1769" t="s">
        <v>357</v>
      </c>
      <c r="J1769" t="s">
        <v>297</v>
      </c>
      <c r="K1769" t="s">
        <v>34</v>
      </c>
      <c r="L1769" t="s">
        <v>35</v>
      </c>
      <c r="M1769" t="s">
        <v>360</v>
      </c>
      <c r="N1769" t="s">
        <v>342</v>
      </c>
      <c r="O1769" t="s">
        <v>343</v>
      </c>
      <c r="P1769" t="s">
        <v>1319</v>
      </c>
      <c r="Q1769" t="s">
        <v>309</v>
      </c>
      <c r="R1769" t="s">
        <v>378</v>
      </c>
      <c r="S1769" t="s">
        <v>20</v>
      </c>
      <c r="T1769" s="49">
        <v>0.1</v>
      </c>
      <c r="U1769" s="49">
        <v>0.55000000000000004</v>
      </c>
      <c r="V1769" s="49">
        <v>9.9</v>
      </c>
      <c r="W1769" t="s">
        <v>315</v>
      </c>
      <c r="X1769" t="s">
        <v>372</v>
      </c>
      <c r="Y1769" t="s">
        <v>373</v>
      </c>
      <c r="Z1769" t="s">
        <v>1318</v>
      </c>
      <c r="AA1769" s="2" t="str">
        <f>IFERROR(VLOOKUP(Tabela3[[#This Row],[RetornCodigo]],Tabela7[],4,0),"formula")</f>
        <v xml:space="preserve">Atac Sobral   </v>
      </c>
      <c r="AB1769" s="9" t="str">
        <f>IFERROR(VLOOKUP(Tabela3[[#This Row],[RetornCodigo]],Tabela7[],3,0),"formula")</f>
        <v>Atacadao</v>
      </c>
      <c r="AC1769" s="40">
        <f>IFERROR(Tabela3[[#This Row],[Vlr Devolução]]/$AK$1,"formula")</f>
        <v>3.1719061643785582E-5</v>
      </c>
      <c r="AD1769" s="32">
        <f>IFERROR(Tabela3[[#This Row],[Qtd Devolvida Kg]]/$AL$1,"formula")</f>
        <v>1.5951001691611952E-5</v>
      </c>
      <c r="AE1769" s="41" t="str">
        <f>IFERROR(RIGHT(Tabela3[[#This Row],[Cliente]],10),"formula")</f>
        <v>0002 - 39)</v>
      </c>
      <c r="AF1769" s="41">
        <f>IFERROR(VLOOKUP(Tabela3[[#This Row],[Fantasia]],'BASE VENDAS'!#REF!,2,0),0)</f>
        <v>0</v>
      </c>
      <c r="AG1769" s="41">
        <f>IFERROR(VLOOKUP(Tabela3[[#This Row],[Fantasia]],'BASE VENDAS'!#REF!,3,0),0)</f>
        <v>0</v>
      </c>
      <c r="AH1769" s="42">
        <f t="shared" si="29"/>
        <v>2.8611970184302681E-2</v>
      </c>
    </row>
    <row r="1770" spans="1:34" x14ac:dyDescent="0.2">
      <c r="A1770" s="9" t="str">
        <f>IFERROR(Tabela3[[#This Row],[direita]],"formula")</f>
        <v>2566 - 01)</v>
      </c>
      <c r="C1770" t="s">
        <v>1146</v>
      </c>
      <c r="D1770" t="s">
        <v>916</v>
      </c>
      <c r="E1770" t="s">
        <v>1284</v>
      </c>
      <c r="F1770" t="s">
        <v>681</v>
      </c>
      <c r="G1770" t="s">
        <v>2859</v>
      </c>
      <c r="H1770" s="48">
        <v>45707</v>
      </c>
      <c r="I1770" t="s">
        <v>1982</v>
      </c>
      <c r="J1770" t="s">
        <v>297</v>
      </c>
      <c r="K1770" t="s">
        <v>34</v>
      </c>
      <c r="L1770" t="s">
        <v>35</v>
      </c>
      <c r="M1770" t="s">
        <v>360</v>
      </c>
      <c r="N1770" t="s">
        <v>342</v>
      </c>
      <c r="O1770" t="s">
        <v>343</v>
      </c>
      <c r="P1770" t="s">
        <v>2997</v>
      </c>
      <c r="Q1770" t="s">
        <v>308</v>
      </c>
      <c r="R1770" t="s">
        <v>378</v>
      </c>
      <c r="S1770" t="s">
        <v>20</v>
      </c>
      <c r="T1770" s="49">
        <v>1</v>
      </c>
      <c r="U1770" s="49">
        <v>5.5</v>
      </c>
      <c r="V1770" s="49">
        <v>95</v>
      </c>
      <c r="W1770" t="s">
        <v>301</v>
      </c>
      <c r="X1770" t="s">
        <v>370</v>
      </c>
      <c r="Y1770" t="s">
        <v>371</v>
      </c>
      <c r="Z1770" t="s">
        <v>2998</v>
      </c>
      <c r="AA1770" s="2" t="str">
        <f>IFERROR(VLOOKUP(Tabela3[[#This Row],[RetornCodigo]],Tabela7[],4,0),"formula")</f>
        <v xml:space="preserve">Fribal Cd Sao Luis   </v>
      </c>
      <c r="AB1770" s="9" t="str">
        <f>IFERROR(VLOOKUP(Tabela3[[#This Row],[RetornCodigo]],Tabela7[],3,0),"formula")</f>
        <v>Outros</v>
      </c>
      <c r="AC1770" s="40">
        <f>IFERROR(Tabela3[[#This Row],[Vlr Devolução]]/$AK$1,"formula")</f>
        <v>3.0437483395551819E-4</v>
      </c>
      <c r="AD1770" s="32">
        <f>IFERROR(Tabela3[[#This Row],[Qtd Devolvida Kg]]/$AL$1,"formula")</f>
        <v>1.5951001691611952E-4</v>
      </c>
      <c r="AE1770" s="41" t="str">
        <f>IFERROR(RIGHT(Tabela3[[#This Row],[Cliente]],10),"formula")</f>
        <v>2566 - 01)</v>
      </c>
      <c r="AF1770" s="41">
        <f>IFERROR(VLOOKUP(Tabela3[[#This Row],[Fantasia]],'BASE VENDAS'!#REF!,2,0),0)</f>
        <v>0</v>
      </c>
      <c r="AG1770" s="41">
        <f>IFERROR(VLOOKUP(Tabela3[[#This Row],[Fantasia]],'BASE VENDAS'!#REF!,3,0),0)</f>
        <v>0</v>
      </c>
      <c r="AH1770" s="42">
        <f t="shared" si="29"/>
        <v>2.8611970184302681E-2</v>
      </c>
    </row>
    <row r="1771" spans="1:34" x14ac:dyDescent="0.2">
      <c r="A1771" s="9" t="str">
        <f>IFERROR(Tabela3[[#This Row],[direita]],"formula")</f>
        <v>0082 - 04)</v>
      </c>
      <c r="C1771" t="s">
        <v>1146</v>
      </c>
      <c r="D1771" t="s">
        <v>916</v>
      </c>
      <c r="E1771" t="s">
        <v>1135</v>
      </c>
      <c r="F1771" t="s">
        <v>676</v>
      </c>
      <c r="G1771" t="s">
        <v>1253</v>
      </c>
      <c r="H1771" s="48">
        <v>45692</v>
      </c>
      <c r="I1771" t="s">
        <v>357</v>
      </c>
      <c r="J1771" t="s">
        <v>297</v>
      </c>
      <c r="K1771" t="s">
        <v>34</v>
      </c>
      <c r="L1771" t="s">
        <v>35</v>
      </c>
      <c r="M1771" t="s">
        <v>360</v>
      </c>
      <c r="N1771" t="s">
        <v>342</v>
      </c>
      <c r="O1771" t="s">
        <v>343</v>
      </c>
      <c r="P1771" t="s">
        <v>1360</v>
      </c>
      <c r="Q1771" t="s">
        <v>309</v>
      </c>
      <c r="R1771" t="s">
        <v>378</v>
      </c>
      <c r="S1771" t="s">
        <v>20</v>
      </c>
      <c r="T1771" s="49">
        <v>0.1</v>
      </c>
      <c r="U1771" s="49">
        <v>0.55000000000000004</v>
      </c>
      <c r="V1771" s="49">
        <v>9.5</v>
      </c>
      <c r="W1771" t="s">
        <v>315</v>
      </c>
      <c r="X1771" t="s">
        <v>368</v>
      </c>
      <c r="Y1771" t="s">
        <v>406</v>
      </c>
      <c r="Z1771" t="s">
        <v>1361</v>
      </c>
      <c r="AA1771" s="2" t="str">
        <f>IFERROR(VLOOKUP(Tabela3[[#This Row],[RetornCodigo]],Tabela7[],4,0),"formula")</f>
        <v xml:space="preserve">G B Alagadico   </v>
      </c>
      <c r="AB1771" s="9" t="str">
        <f>IFERROR(VLOOKUP(Tabela3[[#This Row],[RetornCodigo]],Tabela7[],3,0),"formula")</f>
        <v>G Barbosa</v>
      </c>
      <c r="AC1771" s="40">
        <f>IFERROR(Tabela3[[#This Row],[Vlr Devolução]]/$AK$1,"formula")</f>
        <v>3.0437483395551818E-5</v>
      </c>
      <c r="AD1771" s="32">
        <f>IFERROR(Tabela3[[#This Row],[Qtd Devolvida Kg]]/$AL$1,"formula")</f>
        <v>1.5951001691611952E-5</v>
      </c>
      <c r="AE1771" s="41" t="str">
        <f>IFERROR(RIGHT(Tabela3[[#This Row],[Cliente]],10),"formula")</f>
        <v>0082 - 04)</v>
      </c>
      <c r="AF1771" s="41">
        <f>IFERROR(VLOOKUP(Tabela3[[#This Row],[Fantasia]],'BASE VENDAS'!#REF!,2,0),0)</f>
        <v>0</v>
      </c>
      <c r="AG1771" s="41">
        <f>IFERROR(VLOOKUP(Tabela3[[#This Row],[Fantasia]],'BASE VENDAS'!#REF!,3,0),0)</f>
        <v>0</v>
      </c>
      <c r="AH1771" s="42">
        <f t="shared" si="29"/>
        <v>2.8611970184302681E-2</v>
      </c>
    </row>
    <row r="1772" spans="1:34" x14ac:dyDescent="0.2">
      <c r="A1772" s="9" t="str">
        <f>IFERROR(Tabela3[[#This Row],[direita]],"formula")</f>
        <v>2459 - 76)</v>
      </c>
      <c r="C1772" t="s">
        <v>1134</v>
      </c>
      <c r="D1772" t="s">
        <v>917</v>
      </c>
      <c r="E1772" t="s">
        <v>1135</v>
      </c>
      <c r="F1772" t="s">
        <v>701</v>
      </c>
      <c r="G1772" t="s">
        <v>1364</v>
      </c>
      <c r="H1772" s="48">
        <v>45693</v>
      </c>
      <c r="I1772" t="s">
        <v>357</v>
      </c>
      <c r="J1772" t="s">
        <v>297</v>
      </c>
      <c r="K1772" t="s">
        <v>34</v>
      </c>
      <c r="L1772" t="s">
        <v>35</v>
      </c>
      <c r="M1772" t="s">
        <v>360</v>
      </c>
      <c r="N1772" t="s">
        <v>342</v>
      </c>
      <c r="O1772" t="s">
        <v>343</v>
      </c>
      <c r="P1772" t="s">
        <v>1365</v>
      </c>
      <c r="Q1772" t="s">
        <v>319</v>
      </c>
      <c r="R1772" t="s">
        <v>378</v>
      </c>
      <c r="S1772" t="s">
        <v>20</v>
      </c>
      <c r="T1772" s="49">
        <v>4.3</v>
      </c>
      <c r="U1772" s="49">
        <v>23.65</v>
      </c>
      <c r="V1772" s="49">
        <v>425.7</v>
      </c>
      <c r="W1772" t="s">
        <v>315</v>
      </c>
      <c r="X1772" t="s">
        <v>372</v>
      </c>
      <c r="Y1772" t="s">
        <v>373</v>
      </c>
      <c r="Z1772" t="s">
        <v>1366</v>
      </c>
      <c r="AA1772" s="2" t="str">
        <f>IFERROR(VLOOKUP(Tabela3[[#This Row],[RetornCodigo]],Tabela7[],4,0),"formula")</f>
        <v xml:space="preserve">Mateus Vila Ramalho  Russas   </v>
      </c>
      <c r="AB1772" s="9" t="str">
        <f>IFERROR(VLOOKUP(Tabela3[[#This Row],[RetornCodigo]],Tabela7[],3,0),"formula")</f>
        <v>Mateus</v>
      </c>
      <c r="AC1772" s="40">
        <f>IFERROR(Tabela3[[#This Row],[Vlr Devolução]]/$AK$1,"formula")</f>
        <v>1.3639196506827799E-3</v>
      </c>
      <c r="AD1772" s="32">
        <f>IFERROR(Tabela3[[#This Row],[Qtd Devolvida Kg]]/$AL$1,"formula")</f>
        <v>6.8589307273931395E-4</v>
      </c>
      <c r="AE1772" s="41" t="str">
        <f>IFERROR(RIGHT(Tabela3[[#This Row],[Cliente]],10),"formula")</f>
        <v>2459 - 76)</v>
      </c>
      <c r="AF1772" s="41">
        <f>IFERROR(VLOOKUP(Tabela3[[#This Row],[Fantasia]],'BASE VENDAS'!#REF!,2,0),0)</f>
        <v>0</v>
      </c>
      <c r="AG1772" s="41">
        <f>IFERROR(VLOOKUP(Tabela3[[#This Row],[Fantasia]],'BASE VENDAS'!#REF!,3,0),0)</f>
        <v>0</v>
      </c>
      <c r="AH1772" s="42">
        <f t="shared" si="29"/>
        <v>2.8611970184302681E-2</v>
      </c>
    </row>
    <row r="1773" spans="1:34" x14ac:dyDescent="0.2">
      <c r="A1773" s="9" t="str">
        <f>IFERROR(Tabela3[[#This Row],[direita]],"formula")</f>
        <v>1456 - 04)</v>
      </c>
      <c r="C1773" t="s">
        <v>1140</v>
      </c>
      <c r="D1773" t="s">
        <v>918</v>
      </c>
      <c r="E1773" t="s">
        <v>1141</v>
      </c>
      <c r="F1773" t="s">
        <v>677</v>
      </c>
      <c r="G1773" t="s">
        <v>1619</v>
      </c>
      <c r="H1773" s="48">
        <v>45709</v>
      </c>
      <c r="I1773" t="s">
        <v>1982</v>
      </c>
      <c r="J1773" t="s">
        <v>297</v>
      </c>
      <c r="K1773" t="s">
        <v>34</v>
      </c>
      <c r="L1773" t="s">
        <v>35</v>
      </c>
      <c r="M1773" t="s">
        <v>360</v>
      </c>
      <c r="N1773" t="s">
        <v>342</v>
      </c>
      <c r="O1773" t="s">
        <v>343</v>
      </c>
      <c r="P1773" t="s">
        <v>2839</v>
      </c>
      <c r="Q1773" t="s">
        <v>308</v>
      </c>
      <c r="R1773" t="s">
        <v>378</v>
      </c>
      <c r="S1773" t="s">
        <v>20</v>
      </c>
      <c r="T1773" s="49">
        <v>0.3</v>
      </c>
      <c r="U1773" s="49">
        <v>1.65</v>
      </c>
      <c r="V1773" s="49">
        <v>26.7</v>
      </c>
      <c r="W1773" t="s">
        <v>301</v>
      </c>
      <c r="X1773" t="s">
        <v>370</v>
      </c>
      <c r="Y1773" t="s">
        <v>371</v>
      </c>
      <c r="Z1773" t="s">
        <v>2840</v>
      </c>
      <c r="AA1773" s="2" t="str">
        <f>IFERROR(VLOOKUP(Tabela3[[#This Row],[RetornCodigo]],Tabela7[],4,0),"formula")</f>
        <v xml:space="preserve">Mateus Uruguai   </v>
      </c>
      <c r="AB1773" s="9" t="str">
        <f>IFERROR(VLOOKUP(Tabela3[[#This Row],[RetornCodigo]],Tabela7[],3,0),"formula")</f>
        <v>Mateus</v>
      </c>
      <c r="AC1773" s="40">
        <f>IFERROR(Tabela3[[#This Row],[Vlr Devolução]]/$AK$1,"formula")</f>
        <v>8.554534806960353E-5</v>
      </c>
      <c r="AD1773" s="32">
        <f>IFERROR(Tabela3[[#This Row],[Qtd Devolvida Kg]]/$AL$1,"formula")</f>
        <v>4.7853005074835853E-5</v>
      </c>
      <c r="AE1773" s="41" t="str">
        <f>IFERROR(RIGHT(Tabela3[[#This Row],[Cliente]],10),"formula")</f>
        <v>1456 - 04)</v>
      </c>
      <c r="AF1773" s="41">
        <f>IFERROR(VLOOKUP(Tabela3[[#This Row],[Fantasia]],'BASE VENDAS'!#REF!,2,0),0)</f>
        <v>0</v>
      </c>
      <c r="AG1773" s="41">
        <f>IFERROR(VLOOKUP(Tabela3[[#This Row],[Fantasia]],'BASE VENDAS'!#REF!,3,0),0)</f>
        <v>0</v>
      </c>
      <c r="AH1773" s="42">
        <f t="shared" si="29"/>
        <v>2.8611970184302681E-2</v>
      </c>
    </row>
    <row r="1774" spans="1:34" x14ac:dyDescent="0.2">
      <c r="A1774" s="9" t="str">
        <f>IFERROR(Tabela3[[#This Row],[direita]],"formula")</f>
        <v>0047 - 08)</v>
      </c>
      <c r="C1774" t="s">
        <v>1140</v>
      </c>
      <c r="D1774" t="s">
        <v>918</v>
      </c>
      <c r="E1774" t="s">
        <v>1141</v>
      </c>
      <c r="F1774" t="s">
        <v>677</v>
      </c>
      <c r="G1774" t="s">
        <v>1566</v>
      </c>
      <c r="H1774" s="48">
        <v>45706</v>
      </c>
      <c r="I1774" t="s">
        <v>1982</v>
      </c>
      <c r="J1774" t="s">
        <v>297</v>
      </c>
      <c r="K1774" t="s">
        <v>34</v>
      </c>
      <c r="L1774" t="s">
        <v>35</v>
      </c>
      <c r="M1774" t="s">
        <v>360</v>
      </c>
      <c r="N1774" t="s">
        <v>342</v>
      </c>
      <c r="O1774" t="s">
        <v>343</v>
      </c>
      <c r="P1774" t="s">
        <v>2471</v>
      </c>
      <c r="Q1774" t="s">
        <v>300</v>
      </c>
      <c r="R1774" t="s">
        <v>378</v>
      </c>
      <c r="S1774" t="s">
        <v>20</v>
      </c>
      <c r="T1774" s="49">
        <v>4</v>
      </c>
      <c r="U1774" s="49">
        <v>22</v>
      </c>
      <c r="V1774" s="49">
        <v>300</v>
      </c>
      <c r="W1774" t="s">
        <v>305</v>
      </c>
      <c r="X1774" t="s">
        <v>372</v>
      </c>
      <c r="Y1774" t="s">
        <v>373</v>
      </c>
      <c r="Z1774" t="s">
        <v>2472</v>
      </c>
      <c r="AA1774" s="2" t="str">
        <f>IFERROR(VLOOKUP(Tabela3[[#This Row],[RetornCodigo]],Tabela7[],4,0),"formula")</f>
        <v xml:space="preserve">Sams Teresina   Sao Critovao   </v>
      </c>
      <c r="AB1774" s="9" t="str">
        <f>IFERROR(VLOOKUP(Tabela3[[#This Row],[RetornCodigo]],Tabela7[],3,0),"formula")</f>
        <v>Sams</v>
      </c>
      <c r="AC1774" s="40">
        <f>IFERROR(Tabela3[[#This Row],[Vlr Devolução]]/$AK$1,"formula")</f>
        <v>9.6118368617532056E-4</v>
      </c>
      <c r="AD1774" s="32">
        <f>IFERROR(Tabela3[[#This Row],[Qtd Devolvida Kg]]/$AL$1,"formula")</f>
        <v>6.3804006766447806E-4</v>
      </c>
      <c r="AE1774" s="41" t="str">
        <f>IFERROR(RIGHT(Tabela3[[#This Row],[Cliente]],10),"formula")</f>
        <v>0047 - 08)</v>
      </c>
      <c r="AF1774" s="41">
        <f>IFERROR(VLOOKUP(Tabela3[[#This Row],[Fantasia]],'BASE VENDAS'!#REF!,2,0),0)</f>
        <v>0</v>
      </c>
      <c r="AG1774" s="41">
        <f>IFERROR(VLOOKUP(Tabela3[[#This Row],[Fantasia]],'BASE VENDAS'!#REF!,3,0),0)</f>
        <v>0</v>
      </c>
      <c r="AH1774" s="42">
        <f t="shared" si="29"/>
        <v>2.8611970184302681E-2</v>
      </c>
    </row>
    <row r="1775" spans="1:34" x14ac:dyDescent="0.2">
      <c r="A1775" s="9" t="str">
        <f>IFERROR(Tabela3[[#This Row],[direita]],"formula")</f>
        <v>1899 - 18)</v>
      </c>
      <c r="C1775" t="s">
        <v>1134</v>
      </c>
      <c r="D1775" t="s">
        <v>917</v>
      </c>
      <c r="E1775" t="s">
        <v>1135</v>
      </c>
      <c r="F1775" t="s">
        <v>680</v>
      </c>
      <c r="G1775" t="s">
        <v>1163</v>
      </c>
      <c r="H1775" s="48">
        <v>45694</v>
      </c>
      <c r="I1775" t="s">
        <v>357</v>
      </c>
      <c r="J1775" t="s">
        <v>297</v>
      </c>
      <c r="K1775" t="s">
        <v>34</v>
      </c>
      <c r="L1775" t="s">
        <v>35</v>
      </c>
      <c r="M1775" t="s">
        <v>360</v>
      </c>
      <c r="N1775" t="s">
        <v>342</v>
      </c>
      <c r="O1775" t="s">
        <v>343</v>
      </c>
      <c r="P1775" t="s">
        <v>1385</v>
      </c>
      <c r="Q1775" t="s">
        <v>319</v>
      </c>
      <c r="R1775" t="s">
        <v>378</v>
      </c>
      <c r="S1775" t="s">
        <v>20</v>
      </c>
      <c r="T1775" s="49">
        <v>2</v>
      </c>
      <c r="U1775" s="49">
        <v>11</v>
      </c>
      <c r="V1775" s="49">
        <v>178</v>
      </c>
      <c r="W1775" t="s">
        <v>315</v>
      </c>
      <c r="X1775" t="s">
        <v>372</v>
      </c>
      <c r="Y1775" t="s">
        <v>373</v>
      </c>
      <c r="Z1775" t="s">
        <v>1386</v>
      </c>
      <c r="AA1775" s="2" t="str">
        <f>IFERROR(VLOOKUP(Tabela3[[#This Row],[RetornCodigo]],Tabela7[],4,0),"formula")</f>
        <v xml:space="preserve">Assai Maracanau   </v>
      </c>
      <c r="AB1775" s="9" t="str">
        <f>IFERROR(VLOOKUP(Tabela3[[#This Row],[RetornCodigo]],Tabela7[],3,0),"formula")</f>
        <v>Assai</v>
      </c>
      <c r="AC1775" s="40">
        <f>IFERROR(Tabela3[[#This Row],[Vlr Devolução]]/$AK$1,"formula")</f>
        <v>5.7030232046402355E-4</v>
      </c>
      <c r="AD1775" s="32">
        <f>IFERROR(Tabela3[[#This Row],[Qtd Devolvida Kg]]/$AL$1,"formula")</f>
        <v>3.1902003383223903E-4</v>
      </c>
      <c r="AE1775" s="41" t="str">
        <f>IFERROR(RIGHT(Tabela3[[#This Row],[Cliente]],10),"formula")</f>
        <v>1899 - 18)</v>
      </c>
      <c r="AF1775" s="41">
        <f>IFERROR(VLOOKUP(Tabela3[[#This Row],[Fantasia]],'BASE VENDAS'!#REF!,2,0),0)</f>
        <v>0</v>
      </c>
      <c r="AG1775" s="41">
        <f>IFERROR(VLOOKUP(Tabela3[[#This Row],[Fantasia]],'BASE VENDAS'!#REF!,3,0),0)</f>
        <v>0</v>
      </c>
      <c r="AH1775" s="42">
        <f t="shared" si="29"/>
        <v>2.8611970184302681E-2</v>
      </c>
    </row>
    <row r="1776" spans="1:34" x14ac:dyDescent="0.2">
      <c r="A1776" s="9" t="str">
        <f>IFERROR(Tabela3[[#This Row],[direita]],"formula")</f>
        <v>0144 - 01)</v>
      </c>
      <c r="C1776" t="s">
        <v>1146</v>
      </c>
      <c r="D1776" t="s">
        <v>916</v>
      </c>
      <c r="E1776" t="s">
        <v>1135</v>
      </c>
      <c r="F1776" t="s">
        <v>697</v>
      </c>
      <c r="G1776" t="s">
        <v>1407</v>
      </c>
      <c r="H1776" s="48">
        <v>45695</v>
      </c>
      <c r="I1776" t="s">
        <v>357</v>
      </c>
      <c r="J1776" t="s">
        <v>297</v>
      </c>
      <c r="K1776" t="s">
        <v>34</v>
      </c>
      <c r="L1776" t="s">
        <v>35</v>
      </c>
      <c r="M1776" t="s">
        <v>360</v>
      </c>
      <c r="N1776" t="s">
        <v>342</v>
      </c>
      <c r="O1776" t="s">
        <v>343</v>
      </c>
      <c r="P1776" t="s">
        <v>1408</v>
      </c>
      <c r="Q1776" t="s">
        <v>309</v>
      </c>
      <c r="R1776" t="s">
        <v>378</v>
      </c>
      <c r="S1776" t="s">
        <v>20</v>
      </c>
      <c r="T1776" s="49">
        <v>2</v>
      </c>
      <c r="U1776" s="49">
        <v>11</v>
      </c>
      <c r="V1776" s="49">
        <v>190</v>
      </c>
      <c r="W1776" t="s">
        <v>315</v>
      </c>
      <c r="X1776" t="s">
        <v>370</v>
      </c>
      <c r="Y1776" t="s">
        <v>379</v>
      </c>
      <c r="Z1776" t="s">
        <v>1409</v>
      </c>
      <c r="AA1776" s="2" t="str">
        <f>IFERROR(VLOOKUP(Tabela3[[#This Row],[RetornCodigo]],Tabela7[],4,0),"formula")</f>
        <v>Supermercado Cosmos Ltda</v>
      </c>
      <c r="AB1776" s="9" t="str">
        <f>IFERROR(VLOOKUP(Tabela3[[#This Row],[RetornCodigo]],Tabela7[],3,0),"formula")</f>
        <v>Outros</v>
      </c>
      <c r="AC1776" s="40">
        <f>IFERROR(Tabela3[[#This Row],[Vlr Devolução]]/$AK$1,"formula")</f>
        <v>6.0874966791103638E-4</v>
      </c>
      <c r="AD1776" s="32">
        <f>IFERROR(Tabela3[[#This Row],[Qtd Devolvida Kg]]/$AL$1,"formula")</f>
        <v>3.1902003383223903E-4</v>
      </c>
      <c r="AE1776" s="41" t="str">
        <f>IFERROR(RIGHT(Tabela3[[#This Row],[Cliente]],10),"formula")</f>
        <v>0144 - 01)</v>
      </c>
      <c r="AF1776" s="41">
        <f>IFERROR(VLOOKUP(Tabela3[[#This Row],[Fantasia]],'BASE VENDAS'!#REF!,2,0),0)</f>
        <v>0</v>
      </c>
      <c r="AG1776" s="41">
        <f>IFERROR(VLOOKUP(Tabela3[[#This Row],[Fantasia]],'BASE VENDAS'!#REF!,3,0),0)</f>
        <v>0</v>
      </c>
      <c r="AH1776" s="42">
        <f t="shared" si="29"/>
        <v>2.8611970184302681E-2</v>
      </c>
    </row>
    <row r="1777" spans="1:34" x14ac:dyDescent="0.2">
      <c r="A1777" s="9" t="str">
        <f>IFERROR(Tabela3[[#This Row],[direita]],"formula")</f>
        <v>2459 - 60)</v>
      </c>
      <c r="C1777" t="s">
        <v>1140</v>
      </c>
      <c r="D1777" t="s">
        <v>918</v>
      </c>
      <c r="E1777" t="s">
        <v>1141</v>
      </c>
      <c r="F1777" t="s">
        <v>707</v>
      </c>
      <c r="G1777" t="s">
        <v>2256</v>
      </c>
      <c r="H1777" s="48">
        <v>45703</v>
      </c>
      <c r="I1777" t="s">
        <v>430</v>
      </c>
      <c r="J1777" t="s">
        <v>297</v>
      </c>
      <c r="K1777" t="s">
        <v>34</v>
      </c>
      <c r="L1777" t="s">
        <v>35</v>
      </c>
      <c r="M1777" t="s">
        <v>360</v>
      </c>
      <c r="N1777" t="s">
        <v>342</v>
      </c>
      <c r="O1777" t="s">
        <v>343</v>
      </c>
      <c r="P1777" t="s">
        <v>2257</v>
      </c>
      <c r="Q1777" t="s">
        <v>309</v>
      </c>
      <c r="R1777" t="s">
        <v>378</v>
      </c>
      <c r="S1777" t="s">
        <v>20</v>
      </c>
      <c r="T1777" s="49">
        <v>0.7</v>
      </c>
      <c r="U1777" s="49">
        <v>3.85</v>
      </c>
      <c r="V1777" s="49">
        <v>62.3</v>
      </c>
      <c r="W1777" t="s">
        <v>305</v>
      </c>
      <c r="X1777" t="s">
        <v>372</v>
      </c>
      <c r="Y1777" t="s">
        <v>373</v>
      </c>
      <c r="Z1777" t="s">
        <v>2258</v>
      </c>
      <c r="AA1777" s="2" t="str">
        <f>IFERROR(VLOOKUP(Tabela3[[#This Row],[RetornCodigo]],Tabela7[],4,0),"formula")</f>
        <v xml:space="preserve">Mateus Floriano   </v>
      </c>
      <c r="AB1777" s="9" t="str">
        <f>IFERROR(VLOOKUP(Tabela3[[#This Row],[RetornCodigo]],Tabela7[],3,0),"formula")</f>
        <v>Mateus</v>
      </c>
      <c r="AC1777" s="40">
        <f>IFERROR(Tabela3[[#This Row],[Vlr Devolução]]/$AK$1,"formula")</f>
        <v>1.9960581216240823E-4</v>
      </c>
      <c r="AD1777" s="32">
        <f>IFERROR(Tabela3[[#This Row],[Qtd Devolvida Kg]]/$AL$1,"formula")</f>
        <v>1.1165701184128367E-4</v>
      </c>
      <c r="AE1777" s="41" t="str">
        <f>IFERROR(RIGHT(Tabela3[[#This Row],[Cliente]],10),"formula")</f>
        <v>2459 - 60)</v>
      </c>
      <c r="AF1777" s="41">
        <f>IFERROR(VLOOKUP(Tabela3[[#This Row],[Fantasia]],'BASE VENDAS'!#REF!,2,0),0)</f>
        <v>0</v>
      </c>
      <c r="AG1777" s="41">
        <f>IFERROR(VLOOKUP(Tabela3[[#This Row],[Fantasia]],'BASE VENDAS'!#REF!,3,0),0)</f>
        <v>0</v>
      </c>
      <c r="AH1777" s="42">
        <f t="shared" si="29"/>
        <v>2.8611970184302681E-2</v>
      </c>
    </row>
    <row r="1778" spans="1:34" x14ac:dyDescent="0.2">
      <c r="A1778" s="9" t="str">
        <f>IFERROR(Tabela3[[#This Row],[direita]],"formula")</f>
        <v>1899 - 30)</v>
      </c>
      <c r="C1778" t="s">
        <v>1140</v>
      </c>
      <c r="D1778" t="s">
        <v>919</v>
      </c>
      <c r="E1778" t="s">
        <v>1141</v>
      </c>
      <c r="F1778" t="s">
        <v>679</v>
      </c>
      <c r="G1778" t="s">
        <v>1578</v>
      </c>
      <c r="H1778" s="48">
        <v>45705</v>
      </c>
      <c r="I1778" t="s">
        <v>1982</v>
      </c>
      <c r="J1778" t="s">
        <v>297</v>
      </c>
      <c r="K1778" t="s">
        <v>34</v>
      </c>
      <c r="L1778" t="s">
        <v>35</v>
      </c>
      <c r="M1778" t="s">
        <v>360</v>
      </c>
      <c r="N1778" t="s">
        <v>342</v>
      </c>
      <c r="O1778" t="s">
        <v>343</v>
      </c>
      <c r="P1778" t="s">
        <v>2260</v>
      </c>
      <c r="Q1778" t="s">
        <v>2473</v>
      </c>
      <c r="R1778" t="s">
        <v>378</v>
      </c>
      <c r="S1778" t="s">
        <v>20</v>
      </c>
      <c r="T1778" s="49">
        <v>2</v>
      </c>
      <c r="U1778" s="49">
        <v>11</v>
      </c>
      <c r="V1778" s="49">
        <v>178</v>
      </c>
      <c r="W1778" t="s">
        <v>305</v>
      </c>
      <c r="X1778" t="s">
        <v>372</v>
      </c>
      <c r="Y1778" t="s">
        <v>373</v>
      </c>
      <c r="Z1778" t="s">
        <v>2261</v>
      </c>
      <c r="AA1778" s="2" t="str">
        <f>IFERROR(VLOOKUP(Tabela3[[#This Row],[RetornCodigo]],Tabela7[],4,0),"formula")</f>
        <v xml:space="preserve">Assai Picos   </v>
      </c>
      <c r="AB1778" s="9" t="str">
        <f>IFERROR(VLOOKUP(Tabela3[[#This Row],[RetornCodigo]],Tabela7[],3,0),"formula")</f>
        <v>Assai</v>
      </c>
      <c r="AC1778" s="40">
        <f>IFERROR(Tabela3[[#This Row],[Vlr Devolução]]/$AK$1,"formula")</f>
        <v>5.7030232046402355E-4</v>
      </c>
      <c r="AD1778" s="32">
        <f>IFERROR(Tabela3[[#This Row],[Qtd Devolvida Kg]]/$AL$1,"formula")</f>
        <v>3.1902003383223903E-4</v>
      </c>
      <c r="AE1778" s="41" t="str">
        <f>IFERROR(RIGHT(Tabela3[[#This Row],[Cliente]],10),"formula")</f>
        <v>1899 - 30)</v>
      </c>
      <c r="AF1778" s="41">
        <f>IFERROR(VLOOKUP(Tabela3[[#This Row],[Fantasia]],'BASE VENDAS'!#REF!,2,0),0)</f>
        <v>0</v>
      </c>
      <c r="AG1778" s="41">
        <f>IFERROR(VLOOKUP(Tabela3[[#This Row],[Fantasia]],'BASE VENDAS'!#REF!,3,0),0)</f>
        <v>0</v>
      </c>
      <c r="AH1778" s="42">
        <f t="shared" si="29"/>
        <v>2.8611970184302681E-2</v>
      </c>
    </row>
    <row r="1779" spans="1:34" x14ac:dyDescent="0.2">
      <c r="A1779" s="9" t="str">
        <f>IFERROR(Tabela3[[#This Row],[direita]],"formula")</f>
        <v>1899 - 72)</v>
      </c>
      <c r="C1779" t="s">
        <v>1140</v>
      </c>
      <c r="D1779" t="s">
        <v>921</v>
      </c>
      <c r="E1779" t="s">
        <v>1284</v>
      </c>
      <c r="F1779" t="s">
        <v>681</v>
      </c>
      <c r="G1779" t="s">
        <v>1285</v>
      </c>
      <c r="H1779" s="48">
        <v>45693</v>
      </c>
      <c r="I1779" t="s">
        <v>357</v>
      </c>
      <c r="J1779" t="s">
        <v>297</v>
      </c>
      <c r="K1779" t="s">
        <v>34</v>
      </c>
      <c r="L1779" t="s">
        <v>35</v>
      </c>
      <c r="M1779" t="s">
        <v>360</v>
      </c>
      <c r="N1779" t="s">
        <v>342</v>
      </c>
      <c r="O1779" t="s">
        <v>343</v>
      </c>
      <c r="P1779" t="s">
        <v>1600</v>
      </c>
      <c r="Q1779" t="s">
        <v>308</v>
      </c>
      <c r="R1779" t="s">
        <v>378</v>
      </c>
      <c r="S1779" t="s">
        <v>20</v>
      </c>
      <c r="T1779" s="49">
        <v>0.3</v>
      </c>
      <c r="U1779" s="49">
        <v>1.65</v>
      </c>
      <c r="V1779" s="49">
        <v>23.7</v>
      </c>
      <c r="W1779" t="s">
        <v>301</v>
      </c>
      <c r="X1779" t="s">
        <v>370</v>
      </c>
      <c r="Y1779" t="s">
        <v>371</v>
      </c>
      <c r="Z1779" t="s">
        <v>1601</v>
      </c>
      <c r="AA1779" s="2" t="str">
        <f>IFERROR(VLOOKUP(Tabela3[[#This Row],[RetornCodigo]],Tabela7[],4,0),"formula")</f>
        <v xml:space="preserve">Assai Novo Angelim   </v>
      </c>
      <c r="AB1779" s="9" t="str">
        <f>IFERROR(VLOOKUP(Tabela3[[#This Row],[RetornCodigo]],Tabela7[],3,0),"formula")</f>
        <v>Assai</v>
      </c>
      <c r="AC1779" s="40">
        <f>IFERROR(Tabela3[[#This Row],[Vlr Devolução]]/$AK$1,"formula")</f>
        <v>7.5933511207850322E-5</v>
      </c>
      <c r="AD1779" s="32">
        <f>IFERROR(Tabela3[[#This Row],[Qtd Devolvida Kg]]/$AL$1,"formula")</f>
        <v>4.7853005074835853E-5</v>
      </c>
      <c r="AE1779" s="41" t="str">
        <f>IFERROR(RIGHT(Tabela3[[#This Row],[Cliente]],10),"formula")</f>
        <v>1899 - 72)</v>
      </c>
      <c r="AF1779" s="41">
        <f>IFERROR(VLOOKUP(Tabela3[[#This Row],[Fantasia]],'BASE VENDAS'!#REF!,2,0),0)</f>
        <v>0</v>
      </c>
      <c r="AG1779" s="41">
        <f>IFERROR(VLOOKUP(Tabela3[[#This Row],[Fantasia]],'BASE VENDAS'!#REF!,3,0),0)</f>
        <v>0</v>
      </c>
      <c r="AH1779" s="42">
        <f t="shared" si="29"/>
        <v>2.8611970184302681E-2</v>
      </c>
    </row>
    <row r="1780" spans="1:34" x14ac:dyDescent="0.2">
      <c r="A1780" s="9" t="str">
        <f>IFERROR(Tabela3[[#This Row],[direita]],"formula")</f>
        <v>1899 - 72)</v>
      </c>
      <c r="C1780" t="s">
        <v>1140</v>
      </c>
      <c r="D1780" t="s">
        <v>921</v>
      </c>
      <c r="E1780" t="s">
        <v>1284</v>
      </c>
      <c r="F1780" t="s">
        <v>681</v>
      </c>
      <c r="G1780" t="s">
        <v>1285</v>
      </c>
      <c r="H1780" s="48">
        <v>45702</v>
      </c>
      <c r="I1780" t="s">
        <v>430</v>
      </c>
      <c r="J1780" t="s">
        <v>297</v>
      </c>
      <c r="K1780" t="s">
        <v>34</v>
      </c>
      <c r="L1780" t="s">
        <v>35</v>
      </c>
      <c r="M1780" t="s">
        <v>360</v>
      </c>
      <c r="N1780" t="s">
        <v>342</v>
      </c>
      <c r="O1780" t="s">
        <v>343</v>
      </c>
      <c r="P1780" t="s">
        <v>2316</v>
      </c>
      <c r="Q1780" t="s">
        <v>308</v>
      </c>
      <c r="R1780" t="s">
        <v>378</v>
      </c>
      <c r="S1780" t="s">
        <v>20</v>
      </c>
      <c r="T1780" s="49">
        <v>3</v>
      </c>
      <c r="U1780" s="49">
        <v>16.5</v>
      </c>
      <c r="V1780" s="49">
        <v>237</v>
      </c>
      <c r="W1780" t="s">
        <v>301</v>
      </c>
      <c r="X1780" t="s">
        <v>370</v>
      </c>
      <c r="Y1780" t="s">
        <v>371</v>
      </c>
      <c r="Z1780" t="s">
        <v>1601</v>
      </c>
      <c r="AA1780" s="2" t="str">
        <f>IFERROR(VLOOKUP(Tabela3[[#This Row],[RetornCodigo]],Tabela7[],4,0),"formula")</f>
        <v xml:space="preserve">Assai Novo Angelim   </v>
      </c>
      <c r="AB1780" s="9" t="str">
        <f>IFERROR(VLOOKUP(Tabela3[[#This Row],[RetornCodigo]],Tabela7[],3,0),"formula")</f>
        <v>Assai</v>
      </c>
      <c r="AC1780" s="40">
        <f>IFERROR(Tabela3[[#This Row],[Vlr Devolução]]/$AK$1,"formula")</f>
        <v>7.5933511207850325E-4</v>
      </c>
      <c r="AD1780" s="32">
        <f>IFERROR(Tabela3[[#This Row],[Qtd Devolvida Kg]]/$AL$1,"formula")</f>
        <v>4.7853005074835855E-4</v>
      </c>
      <c r="AE1780" s="41" t="str">
        <f>IFERROR(RIGHT(Tabela3[[#This Row],[Cliente]],10),"formula")</f>
        <v>1899 - 72)</v>
      </c>
      <c r="AF1780" s="41">
        <f>IFERROR(VLOOKUP(Tabela3[[#This Row],[Fantasia]],'BASE VENDAS'!#REF!,2,0),0)</f>
        <v>0</v>
      </c>
      <c r="AG1780" s="41">
        <f>IFERROR(VLOOKUP(Tabela3[[#This Row],[Fantasia]],'BASE VENDAS'!#REF!,3,0),0)</f>
        <v>0</v>
      </c>
      <c r="AH1780" s="42">
        <f t="shared" si="29"/>
        <v>2.8611970184302681E-2</v>
      </c>
    </row>
    <row r="1781" spans="1:34" x14ac:dyDescent="0.2">
      <c r="A1781" s="9" t="str">
        <f>IFERROR(Tabela3[[#This Row],[direita]],"formula")</f>
        <v>1899 - 73)</v>
      </c>
      <c r="C1781" t="s">
        <v>1140</v>
      </c>
      <c r="D1781" t="s">
        <v>921</v>
      </c>
      <c r="E1781" t="s">
        <v>1284</v>
      </c>
      <c r="F1781" t="s">
        <v>681</v>
      </c>
      <c r="G1781" t="s">
        <v>1439</v>
      </c>
      <c r="H1781" s="48">
        <v>45701</v>
      </c>
      <c r="I1781" t="s">
        <v>430</v>
      </c>
      <c r="J1781" t="s">
        <v>297</v>
      </c>
      <c r="K1781" t="s">
        <v>34</v>
      </c>
      <c r="L1781" t="s">
        <v>35</v>
      </c>
      <c r="M1781" t="s">
        <v>360</v>
      </c>
      <c r="N1781" t="s">
        <v>342</v>
      </c>
      <c r="O1781" t="s">
        <v>343</v>
      </c>
      <c r="P1781" t="s">
        <v>2474</v>
      </c>
      <c r="Q1781" t="s">
        <v>300</v>
      </c>
      <c r="R1781" t="s">
        <v>378</v>
      </c>
      <c r="S1781" t="s">
        <v>20</v>
      </c>
      <c r="T1781" s="49">
        <v>2.2999999999999998</v>
      </c>
      <c r="U1781" s="49">
        <v>12.65</v>
      </c>
      <c r="V1781" s="49">
        <v>181.7</v>
      </c>
      <c r="W1781" t="s">
        <v>301</v>
      </c>
      <c r="X1781" t="s">
        <v>370</v>
      </c>
      <c r="Y1781" t="s">
        <v>371</v>
      </c>
      <c r="Z1781" t="s">
        <v>2475</v>
      </c>
      <c r="AA1781" s="2" t="str">
        <f>IFERROR(VLOOKUP(Tabela3[[#This Row],[RetornCodigo]],Tabela7[],4,0),"formula")</f>
        <v xml:space="preserve">Assai Sao Bernardo   </v>
      </c>
      <c r="AB1781" s="9" t="str">
        <f>IFERROR(VLOOKUP(Tabela3[[#This Row],[RetornCodigo]],Tabela7[],3,0),"formula")</f>
        <v>Assai</v>
      </c>
      <c r="AC1781" s="40">
        <f>IFERROR(Tabela3[[#This Row],[Vlr Devolução]]/$AK$1,"formula")</f>
        <v>5.8215691926018578E-4</v>
      </c>
      <c r="AD1781" s="32">
        <f>IFERROR(Tabela3[[#This Row],[Qtd Devolvida Kg]]/$AL$1,"formula")</f>
        <v>3.6687303890707492E-4</v>
      </c>
      <c r="AE1781" s="41" t="str">
        <f>IFERROR(RIGHT(Tabela3[[#This Row],[Cliente]],10),"formula")</f>
        <v>1899 - 73)</v>
      </c>
      <c r="AF1781" s="41">
        <f>IFERROR(VLOOKUP(Tabela3[[#This Row],[Fantasia]],'BASE VENDAS'!#REF!,2,0),0)</f>
        <v>0</v>
      </c>
      <c r="AG1781" s="41">
        <f>IFERROR(VLOOKUP(Tabela3[[#This Row],[Fantasia]],'BASE VENDAS'!#REF!,3,0),0)</f>
        <v>0</v>
      </c>
      <c r="AH1781" s="42">
        <f t="shared" si="29"/>
        <v>2.8611970184302681E-2</v>
      </c>
    </row>
    <row r="1782" spans="1:34" x14ac:dyDescent="0.2">
      <c r="A1782" s="9" t="str">
        <f>IFERROR(Tabela3[[#This Row],[direita]],"formula")</f>
        <v>1899 - 73)</v>
      </c>
      <c r="C1782" t="s">
        <v>1140</v>
      </c>
      <c r="D1782" t="s">
        <v>921</v>
      </c>
      <c r="E1782" t="s">
        <v>1284</v>
      </c>
      <c r="F1782" t="s">
        <v>681</v>
      </c>
      <c r="G1782" t="s">
        <v>1439</v>
      </c>
      <c r="H1782" s="48">
        <v>45712</v>
      </c>
      <c r="I1782" t="s">
        <v>2485</v>
      </c>
      <c r="J1782" t="s">
        <v>297</v>
      </c>
      <c r="K1782" t="s">
        <v>34</v>
      </c>
      <c r="L1782" t="s">
        <v>35</v>
      </c>
      <c r="M1782" t="s">
        <v>360</v>
      </c>
      <c r="N1782" t="s">
        <v>342</v>
      </c>
      <c r="O1782" t="s">
        <v>343</v>
      </c>
      <c r="P1782" t="s">
        <v>2999</v>
      </c>
      <c r="Q1782" t="s">
        <v>300</v>
      </c>
      <c r="R1782" t="s">
        <v>378</v>
      </c>
      <c r="S1782" t="s">
        <v>20</v>
      </c>
      <c r="T1782" s="49">
        <v>1</v>
      </c>
      <c r="U1782" s="49">
        <v>5.5</v>
      </c>
      <c r="V1782" s="49">
        <v>79</v>
      </c>
      <c r="W1782" t="s">
        <v>301</v>
      </c>
      <c r="X1782" t="s">
        <v>370</v>
      </c>
      <c r="Y1782" t="s">
        <v>371</v>
      </c>
      <c r="Z1782" t="s">
        <v>2475</v>
      </c>
      <c r="AA1782" s="2" t="str">
        <f>IFERROR(VLOOKUP(Tabela3[[#This Row],[RetornCodigo]],Tabela7[],4,0),"formula")</f>
        <v xml:space="preserve">Assai Sao Bernardo   </v>
      </c>
      <c r="AB1782" s="9" t="str">
        <f>IFERROR(VLOOKUP(Tabela3[[#This Row],[RetornCodigo]],Tabela7[],3,0),"formula")</f>
        <v>Assai</v>
      </c>
      <c r="AC1782" s="40">
        <f>IFERROR(Tabela3[[#This Row],[Vlr Devolução]]/$AK$1,"formula")</f>
        <v>2.5311170402616775E-4</v>
      </c>
      <c r="AD1782" s="32">
        <f>IFERROR(Tabela3[[#This Row],[Qtd Devolvida Kg]]/$AL$1,"formula")</f>
        <v>1.5951001691611952E-4</v>
      </c>
      <c r="AE1782" s="41" t="str">
        <f>IFERROR(RIGHT(Tabela3[[#This Row],[Cliente]],10),"formula")</f>
        <v>1899 - 73)</v>
      </c>
      <c r="AF1782" s="41">
        <f>IFERROR(VLOOKUP(Tabela3[[#This Row],[Fantasia]],'BASE VENDAS'!#REF!,2,0),0)</f>
        <v>0</v>
      </c>
      <c r="AG1782" s="41">
        <f>IFERROR(VLOOKUP(Tabela3[[#This Row],[Fantasia]],'BASE VENDAS'!#REF!,3,0),0)</f>
        <v>0</v>
      </c>
      <c r="AH1782" s="42">
        <f t="shared" si="29"/>
        <v>2.8611970184302681E-2</v>
      </c>
    </row>
    <row r="1783" spans="1:34" x14ac:dyDescent="0.2">
      <c r="A1783" s="9" t="str">
        <f>IFERROR(Tabela3[[#This Row],[direita]],"formula")</f>
        <v>0047 - 08)</v>
      </c>
      <c r="C1783" t="s">
        <v>1140</v>
      </c>
      <c r="D1783" t="s">
        <v>918</v>
      </c>
      <c r="E1783" t="s">
        <v>1141</v>
      </c>
      <c r="F1783" t="s">
        <v>677</v>
      </c>
      <c r="G1783" t="s">
        <v>1566</v>
      </c>
      <c r="H1783" s="48">
        <v>45691</v>
      </c>
      <c r="I1783" t="s">
        <v>357</v>
      </c>
      <c r="J1783" t="s">
        <v>297</v>
      </c>
      <c r="K1783" t="s">
        <v>34</v>
      </c>
      <c r="L1783" t="s">
        <v>35</v>
      </c>
      <c r="M1783" t="s">
        <v>360</v>
      </c>
      <c r="N1783" t="s">
        <v>342</v>
      </c>
      <c r="O1783" t="s">
        <v>343</v>
      </c>
      <c r="P1783" t="s">
        <v>1927</v>
      </c>
      <c r="Q1783" t="s">
        <v>300</v>
      </c>
      <c r="R1783" t="s">
        <v>378</v>
      </c>
      <c r="S1783" t="s">
        <v>20</v>
      </c>
      <c r="T1783" s="49">
        <v>2</v>
      </c>
      <c r="U1783" s="49">
        <v>11</v>
      </c>
      <c r="V1783" s="49">
        <v>150</v>
      </c>
      <c r="W1783" t="s">
        <v>301</v>
      </c>
      <c r="X1783" t="s">
        <v>370</v>
      </c>
      <c r="Y1783" t="s">
        <v>371</v>
      </c>
      <c r="Z1783" t="s">
        <v>1928</v>
      </c>
      <c r="AA1783" s="2" t="str">
        <f>IFERROR(VLOOKUP(Tabela3[[#This Row],[RetornCodigo]],Tabela7[],4,0),"formula")</f>
        <v xml:space="preserve">Sams Teresina   Sao Critovao   </v>
      </c>
      <c r="AB1783" s="9" t="str">
        <f>IFERROR(VLOOKUP(Tabela3[[#This Row],[RetornCodigo]],Tabela7[],3,0),"formula")</f>
        <v>Sams</v>
      </c>
      <c r="AC1783" s="40">
        <f>IFERROR(Tabela3[[#This Row],[Vlr Devolução]]/$AK$1,"formula")</f>
        <v>4.8059184308766028E-4</v>
      </c>
      <c r="AD1783" s="32">
        <f>IFERROR(Tabela3[[#This Row],[Qtd Devolvida Kg]]/$AL$1,"formula")</f>
        <v>3.1902003383223903E-4</v>
      </c>
      <c r="AE1783" s="41" t="str">
        <f>IFERROR(RIGHT(Tabela3[[#This Row],[Cliente]],10),"formula")</f>
        <v>0047 - 08)</v>
      </c>
      <c r="AF1783" s="41">
        <f>IFERROR(VLOOKUP(Tabela3[[#This Row],[Fantasia]],'BASE VENDAS'!#REF!,2,0),0)</f>
        <v>0</v>
      </c>
      <c r="AG1783" s="41">
        <f>IFERROR(VLOOKUP(Tabela3[[#This Row],[Fantasia]],'BASE VENDAS'!#REF!,3,0),0)</f>
        <v>0</v>
      </c>
      <c r="AH1783" s="42">
        <f t="shared" si="29"/>
        <v>2.8611970184302681E-2</v>
      </c>
    </row>
    <row r="1784" spans="1:34" x14ac:dyDescent="0.2">
      <c r="A1784" s="9" t="str">
        <f>IFERROR(Tabela3[[#This Row],[direita]],"formula")</f>
        <v>1456 - 04)</v>
      </c>
      <c r="C1784" t="s">
        <v>1140</v>
      </c>
      <c r="D1784" t="s">
        <v>918</v>
      </c>
      <c r="E1784" t="s">
        <v>1141</v>
      </c>
      <c r="F1784" t="s">
        <v>677</v>
      </c>
      <c r="G1784" t="s">
        <v>1619</v>
      </c>
      <c r="H1784" s="48">
        <v>45695</v>
      </c>
      <c r="I1784" t="s">
        <v>357</v>
      </c>
      <c r="J1784" t="s">
        <v>297</v>
      </c>
      <c r="K1784" t="s">
        <v>34</v>
      </c>
      <c r="L1784" t="s">
        <v>35</v>
      </c>
      <c r="M1784" t="s">
        <v>360</v>
      </c>
      <c r="N1784" t="s">
        <v>342</v>
      </c>
      <c r="O1784" t="s">
        <v>343</v>
      </c>
      <c r="P1784" t="s">
        <v>1620</v>
      </c>
      <c r="Q1784" t="s">
        <v>300</v>
      </c>
      <c r="R1784" t="s">
        <v>378</v>
      </c>
      <c r="S1784" t="s">
        <v>20</v>
      </c>
      <c r="T1784" s="49">
        <v>0.7</v>
      </c>
      <c r="U1784" s="49">
        <v>3.85</v>
      </c>
      <c r="V1784" s="49">
        <v>62.3</v>
      </c>
      <c r="W1784" t="s">
        <v>301</v>
      </c>
      <c r="X1784" t="s">
        <v>370</v>
      </c>
      <c r="Y1784" t="s">
        <v>371</v>
      </c>
      <c r="Z1784" t="s">
        <v>1621</v>
      </c>
      <c r="AA1784" s="2" t="str">
        <f>IFERROR(VLOOKUP(Tabela3[[#This Row],[RetornCodigo]],Tabela7[],4,0),"formula")</f>
        <v xml:space="preserve">Mateus Uruguai   </v>
      </c>
      <c r="AB1784" s="9" t="str">
        <f>IFERROR(VLOOKUP(Tabela3[[#This Row],[RetornCodigo]],Tabela7[],3,0),"formula")</f>
        <v>Mateus</v>
      </c>
      <c r="AC1784" s="40">
        <f>IFERROR(Tabela3[[#This Row],[Vlr Devolução]]/$AK$1,"formula")</f>
        <v>1.9960581216240823E-4</v>
      </c>
      <c r="AD1784" s="32">
        <f>IFERROR(Tabela3[[#This Row],[Qtd Devolvida Kg]]/$AL$1,"formula")</f>
        <v>1.1165701184128367E-4</v>
      </c>
      <c r="AE1784" s="41" t="str">
        <f>IFERROR(RIGHT(Tabela3[[#This Row],[Cliente]],10),"formula")</f>
        <v>1456 - 04)</v>
      </c>
      <c r="AF1784" s="41">
        <f>IFERROR(VLOOKUP(Tabela3[[#This Row],[Fantasia]],'BASE VENDAS'!#REF!,2,0),0)</f>
        <v>0</v>
      </c>
      <c r="AG1784" s="41">
        <f>IFERROR(VLOOKUP(Tabela3[[#This Row],[Fantasia]],'BASE VENDAS'!#REF!,3,0),0)</f>
        <v>0</v>
      </c>
      <c r="AH1784" s="42">
        <f t="shared" si="29"/>
        <v>2.8611970184302681E-2</v>
      </c>
    </row>
    <row r="1785" spans="1:34" x14ac:dyDescent="0.2">
      <c r="A1785" s="9" t="str">
        <f>IFERROR(Tabela3[[#This Row],[direita]],"formula")</f>
        <v>1899 - 29)</v>
      </c>
      <c r="C1785" t="s">
        <v>1140</v>
      </c>
      <c r="D1785" t="s">
        <v>923</v>
      </c>
      <c r="E1785" t="s">
        <v>1141</v>
      </c>
      <c r="F1785" t="s">
        <v>684</v>
      </c>
      <c r="G1785" t="s">
        <v>1455</v>
      </c>
      <c r="H1785" s="48">
        <v>45706</v>
      </c>
      <c r="I1785" t="s">
        <v>1982</v>
      </c>
      <c r="J1785" t="s">
        <v>297</v>
      </c>
      <c r="K1785" t="s">
        <v>34</v>
      </c>
      <c r="L1785" t="s">
        <v>35</v>
      </c>
      <c r="M1785" t="s">
        <v>360</v>
      </c>
      <c r="N1785" t="s">
        <v>342</v>
      </c>
      <c r="O1785" t="s">
        <v>343</v>
      </c>
      <c r="P1785" t="s">
        <v>2476</v>
      </c>
      <c r="Q1785" t="s">
        <v>300</v>
      </c>
      <c r="R1785" t="s">
        <v>378</v>
      </c>
      <c r="S1785" t="s">
        <v>20</v>
      </c>
      <c r="T1785" s="49">
        <v>0.1</v>
      </c>
      <c r="U1785" s="49">
        <v>0.55000000000000004</v>
      </c>
      <c r="V1785" s="49">
        <v>7.4</v>
      </c>
      <c r="W1785" t="s">
        <v>301</v>
      </c>
      <c r="X1785" t="s">
        <v>370</v>
      </c>
      <c r="Y1785" t="s">
        <v>371</v>
      </c>
      <c r="Z1785" t="s">
        <v>2468</v>
      </c>
      <c r="AA1785" s="2" t="str">
        <f>IFERROR(VLOOKUP(Tabela3[[#This Row],[RetornCodigo]],Tabela7[],4,0),"formula")</f>
        <v xml:space="preserve">Assai Parnaiba   </v>
      </c>
      <c r="AB1785" s="9" t="str">
        <f>IFERROR(VLOOKUP(Tabela3[[#This Row],[RetornCodigo]],Tabela7[],3,0),"formula")</f>
        <v>Assai</v>
      </c>
      <c r="AC1785" s="40">
        <f>IFERROR(Tabela3[[#This Row],[Vlr Devolução]]/$AK$1,"formula")</f>
        <v>2.3709197592324575E-5</v>
      </c>
      <c r="AD1785" s="32">
        <f>IFERROR(Tabela3[[#This Row],[Qtd Devolvida Kg]]/$AL$1,"formula")</f>
        <v>1.5951001691611952E-5</v>
      </c>
      <c r="AE1785" s="41" t="str">
        <f>IFERROR(RIGHT(Tabela3[[#This Row],[Cliente]],10),"formula")</f>
        <v>1899 - 29)</v>
      </c>
      <c r="AF1785" s="41">
        <f>IFERROR(VLOOKUP(Tabela3[[#This Row],[Fantasia]],'BASE VENDAS'!#REF!,2,0),0)</f>
        <v>0</v>
      </c>
      <c r="AG1785" s="41">
        <f>IFERROR(VLOOKUP(Tabela3[[#This Row],[Fantasia]],'BASE VENDAS'!#REF!,3,0),0)</f>
        <v>0</v>
      </c>
      <c r="AH1785" s="42">
        <f t="shared" si="29"/>
        <v>2.8611970184302681E-2</v>
      </c>
    </row>
    <row r="1786" spans="1:34" x14ac:dyDescent="0.2">
      <c r="A1786" s="9" t="str">
        <f>IFERROR(Tabela3[[#This Row],[direita]],"formula")</f>
        <v>2459 - 50)</v>
      </c>
      <c r="C1786" t="s">
        <v>1140</v>
      </c>
      <c r="D1786" t="s">
        <v>918</v>
      </c>
      <c r="E1786" t="s">
        <v>1141</v>
      </c>
      <c r="F1786" t="s">
        <v>677</v>
      </c>
      <c r="G1786" t="s">
        <v>1336</v>
      </c>
      <c r="H1786" s="48">
        <v>45689</v>
      </c>
      <c r="I1786" t="s">
        <v>266</v>
      </c>
      <c r="J1786" t="s">
        <v>297</v>
      </c>
      <c r="K1786" t="s">
        <v>34</v>
      </c>
      <c r="L1786" t="s">
        <v>35</v>
      </c>
      <c r="M1786" t="s">
        <v>360</v>
      </c>
      <c r="N1786" t="s">
        <v>342</v>
      </c>
      <c r="O1786" t="s">
        <v>343</v>
      </c>
      <c r="P1786" t="s">
        <v>1630</v>
      </c>
      <c r="Q1786" t="s">
        <v>308</v>
      </c>
      <c r="R1786" t="s">
        <v>378</v>
      </c>
      <c r="S1786" t="s">
        <v>20</v>
      </c>
      <c r="T1786" s="49">
        <v>0.6</v>
      </c>
      <c r="U1786" s="49">
        <v>3.3</v>
      </c>
      <c r="V1786" s="49">
        <v>53.4</v>
      </c>
      <c r="W1786" t="s">
        <v>301</v>
      </c>
      <c r="X1786" t="s">
        <v>370</v>
      </c>
      <c r="Y1786" t="s">
        <v>1144</v>
      </c>
      <c r="Z1786" t="s">
        <v>1631</v>
      </c>
      <c r="AA1786" s="2" t="str">
        <f>IFERROR(VLOOKUP(Tabela3[[#This Row],[RetornCodigo]],Tabela7[],4,0),"formula")</f>
        <v xml:space="preserve">Mateus Parque Sao Joao   </v>
      </c>
      <c r="AB1786" s="9" t="str">
        <f>IFERROR(VLOOKUP(Tabela3[[#This Row],[RetornCodigo]],Tabela7[],3,0),"formula")</f>
        <v>Mateus</v>
      </c>
      <c r="AC1786" s="40">
        <f>IFERROR(Tabela3[[#This Row],[Vlr Devolução]]/$AK$1,"formula")</f>
        <v>1.7109069613920706E-4</v>
      </c>
      <c r="AD1786" s="32">
        <f>IFERROR(Tabela3[[#This Row],[Qtd Devolvida Kg]]/$AL$1,"formula")</f>
        <v>9.5706010149671707E-5</v>
      </c>
      <c r="AE1786" s="41" t="str">
        <f>IFERROR(RIGHT(Tabela3[[#This Row],[Cliente]],10),"formula")</f>
        <v>2459 - 50)</v>
      </c>
      <c r="AF1786" s="41">
        <f>IFERROR(VLOOKUP(Tabela3[[#This Row],[Fantasia]],'BASE VENDAS'!#REF!,2,0),0)</f>
        <v>0</v>
      </c>
      <c r="AG1786" s="41">
        <f>IFERROR(VLOOKUP(Tabela3[[#This Row],[Fantasia]],'BASE VENDAS'!#REF!,3,0),0)</f>
        <v>0</v>
      </c>
      <c r="AH1786" s="42">
        <f t="shared" si="29"/>
        <v>2.8611970184302681E-2</v>
      </c>
    </row>
    <row r="1787" spans="1:34" x14ac:dyDescent="0.2">
      <c r="A1787" s="9" t="str">
        <f>IFERROR(Tabela3[[#This Row],[direita]],"formula")</f>
        <v>1899 - 24)</v>
      </c>
      <c r="C1787" t="s">
        <v>1140</v>
      </c>
      <c r="D1787" t="s">
        <v>919</v>
      </c>
      <c r="E1787" t="s">
        <v>1141</v>
      </c>
      <c r="F1787" t="s">
        <v>677</v>
      </c>
      <c r="G1787" t="s">
        <v>1275</v>
      </c>
      <c r="H1787" s="48">
        <v>45698</v>
      </c>
      <c r="I1787" t="s">
        <v>430</v>
      </c>
      <c r="J1787" t="s">
        <v>297</v>
      </c>
      <c r="K1787" t="s">
        <v>34</v>
      </c>
      <c r="L1787" t="s">
        <v>35</v>
      </c>
      <c r="M1787" t="s">
        <v>360</v>
      </c>
      <c r="N1787" t="s">
        <v>342</v>
      </c>
      <c r="O1787" t="s">
        <v>343</v>
      </c>
      <c r="P1787" t="s">
        <v>1929</v>
      </c>
      <c r="Q1787" t="s">
        <v>300</v>
      </c>
      <c r="R1787" t="s">
        <v>378</v>
      </c>
      <c r="S1787" t="s">
        <v>20</v>
      </c>
      <c r="T1787" s="49">
        <v>3</v>
      </c>
      <c r="U1787" s="49">
        <v>16.5</v>
      </c>
      <c r="V1787" s="49">
        <v>222</v>
      </c>
      <c r="W1787" t="s">
        <v>301</v>
      </c>
      <c r="X1787" t="s">
        <v>370</v>
      </c>
      <c r="Y1787" t="s">
        <v>1144</v>
      </c>
      <c r="Z1787" t="s">
        <v>1930</v>
      </c>
      <c r="AA1787" s="2" t="str">
        <f>IFERROR(VLOOKUP(Tabela3[[#This Row],[RetornCodigo]],Tabela7[],4,0),"formula")</f>
        <v xml:space="preserve">Assai Sao Raimundo   </v>
      </c>
      <c r="AB1787" s="9" t="str">
        <f>IFERROR(VLOOKUP(Tabela3[[#This Row],[RetornCodigo]],Tabela7[],3,0),"formula")</f>
        <v>Assai</v>
      </c>
      <c r="AC1787" s="40">
        <f>IFERROR(Tabela3[[#This Row],[Vlr Devolução]]/$AK$1,"formula")</f>
        <v>7.1127592776973727E-4</v>
      </c>
      <c r="AD1787" s="32">
        <f>IFERROR(Tabela3[[#This Row],[Qtd Devolvida Kg]]/$AL$1,"formula")</f>
        <v>4.7853005074835855E-4</v>
      </c>
      <c r="AE1787" s="41" t="str">
        <f>IFERROR(RIGHT(Tabela3[[#This Row],[Cliente]],10),"formula")</f>
        <v>1899 - 24)</v>
      </c>
      <c r="AF1787" s="41">
        <f>IFERROR(VLOOKUP(Tabela3[[#This Row],[Fantasia]],'BASE VENDAS'!#REF!,2,0),0)</f>
        <v>0</v>
      </c>
      <c r="AG1787" s="41">
        <f>IFERROR(VLOOKUP(Tabela3[[#This Row],[Fantasia]],'BASE VENDAS'!#REF!,3,0),0)</f>
        <v>0</v>
      </c>
      <c r="AH1787" s="42">
        <f t="shared" si="29"/>
        <v>2.8611970184302681E-2</v>
      </c>
    </row>
    <row r="1788" spans="1:34" x14ac:dyDescent="0.2">
      <c r="A1788" s="9" t="str">
        <f>IFERROR(Tabela3[[#This Row],[direita]],"formula")</f>
        <v>1899 - 71)</v>
      </c>
      <c r="C1788" t="s">
        <v>1140</v>
      </c>
      <c r="D1788" t="s">
        <v>921</v>
      </c>
      <c r="E1788" t="s">
        <v>1284</v>
      </c>
      <c r="F1788" t="s">
        <v>681</v>
      </c>
      <c r="G1788" t="s">
        <v>1288</v>
      </c>
      <c r="H1788" s="48">
        <v>45694</v>
      </c>
      <c r="I1788" t="s">
        <v>357</v>
      </c>
      <c r="J1788" t="s">
        <v>297</v>
      </c>
      <c r="K1788" t="s">
        <v>34</v>
      </c>
      <c r="L1788" t="s">
        <v>35</v>
      </c>
      <c r="M1788" t="s">
        <v>360</v>
      </c>
      <c r="N1788" t="s">
        <v>342</v>
      </c>
      <c r="O1788" t="s">
        <v>343</v>
      </c>
      <c r="P1788" t="s">
        <v>1698</v>
      </c>
      <c r="Q1788" t="s">
        <v>300</v>
      </c>
      <c r="R1788" t="s">
        <v>378</v>
      </c>
      <c r="S1788" t="s">
        <v>20</v>
      </c>
      <c r="T1788" s="49">
        <v>1</v>
      </c>
      <c r="U1788" s="49">
        <v>5.5</v>
      </c>
      <c r="V1788" s="49">
        <v>85</v>
      </c>
      <c r="W1788" t="s">
        <v>301</v>
      </c>
      <c r="X1788" t="s">
        <v>370</v>
      </c>
      <c r="Y1788" t="s">
        <v>371</v>
      </c>
      <c r="Z1788" t="s">
        <v>1700</v>
      </c>
      <c r="AA1788" s="2" t="str">
        <f>IFERROR(VLOOKUP(Tabela3[[#This Row],[RetornCodigo]],Tabela7[],4,0),"formula")</f>
        <v xml:space="preserve">Assai Turu   </v>
      </c>
      <c r="AB1788" s="9" t="str">
        <f>IFERROR(VLOOKUP(Tabela3[[#This Row],[RetornCodigo]],Tabela7[],3,0),"formula")</f>
        <v>Assai</v>
      </c>
      <c r="AC1788" s="40">
        <f>IFERROR(Tabela3[[#This Row],[Vlr Devolução]]/$AK$1,"formula")</f>
        <v>2.7233537774967417E-4</v>
      </c>
      <c r="AD1788" s="32">
        <f>IFERROR(Tabela3[[#This Row],[Qtd Devolvida Kg]]/$AL$1,"formula")</f>
        <v>1.5951001691611952E-4</v>
      </c>
      <c r="AE1788" s="41" t="str">
        <f>IFERROR(RIGHT(Tabela3[[#This Row],[Cliente]],10),"formula")</f>
        <v>1899 - 71)</v>
      </c>
      <c r="AF1788" s="41">
        <f>IFERROR(VLOOKUP(Tabela3[[#This Row],[Fantasia]],'BASE VENDAS'!#REF!,2,0),0)</f>
        <v>0</v>
      </c>
      <c r="AG1788" s="41">
        <f>IFERROR(VLOOKUP(Tabela3[[#This Row],[Fantasia]],'BASE VENDAS'!#REF!,3,0),0)</f>
        <v>0</v>
      </c>
      <c r="AH1788" s="42">
        <f t="shared" si="29"/>
        <v>2.8611970184302681E-2</v>
      </c>
    </row>
    <row r="1789" spans="1:34" x14ac:dyDescent="0.2">
      <c r="A1789" s="9" t="str">
        <f>IFERROR(Tabela3[[#This Row],[direita]],"formula")</f>
        <v>1899 - 71)</v>
      </c>
      <c r="C1789" t="s">
        <v>1140</v>
      </c>
      <c r="D1789" t="s">
        <v>921</v>
      </c>
      <c r="E1789" t="s">
        <v>1284</v>
      </c>
      <c r="F1789" t="s">
        <v>681</v>
      </c>
      <c r="G1789" t="s">
        <v>1288</v>
      </c>
      <c r="H1789" s="48">
        <v>45695</v>
      </c>
      <c r="I1789" t="s">
        <v>357</v>
      </c>
      <c r="J1789" t="s">
        <v>297</v>
      </c>
      <c r="K1789" t="s">
        <v>34</v>
      </c>
      <c r="L1789" t="s">
        <v>35</v>
      </c>
      <c r="M1789" t="s">
        <v>360</v>
      </c>
      <c r="N1789" t="s">
        <v>342</v>
      </c>
      <c r="O1789" t="s">
        <v>343</v>
      </c>
      <c r="P1789" t="s">
        <v>1701</v>
      </c>
      <c r="Q1789" t="s">
        <v>300</v>
      </c>
      <c r="R1789" t="s">
        <v>378</v>
      </c>
      <c r="S1789" t="s">
        <v>20</v>
      </c>
      <c r="T1789" s="49">
        <v>0.9</v>
      </c>
      <c r="U1789" s="49">
        <v>4.95</v>
      </c>
      <c r="V1789" s="49">
        <v>76.5</v>
      </c>
      <c r="W1789" t="s">
        <v>301</v>
      </c>
      <c r="X1789" t="s">
        <v>370</v>
      </c>
      <c r="Y1789" t="s">
        <v>371</v>
      </c>
      <c r="Z1789" t="s">
        <v>1700</v>
      </c>
      <c r="AA1789" s="2" t="str">
        <f>IFERROR(VLOOKUP(Tabela3[[#This Row],[RetornCodigo]],Tabela7[],4,0),"formula")</f>
        <v xml:space="preserve">Assai Turu   </v>
      </c>
      <c r="AB1789" s="9" t="str">
        <f>IFERROR(VLOOKUP(Tabela3[[#This Row],[RetornCodigo]],Tabela7[],3,0),"formula")</f>
        <v>Assai</v>
      </c>
      <c r="AC1789" s="40">
        <f>IFERROR(Tabela3[[#This Row],[Vlr Devolução]]/$AK$1,"formula")</f>
        <v>2.4510183997470677E-4</v>
      </c>
      <c r="AD1789" s="32">
        <f>IFERROR(Tabela3[[#This Row],[Qtd Devolvida Kg]]/$AL$1,"formula")</f>
        <v>1.4355901522450758E-4</v>
      </c>
      <c r="AE1789" s="41" t="str">
        <f>IFERROR(RIGHT(Tabela3[[#This Row],[Cliente]],10),"formula")</f>
        <v>1899 - 71)</v>
      </c>
      <c r="AF1789" s="41">
        <f>IFERROR(VLOOKUP(Tabela3[[#This Row],[Fantasia]],'BASE VENDAS'!#REF!,2,0),0)</f>
        <v>0</v>
      </c>
      <c r="AG1789" s="41">
        <f>IFERROR(VLOOKUP(Tabela3[[#This Row],[Fantasia]],'BASE VENDAS'!#REF!,3,0),0)</f>
        <v>0</v>
      </c>
      <c r="AH1789" s="42">
        <f t="shared" si="29"/>
        <v>2.8611970184302681E-2</v>
      </c>
    </row>
    <row r="1790" spans="1:34" x14ac:dyDescent="0.2">
      <c r="A1790" s="9" t="str">
        <f>IFERROR(Tabela3[[#This Row],[direita]],"formula")</f>
        <v>2459 - 58)</v>
      </c>
      <c r="C1790" t="s">
        <v>1134</v>
      </c>
      <c r="D1790" t="s">
        <v>917</v>
      </c>
      <c r="E1790" t="s">
        <v>1135</v>
      </c>
      <c r="F1790" t="s">
        <v>698</v>
      </c>
      <c r="G1790" t="s">
        <v>1345</v>
      </c>
      <c r="H1790" s="48">
        <v>45693</v>
      </c>
      <c r="I1790" t="s">
        <v>357</v>
      </c>
      <c r="J1790" t="s">
        <v>297</v>
      </c>
      <c r="K1790" t="s">
        <v>34</v>
      </c>
      <c r="L1790" t="s">
        <v>35</v>
      </c>
      <c r="M1790" t="s">
        <v>360</v>
      </c>
      <c r="N1790" t="s">
        <v>342</v>
      </c>
      <c r="O1790" t="s">
        <v>343</v>
      </c>
      <c r="P1790" t="s">
        <v>1702</v>
      </c>
      <c r="Q1790" t="s">
        <v>307</v>
      </c>
      <c r="R1790" t="s">
        <v>378</v>
      </c>
      <c r="S1790" t="s">
        <v>20</v>
      </c>
      <c r="T1790" s="49">
        <v>0.1</v>
      </c>
      <c r="U1790" s="49">
        <v>0.55000000000000004</v>
      </c>
      <c r="V1790" s="49">
        <v>7.9</v>
      </c>
      <c r="W1790" t="s">
        <v>301</v>
      </c>
      <c r="X1790" t="s">
        <v>370</v>
      </c>
      <c r="Y1790" t="s">
        <v>371</v>
      </c>
      <c r="Z1790" t="s">
        <v>1703</v>
      </c>
      <c r="AA1790" s="2" t="str">
        <f>IFERROR(VLOOKUP(Tabela3[[#This Row],[RetornCodigo]],Tabela7[],4,0),"formula")</f>
        <v xml:space="preserve">Mateus Maranguape   </v>
      </c>
      <c r="AB1790" s="9" t="str">
        <f>IFERROR(VLOOKUP(Tabela3[[#This Row],[RetornCodigo]],Tabela7[],3,0),"formula")</f>
        <v>Mateus</v>
      </c>
      <c r="AC1790" s="40">
        <f>IFERROR(Tabela3[[#This Row],[Vlr Devolução]]/$AK$1,"formula")</f>
        <v>2.5311170402616776E-5</v>
      </c>
      <c r="AD1790" s="32">
        <f>IFERROR(Tabela3[[#This Row],[Qtd Devolvida Kg]]/$AL$1,"formula")</f>
        <v>1.5951001691611952E-5</v>
      </c>
      <c r="AE1790" s="41" t="str">
        <f>IFERROR(RIGHT(Tabela3[[#This Row],[Cliente]],10),"formula")</f>
        <v>2459 - 58)</v>
      </c>
      <c r="AF1790" s="41">
        <f>IFERROR(VLOOKUP(Tabela3[[#This Row],[Fantasia]],'BASE VENDAS'!#REF!,2,0),0)</f>
        <v>0</v>
      </c>
      <c r="AG1790" s="41">
        <f>IFERROR(VLOOKUP(Tabela3[[#This Row],[Fantasia]],'BASE VENDAS'!#REF!,3,0),0)</f>
        <v>0</v>
      </c>
      <c r="AH1790" s="42">
        <f t="shared" si="29"/>
        <v>2.8611970184302681E-2</v>
      </c>
    </row>
    <row r="1791" spans="1:34" x14ac:dyDescent="0.2">
      <c r="A1791" s="9" t="str">
        <f>IFERROR(Tabela3[[#This Row],[direita]],"formula")</f>
        <v>1899 - 26)</v>
      </c>
      <c r="C1791" t="s">
        <v>1134</v>
      </c>
      <c r="D1791" t="s">
        <v>917</v>
      </c>
      <c r="E1791" t="s">
        <v>1135</v>
      </c>
      <c r="F1791" t="s">
        <v>676</v>
      </c>
      <c r="G1791" t="s">
        <v>1219</v>
      </c>
      <c r="H1791" s="48">
        <v>45709</v>
      </c>
      <c r="I1791" t="s">
        <v>1982</v>
      </c>
      <c r="J1791" t="s">
        <v>303</v>
      </c>
      <c r="K1791" t="s">
        <v>17</v>
      </c>
      <c r="L1791" t="s">
        <v>180</v>
      </c>
      <c r="M1791" t="s">
        <v>180</v>
      </c>
      <c r="N1791" t="s">
        <v>344</v>
      </c>
      <c r="O1791" t="s">
        <v>344</v>
      </c>
      <c r="P1791" t="s">
        <v>2914</v>
      </c>
      <c r="Q1791" t="s">
        <v>308</v>
      </c>
      <c r="R1791" t="s">
        <v>181</v>
      </c>
      <c r="S1791" t="s">
        <v>20</v>
      </c>
      <c r="T1791" s="49">
        <v>7.22E-2</v>
      </c>
      <c r="U1791" s="49">
        <v>1.2996000000000001</v>
      </c>
      <c r="V1791" s="49">
        <v>12.87</v>
      </c>
      <c r="W1791" t="s">
        <v>315</v>
      </c>
      <c r="X1791" t="s">
        <v>302</v>
      </c>
      <c r="Y1791" t="s">
        <v>21</v>
      </c>
      <c r="Z1791" t="s">
        <v>2915</v>
      </c>
      <c r="AA1791" s="2" t="str">
        <f>IFERROR(VLOOKUP(Tabela3[[#This Row],[RetornCodigo]],Tabela7[],4,0),"formula")</f>
        <v xml:space="preserve">Assai Messejena   </v>
      </c>
      <c r="AB1791" s="9" t="str">
        <f>IFERROR(VLOOKUP(Tabela3[[#This Row],[RetornCodigo]],Tabela7[],3,0),"formula")</f>
        <v>Assai</v>
      </c>
      <c r="AC1791" s="40">
        <f>IFERROR(Tabela3[[#This Row],[Vlr Devolução]]/$AK$1,"formula")</f>
        <v>4.1234780136921249E-5</v>
      </c>
      <c r="AD1791" s="32">
        <f>IFERROR(Tabela3[[#This Row],[Qtd Devolvida Kg]]/$AL$1,"formula")</f>
        <v>3.7690766906216171E-5</v>
      </c>
      <c r="AE1791" s="41" t="str">
        <f>IFERROR(RIGHT(Tabela3[[#This Row],[Cliente]],10),"formula")</f>
        <v>1899 - 26)</v>
      </c>
      <c r="AF1791" s="41">
        <f>IFERROR(VLOOKUP(Tabela3[[#This Row],[Fantasia]],'BASE VENDAS'!#REF!,2,0),0)</f>
        <v>0</v>
      </c>
      <c r="AG1791" s="41">
        <f>IFERROR(VLOOKUP(Tabela3[[#This Row],[Fantasia]],'BASE VENDAS'!#REF!,3,0),0)</f>
        <v>0</v>
      </c>
      <c r="AH1791" s="42">
        <f t="shared" si="29"/>
        <v>2.8611970184302681E-2</v>
      </c>
    </row>
    <row r="1792" spans="1:34" x14ac:dyDescent="0.2">
      <c r="A1792" s="9" t="str">
        <f>IFERROR(Tabela3[[#This Row],[direita]],"formula")</f>
        <v>1899 - 47)</v>
      </c>
      <c r="C1792" t="s">
        <v>1134</v>
      </c>
      <c r="D1792" t="s">
        <v>917</v>
      </c>
      <c r="E1792" t="s">
        <v>1135</v>
      </c>
      <c r="F1792" t="s">
        <v>676</v>
      </c>
      <c r="G1792" t="s">
        <v>1194</v>
      </c>
      <c r="H1792" s="48">
        <v>45709</v>
      </c>
      <c r="I1792" t="s">
        <v>1982</v>
      </c>
      <c r="J1792" t="s">
        <v>303</v>
      </c>
      <c r="K1792" t="s">
        <v>17</v>
      </c>
      <c r="L1792" t="s">
        <v>180</v>
      </c>
      <c r="M1792" t="s">
        <v>180</v>
      </c>
      <c r="N1792" t="s">
        <v>344</v>
      </c>
      <c r="O1792" t="s">
        <v>344</v>
      </c>
      <c r="P1792" t="s">
        <v>3000</v>
      </c>
      <c r="Q1792" t="s">
        <v>300</v>
      </c>
      <c r="R1792" t="s">
        <v>181</v>
      </c>
      <c r="S1792" t="s">
        <v>20</v>
      </c>
      <c r="T1792" s="49">
        <v>2.7300000000000001E-2</v>
      </c>
      <c r="U1792" s="49">
        <v>0.4914</v>
      </c>
      <c r="V1792" s="49">
        <v>4.87</v>
      </c>
      <c r="W1792" t="s">
        <v>315</v>
      </c>
      <c r="X1792" t="s">
        <v>302</v>
      </c>
      <c r="Y1792" t="s">
        <v>21</v>
      </c>
      <c r="Z1792" t="s">
        <v>3001</v>
      </c>
      <c r="AA1792" s="2" t="str">
        <f>IFERROR(VLOOKUP(Tabela3[[#This Row],[RetornCodigo]],Tabela7[],4,0),"formula")</f>
        <v xml:space="preserve">Assai Presidente Kennedy   </v>
      </c>
      <c r="AB1792" s="9" t="str">
        <f>IFERROR(VLOOKUP(Tabela3[[#This Row],[RetornCodigo]],Tabela7[],3,0),"formula")</f>
        <v>Assai</v>
      </c>
      <c r="AC1792" s="40">
        <f>IFERROR(Tabela3[[#This Row],[Vlr Devolução]]/$AK$1,"formula")</f>
        <v>1.5603215172246038E-5</v>
      </c>
      <c r="AD1792" s="32">
        <f>IFERROR(Tabela3[[#This Row],[Qtd Devolvida Kg]]/$AL$1,"formula")</f>
        <v>1.4251494965923843E-5</v>
      </c>
      <c r="AE1792" s="41" t="str">
        <f>IFERROR(RIGHT(Tabela3[[#This Row],[Cliente]],10),"formula")</f>
        <v>1899 - 47)</v>
      </c>
      <c r="AF1792" s="41">
        <f>IFERROR(VLOOKUP(Tabela3[[#This Row],[Fantasia]],'BASE VENDAS'!#REF!,2,0),0)</f>
        <v>0</v>
      </c>
      <c r="AG1792" s="41">
        <f>IFERROR(VLOOKUP(Tabela3[[#This Row],[Fantasia]],'BASE VENDAS'!#REF!,3,0),0)</f>
        <v>0</v>
      </c>
      <c r="AH1792" s="42">
        <f t="shared" si="29"/>
        <v>2.8611970184302681E-2</v>
      </c>
    </row>
    <row r="1793" spans="1:34" x14ac:dyDescent="0.2">
      <c r="A1793" s="9" t="str">
        <f>IFERROR(Tabela3[[#This Row],[direita]],"formula")</f>
        <v>1899 - 18)</v>
      </c>
      <c r="C1793" t="s">
        <v>1134</v>
      </c>
      <c r="D1793" t="s">
        <v>917</v>
      </c>
      <c r="E1793" t="s">
        <v>1135</v>
      </c>
      <c r="F1793" t="s">
        <v>680</v>
      </c>
      <c r="G1793" t="s">
        <v>1163</v>
      </c>
      <c r="H1793" s="48">
        <v>45712</v>
      </c>
      <c r="I1793" t="s">
        <v>2485</v>
      </c>
      <c r="J1793" t="s">
        <v>303</v>
      </c>
      <c r="K1793" t="s">
        <v>17</v>
      </c>
      <c r="L1793" t="s">
        <v>180</v>
      </c>
      <c r="M1793" t="s">
        <v>180</v>
      </c>
      <c r="N1793" t="s">
        <v>344</v>
      </c>
      <c r="O1793" t="s">
        <v>344</v>
      </c>
      <c r="P1793" t="s">
        <v>2528</v>
      </c>
      <c r="Q1793" t="s">
        <v>308</v>
      </c>
      <c r="R1793" t="s">
        <v>181</v>
      </c>
      <c r="S1793" t="s">
        <v>20</v>
      </c>
      <c r="T1793" s="49">
        <v>0.30559999999999998</v>
      </c>
      <c r="U1793" s="49">
        <v>5.5007999999999999</v>
      </c>
      <c r="V1793" s="49">
        <v>54.45</v>
      </c>
      <c r="W1793" t="s">
        <v>315</v>
      </c>
      <c r="X1793" t="s">
        <v>302</v>
      </c>
      <c r="Y1793" t="s">
        <v>21</v>
      </c>
      <c r="Z1793" t="s">
        <v>2529</v>
      </c>
      <c r="AA1793" s="2" t="str">
        <f>IFERROR(VLOOKUP(Tabela3[[#This Row],[RetornCodigo]],Tabela7[],4,0),"formula")</f>
        <v xml:space="preserve">Assai Maracanau   </v>
      </c>
      <c r="AB1793" s="9" t="str">
        <f>IFERROR(VLOOKUP(Tabela3[[#This Row],[RetornCodigo]],Tabela7[],3,0),"formula")</f>
        <v>Assai</v>
      </c>
      <c r="AC1793" s="40">
        <f>IFERROR(Tabela3[[#This Row],[Vlr Devolução]]/$AK$1,"formula")</f>
        <v>1.744548390408207E-4</v>
      </c>
      <c r="AD1793" s="32">
        <f>IFERROR(Tabela3[[#This Row],[Qtd Devolvida Kg]]/$AL$1,"formula")</f>
        <v>1.595332183731255E-4</v>
      </c>
      <c r="AE1793" s="41" t="str">
        <f>IFERROR(RIGHT(Tabela3[[#This Row],[Cliente]],10),"formula")</f>
        <v>1899 - 18)</v>
      </c>
      <c r="AF1793" s="41">
        <f>IFERROR(VLOOKUP(Tabela3[[#This Row],[Fantasia]],'BASE VENDAS'!#REF!,2,0),0)</f>
        <v>0</v>
      </c>
      <c r="AG1793" s="41">
        <f>IFERROR(VLOOKUP(Tabela3[[#This Row],[Fantasia]],'BASE VENDAS'!#REF!,3,0),0)</f>
        <v>0</v>
      </c>
      <c r="AH1793" s="42">
        <f t="shared" si="29"/>
        <v>2.8611970184302681E-2</v>
      </c>
    </row>
    <row r="1794" spans="1:34" x14ac:dyDescent="0.2">
      <c r="A1794" s="9" t="str">
        <f>IFERROR(Tabela3[[#This Row],[direita]],"formula")</f>
        <v>1899 - 46)</v>
      </c>
      <c r="C1794" t="s">
        <v>1134</v>
      </c>
      <c r="D1794" t="s">
        <v>917</v>
      </c>
      <c r="E1794" t="s">
        <v>1135</v>
      </c>
      <c r="F1794" t="s">
        <v>676</v>
      </c>
      <c r="G1794" t="s">
        <v>1170</v>
      </c>
      <c r="H1794" s="48">
        <v>45710</v>
      </c>
      <c r="I1794" t="s">
        <v>1982</v>
      </c>
      <c r="J1794" t="s">
        <v>303</v>
      </c>
      <c r="K1794" t="s">
        <v>17</v>
      </c>
      <c r="L1794" t="s">
        <v>180</v>
      </c>
      <c r="M1794" t="s">
        <v>180</v>
      </c>
      <c r="N1794" t="s">
        <v>344</v>
      </c>
      <c r="O1794" t="s">
        <v>344</v>
      </c>
      <c r="P1794" t="s">
        <v>2921</v>
      </c>
      <c r="Q1794" t="s">
        <v>308</v>
      </c>
      <c r="R1794" t="s">
        <v>181</v>
      </c>
      <c r="S1794" t="s">
        <v>20</v>
      </c>
      <c r="T1794" s="49">
        <v>0.1111</v>
      </c>
      <c r="U1794" s="49">
        <v>1.9998</v>
      </c>
      <c r="V1794" s="49">
        <v>19.8</v>
      </c>
      <c r="W1794" t="s">
        <v>315</v>
      </c>
      <c r="X1794" t="s">
        <v>302</v>
      </c>
      <c r="Y1794" t="s">
        <v>21</v>
      </c>
      <c r="Z1794" t="s">
        <v>2922</v>
      </c>
      <c r="AA1794" s="2" t="str">
        <f>IFERROR(VLOOKUP(Tabela3[[#This Row],[RetornCodigo]],Tabela7[],4,0),"formula")</f>
        <v xml:space="preserve">Assai Coacu   </v>
      </c>
      <c r="AB1794" s="9" t="str">
        <f>IFERROR(VLOOKUP(Tabela3[[#This Row],[RetornCodigo]],Tabela7[],3,0),"formula")</f>
        <v>Assai</v>
      </c>
      <c r="AC1794" s="40">
        <f>IFERROR(Tabela3[[#This Row],[Vlr Devolução]]/$AK$1,"formula")</f>
        <v>6.3438123287571163E-5</v>
      </c>
      <c r="AD1794" s="32">
        <f>IFERROR(Tabela3[[#This Row],[Qtd Devolvida Kg]]/$AL$1,"formula")</f>
        <v>5.7997842150701057E-5</v>
      </c>
      <c r="AE1794" s="41" t="str">
        <f>IFERROR(RIGHT(Tabela3[[#This Row],[Cliente]],10),"formula")</f>
        <v>1899 - 46)</v>
      </c>
      <c r="AF1794" s="41">
        <f>IFERROR(VLOOKUP(Tabela3[[#This Row],[Fantasia]],'BASE VENDAS'!#REF!,2,0),0)</f>
        <v>0</v>
      </c>
      <c r="AG1794" s="41">
        <f>IFERROR(VLOOKUP(Tabela3[[#This Row],[Fantasia]],'BASE VENDAS'!#REF!,3,0),0)</f>
        <v>0</v>
      </c>
      <c r="AH1794" s="42">
        <f t="shared" si="29"/>
        <v>2.8611970184302681E-2</v>
      </c>
    </row>
    <row r="1795" spans="1:34" x14ac:dyDescent="0.2">
      <c r="A1795" s="9" t="str">
        <f>IFERROR(Tabela3[[#This Row],[direita]],"formula")</f>
        <v>0179 - 13)</v>
      </c>
      <c r="C1795" t="s">
        <v>1146</v>
      </c>
      <c r="D1795" t="s">
        <v>922</v>
      </c>
      <c r="E1795" t="s">
        <v>1135</v>
      </c>
      <c r="F1795" t="s">
        <v>676</v>
      </c>
      <c r="G1795" t="s">
        <v>1357</v>
      </c>
      <c r="H1795" s="48">
        <v>45710</v>
      </c>
      <c r="I1795" t="s">
        <v>1982</v>
      </c>
      <c r="J1795" t="s">
        <v>303</v>
      </c>
      <c r="K1795" t="s">
        <v>17</v>
      </c>
      <c r="L1795" t="s">
        <v>180</v>
      </c>
      <c r="M1795" t="s">
        <v>180</v>
      </c>
      <c r="N1795" t="s">
        <v>344</v>
      </c>
      <c r="O1795" t="s">
        <v>344</v>
      </c>
      <c r="P1795" t="s">
        <v>3002</v>
      </c>
      <c r="Q1795" t="s">
        <v>300</v>
      </c>
      <c r="R1795" t="s">
        <v>181</v>
      </c>
      <c r="S1795" t="s">
        <v>20</v>
      </c>
      <c r="T1795" s="49">
        <v>2</v>
      </c>
      <c r="U1795" s="49">
        <v>36</v>
      </c>
      <c r="V1795" s="49">
        <v>316.8</v>
      </c>
      <c r="W1795" t="s">
        <v>315</v>
      </c>
      <c r="X1795" t="s">
        <v>302</v>
      </c>
      <c r="Y1795" t="s">
        <v>316</v>
      </c>
      <c r="Z1795" t="s">
        <v>3003</v>
      </c>
      <c r="AA1795" s="2" t="str">
        <f>IFERROR(VLOOKUP(Tabela3[[#This Row],[RetornCodigo]],Tabela7[],4,0),"formula")</f>
        <v xml:space="preserve">B. Vizinh Paupina Cd   </v>
      </c>
      <c r="AB1795" s="9" t="str">
        <f>IFERROR(VLOOKUP(Tabela3[[#This Row],[RetornCodigo]],Tabela7[],3,0),"formula")</f>
        <v>Bom Vizinho</v>
      </c>
      <c r="AC1795" s="40">
        <f>IFERROR(Tabela3[[#This Row],[Vlr Devolução]]/$AK$1,"formula")</f>
        <v>1.0150099726011386E-3</v>
      </c>
      <c r="AD1795" s="32">
        <f>IFERROR(Tabela3[[#This Row],[Qtd Devolvida Kg]]/$AL$1,"formula")</f>
        <v>1.044065565269146E-3</v>
      </c>
      <c r="AE1795" s="41" t="str">
        <f>IFERROR(RIGHT(Tabela3[[#This Row],[Cliente]],10),"formula")</f>
        <v>0179 - 13)</v>
      </c>
      <c r="AF1795" s="41">
        <f>IFERROR(VLOOKUP(Tabela3[[#This Row],[Fantasia]],'BASE VENDAS'!#REF!,2,0),0)</f>
        <v>0</v>
      </c>
      <c r="AG1795" s="41">
        <f>IFERROR(VLOOKUP(Tabela3[[#This Row],[Fantasia]],'BASE VENDAS'!#REF!,3,0),0)</f>
        <v>0</v>
      </c>
      <c r="AH1795" s="42">
        <f t="shared" si="29"/>
        <v>2.8611970184302681E-2</v>
      </c>
    </row>
    <row r="1796" spans="1:34" x14ac:dyDescent="0.2">
      <c r="A1796" s="9" t="str">
        <f>IFERROR(Tabela3[[#This Row],[direita]],"formula")</f>
        <v>1899 - 33)</v>
      </c>
      <c r="C1796" t="s">
        <v>1134</v>
      </c>
      <c r="D1796" t="s">
        <v>924</v>
      </c>
      <c r="E1796" t="s">
        <v>1135</v>
      </c>
      <c r="F1796" t="s">
        <v>688</v>
      </c>
      <c r="G1796" t="s">
        <v>1232</v>
      </c>
      <c r="H1796" s="48">
        <v>45712</v>
      </c>
      <c r="I1796" t="s">
        <v>2485</v>
      </c>
      <c r="J1796" t="s">
        <v>303</v>
      </c>
      <c r="K1796" t="s">
        <v>17</v>
      </c>
      <c r="L1796" t="s">
        <v>180</v>
      </c>
      <c r="M1796" t="s">
        <v>180</v>
      </c>
      <c r="N1796" t="s">
        <v>344</v>
      </c>
      <c r="O1796" t="s">
        <v>344</v>
      </c>
      <c r="P1796" t="s">
        <v>2567</v>
      </c>
      <c r="Q1796" t="s">
        <v>308</v>
      </c>
      <c r="R1796" t="s">
        <v>181</v>
      </c>
      <c r="S1796" t="s">
        <v>20</v>
      </c>
      <c r="T1796" s="49">
        <v>1.6660999999999999</v>
      </c>
      <c r="U1796" s="49">
        <v>29.989799999999999</v>
      </c>
      <c r="V1796" s="49">
        <v>296.89999999999998</v>
      </c>
      <c r="W1796" t="s">
        <v>315</v>
      </c>
      <c r="X1796" t="s">
        <v>370</v>
      </c>
      <c r="Y1796" t="s">
        <v>379</v>
      </c>
      <c r="Z1796" t="s">
        <v>2568</v>
      </c>
      <c r="AA1796" s="2" t="str">
        <f>IFERROR(VLOOKUP(Tabela3[[#This Row],[RetornCodigo]],Tabela7[],4,0),"formula")</f>
        <v xml:space="preserve">Assai Iguatu   </v>
      </c>
      <c r="AB1796" s="9" t="str">
        <f>IFERROR(VLOOKUP(Tabela3[[#This Row],[RetornCodigo]],Tabela7[],3,0),"formula")</f>
        <v>Assai</v>
      </c>
      <c r="AC1796" s="40">
        <f>IFERROR(Tabela3[[#This Row],[Vlr Devolução]]/$AK$1,"formula")</f>
        <v>9.5125145475150887E-4</v>
      </c>
      <c r="AD1796" s="32">
        <f>IFERROR(Tabela3[[#This Row],[Qtd Devolvida Kg]]/$AL$1,"formula")</f>
        <v>8.6975881914746198E-4</v>
      </c>
      <c r="AE1796" s="41" t="str">
        <f>IFERROR(RIGHT(Tabela3[[#This Row],[Cliente]],10),"formula")</f>
        <v>1899 - 33)</v>
      </c>
      <c r="AF1796" s="41">
        <f>IFERROR(VLOOKUP(Tabela3[[#This Row],[Fantasia]],'BASE VENDAS'!#REF!,2,0),0)</f>
        <v>0</v>
      </c>
      <c r="AG1796" s="41">
        <f>IFERROR(VLOOKUP(Tabela3[[#This Row],[Fantasia]],'BASE VENDAS'!#REF!,3,0),0)</f>
        <v>0</v>
      </c>
      <c r="AH1796" s="42">
        <f t="shared" si="29"/>
        <v>2.8611970184302681E-2</v>
      </c>
    </row>
    <row r="1797" spans="1:34" x14ac:dyDescent="0.2">
      <c r="A1797" s="9" t="str">
        <f>IFERROR(Tabela3[[#This Row],[direita]],"formula")</f>
        <v>1899 - 24)</v>
      </c>
      <c r="C1797" t="s">
        <v>1140</v>
      </c>
      <c r="D1797" t="s">
        <v>919</v>
      </c>
      <c r="E1797" t="s">
        <v>1141</v>
      </c>
      <c r="F1797" t="s">
        <v>677</v>
      </c>
      <c r="G1797" t="s">
        <v>1275</v>
      </c>
      <c r="H1797" s="48">
        <v>45712</v>
      </c>
      <c r="I1797" t="s">
        <v>2485</v>
      </c>
      <c r="J1797" t="s">
        <v>303</v>
      </c>
      <c r="K1797" t="s">
        <v>17</v>
      </c>
      <c r="L1797" t="s">
        <v>180</v>
      </c>
      <c r="M1797" t="s">
        <v>180</v>
      </c>
      <c r="N1797" t="s">
        <v>344</v>
      </c>
      <c r="O1797" t="s">
        <v>344</v>
      </c>
      <c r="P1797" t="s">
        <v>2579</v>
      </c>
      <c r="Q1797" t="s">
        <v>327</v>
      </c>
      <c r="R1797" t="s">
        <v>181</v>
      </c>
      <c r="S1797" t="s">
        <v>20</v>
      </c>
      <c r="T1797" s="49">
        <v>0.1244</v>
      </c>
      <c r="U1797" s="49">
        <v>2.2391999999999999</v>
      </c>
      <c r="V1797" s="49">
        <v>19.04</v>
      </c>
      <c r="W1797" t="s">
        <v>315</v>
      </c>
      <c r="X1797" t="s">
        <v>302</v>
      </c>
      <c r="Y1797" t="s">
        <v>21</v>
      </c>
      <c r="Z1797" t="s">
        <v>2580</v>
      </c>
      <c r="AA1797" s="2" t="str">
        <f>IFERROR(VLOOKUP(Tabela3[[#This Row],[RetornCodigo]],Tabela7[],4,0),"formula")</f>
        <v xml:space="preserve">Assai Sao Raimundo   </v>
      </c>
      <c r="AB1797" s="9" t="str">
        <f>IFERROR(VLOOKUP(Tabela3[[#This Row],[RetornCodigo]],Tabela7[],3,0),"formula")</f>
        <v>Assai</v>
      </c>
      <c r="AC1797" s="40">
        <f>IFERROR(Tabela3[[#This Row],[Vlr Devolução]]/$AK$1,"formula")</f>
        <v>6.1003124615927012E-5</v>
      </c>
      <c r="AD1797" s="32">
        <f>IFERROR(Tabela3[[#This Row],[Qtd Devolvida Kg]]/$AL$1,"formula")</f>
        <v>6.4940878159740873E-5</v>
      </c>
      <c r="AE1797" s="41" t="str">
        <f>IFERROR(RIGHT(Tabela3[[#This Row],[Cliente]],10),"formula")</f>
        <v>1899 - 24)</v>
      </c>
      <c r="AF1797" s="41">
        <f>IFERROR(VLOOKUP(Tabela3[[#This Row],[Fantasia]],'BASE VENDAS'!#REF!,2,0),0)</f>
        <v>0</v>
      </c>
      <c r="AG1797" s="41">
        <f>IFERROR(VLOOKUP(Tabela3[[#This Row],[Fantasia]],'BASE VENDAS'!#REF!,3,0),0)</f>
        <v>0</v>
      </c>
      <c r="AH1797" s="42">
        <f t="shared" si="29"/>
        <v>2.8611970184302681E-2</v>
      </c>
    </row>
    <row r="1798" spans="1:34" x14ac:dyDescent="0.2">
      <c r="A1798" s="9" t="str">
        <f>IFERROR(Tabela3[[#This Row],[direita]],"formula")</f>
        <v>0002 - 58)</v>
      </c>
      <c r="C1798" t="s">
        <v>1140</v>
      </c>
      <c r="D1798" t="s">
        <v>918</v>
      </c>
      <c r="E1798" t="s">
        <v>1141</v>
      </c>
      <c r="F1798" t="s">
        <v>677</v>
      </c>
      <c r="G1798" t="s">
        <v>1469</v>
      </c>
      <c r="H1798" s="48">
        <v>45712</v>
      </c>
      <c r="I1798" t="s">
        <v>2485</v>
      </c>
      <c r="J1798" t="s">
        <v>303</v>
      </c>
      <c r="K1798" t="s">
        <v>17</v>
      </c>
      <c r="L1798" t="s">
        <v>180</v>
      </c>
      <c r="M1798" t="s">
        <v>180</v>
      </c>
      <c r="N1798" t="s">
        <v>344</v>
      </c>
      <c r="O1798" t="s">
        <v>344</v>
      </c>
      <c r="P1798" t="s">
        <v>2581</v>
      </c>
      <c r="Q1798" t="s">
        <v>309</v>
      </c>
      <c r="R1798" t="s">
        <v>181</v>
      </c>
      <c r="S1798" t="s">
        <v>20</v>
      </c>
      <c r="T1798" s="49">
        <v>5.5599999999999997E-2</v>
      </c>
      <c r="U1798" s="49">
        <v>1.0007999999999999</v>
      </c>
      <c r="V1798" s="49">
        <v>8.6999999999999993</v>
      </c>
      <c r="W1798" t="s">
        <v>315</v>
      </c>
      <c r="X1798" t="s">
        <v>302</v>
      </c>
      <c r="Y1798" t="s">
        <v>21</v>
      </c>
      <c r="Z1798" t="s">
        <v>2582</v>
      </c>
      <c r="AA1798" s="2" t="str">
        <f>IFERROR(VLOOKUP(Tabela3[[#This Row],[RetornCodigo]],Tabela7[],4,0),"formula")</f>
        <v xml:space="preserve">Atac Ilhotas   </v>
      </c>
      <c r="AB1798" s="9" t="str">
        <f>IFERROR(VLOOKUP(Tabela3[[#This Row],[RetornCodigo]],Tabela7[],3,0),"formula")</f>
        <v>Atacadao</v>
      </c>
      <c r="AC1798" s="40">
        <f>IFERROR(Tabela3[[#This Row],[Vlr Devolução]]/$AK$1,"formula")</f>
        <v>2.7874326899084294E-5</v>
      </c>
      <c r="AD1798" s="32">
        <f>IFERROR(Tabela3[[#This Row],[Qtd Devolvida Kg]]/$AL$1,"formula")</f>
        <v>2.9025022714482256E-5</v>
      </c>
      <c r="AE1798" s="41" t="str">
        <f>IFERROR(RIGHT(Tabela3[[#This Row],[Cliente]],10),"formula")</f>
        <v>0002 - 58)</v>
      </c>
      <c r="AF1798" s="41">
        <f>IFERROR(VLOOKUP(Tabela3[[#This Row],[Fantasia]],'BASE VENDAS'!#REF!,2,0),0)</f>
        <v>0</v>
      </c>
      <c r="AG1798" s="41">
        <f>IFERROR(VLOOKUP(Tabela3[[#This Row],[Fantasia]],'BASE VENDAS'!#REF!,3,0),0)</f>
        <v>0</v>
      </c>
      <c r="AH1798" s="42">
        <f t="shared" si="29"/>
        <v>2.8611970184302681E-2</v>
      </c>
    </row>
    <row r="1799" spans="1:34" x14ac:dyDescent="0.2">
      <c r="A1799" s="9" t="str">
        <f>IFERROR(Tabela3[[#This Row],[direita]],"formula")</f>
        <v>1899 - 60)</v>
      </c>
      <c r="C1799" t="s">
        <v>1140</v>
      </c>
      <c r="D1799" t="s">
        <v>919</v>
      </c>
      <c r="E1799" t="s">
        <v>1141</v>
      </c>
      <c r="F1799" t="s">
        <v>677</v>
      </c>
      <c r="G1799" t="s">
        <v>1189</v>
      </c>
      <c r="H1799" s="48">
        <v>45712</v>
      </c>
      <c r="I1799" t="s">
        <v>2485</v>
      </c>
      <c r="J1799" t="s">
        <v>303</v>
      </c>
      <c r="K1799" t="s">
        <v>17</v>
      </c>
      <c r="L1799" t="s">
        <v>180</v>
      </c>
      <c r="M1799" t="s">
        <v>180</v>
      </c>
      <c r="N1799" t="s">
        <v>344</v>
      </c>
      <c r="O1799" t="s">
        <v>344</v>
      </c>
      <c r="P1799" t="s">
        <v>3004</v>
      </c>
      <c r="Q1799" t="s">
        <v>300</v>
      </c>
      <c r="R1799" t="s">
        <v>181</v>
      </c>
      <c r="S1799" t="s">
        <v>20</v>
      </c>
      <c r="T1799" s="49">
        <v>0.5</v>
      </c>
      <c r="U1799" s="49">
        <v>9</v>
      </c>
      <c r="V1799" s="49">
        <v>76.5</v>
      </c>
      <c r="W1799" t="s">
        <v>315</v>
      </c>
      <c r="X1799" t="s">
        <v>302</v>
      </c>
      <c r="Y1799" t="s">
        <v>21</v>
      </c>
      <c r="Z1799" t="s">
        <v>3005</v>
      </c>
      <c r="AA1799" s="2" t="str">
        <f>IFERROR(VLOOKUP(Tabela3[[#This Row],[RetornCodigo]],Tabela7[],4,0),"formula")</f>
        <v xml:space="preserve">Assai Sao Cristovao   </v>
      </c>
      <c r="AB1799" s="9" t="str">
        <f>IFERROR(VLOOKUP(Tabela3[[#This Row],[RetornCodigo]],Tabela7[],3,0),"formula")</f>
        <v>Assai</v>
      </c>
      <c r="AC1799" s="40">
        <f>IFERROR(Tabela3[[#This Row],[Vlr Devolução]]/$AK$1,"formula")</f>
        <v>2.4510183997470677E-4</v>
      </c>
      <c r="AD1799" s="32">
        <f>IFERROR(Tabela3[[#This Row],[Qtd Devolvida Kg]]/$AL$1,"formula")</f>
        <v>2.610163913172865E-4</v>
      </c>
      <c r="AE1799" s="41" t="str">
        <f>IFERROR(RIGHT(Tabela3[[#This Row],[Cliente]],10),"formula")</f>
        <v>1899 - 60)</v>
      </c>
      <c r="AF1799" s="41">
        <f>IFERROR(VLOOKUP(Tabela3[[#This Row],[Fantasia]],'BASE VENDAS'!#REF!,2,0),0)</f>
        <v>0</v>
      </c>
      <c r="AG1799" s="41">
        <f>IFERROR(VLOOKUP(Tabela3[[#This Row],[Fantasia]],'BASE VENDAS'!#REF!,3,0),0)</f>
        <v>0</v>
      </c>
      <c r="AH1799" s="42">
        <f t="shared" si="29"/>
        <v>2.8611970184302681E-2</v>
      </c>
    </row>
    <row r="1800" spans="1:34" x14ac:dyDescent="0.2">
      <c r="A1800" s="9" t="str">
        <f>IFERROR(Tabela3[[#This Row],[direita]],"formula")</f>
        <v>2459 - 23)</v>
      </c>
      <c r="C1800" t="s">
        <v>1140</v>
      </c>
      <c r="D1800" t="s">
        <v>918</v>
      </c>
      <c r="E1800" t="s">
        <v>1284</v>
      </c>
      <c r="F1800" t="s">
        <v>678</v>
      </c>
      <c r="G1800" t="s">
        <v>1374</v>
      </c>
      <c r="H1800" s="48">
        <v>45710</v>
      </c>
      <c r="I1800" t="s">
        <v>1982</v>
      </c>
      <c r="J1800" t="s">
        <v>303</v>
      </c>
      <c r="K1800" t="s">
        <v>17</v>
      </c>
      <c r="L1800" t="s">
        <v>180</v>
      </c>
      <c r="M1800" t="s">
        <v>180</v>
      </c>
      <c r="N1800" t="s">
        <v>344</v>
      </c>
      <c r="O1800" t="s">
        <v>344</v>
      </c>
      <c r="P1800" t="s">
        <v>2628</v>
      </c>
      <c r="Q1800" t="s">
        <v>309</v>
      </c>
      <c r="R1800" t="s">
        <v>181</v>
      </c>
      <c r="S1800" t="s">
        <v>20</v>
      </c>
      <c r="T1800" s="49">
        <v>5.5599999999999997E-2</v>
      </c>
      <c r="U1800" s="49">
        <v>1.0007999999999999</v>
      </c>
      <c r="V1800" s="49">
        <v>8.9</v>
      </c>
      <c r="W1800" t="s">
        <v>315</v>
      </c>
      <c r="X1800" t="s">
        <v>302</v>
      </c>
      <c r="Y1800" t="s">
        <v>21</v>
      </c>
      <c r="Z1800" t="s">
        <v>2629</v>
      </c>
      <c r="AA1800" s="2" t="str">
        <f>IFERROR(VLOOKUP(Tabela3[[#This Row],[RetornCodigo]],Tabela7[],4,0),"formula")</f>
        <v xml:space="preserve">Mix Mateus Centro  Timon   </v>
      </c>
      <c r="AB1800" s="9" t="str">
        <f>IFERROR(VLOOKUP(Tabela3[[#This Row],[RetornCodigo]],Tabela7[],3,0),"formula")</f>
        <v>Mateus</v>
      </c>
      <c r="AC1800" s="40">
        <f>IFERROR(Tabela3[[#This Row],[Vlr Devolução]]/$AK$1,"formula")</f>
        <v>2.8515116023201179E-5</v>
      </c>
      <c r="AD1800" s="32">
        <f>IFERROR(Tabela3[[#This Row],[Qtd Devolvida Kg]]/$AL$1,"formula")</f>
        <v>2.9025022714482256E-5</v>
      </c>
      <c r="AE1800" s="41" t="str">
        <f>IFERROR(RIGHT(Tabela3[[#This Row],[Cliente]],10),"formula")</f>
        <v>2459 - 23)</v>
      </c>
      <c r="AF1800" s="41">
        <f>IFERROR(VLOOKUP(Tabela3[[#This Row],[Fantasia]],'BASE VENDAS'!#REF!,2,0),0)</f>
        <v>0</v>
      </c>
      <c r="AG1800" s="41">
        <f>IFERROR(VLOOKUP(Tabela3[[#This Row],[Fantasia]],'BASE VENDAS'!#REF!,3,0),0)</f>
        <v>0</v>
      </c>
      <c r="AH1800" s="42">
        <f t="shared" si="29"/>
        <v>2.8611970184302681E-2</v>
      </c>
    </row>
    <row r="1801" spans="1:34" x14ac:dyDescent="0.2">
      <c r="A1801" s="9" t="str">
        <f>IFERROR(Tabela3[[#This Row],[direita]],"formula")</f>
        <v>0002 - 11)</v>
      </c>
      <c r="C1801" t="s">
        <v>1140</v>
      </c>
      <c r="D1801" t="s">
        <v>918</v>
      </c>
      <c r="E1801" t="s">
        <v>1141</v>
      </c>
      <c r="F1801" t="s">
        <v>677</v>
      </c>
      <c r="G1801" t="s">
        <v>1479</v>
      </c>
      <c r="H1801" s="48">
        <v>45709</v>
      </c>
      <c r="I1801" t="s">
        <v>1982</v>
      </c>
      <c r="J1801" t="s">
        <v>303</v>
      </c>
      <c r="K1801" t="s">
        <v>17</v>
      </c>
      <c r="L1801" t="s">
        <v>180</v>
      </c>
      <c r="M1801" t="s">
        <v>180</v>
      </c>
      <c r="N1801" t="s">
        <v>344</v>
      </c>
      <c r="O1801" t="s">
        <v>344</v>
      </c>
      <c r="P1801" t="s">
        <v>2630</v>
      </c>
      <c r="Q1801" t="s">
        <v>319</v>
      </c>
      <c r="R1801" t="s">
        <v>181</v>
      </c>
      <c r="S1801" t="s">
        <v>20</v>
      </c>
      <c r="T1801" s="49">
        <v>2.5999999999999999E-2</v>
      </c>
      <c r="U1801" s="49">
        <v>0.46800000000000003</v>
      </c>
      <c r="V1801" s="49">
        <v>4.07</v>
      </c>
      <c r="W1801" t="s">
        <v>315</v>
      </c>
      <c r="X1801" t="s">
        <v>302</v>
      </c>
      <c r="Y1801" t="s">
        <v>21</v>
      </c>
      <c r="Z1801" t="s">
        <v>2631</v>
      </c>
      <c r="AA1801" s="2" t="str">
        <f>IFERROR(VLOOKUP(Tabela3[[#This Row],[RetornCodigo]],Tabela7[],4,0),"formula")</f>
        <v xml:space="preserve">Atac Primavera   </v>
      </c>
      <c r="AB1801" s="9" t="str">
        <f>IFERROR(VLOOKUP(Tabela3[[#This Row],[RetornCodigo]],Tabela7[],3,0),"formula")</f>
        <v>Atacadao</v>
      </c>
      <c r="AC1801" s="40">
        <f>IFERROR(Tabela3[[#This Row],[Vlr Devolução]]/$AK$1,"formula")</f>
        <v>1.3040058675778517E-5</v>
      </c>
      <c r="AD1801" s="32">
        <f>IFERROR(Tabela3[[#This Row],[Qtd Devolvida Kg]]/$AL$1,"formula")</f>
        <v>1.3572852348498898E-5</v>
      </c>
      <c r="AE1801" s="41" t="str">
        <f>IFERROR(RIGHT(Tabela3[[#This Row],[Cliente]],10),"formula")</f>
        <v>0002 - 11)</v>
      </c>
      <c r="AF1801" s="41">
        <f>IFERROR(VLOOKUP(Tabela3[[#This Row],[Fantasia]],'BASE VENDAS'!#REF!,2,0),0)</f>
        <v>0</v>
      </c>
      <c r="AG1801" s="41">
        <f>IFERROR(VLOOKUP(Tabela3[[#This Row],[Fantasia]],'BASE VENDAS'!#REF!,3,0),0)</f>
        <v>0</v>
      </c>
      <c r="AH1801" s="42">
        <f t="shared" si="29"/>
        <v>2.8611970184302681E-2</v>
      </c>
    </row>
    <row r="1802" spans="1:34" x14ac:dyDescent="0.2">
      <c r="A1802" s="9" t="str">
        <f>IFERROR(Tabela3[[#This Row],[direita]],"formula")</f>
        <v>2459 - 79)</v>
      </c>
      <c r="C1802" t="s">
        <v>1134</v>
      </c>
      <c r="D1802" t="s">
        <v>917</v>
      </c>
      <c r="E1802" t="s">
        <v>1135</v>
      </c>
      <c r="F1802" t="s">
        <v>676</v>
      </c>
      <c r="G1802" t="s">
        <v>1350</v>
      </c>
      <c r="H1802" s="48">
        <v>45707</v>
      </c>
      <c r="I1802" t="s">
        <v>1982</v>
      </c>
      <c r="J1802" t="s">
        <v>303</v>
      </c>
      <c r="K1802" t="s">
        <v>17</v>
      </c>
      <c r="L1802" t="s">
        <v>180</v>
      </c>
      <c r="M1802" t="s">
        <v>180</v>
      </c>
      <c r="N1802" t="s">
        <v>344</v>
      </c>
      <c r="O1802" t="s">
        <v>344</v>
      </c>
      <c r="P1802" t="s">
        <v>3006</v>
      </c>
      <c r="Q1802" t="s">
        <v>300</v>
      </c>
      <c r="R1802" t="s">
        <v>181</v>
      </c>
      <c r="S1802" t="s">
        <v>20</v>
      </c>
      <c r="T1802" s="49">
        <v>0.47220000000000001</v>
      </c>
      <c r="U1802" s="49">
        <v>8.4995999999999992</v>
      </c>
      <c r="V1802" s="49">
        <v>84.15</v>
      </c>
      <c r="W1802" t="s">
        <v>315</v>
      </c>
      <c r="X1802" t="s">
        <v>302</v>
      </c>
      <c r="Y1802" t="s">
        <v>21</v>
      </c>
      <c r="Z1802" t="s">
        <v>3007</v>
      </c>
      <c r="AA1802" s="2" t="str">
        <f>IFERROR(VLOOKUP(Tabela3[[#This Row],[RetornCodigo]],Tabela7[],4,0),"formula")</f>
        <v xml:space="preserve">Mix Mateus Mondubim   </v>
      </c>
      <c r="AB1802" s="9" t="str">
        <f>IFERROR(VLOOKUP(Tabela3[[#This Row],[RetornCodigo]],Tabela7[],3,0),"formula")</f>
        <v>Mateus</v>
      </c>
      <c r="AC1802" s="40">
        <f>IFERROR(Tabela3[[#This Row],[Vlr Devolução]]/$AK$1,"formula")</f>
        <v>2.6961202397217745E-4</v>
      </c>
      <c r="AD1802" s="32">
        <f>IFERROR(Tabela3[[#This Row],[Qtd Devolvida Kg]]/$AL$1,"formula")</f>
        <v>2.4650387996004534E-4</v>
      </c>
      <c r="AE1802" s="41" t="str">
        <f>IFERROR(RIGHT(Tabela3[[#This Row],[Cliente]],10),"formula")</f>
        <v>2459 - 79)</v>
      </c>
      <c r="AF1802" s="41">
        <f>IFERROR(VLOOKUP(Tabela3[[#This Row],[Fantasia]],'BASE VENDAS'!#REF!,2,0),0)</f>
        <v>0</v>
      </c>
      <c r="AG1802" s="41">
        <f>IFERROR(VLOOKUP(Tabela3[[#This Row],[Fantasia]],'BASE VENDAS'!#REF!,3,0),0)</f>
        <v>0</v>
      </c>
      <c r="AH1802" s="42">
        <f t="shared" si="29"/>
        <v>2.8611970184302681E-2</v>
      </c>
    </row>
    <row r="1803" spans="1:34" x14ac:dyDescent="0.2">
      <c r="A1803" s="9" t="str">
        <f>IFERROR(Tabela3[[#This Row],[direita]],"formula")</f>
        <v>1899 - 68)</v>
      </c>
      <c r="C1803" t="s">
        <v>1134</v>
      </c>
      <c r="D1803" t="s">
        <v>917</v>
      </c>
      <c r="E1803" t="s">
        <v>1135</v>
      </c>
      <c r="F1803" t="s">
        <v>676</v>
      </c>
      <c r="G1803" t="s">
        <v>1822</v>
      </c>
      <c r="H1803" s="48">
        <v>45706</v>
      </c>
      <c r="I1803" t="s">
        <v>1982</v>
      </c>
      <c r="J1803" t="s">
        <v>303</v>
      </c>
      <c r="K1803" t="s">
        <v>17</v>
      </c>
      <c r="L1803" t="s">
        <v>180</v>
      </c>
      <c r="M1803" t="s">
        <v>180</v>
      </c>
      <c r="N1803" t="s">
        <v>344</v>
      </c>
      <c r="O1803" t="s">
        <v>344</v>
      </c>
      <c r="P1803" t="s">
        <v>2930</v>
      </c>
      <c r="Q1803" t="s">
        <v>308</v>
      </c>
      <c r="R1803" t="s">
        <v>181</v>
      </c>
      <c r="S1803" t="s">
        <v>20</v>
      </c>
      <c r="T1803" s="49">
        <v>0.16669999999999999</v>
      </c>
      <c r="U1803" s="49">
        <v>3.0005999999999999</v>
      </c>
      <c r="V1803" s="49">
        <v>25.5</v>
      </c>
      <c r="W1803" t="s">
        <v>315</v>
      </c>
      <c r="X1803" t="s">
        <v>302</v>
      </c>
      <c r="Y1803" t="s">
        <v>21</v>
      </c>
      <c r="Z1803" t="s">
        <v>2639</v>
      </c>
      <c r="AA1803" s="2" t="str">
        <f>IFERROR(VLOOKUP(Tabela3[[#This Row],[RetornCodigo]],Tabela7[],4,0),"formula")</f>
        <v xml:space="preserve">Assai Jardim America   </v>
      </c>
      <c r="AB1803" s="9" t="str">
        <f>IFERROR(VLOOKUP(Tabela3[[#This Row],[RetornCodigo]],Tabela7[],3,0),"formula")</f>
        <v>Assai</v>
      </c>
      <c r="AC1803" s="40">
        <f>IFERROR(Tabela3[[#This Row],[Vlr Devolução]]/$AK$1,"formula")</f>
        <v>8.1700613324902252E-5</v>
      </c>
      <c r="AD1803" s="32">
        <f>IFERROR(Tabela3[[#This Row],[Qtd Devolvida Kg]]/$AL$1,"formula")</f>
        <v>8.7022864865183316E-5</v>
      </c>
      <c r="AE1803" s="41" t="str">
        <f>IFERROR(RIGHT(Tabela3[[#This Row],[Cliente]],10),"formula")</f>
        <v>1899 - 68)</v>
      </c>
      <c r="AF1803" s="41">
        <f>IFERROR(VLOOKUP(Tabela3[[#This Row],[Fantasia]],'BASE VENDAS'!#REF!,2,0),0)</f>
        <v>0</v>
      </c>
      <c r="AG1803" s="41">
        <f>IFERROR(VLOOKUP(Tabela3[[#This Row],[Fantasia]],'BASE VENDAS'!#REF!,3,0),0)</f>
        <v>0</v>
      </c>
      <c r="AH1803" s="42">
        <f t="shared" si="29"/>
        <v>2.8611970184302681E-2</v>
      </c>
    </row>
    <row r="1804" spans="1:34" x14ac:dyDescent="0.2">
      <c r="A1804" s="9" t="str">
        <f>IFERROR(Tabela3[[#This Row],[direita]],"formula")</f>
        <v>0048 - 18)</v>
      </c>
      <c r="C1804" t="s">
        <v>1134</v>
      </c>
      <c r="D1804" t="s">
        <v>920</v>
      </c>
      <c r="E1804" t="s">
        <v>1135</v>
      </c>
      <c r="F1804" t="s">
        <v>676</v>
      </c>
      <c r="G1804" t="s">
        <v>1197</v>
      </c>
      <c r="H1804" s="48">
        <v>45707</v>
      </c>
      <c r="I1804" t="s">
        <v>1982</v>
      </c>
      <c r="J1804" t="s">
        <v>303</v>
      </c>
      <c r="K1804" t="s">
        <v>17</v>
      </c>
      <c r="L1804" t="s">
        <v>180</v>
      </c>
      <c r="M1804" t="s">
        <v>180</v>
      </c>
      <c r="N1804" t="s">
        <v>344</v>
      </c>
      <c r="O1804" t="s">
        <v>344</v>
      </c>
      <c r="P1804" t="s">
        <v>2892</v>
      </c>
      <c r="Q1804" t="s">
        <v>300</v>
      </c>
      <c r="R1804" t="s">
        <v>181</v>
      </c>
      <c r="S1804" t="s">
        <v>20</v>
      </c>
      <c r="T1804" s="49">
        <v>0.1111</v>
      </c>
      <c r="U1804" s="49">
        <v>1.9998</v>
      </c>
      <c r="V1804" s="49">
        <v>18</v>
      </c>
      <c r="W1804" t="s">
        <v>315</v>
      </c>
      <c r="X1804" t="s">
        <v>302</v>
      </c>
      <c r="Y1804" t="s">
        <v>21</v>
      </c>
      <c r="Z1804" t="s">
        <v>2893</v>
      </c>
      <c r="AA1804" s="2" t="str">
        <f>IFERROR(VLOOKUP(Tabela3[[#This Row],[RetornCodigo]],Tabela7[],4,0),"formula")</f>
        <v xml:space="preserve">Atac Papicu   </v>
      </c>
      <c r="AB1804" s="9" t="str">
        <f>IFERROR(VLOOKUP(Tabela3[[#This Row],[RetornCodigo]],Tabela7[],3,0),"formula")</f>
        <v>Atacadao</v>
      </c>
      <c r="AC1804" s="40">
        <f>IFERROR(Tabela3[[#This Row],[Vlr Devolução]]/$AK$1,"formula")</f>
        <v>5.7671021170519233E-5</v>
      </c>
      <c r="AD1804" s="32">
        <f>IFERROR(Tabela3[[#This Row],[Qtd Devolvida Kg]]/$AL$1,"formula")</f>
        <v>5.7997842150701057E-5</v>
      </c>
      <c r="AE1804" s="41" t="str">
        <f>IFERROR(RIGHT(Tabela3[[#This Row],[Cliente]],10),"formula")</f>
        <v>0048 - 18)</v>
      </c>
      <c r="AF1804" s="41">
        <f>IFERROR(VLOOKUP(Tabela3[[#This Row],[Fantasia]],'BASE VENDAS'!#REF!,2,0),0)</f>
        <v>0</v>
      </c>
      <c r="AG1804" s="41">
        <f>IFERROR(VLOOKUP(Tabela3[[#This Row],[Fantasia]],'BASE VENDAS'!#REF!,3,0),0)</f>
        <v>0</v>
      </c>
      <c r="AH1804" s="42">
        <f t="shared" si="29"/>
        <v>2.8611970184302681E-2</v>
      </c>
    </row>
    <row r="1805" spans="1:34" x14ac:dyDescent="0.2">
      <c r="A1805" s="9" t="str">
        <f>IFERROR(Tabela3[[#This Row],[direita]],"formula")</f>
        <v>1899 - 26)</v>
      </c>
      <c r="C1805" t="s">
        <v>1134</v>
      </c>
      <c r="D1805" t="s">
        <v>917</v>
      </c>
      <c r="E1805" t="s">
        <v>1135</v>
      </c>
      <c r="F1805" t="s">
        <v>676</v>
      </c>
      <c r="G1805" t="s">
        <v>1219</v>
      </c>
      <c r="H1805" s="48">
        <v>45706</v>
      </c>
      <c r="I1805" t="s">
        <v>1982</v>
      </c>
      <c r="J1805" t="s">
        <v>303</v>
      </c>
      <c r="K1805" t="s">
        <v>17</v>
      </c>
      <c r="L1805" t="s">
        <v>180</v>
      </c>
      <c r="M1805" t="s">
        <v>180</v>
      </c>
      <c r="N1805" t="s">
        <v>344</v>
      </c>
      <c r="O1805" t="s">
        <v>344</v>
      </c>
      <c r="P1805" t="s">
        <v>2650</v>
      </c>
      <c r="Q1805" t="s">
        <v>308</v>
      </c>
      <c r="R1805" t="s">
        <v>181</v>
      </c>
      <c r="S1805" t="s">
        <v>20</v>
      </c>
      <c r="T1805" s="49">
        <v>5.5599999999999997E-2</v>
      </c>
      <c r="U1805" s="49">
        <v>1.0007999999999999</v>
      </c>
      <c r="V1805" s="49">
        <v>8.5</v>
      </c>
      <c r="W1805" t="s">
        <v>315</v>
      </c>
      <c r="X1805" t="s">
        <v>302</v>
      </c>
      <c r="Y1805" t="s">
        <v>21</v>
      </c>
      <c r="Z1805" t="s">
        <v>2651</v>
      </c>
      <c r="AA1805" s="2" t="str">
        <f>IFERROR(VLOOKUP(Tabela3[[#This Row],[RetornCodigo]],Tabela7[],4,0),"formula")</f>
        <v xml:space="preserve">Assai Messejena   </v>
      </c>
      <c r="AB1805" s="9" t="str">
        <f>IFERROR(VLOOKUP(Tabela3[[#This Row],[RetornCodigo]],Tabela7[],3,0),"formula")</f>
        <v>Assai</v>
      </c>
      <c r="AC1805" s="40">
        <f>IFERROR(Tabela3[[#This Row],[Vlr Devolução]]/$AK$1,"formula")</f>
        <v>2.7233537774967415E-5</v>
      </c>
      <c r="AD1805" s="32">
        <f>IFERROR(Tabela3[[#This Row],[Qtd Devolvida Kg]]/$AL$1,"formula")</f>
        <v>2.9025022714482256E-5</v>
      </c>
      <c r="AE1805" s="41" t="str">
        <f>IFERROR(RIGHT(Tabela3[[#This Row],[Cliente]],10),"formula")</f>
        <v>1899 - 26)</v>
      </c>
      <c r="AF1805" s="41">
        <f>IFERROR(VLOOKUP(Tabela3[[#This Row],[Fantasia]],'BASE VENDAS'!#REF!,2,0),0)</f>
        <v>0</v>
      </c>
      <c r="AG1805" s="41">
        <f>IFERROR(VLOOKUP(Tabela3[[#This Row],[Fantasia]],'BASE VENDAS'!#REF!,3,0),0)</f>
        <v>0</v>
      </c>
      <c r="AH1805" s="42">
        <f t="shared" si="29"/>
        <v>2.8611970184302681E-2</v>
      </c>
    </row>
    <row r="1806" spans="1:34" x14ac:dyDescent="0.2">
      <c r="A1806" s="9" t="str">
        <f>IFERROR(Tabela3[[#This Row],[direita]],"formula")</f>
        <v>1899 - 29)</v>
      </c>
      <c r="C1806" t="s">
        <v>1140</v>
      </c>
      <c r="D1806" t="s">
        <v>923</v>
      </c>
      <c r="E1806" t="s">
        <v>1141</v>
      </c>
      <c r="F1806" t="s">
        <v>684</v>
      </c>
      <c r="G1806" t="s">
        <v>1455</v>
      </c>
      <c r="H1806" s="48">
        <v>45707</v>
      </c>
      <c r="I1806" t="s">
        <v>1982</v>
      </c>
      <c r="J1806" t="s">
        <v>303</v>
      </c>
      <c r="K1806" t="s">
        <v>17</v>
      </c>
      <c r="L1806" t="s">
        <v>180</v>
      </c>
      <c r="M1806" t="s">
        <v>180</v>
      </c>
      <c r="N1806" t="s">
        <v>344</v>
      </c>
      <c r="O1806" t="s">
        <v>344</v>
      </c>
      <c r="P1806" t="s">
        <v>2652</v>
      </c>
      <c r="Q1806" t="s">
        <v>307</v>
      </c>
      <c r="R1806" t="s">
        <v>181</v>
      </c>
      <c r="S1806" t="s">
        <v>20</v>
      </c>
      <c r="T1806" s="49">
        <v>0.13200000000000001</v>
      </c>
      <c r="U1806" s="49">
        <v>2.3759999999999999</v>
      </c>
      <c r="V1806" s="49">
        <v>20.2</v>
      </c>
      <c r="W1806" t="s">
        <v>315</v>
      </c>
      <c r="X1806" t="s">
        <v>302</v>
      </c>
      <c r="Y1806" t="s">
        <v>21</v>
      </c>
      <c r="Z1806" t="s">
        <v>2653</v>
      </c>
      <c r="AA1806" s="2" t="str">
        <f>IFERROR(VLOOKUP(Tabela3[[#This Row],[RetornCodigo]],Tabela7[],4,0),"formula")</f>
        <v xml:space="preserve">Assai Parnaiba   </v>
      </c>
      <c r="AB1806" s="9" t="str">
        <f>IFERROR(VLOOKUP(Tabela3[[#This Row],[RetornCodigo]],Tabela7[],3,0),"formula")</f>
        <v>Assai</v>
      </c>
      <c r="AC1806" s="40">
        <f>IFERROR(Tabela3[[#This Row],[Vlr Devolução]]/$AK$1,"formula")</f>
        <v>6.4719701535804913E-5</v>
      </c>
      <c r="AD1806" s="32">
        <f>IFERROR(Tabela3[[#This Row],[Qtd Devolvida Kg]]/$AL$1,"formula")</f>
        <v>6.8908327307763627E-5</v>
      </c>
      <c r="AE1806" s="41" t="str">
        <f>IFERROR(RIGHT(Tabela3[[#This Row],[Cliente]],10),"formula")</f>
        <v>1899 - 29)</v>
      </c>
      <c r="AF1806" s="41">
        <f>IFERROR(VLOOKUP(Tabela3[[#This Row],[Fantasia]],'BASE VENDAS'!#REF!,2,0),0)</f>
        <v>0</v>
      </c>
      <c r="AG1806" s="41">
        <f>IFERROR(VLOOKUP(Tabela3[[#This Row],[Fantasia]],'BASE VENDAS'!#REF!,3,0),0)</f>
        <v>0</v>
      </c>
      <c r="AH1806" s="42">
        <f t="shared" si="29"/>
        <v>2.8611970184302681E-2</v>
      </c>
    </row>
    <row r="1807" spans="1:34" x14ac:dyDescent="0.2">
      <c r="A1807" s="9" t="str">
        <f>IFERROR(Tabela3[[#This Row],[direita]],"formula")</f>
        <v>1899 - 46)</v>
      </c>
      <c r="C1807" t="s">
        <v>1134</v>
      </c>
      <c r="D1807" t="s">
        <v>917</v>
      </c>
      <c r="E1807" t="s">
        <v>1135</v>
      </c>
      <c r="F1807" t="s">
        <v>676</v>
      </c>
      <c r="G1807" t="s">
        <v>1170</v>
      </c>
      <c r="H1807" s="48">
        <v>45706</v>
      </c>
      <c r="I1807" t="s">
        <v>1982</v>
      </c>
      <c r="J1807" t="s">
        <v>303</v>
      </c>
      <c r="K1807" t="s">
        <v>17</v>
      </c>
      <c r="L1807" t="s">
        <v>180</v>
      </c>
      <c r="M1807" t="s">
        <v>180</v>
      </c>
      <c r="N1807" t="s">
        <v>344</v>
      </c>
      <c r="O1807" t="s">
        <v>344</v>
      </c>
      <c r="P1807" t="s">
        <v>2935</v>
      </c>
      <c r="Q1807" t="s">
        <v>308</v>
      </c>
      <c r="R1807" t="s">
        <v>181</v>
      </c>
      <c r="S1807" t="s">
        <v>20</v>
      </c>
      <c r="T1807" s="49">
        <v>1</v>
      </c>
      <c r="U1807" s="49">
        <v>18</v>
      </c>
      <c r="V1807" s="49">
        <v>153</v>
      </c>
      <c r="W1807" t="s">
        <v>315</v>
      </c>
      <c r="X1807" t="s">
        <v>368</v>
      </c>
      <c r="Y1807" t="s">
        <v>369</v>
      </c>
      <c r="Z1807" t="s">
        <v>2936</v>
      </c>
      <c r="AA1807" s="2" t="str">
        <f>IFERROR(VLOOKUP(Tabela3[[#This Row],[RetornCodigo]],Tabela7[],4,0),"formula")</f>
        <v xml:space="preserve">Assai Coacu   </v>
      </c>
      <c r="AB1807" s="9" t="str">
        <f>IFERROR(VLOOKUP(Tabela3[[#This Row],[RetornCodigo]],Tabela7[],3,0),"formula")</f>
        <v>Assai</v>
      </c>
      <c r="AC1807" s="40">
        <f>IFERROR(Tabela3[[#This Row],[Vlr Devolução]]/$AK$1,"formula")</f>
        <v>4.9020367994941354E-4</v>
      </c>
      <c r="AD1807" s="32">
        <f>IFERROR(Tabela3[[#This Row],[Qtd Devolvida Kg]]/$AL$1,"formula")</f>
        <v>5.22032782634573E-4</v>
      </c>
      <c r="AE1807" s="41" t="str">
        <f>IFERROR(RIGHT(Tabela3[[#This Row],[Cliente]],10),"formula")</f>
        <v>1899 - 46)</v>
      </c>
      <c r="AF1807" s="41">
        <f>IFERROR(VLOOKUP(Tabela3[[#This Row],[Fantasia]],'BASE VENDAS'!#REF!,2,0),0)</f>
        <v>0</v>
      </c>
      <c r="AG1807" s="41">
        <f>IFERROR(VLOOKUP(Tabela3[[#This Row],[Fantasia]],'BASE VENDAS'!#REF!,3,0),0)</f>
        <v>0</v>
      </c>
      <c r="AH1807" s="42">
        <f t="shared" si="29"/>
        <v>2.8611970184302681E-2</v>
      </c>
    </row>
    <row r="1808" spans="1:34" x14ac:dyDescent="0.2">
      <c r="A1808" s="9" t="str">
        <f>IFERROR(Tabela3[[#This Row],[direita]],"formula")</f>
        <v>2459 - 44)</v>
      </c>
      <c r="C1808" t="s">
        <v>1134</v>
      </c>
      <c r="D1808" t="s">
        <v>917</v>
      </c>
      <c r="E1808" t="s">
        <v>1135</v>
      </c>
      <c r="F1808" t="s">
        <v>697</v>
      </c>
      <c r="G1808" t="s">
        <v>1413</v>
      </c>
      <c r="H1808" s="48">
        <v>45707</v>
      </c>
      <c r="I1808" t="s">
        <v>1982</v>
      </c>
      <c r="J1808" t="s">
        <v>303</v>
      </c>
      <c r="K1808" t="s">
        <v>17</v>
      </c>
      <c r="L1808" t="s">
        <v>180</v>
      </c>
      <c r="M1808" t="s">
        <v>180</v>
      </c>
      <c r="N1808" t="s">
        <v>344</v>
      </c>
      <c r="O1808" t="s">
        <v>344</v>
      </c>
      <c r="P1808" t="s">
        <v>2693</v>
      </c>
      <c r="Q1808" t="s">
        <v>309</v>
      </c>
      <c r="R1808" t="s">
        <v>181</v>
      </c>
      <c r="S1808" t="s">
        <v>20</v>
      </c>
      <c r="T1808" s="49">
        <v>0.33329999999999999</v>
      </c>
      <c r="U1808" s="49">
        <v>5.9993999999999996</v>
      </c>
      <c r="V1808" s="49">
        <v>59.4</v>
      </c>
      <c r="W1808" t="s">
        <v>315</v>
      </c>
      <c r="X1808" t="s">
        <v>368</v>
      </c>
      <c r="Y1808" t="s">
        <v>369</v>
      </c>
      <c r="Z1808" t="s">
        <v>2694</v>
      </c>
      <c r="AA1808" s="2" t="str">
        <f>IFERROR(VLOOKUP(Tabela3[[#This Row],[RetornCodigo]],Tabela7[],4,0),"formula")</f>
        <v xml:space="preserve">Mateus Crateus   </v>
      </c>
      <c r="AB1808" s="9" t="str">
        <f>IFERROR(VLOOKUP(Tabela3[[#This Row],[RetornCodigo]],Tabela7[],3,0),"formula")</f>
        <v>Mateus</v>
      </c>
      <c r="AC1808" s="40">
        <f>IFERROR(Tabela3[[#This Row],[Vlr Devolução]]/$AK$1,"formula")</f>
        <v>1.9031436986271348E-4</v>
      </c>
      <c r="AD1808" s="32">
        <f>IFERROR(Tabela3[[#This Row],[Qtd Devolvida Kg]]/$AL$1,"formula")</f>
        <v>1.7399352645210316E-4</v>
      </c>
      <c r="AE1808" s="41" t="str">
        <f>IFERROR(RIGHT(Tabela3[[#This Row],[Cliente]],10),"formula")</f>
        <v>2459 - 44)</v>
      </c>
      <c r="AF1808" s="41">
        <f>IFERROR(VLOOKUP(Tabela3[[#This Row],[Fantasia]],'BASE VENDAS'!#REF!,2,0),0)</f>
        <v>0</v>
      </c>
      <c r="AG1808" s="41">
        <f>IFERROR(VLOOKUP(Tabela3[[#This Row],[Fantasia]],'BASE VENDAS'!#REF!,3,0),0)</f>
        <v>0</v>
      </c>
      <c r="AH1808" s="42">
        <f t="shared" si="29"/>
        <v>2.8611970184302681E-2</v>
      </c>
    </row>
    <row r="1809" spans="1:34" x14ac:dyDescent="0.2">
      <c r="A1809" s="9" t="str">
        <f>IFERROR(Tabela3[[#This Row],[direita]],"formula")</f>
        <v>0048 - 14)</v>
      </c>
      <c r="C1809" t="s">
        <v>1134</v>
      </c>
      <c r="D1809" t="s">
        <v>920</v>
      </c>
      <c r="E1809" t="s">
        <v>1135</v>
      </c>
      <c r="F1809" t="s">
        <v>676</v>
      </c>
      <c r="G1809" t="s">
        <v>1213</v>
      </c>
      <c r="H1809" s="48">
        <v>45701</v>
      </c>
      <c r="I1809" t="s">
        <v>430</v>
      </c>
      <c r="J1809" t="s">
        <v>303</v>
      </c>
      <c r="K1809" t="s">
        <v>17</v>
      </c>
      <c r="L1809" t="s">
        <v>180</v>
      </c>
      <c r="M1809" t="s">
        <v>180</v>
      </c>
      <c r="N1809" t="s">
        <v>344</v>
      </c>
      <c r="O1809" t="s">
        <v>344</v>
      </c>
      <c r="P1809" t="s">
        <v>2041</v>
      </c>
      <c r="Q1809" t="s">
        <v>300</v>
      </c>
      <c r="R1809" t="s">
        <v>181</v>
      </c>
      <c r="S1809" t="s">
        <v>20</v>
      </c>
      <c r="T1809" s="49">
        <v>0.22220000000000001</v>
      </c>
      <c r="U1809" s="49">
        <v>3.9996</v>
      </c>
      <c r="V1809" s="49">
        <v>36</v>
      </c>
      <c r="W1809" t="s">
        <v>315</v>
      </c>
      <c r="X1809" t="s">
        <v>302</v>
      </c>
      <c r="Y1809" t="s">
        <v>21</v>
      </c>
      <c r="Z1809" t="s">
        <v>2042</v>
      </c>
      <c r="AA1809" s="2" t="str">
        <f>IFERROR(VLOOKUP(Tabela3[[#This Row],[RetornCodigo]],Tabela7[],4,0),"formula")</f>
        <v xml:space="preserve">Atac Vila Peri   </v>
      </c>
      <c r="AB1809" s="9" t="str">
        <f>IFERROR(VLOOKUP(Tabela3[[#This Row],[RetornCodigo]],Tabela7[],3,0),"formula")</f>
        <v>Atacadao</v>
      </c>
      <c r="AC1809" s="40">
        <f>IFERROR(Tabela3[[#This Row],[Vlr Devolução]]/$AK$1,"formula")</f>
        <v>1.1534204234103847E-4</v>
      </c>
      <c r="AD1809" s="32">
        <f>IFERROR(Tabela3[[#This Row],[Qtd Devolvida Kg]]/$AL$1,"formula")</f>
        <v>1.1599568430140211E-4</v>
      </c>
      <c r="AE1809" s="41" t="str">
        <f>IFERROR(RIGHT(Tabela3[[#This Row],[Cliente]],10),"formula")</f>
        <v>0048 - 14)</v>
      </c>
      <c r="AF1809" s="41">
        <f>IFERROR(VLOOKUP(Tabela3[[#This Row],[Fantasia]],'BASE VENDAS'!#REF!,2,0),0)</f>
        <v>0</v>
      </c>
      <c r="AG1809" s="41">
        <f>IFERROR(VLOOKUP(Tabela3[[#This Row],[Fantasia]],'BASE VENDAS'!#REF!,3,0),0)</f>
        <v>0</v>
      </c>
      <c r="AH1809" s="42">
        <f t="shared" si="29"/>
        <v>2.8611970184302681E-2</v>
      </c>
    </row>
    <row r="1810" spans="1:34" x14ac:dyDescent="0.2">
      <c r="A1810" s="9" t="str">
        <f>IFERROR(Tabela3[[#This Row],[direita]],"formula")</f>
        <v>0048 - 14)</v>
      </c>
      <c r="C1810" t="s">
        <v>1134</v>
      </c>
      <c r="D1810" t="s">
        <v>920</v>
      </c>
      <c r="E1810" t="s">
        <v>1135</v>
      </c>
      <c r="F1810" t="s">
        <v>676</v>
      </c>
      <c r="G1810" t="s">
        <v>1213</v>
      </c>
      <c r="H1810" s="48">
        <v>45701</v>
      </c>
      <c r="I1810" t="s">
        <v>430</v>
      </c>
      <c r="J1810" t="s">
        <v>303</v>
      </c>
      <c r="K1810" t="s">
        <v>17</v>
      </c>
      <c r="L1810" t="s">
        <v>180</v>
      </c>
      <c r="M1810" t="s">
        <v>180</v>
      </c>
      <c r="N1810" t="s">
        <v>344</v>
      </c>
      <c r="O1810" t="s">
        <v>344</v>
      </c>
      <c r="P1810" t="s">
        <v>2043</v>
      </c>
      <c r="Q1810" t="s">
        <v>307</v>
      </c>
      <c r="R1810" t="s">
        <v>181</v>
      </c>
      <c r="S1810" t="s">
        <v>20</v>
      </c>
      <c r="T1810" s="49">
        <v>0.27779999999999999</v>
      </c>
      <c r="U1810" s="49">
        <v>5.0004</v>
      </c>
      <c r="V1810" s="49">
        <v>45</v>
      </c>
      <c r="W1810" t="s">
        <v>315</v>
      </c>
      <c r="X1810" t="s">
        <v>368</v>
      </c>
      <c r="Y1810" t="s">
        <v>369</v>
      </c>
      <c r="Z1810" t="s">
        <v>2042</v>
      </c>
      <c r="AA1810" s="2" t="str">
        <f>IFERROR(VLOOKUP(Tabela3[[#This Row],[RetornCodigo]],Tabela7[],4,0),"formula")</f>
        <v xml:space="preserve">Atac Vila Peri   </v>
      </c>
      <c r="AB1810" s="9" t="str">
        <f>IFERROR(VLOOKUP(Tabela3[[#This Row],[RetornCodigo]],Tabela7[],3,0),"formula")</f>
        <v>Atacadao</v>
      </c>
      <c r="AC1810" s="40">
        <f>IFERROR(Tabela3[[#This Row],[Vlr Devolução]]/$AK$1,"formula")</f>
        <v>1.4417755292629809E-4</v>
      </c>
      <c r="AD1810" s="32">
        <f>IFERROR(Tabela3[[#This Row],[Qtd Devolvida Kg]]/$AL$1,"formula")</f>
        <v>1.4502070701588439E-4</v>
      </c>
      <c r="AE1810" s="41" t="str">
        <f>IFERROR(RIGHT(Tabela3[[#This Row],[Cliente]],10),"formula")</f>
        <v>0048 - 14)</v>
      </c>
      <c r="AF1810" s="41">
        <f>IFERROR(VLOOKUP(Tabela3[[#This Row],[Fantasia]],'BASE VENDAS'!#REF!,2,0),0)</f>
        <v>0</v>
      </c>
      <c r="AG1810" s="41">
        <f>IFERROR(VLOOKUP(Tabela3[[#This Row],[Fantasia]],'BASE VENDAS'!#REF!,3,0),0)</f>
        <v>0</v>
      </c>
      <c r="AH1810" s="42">
        <f t="shared" si="29"/>
        <v>2.8611970184302681E-2</v>
      </c>
    </row>
    <row r="1811" spans="1:34" x14ac:dyDescent="0.2">
      <c r="A1811" s="9" t="str">
        <f>IFERROR(Tabela3[[#This Row],[direita]],"formula")</f>
        <v>0002 - 42)</v>
      </c>
      <c r="C1811" t="s">
        <v>1134</v>
      </c>
      <c r="D1811" t="s">
        <v>920</v>
      </c>
      <c r="E1811" t="s">
        <v>1135</v>
      </c>
      <c r="F1811" t="s">
        <v>676</v>
      </c>
      <c r="G1811" t="s">
        <v>1216</v>
      </c>
      <c r="H1811" s="48">
        <v>45701</v>
      </c>
      <c r="I1811" t="s">
        <v>430</v>
      </c>
      <c r="J1811" t="s">
        <v>303</v>
      </c>
      <c r="K1811" t="s">
        <v>17</v>
      </c>
      <c r="L1811" t="s">
        <v>180</v>
      </c>
      <c r="M1811" t="s">
        <v>180</v>
      </c>
      <c r="N1811" t="s">
        <v>344</v>
      </c>
      <c r="O1811" t="s">
        <v>344</v>
      </c>
      <c r="P1811" t="s">
        <v>2044</v>
      </c>
      <c r="Q1811" t="s">
        <v>308</v>
      </c>
      <c r="R1811" t="s">
        <v>181</v>
      </c>
      <c r="S1811" t="s">
        <v>20</v>
      </c>
      <c r="T1811" s="49">
        <v>0.1111</v>
      </c>
      <c r="U1811" s="49">
        <v>1.9998</v>
      </c>
      <c r="V1811" s="49">
        <v>18</v>
      </c>
      <c r="W1811" t="s">
        <v>315</v>
      </c>
      <c r="X1811" t="s">
        <v>302</v>
      </c>
      <c r="Y1811" t="s">
        <v>21</v>
      </c>
      <c r="Z1811" t="s">
        <v>2045</v>
      </c>
      <c r="AA1811" s="2" t="str">
        <f>IFERROR(VLOOKUP(Tabela3[[#This Row],[RetornCodigo]],Tabela7[],4,0),"formula")</f>
        <v xml:space="preserve">Atac Canindezinho   </v>
      </c>
      <c r="AB1811" s="9" t="str">
        <f>IFERROR(VLOOKUP(Tabela3[[#This Row],[RetornCodigo]],Tabela7[],3,0),"formula")</f>
        <v>Atacadao</v>
      </c>
      <c r="AC1811" s="40">
        <f>IFERROR(Tabela3[[#This Row],[Vlr Devolução]]/$AK$1,"formula")</f>
        <v>5.7671021170519233E-5</v>
      </c>
      <c r="AD1811" s="32">
        <f>IFERROR(Tabela3[[#This Row],[Qtd Devolvida Kg]]/$AL$1,"formula")</f>
        <v>5.7997842150701057E-5</v>
      </c>
      <c r="AE1811" s="41" t="str">
        <f>IFERROR(RIGHT(Tabela3[[#This Row],[Cliente]],10),"formula")</f>
        <v>0002 - 42)</v>
      </c>
      <c r="AF1811" s="41">
        <f>IFERROR(VLOOKUP(Tabela3[[#This Row],[Fantasia]],'BASE VENDAS'!#REF!,2,0),0)</f>
        <v>0</v>
      </c>
      <c r="AG1811" s="41">
        <f>IFERROR(VLOOKUP(Tabela3[[#This Row],[Fantasia]],'BASE VENDAS'!#REF!,3,0),0)</f>
        <v>0</v>
      </c>
      <c r="AH1811" s="42">
        <f t="shared" si="29"/>
        <v>2.8611970184302681E-2</v>
      </c>
    </row>
    <row r="1812" spans="1:34" x14ac:dyDescent="0.2">
      <c r="A1812" s="9" t="str">
        <f>IFERROR(Tabela3[[#This Row],[direita]],"formula")</f>
        <v>0002 - 42)</v>
      </c>
      <c r="C1812" t="s">
        <v>1134</v>
      </c>
      <c r="D1812" t="s">
        <v>920</v>
      </c>
      <c r="E1812" t="s">
        <v>1135</v>
      </c>
      <c r="F1812" t="s">
        <v>676</v>
      </c>
      <c r="G1812" t="s">
        <v>1216</v>
      </c>
      <c r="H1812" s="48">
        <v>45712</v>
      </c>
      <c r="I1812" t="s">
        <v>2485</v>
      </c>
      <c r="J1812" t="s">
        <v>303</v>
      </c>
      <c r="K1812" t="s">
        <v>17</v>
      </c>
      <c r="L1812" t="s">
        <v>180</v>
      </c>
      <c r="M1812" t="s">
        <v>180</v>
      </c>
      <c r="N1812" t="s">
        <v>344</v>
      </c>
      <c r="O1812" t="s">
        <v>344</v>
      </c>
      <c r="P1812" t="s">
        <v>3008</v>
      </c>
      <c r="Q1812" t="s">
        <v>300</v>
      </c>
      <c r="R1812" t="s">
        <v>181</v>
      </c>
      <c r="S1812" t="s">
        <v>20</v>
      </c>
      <c r="T1812" s="49">
        <v>0.38890000000000002</v>
      </c>
      <c r="U1812" s="49">
        <v>7.0002000000000004</v>
      </c>
      <c r="V1812" s="49">
        <v>63</v>
      </c>
      <c r="W1812" t="s">
        <v>301</v>
      </c>
      <c r="X1812" t="s">
        <v>370</v>
      </c>
      <c r="Y1812" t="s">
        <v>371</v>
      </c>
      <c r="Z1812" t="s">
        <v>2045</v>
      </c>
      <c r="AA1812" s="2" t="str">
        <f>IFERROR(VLOOKUP(Tabela3[[#This Row],[RetornCodigo]],Tabela7[],4,0),"formula")</f>
        <v xml:space="preserve">Atac Canindezinho   </v>
      </c>
      <c r="AB1812" s="9" t="str">
        <f>IFERROR(VLOOKUP(Tabela3[[#This Row],[RetornCodigo]],Tabela7[],3,0),"formula")</f>
        <v>Atacadao</v>
      </c>
      <c r="AC1812" s="40">
        <f>IFERROR(Tabela3[[#This Row],[Vlr Devolução]]/$AK$1,"formula")</f>
        <v>2.0184857409681731E-4</v>
      </c>
      <c r="AD1812" s="32">
        <f>IFERROR(Tabela3[[#This Row],[Qtd Devolvida Kg]]/$AL$1,"formula")</f>
        <v>2.0301854916658546E-4</v>
      </c>
      <c r="AE1812" s="41" t="str">
        <f>IFERROR(RIGHT(Tabela3[[#This Row],[Cliente]],10),"formula")</f>
        <v>0002 - 42)</v>
      </c>
      <c r="AF1812" s="41">
        <f>IFERROR(VLOOKUP(Tabela3[[#This Row],[Fantasia]],'BASE VENDAS'!#REF!,2,0),0)</f>
        <v>0</v>
      </c>
      <c r="AG1812" s="41">
        <f>IFERROR(VLOOKUP(Tabela3[[#This Row],[Fantasia]],'BASE VENDAS'!#REF!,3,0),0)</f>
        <v>0</v>
      </c>
      <c r="AH1812" s="42">
        <f t="shared" si="29"/>
        <v>2.8611970184302681E-2</v>
      </c>
    </row>
    <row r="1813" spans="1:34" x14ac:dyDescent="0.2">
      <c r="A1813" s="9" t="str">
        <f>IFERROR(Tabela3[[#This Row],[direita]],"formula")</f>
        <v>0002 - 60)</v>
      </c>
      <c r="C1813" t="s">
        <v>1134</v>
      </c>
      <c r="D1813" t="s">
        <v>920</v>
      </c>
      <c r="E1813" t="s">
        <v>1135</v>
      </c>
      <c r="F1813" t="s">
        <v>676</v>
      </c>
      <c r="G1813" t="s">
        <v>1136</v>
      </c>
      <c r="H1813" s="48">
        <v>45702</v>
      </c>
      <c r="I1813" t="s">
        <v>430</v>
      </c>
      <c r="J1813" t="s">
        <v>303</v>
      </c>
      <c r="K1813" t="s">
        <v>17</v>
      </c>
      <c r="L1813" t="s">
        <v>180</v>
      </c>
      <c r="M1813" t="s">
        <v>180</v>
      </c>
      <c r="N1813" t="s">
        <v>344</v>
      </c>
      <c r="O1813" t="s">
        <v>344</v>
      </c>
      <c r="P1813" t="s">
        <v>2048</v>
      </c>
      <c r="Q1813" t="s">
        <v>300</v>
      </c>
      <c r="R1813" t="s">
        <v>181</v>
      </c>
      <c r="S1813" t="s">
        <v>20</v>
      </c>
      <c r="T1813" s="49">
        <v>0.61109999999999998</v>
      </c>
      <c r="U1813" s="49">
        <v>10.9998</v>
      </c>
      <c r="V1813" s="49">
        <v>99</v>
      </c>
      <c r="W1813" t="s">
        <v>301</v>
      </c>
      <c r="X1813" t="s">
        <v>370</v>
      </c>
      <c r="Y1813" t="s">
        <v>371</v>
      </c>
      <c r="Z1813" t="s">
        <v>2049</v>
      </c>
      <c r="AA1813" s="2" t="str">
        <f>IFERROR(VLOOKUP(Tabela3[[#This Row],[RetornCodigo]],Tabela7[],4,0),"formula")</f>
        <v xml:space="preserve">Atac Carlito Pamplona   </v>
      </c>
      <c r="AB1813" s="9" t="str">
        <f>IFERROR(VLOOKUP(Tabela3[[#This Row],[RetornCodigo]],Tabela7[],3,0),"formula")</f>
        <v>Atacadao</v>
      </c>
      <c r="AC1813" s="40">
        <f>IFERROR(Tabela3[[#This Row],[Vlr Devolução]]/$AK$1,"formula")</f>
        <v>3.171906164378558E-4</v>
      </c>
      <c r="AD1813" s="32">
        <f>IFERROR(Tabela3[[#This Row],[Qtd Devolvida Kg]]/$AL$1,"formula")</f>
        <v>3.1901423346798757E-4</v>
      </c>
      <c r="AE1813" s="41" t="str">
        <f>IFERROR(RIGHT(Tabela3[[#This Row],[Cliente]],10),"formula")</f>
        <v>0002 - 60)</v>
      </c>
      <c r="AF1813" s="41">
        <f>IFERROR(VLOOKUP(Tabela3[[#This Row],[Fantasia]],'BASE VENDAS'!#REF!,2,0),0)</f>
        <v>0</v>
      </c>
      <c r="AG1813" s="41">
        <f>IFERROR(VLOOKUP(Tabela3[[#This Row],[Fantasia]],'BASE VENDAS'!#REF!,3,0),0)</f>
        <v>0</v>
      </c>
      <c r="AH1813" s="42">
        <f t="shared" si="29"/>
        <v>2.8611970184302681E-2</v>
      </c>
    </row>
    <row r="1814" spans="1:34" x14ac:dyDescent="0.2">
      <c r="A1814" s="9" t="str">
        <f>IFERROR(Tabela3[[#This Row],[direita]],"formula")</f>
        <v>0002 - 24)</v>
      </c>
      <c r="C1814" t="s">
        <v>1134</v>
      </c>
      <c r="D1814" t="s">
        <v>920</v>
      </c>
      <c r="E1814" t="s">
        <v>1135</v>
      </c>
      <c r="F1814" t="s">
        <v>676</v>
      </c>
      <c r="G1814" t="s">
        <v>1264</v>
      </c>
      <c r="H1814" s="48">
        <v>45701</v>
      </c>
      <c r="I1814" t="s">
        <v>430</v>
      </c>
      <c r="J1814" t="s">
        <v>303</v>
      </c>
      <c r="K1814" t="s">
        <v>17</v>
      </c>
      <c r="L1814" t="s">
        <v>180</v>
      </c>
      <c r="M1814" t="s">
        <v>180</v>
      </c>
      <c r="N1814" t="s">
        <v>344</v>
      </c>
      <c r="O1814" t="s">
        <v>344</v>
      </c>
      <c r="P1814" t="s">
        <v>2054</v>
      </c>
      <c r="Q1814" t="s">
        <v>300</v>
      </c>
      <c r="R1814" t="s">
        <v>181</v>
      </c>
      <c r="S1814" t="s">
        <v>20</v>
      </c>
      <c r="T1814" s="49">
        <v>0.61109999999999998</v>
      </c>
      <c r="U1814" s="49">
        <v>10.9998</v>
      </c>
      <c r="V1814" s="49">
        <v>99</v>
      </c>
      <c r="W1814" t="s">
        <v>315</v>
      </c>
      <c r="X1814" t="s">
        <v>368</v>
      </c>
      <c r="Y1814" t="s">
        <v>369</v>
      </c>
      <c r="Z1814" t="s">
        <v>2055</v>
      </c>
      <c r="AA1814" s="2" t="str">
        <f>IFERROR(VLOOKUP(Tabela3[[#This Row],[RetornCodigo]],Tabela7[],4,0),"formula")</f>
        <v xml:space="preserve">Atac Serrinha   </v>
      </c>
      <c r="AB1814" s="9" t="str">
        <f>IFERROR(VLOOKUP(Tabela3[[#This Row],[RetornCodigo]],Tabela7[],3,0),"formula")</f>
        <v>Atacadao</v>
      </c>
      <c r="AC1814" s="40">
        <f>IFERROR(Tabela3[[#This Row],[Vlr Devolução]]/$AK$1,"formula")</f>
        <v>3.171906164378558E-4</v>
      </c>
      <c r="AD1814" s="32">
        <f>IFERROR(Tabela3[[#This Row],[Qtd Devolvida Kg]]/$AL$1,"formula")</f>
        <v>3.1901423346798757E-4</v>
      </c>
      <c r="AE1814" s="41" t="str">
        <f>IFERROR(RIGHT(Tabela3[[#This Row],[Cliente]],10),"formula")</f>
        <v>0002 - 24)</v>
      </c>
      <c r="AF1814" s="41">
        <f>IFERROR(VLOOKUP(Tabela3[[#This Row],[Fantasia]],'BASE VENDAS'!#REF!,2,0),0)</f>
        <v>0</v>
      </c>
      <c r="AG1814" s="41">
        <f>IFERROR(VLOOKUP(Tabela3[[#This Row],[Fantasia]],'BASE VENDAS'!#REF!,3,0),0)</f>
        <v>0</v>
      </c>
      <c r="AH1814" s="42">
        <f t="shared" si="29"/>
        <v>2.8611970184302681E-2</v>
      </c>
    </row>
    <row r="1815" spans="1:34" x14ac:dyDescent="0.2">
      <c r="A1815" s="9" t="str">
        <f>IFERROR(Tabela3[[#This Row],[direita]],"formula")</f>
        <v>1899 - 18)</v>
      </c>
      <c r="C1815" t="s">
        <v>1134</v>
      </c>
      <c r="D1815" t="s">
        <v>917</v>
      </c>
      <c r="E1815" t="s">
        <v>1135</v>
      </c>
      <c r="F1815" t="s">
        <v>680</v>
      </c>
      <c r="G1815" t="s">
        <v>1163</v>
      </c>
      <c r="H1815" s="48">
        <v>45701</v>
      </c>
      <c r="I1815" t="s">
        <v>430</v>
      </c>
      <c r="J1815" t="s">
        <v>303</v>
      </c>
      <c r="K1815" t="s">
        <v>17</v>
      </c>
      <c r="L1815" t="s">
        <v>180</v>
      </c>
      <c r="M1815" t="s">
        <v>180</v>
      </c>
      <c r="N1815" t="s">
        <v>344</v>
      </c>
      <c r="O1815" t="s">
        <v>344</v>
      </c>
      <c r="P1815" t="s">
        <v>2064</v>
      </c>
      <c r="Q1815" t="s">
        <v>309</v>
      </c>
      <c r="R1815" t="s">
        <v>181</v>
      </c>
      <c r="S1815" t="s">
        <v>20</v>
      </c>
      <c r="T1815" s="49">
        <v>0.52780000000000005</v>
      </c>
      <c r="U1815" s="49">
        <v>9.5004000000000008</v>
      </c>
      <c r="V1815" s="49">
        <v>80.75</v>
      </c>
      <c r="W1815" t="s">
        <v>315</v>
      </c>
      <c r="X1815" t="s">
        <v>368</v>
      </c>
      <c r="Y1815" t="s">
        <v>369</v>
      </c>
      <c r="Z1815" t="s">
        <v>2065</v>
      </c>
      <c r="AA1815" s="2" t="str">
        <f>IFERROR(VLOOKUP(Tabela3[[#This Row],[RetornCodigo]],Tabela7[],4,0),"formula")</f>
        <v xml:space="preserve">Assai Maracanau   </v>
      </c>
      <c r="AB1815" s="9" t="str">
        <f>IFERROR(VLOOKUP(Tabela3[[#This Row],[RetornCodigo]],Tabela7[],3,0),"formula")</f>
        <v>Assai</v>
      </c>
      <c r="AC1815" s="40">
        <f>IFERROR(Tabela3[[#This Row],[Vlr Devolução]]/$AK$1,"formula")</f>
        <v>2.5871860886219044E-4</v>
      </c>
      <c r="AD1815" s="32">
        <f>IFERROR(Tabela3[[#This Row],[Qtd Devolvida Kg]]/$AL$1,"formula")</f>
        <v>2.7552890267452766E-4</v>
      </c>
      <c r="AE1815" s="41" t="str">
        <f>IFERROR(RIGHT(Tabela3[[#This Row],[Cliente]],10),"formula")</f>
        <v>1899 - 18)</v>
      </c>
      <c r="AF1815" s="41">
        <f>IFERROR(VLOOKUP(Tabela3[[#This Row],[Fantasia]],'BASE VENDAS'!#REF!,2,0),0)</f>
        <v>0</v>
      </c>
      <c r="AG1815" s="41">
        <f>IFERROR(VLOOKUP(Tabela3[[#This Row],[Fantasia]],'BASE VENDAS'!#REF!,3,0),0)</f>
        <v>0</v>
      </c>
      <c r="AH1815" s="42">
        <f t="shared" si="29"/>
        <v>2.8611970184302681E-2</v>
      </c>
    </row>
    <row r="1816" spans="1:34" x14ac:dyDescent="0.2">
      <c r="A1816" s="9" t="str">
        <f>IFERROR(Tabela3[[#This Row],[direita]],"formula")</f>
        <v>0002 - 39)</v>
      </c>
      <c r="C1816" t="s">
        <v>1134</v>
      </c>
      <c r="D1816" t="s">
        <v>920</v>
      </c>
      <c r="E1816" t="s">
        <v>1135</v>
      </c>
      <c r="F1816" t="s">
        <v>685</v>
      </c>
      <c r="G1816" t="s">
        <v>1316</v>
      </c>
      <c r="H1816" s="48">
        <v>45705</v>
      </c>
      <c r="I1816" t="s">
        <v>1982</v>
      </c>
      <c r="J1816" t="s">
        <v>303</v>
      </c>
      <c r="K1816" t="s">
        <v>17</v>
      </c>
      <c r="L1816" t="s">
        <v>180</v>
      </c>
      <c r="M1816" t="s">
        <v>180</v>
      </c>
      <c r="N1816" t="s">
        <v>344</v>
      </c>
      <c r="O1816" t="s">
        <v>344</v>
      </c>
      <c r="P1816" t="s">
        <v>2408</v>
      </c>
      <c r="Q1816" t="s">
        <v>308</v>
      </c>
      <c r="R1816" t="s">
        <v>181</v>
      </c>
      <c r="S1816" t="s">
        <v>20</v>
      </c>
      <c r="T1816" s="49">
        <v>0.5</v>
      </c>
      <c r="U1816" s="49">
        <v>9</v>
      </c>
      <c r="V1816" s="49">
        <v>81</v>
      </c>
      <c r="W1816" t="s">
        <v>315</v>
      </c>
      <c r="X1816" t="s">
        <v>368</v>
      </c>
      <c r="Y1816" t="s">
        <v>369</v>
      </c>
      <c r="Z1816" t="s">
        <v>2075</v>
      </c>
      <c r="AA1816" s="2" t="str">
        <f>IFERROR(VLOOKUP(Tabela3[[#This Row],[RetornCodigo]],Tabela7[],4,0),"formula")</f>
        <v xml:space="preserve">Atac Sobral   </v>
      </c>
      <c r="AB1816" s="9" t="str">
        <f>IFERROR(VLOOKUP(Tabela3[[#This Row],[RetornCodigo]],Tabela7[],3,0),"formula")</f>
        <v>Atacadao</v>
      </c>
      <c r="AC1816" s="40">
        <f>IFERROR(Tabela3[[#This Row],[Vlr Devolução]]/$AK$1,"formula")</f>
        <v>2.5951959526733656E-4</v>
      </c>
      <c r="AD1816" s="32">
        <f>IFERROR(Tabela3[[#This Row],[Qtd Devolvida Kg]]/$AL$1,"formula")</f>
        <v>2.610163913172865E-4</v>
      </c>
      <c r="AE1816" s="41" t="str">
        <f>IFERROR(RIGHT(Tabela3[[#This Row],[Cliente]],10),"formula")</f>
        <v>0002 - 39)</v>
      </c>
      <c r="AF1816" s="41">
        <f>IFERROR(VLOOKUP(Tabela3[[#This Row],[Fantasia]],'BASE VENDAS'!#REF!,2,0),0)</f>
        <v>0</v>
      </c>
      <c r="AG1816" s="41">
        <f>IFERROR(VLOOKUP(Tabela3[[#This Row],[Fantasia]],'BASE VENDAS'!#REF!,3,0),0)</f>
        <v>0</v>
      </c>
      <c r="AH1816" s="42">
        <f t="shared" si="29"/>
        <v>2.8611970184302681E-2</v>
      </c>
    </row>
    <row r="1817" spans="1:34" x14ac:dyDescent="0.2">
      <c r="A1817" s="9" t="str">
        <f>IFERROR(Tabela3[[#This Row],[direita]],"formula")</f>
        <v>0002 - 39)</v>
      </c>
      <c r="C1817" t="s">
        <v>1134</v>
      </c>
      <c r="D1817" t="s">
        <v>920</v>
      </c>
      <c r="E1817" t="s">
        <v>1135</v>
      </c>
      <c r="F1817" t="s">
        <v>685</v>
      </c>
      <c r="G1817" t="s">
        <v>1316</v>
      </c>
      <c r="H1817" s="48">
        <v>45705</v>
      </c>
      <c r="I1817" t="s">
        <v>1982</v>
      </c>
      <c r="J1817" t="s">
        <v>303</v>
      </c>
      <c r="K1817" t="s">
        <v>17</v>
      </c>
      <c r="L1817" t="s">
        <v>180</v>
      </c>
      <c r="M1817" t="s">
        <v>180</v>
      </c>
      <c r="N1817" t="s">
        <v>344</v>
      </c>
      <c r="O1817" t="s">
        <v>344</v>
      </c>
      <c r="P1817" t="s">
        <v>2074</v>
      </c>
      <c r="Q1817" t="s">
        <v>308</v>
      </c>
      <c r="R1817" t="s">
        <v>181</v>
      </c>
      <c r="S1817" t="s">
        <v>20</v>
      </c>
      <c r="T1817" s="49">
        <v>0.16669999999999999</v>
      </c>
      <c r="U1817" s="49">
        <v>3.0005999999999999</v>
      </c>
      <c r="V1817" s="49">
        <v>27</v>
      </c>
      <c r="W1817" t="s">
        <v>315</v>
      </c>
      <c r="X1817" t="s">
        <v>302</v>
      </c>
      <c r="Y1817" t="s">
        <v>21</v>
      </c>
      <c r="Z1817" t="s">
        <v>2075</v>
      </c>
      <c r="AA1817" s="2" t="str">
        <f>IFERROR(VLOOKUP(Tabela3[[#This Row],[RetornCodigo]],Tabela7[],4,0),"formula")</f>
        <v xml:space="preserve">Atac Sobral   </v>
      </c>
      <c r="AB1817" s="9" t="str">
        <f>IFERROR(VLOOKUP(Tabela3[[#This Row],[RetornCodigo]],Tabela7[],3,0),"formula")</f>
        <v>Atacadao</v>
      </c>
      <c r="AC1817" s="40">
        <f>IFERROR(Tabela3[[#This Row],[Vlr Devolução]]/$AK$1,"formula")</f>
        <v>8.6506531755778856E-5</v>
      </c>
      <c r="AD1817" s="32">
        <f>IFERROR(Tabela3[[#This Row],[Qtd Devolvida Kg]]/$AL$1,"formula")</f>
        <v>8.7022864865183316E-5</v>
      </c>
      <c r="AE1817" s="41" t="str">
        <f>IFERROR(RIGHT(Tabela3[[#This Row],[Cliente]],10),"formula")</f>
        <v>0002 - 39)</v>
      </c>
      <c r="AF1817" s="41">
        <f>IFERROR(VLOOKUP(Tabela3[[#This Row],[Fantasia]],'BASE VENDAS'!#REF!,2,0),0)</f>
        <v>0</v>
      </c>
      <c r="AG1817" s="41">
        <f>IFERROR(VLOOKUP(Tabela3[[#This Row],[Fantasia]],'BASE VENDAS'!#REF!,3,0),0)</f>
        <v>0</v>
      </c>
      <c r="AH1817" s="42">
        <f t="shared" si="29"/>
        <v>2.8611970184302681E-2</v>
      </c>
    </row>
    <row r="1818" spans="1:34" x14ac:dyDescent="0.2">
      <c r="A1818" s="9" t="str">
        <f>IFERROR(Tabela3[[#This Row],[direita]],"formula")</f>
        <v>0002 - 39)</v>
      </c>
      <c r="C1818" t="s">
        <v>1134</v>
      </c>
      <c r="D1818" t="s">
        <v>920</v>
      </c>
      <c r="E1818" t="s">
        <v>1135</v>
      </c>
      <c r="F1818" t="s">
        <v>685</v>
      </c>
      <c r="G1818" t="s">
        <v>1316</v>
      </c>
      <c r="H1818" s="48">
        <v>45712</v>
      </c>
      <c r="I1818" t="s">
        <v>2485</v>
      </c>
      <c r="J1818" t="s">
        <v>303</v>
      </c>
      <c r="K1818" t="s">
        <v>17</v>
      </c>
      <c r="L1818" t="s">
        <v>180</v>
      </c>
      <c r="M1818" t="s">
        <v>180</v>
      </c>
      <c r="N1818" t="s">
        <v>344</v>
      </c>
      <c r="O1818" t="s">
        <v>344</v>
      </c>
      <c r="P1818" t="s">
        <v>2769</v>
      </c>
      <c r="Q1818" t="s">
        <v>300</v>
      </c>
      <c r="R1818" t="s">
        <v>181</v>
      </c>
      <c r="S1818" t="s">
        <v>20</v>
      </c>
      <c r="T1818" s="49">
        <v>0.1111</v>
      </c>
      <c r="U1818" s="49">
        <v>1.9998</v>
      </c>
      <c r="V1818" s="49">
        <v>18</v>
      </c>
      <c r="W1818" t="s">
        <v>301</v>
      </c>
      <c r="X1818" t="s">
        <v>370</v>
      </c>
      <c r="Y1818" t="s">
        <v>371</v>
      </c>
      <c r="Z1818" t="s">
        <v>2075</v>
      </c>
      <c r="AA1818" s="2" t="str">
        <f>IFERROR(VLOOKUP(Tabela3[[#This Row],[RetornCodigo]],Tabela7[],4,0),"formula")</f>
        <v xml:space="preserve">Atac Sobral   </v>
      </c>
      <c r="AB1818" s="9" t="str">
        <f>IFERROR(VLOOKUP(Tabela3[[#This Row],[RetornCodigo]],Tabela7[],3,0),"formula")</f>
        <v>Atacadao</v>
      </c>
      <c r="AC1818" s="40">
        <f>IFERROR(Tabela3[[#This Row],[Vlr Devolução]]/$AK$1,"formula")</f>
        <v>5.7671021170519233E-5</v>
      </c>
      <c r="AD1818" s="32">
        <f>IFERROR(Tabela3[[#This Row],[Qtd Devolvida Kg]]/$AL$1,"formula")</f>
        <v>5.7997842150701057E-5</v>
      </c>
      <c r="AE1818" s="41" t="str">
        <f>IFERROR(RIGHT(Tabela3[[#This Row],[Cliente]],10),"formula")</f>
        <v>0002 - 39)</v>
      </c>
      <c r="AF1818" s="41">
        <f>IFERROR(VLOOKUP(Tabela3[[#This Row],[Fantasia]],'BASE VENDAS'!#REF!,2,0),0)</f>
        <v>0</v>
      </c>
      <c r="AG1818" s="41">
        <f>IFERROR(VLOOKUP(Tabela3[[#This Row],[Fantasia]],'BASE VENDAS'!#REF!,3,0),0)</f>
        <v>0</v>
      </c>
      <c r="AH1818" s="42">
        <f t="shared" si="29"/>
        <v>2.8611970184302681E-2</v>
      </c>
    </row>
    <row r="1819" spans="1:34" x14ac:dyDescent="0.2">
      <c r="A1819" s="9" t="str">
        <f>IFERROR(Tabela3[[#This Row],[direita]],"formula")</f>
        <v>0002 - 37)</v>
      </c>
      <c r="C1819" t="s">
        <v>1134</v>
      </c>
      <c r="D1819" t="s">
        <v>920</v>
      </c>
      <c r="E1819" t="s">
        <v>1135</v>
      </c>
      <c r="F1819" t="s">
        <v>687</v>
      </c>
      <c r="G1819" t="s">
        <v>1522</v>
      </c>
      <c r="H1819" s="48">
        <v>45701</v>
      </c>
      <c r="I1819" t="s">
        <v>430</v>
      </c>
      <c r="J1819" t="s">
        <v>303</v>
      </c>
      <c r="K1819" t="s">
        <v>17</v>
      </c>
      <c r="L1819" t="s">
        <v>180</v>
      </c>
      <c r="M1819" t="s">
        <v>180</v>
      </c>
      <c r="N1819" t="s">
        <v>344</v>
      </c>
      <c r="O1819" t="s">
        <v>344</v>
      </c>
      <c r="P1819" t="s">
        <v>2477</v>
      </c>
      <c r="Q1819" t="s">
        <v>300</v>
      </c>
      <c r="R1819" t="s">
        <v>181</v>
      </c>
      <c r="S1819" t="s">
        <v>20</v>
      </c>
      <c r="T1819" s="49">
        <v>8.3299999999999999E-2</v>
      </c>
      <c r="U1819" s="49">
        <v>1.4994000000000001</v>
      </c>
      <c r="V1819" s="49">
        <v>13.5</v>
      </c>
      <c r="W1819" t="s">
        <v>315</v>
      </c>
      <c r="X1819" t="s">
        <v>302</v>
      </c>
      <c r="Y1819" t="s">
        <v>21</v>
      </c>
      <c r="Z1819" t="s">
        <v>2478</v>
      </c>
      <c r="AA1819" s="2" t="str">
        <f>IFERROR(VLOOKUP(Tabela3[[#This Row],[RetornCodigo]],Tabela7[],4,0),"formula")</f>
        <v xml:space="preserve">Atac Eusebio   </v>
      </c>
      <c r="AB1819" s="9" t="str">
        <f>IFERROR(VLOOKUP(Tabela3[[#This Row],[RetornCodigo]],Tabela7[],3,0),"formula")</f>
        <v>Atacadao</v>
      </c>
      <c r="AC1819" s="40">
        <f>IFERROR(Tabela3[[#This Row],[Vlr Devolução]]/$AK$1,"formula")</f>
        <v>4.3253265877889428E-5</v>
      </c>
      <c r="AD1819" s="32">
        <f>IFERROR(Tabela3[[#This Row],[Qtd Devolvida Kg]]/$AL$1,"formula")</f>
        <v>4.3485330793459933E-5</v>
      </c>
      <c r="AE1819" s="41" t="str">
        <f>IFERROR(RIGHT(Tabela3[[#This Row],[Cliente]],10),"formula")</f>
        <v>0002 - 37)</v>
      </c>
      <c r="AF1819" s="41">
        <f>IFERROR(VLOOKUP(Tabela3[[#This Row],[Fantasia]],'BASE VENDAS'!#REF!,2,0),0)</f>
        <v>0</v>
      </c>
      <c r="AG1819" s="41">
        <f>IFERROR(VLOOKUP(Tabela3[[#This Row],[Fantasia]],'BASE VENDAS'!#REF!,3,0),0)</f>
        <v>0</v>
      </c>
      <c r="AH1819" s="42">
        <f t="shared" si="29"/>
        <v>2.8611970184302681E-2</v>
      </c>
    </row>
    <row r="1820" spans="1:34" x14ac:dyDescent="0.2">
      <c r="A1820" s="9" t="str">
        <f>IFERROR(Tabela3[[#This Row],[direita]],"formula")</f>
        <v>4493 - 01)</v>
      </c>
      <c r="C1820" t="s">
        <v>1140</v>
      </c>
      <c r="D1820" t="s">
        <v>918</v>
      </c>
      <c r="E1820" t="s">
        <v>1141</v>
      </c>
      <c r="F1820" t="s">
        <v>677</v>
      </c>
      <c r="G1820" t="s">
        <v>3009</v>
      </c>
      <c r="H1820" s="48">
        <v>45712</v>
      </c>
      <c r="I1820" t="s">
        <v>2485</v>
      </c>
      <c r="J1820" t="s">
        <v>303</v>
      </c>
      <c r="K1820" t="s">
        <v>17</v>
      </c>
      <c r="L1820" t="s">
        <v>180</v>
      </c>
      <c r="M1820" t="s">
        <v>180</v>
      </c>
      <c r="N1820" t="s">
        <v>344</v>
      </c>
      <c r="O1820" t="s">
        <v>344</v>
      </c>
      <c r="P1820" t="s">
        <v>3010</v>
      </c>
      <c r="Q1820" t="s">
        <v>300</v>
      </c>
      <c r="R1820" t="s">
        <v>181</v>
      </c>
      <c r="S1820" t="s">
        <v>20</v>
      </c>
      <c r="T1820" s="49">
        <v>1</v>
      </c>
      <c r="U1820" s="49">
        <v>18</v>
      </c>
      <c r="V1820" s="49">
        <v>158.4</v>
      </c>
      <c r="W1820" t="s">
        <v>301</v>
      </c>
      <c r="X1820" t="s">
        <v>370</v>
      </c>
      <c r="Y1820" t="s">
        <v>1144</v>
      </c>
      <c r="Z1820" t="s">
        <v>3011</v>
      </c>
      <c r="AA1820" s="2" t="str">
        <f>IFERROR(VLOOKUP(Tabela3[[#This Row],[RetornCodigo]],Tabela7[],4,0),"formula")</f>
        <v>formula</v>
      </c>
      <c r="AB1820" s="9" t="str">
        <f>IFERROR(VLOOKUP(Tabela3[[#This Row],[RetornCodigo]],Tabela7[],3,0),"formula")</f>
        <v>formula</v>
      </c>
      <c r="AC1820" s="40">
        <f>IFERROR(Tabela3[[#This Row],[Vlr Devolução]]/$AK$1,"formula")</f>
        <v>5.075049863005693E-4</v>
      </c>
      <c r="AD1820" s="32">
        <f>IFERROR(Tabela3[[#This Row],[Qtd Devolvida Kg]]/$AL$1,"formula")</f>
        <v>5.22032782634573E-4</v>
      </c>
      <c r="AE1820" s="41" t="str">
        <f>IFERROR(RIGHT(Tabela3[[#This Row],[Cliente]],10),"formula")</f>
        <v>4493 - 01)</v>
      </c>
      <c r="AF1820" s="41">
        <f>IFERROR(VLOOKUP(Tabela3[[#This Row],[Fantasia]],'BASE VENDAS'!#REF!,2,0),0)</f>
        <v>0</v>
      </c>
      <c r="AG1820" s="41">
        <f>IFERROR(VLOOKUP(Tabela3[[#This Row],[Fantasia]],'BASE VENDAS'!#REF!,3,0),0)</f>
        <v>0</v>
      </c>
      <c r="AH1820" s="42">
        <f t="shared" si="29"/>
        <v>2.8611970184302681E-2</v>
      </c>
    </row>
    <row r="1821" spans="1:34" x14ac:dyDescent="0.2">
      <c r="A1821" s="9" t="str">
        <f>IFERROR(Tabela3[[#This Row],[direita]],"formula")</f>
        <v>0048 - 12)</v>
      </c>
      <c r="C1821" t="s">
        <v>1134</v>
      </c>
      <c r="D1821" t="s">
        <v>924</v>
      </c>
      <c r="E1821" t="s">
        <v>1135</v>
      </c>
      <c r="F1821" t="s">
        <v>689</v>
      </c>
      <c r="G1821" t="s">
        <v>1555</v>
      </c>
      <c r="H1821" s="48">
        <v>45706</v>
      </c>
      <c r="I1821" t="s">
        <v>1982</v>
      </c>
      <c r="J1821" t="s">
        <v>303</v>
      </c>
      <c r="K1821" t="s">
        <v>17</v>
      </c>
      <c r="L1821" t="s">
        <v>180</v>
      </c>
      <c r="M1821" t="s">
        <v>180</v>
      </c>
      <c r="N1821" t="s">
        <v>344</v>
      </c>
      <c r="O1821" t="s">
        <v>344</v>
      </c>
      <c r="P1821" t="s">
        <v>2076</v>
      </c>
      <c r="Q1821" t="s">
        <v>300</v>
      </c>
      <c r="R1821" t="s">
        <v>181</v>
      </c>
      <c r="S1821" t="s">
        <v>20</v>
      </c>
      <c r="T1821" s="49">
        <v>0.88890000000000002</v>
      </c>
      <c r="U1821" s="49">
        <v>16.0002</v>
      </c>
      <c r="V1821" s="49">
        <v>144</v>
      </c>
      <c r="W1821" t="s">
        <v>315</v>
      </c>
      <c r="X1821" t="s">
        <v>370</v>
      </c>
      <c r="Y1821" t="s">
        <v>379</v>
      </c>
      <c r="Z1821" t="s">
        <v>2077</v>
      </c>
      <c r="AA1821" s="2" t="str">
        <f>IFERROR(VLOOKUP(Tabela3[[#This Row],[RetornCodigo]],Tabela7[],4,0),"formula")</f>
        <v xml:space="preserve">Atac Triangulo   </v>
      </c>
      <c r="AB1821" s="9" t="str">
        <f>IFERROR(VLOOKUP(Tabela3[[#This Row],[RetornCodigo]],Tabela7[],3,0),"formula")</f>
        <v>Atacadao</v>
      </c>
      <c r="AC1821" s="40">
        <f>IFERROR(Tabela3[[#This Row],[Vlr Devolução]]/$AK$1,"formula")</f>
        <v>4.6136816936415386E-4</v>
      </c>
      <c r="AD1821" s="32">
        <f>IFERROR(Tabela3[[#This Row],[Qtd Devolvida Kg]]/$AL$1,"formula")</f>
        <v>4.6403494048387193E-4</v>
      </c>
      <c r="AE1821" s="41" t="str">
        <f>IFERROR(RIGHT(Tabela3[[#This Row],[Cliente]],10),"formula")</f>
        <v>0048 - 12)</v>
      </c>
      <c r="AF1821" s="41">
        <f>IFERROR(VLOOKUP(Tabela3[[#This Row],[Fantasia]],'BASE VENDAS'!#REF!,2,0),0)</f>
        <v>0</v>
      </c>
      <c r="AG1821" s="41">
        <f>IFERROR(VLOOKUP(Tabela3[[#This Row],[Fantasia]],'BASE VENDAS'!#REF!,3,0),0)</f>
        <v>0</v>
      </c>
      <c r="AH1821" s="42">
        <f t="shared" si="29"/>
        <v>2.8611970184302681E-2</v>
      </c>
    </row>
    <row r="1822" spans="1:34" x14ac:dyDescent="0.2">
      <c r="A1822" s="9" t="str">
        <f>IFERROR(Tabela3[[#This Row],[direita]],"formula")</f>
        <v>0002 - 23)</v>
      </c>
      <c r="C1822" t="s">
        <v>1134</v>
      </c>
      <c r="D1822" t="s">
        <v>924</v>
      </c>
      <c r="E1822" t="s">
        <v>1135</v>
      </c>
      <c r="F1822" t="s">
        <v>689</v>
      </c>
      <c r="G1822" t="s">
        <v>1330</v>
      </c>
      <c r="H1822" s="48">
        <v>45706</v>
      </c>
      <c r="I1822" t="s">
        <v>1982</v>
      </c>
      <c r="J1822" t="s">
        <v>303</v>
      </c>
      <c r="K1822" t="s">
        <v>17</v>
      </c>
      <c r="L1822" t="s">
        <v>180</v>
      </c>
      <c r="M1822" t="s">
        <v>180</v>
      </c>
      <c r="N1822" t="s">
        <v>344</v>
      </c>
      <c r="O1822" t="s">
        <v>344</v>
      </c>
      <c r="P1822" t="s">
        <v>2078</v>
      </c>
      <c r="Q1822" t="s">
        <v>300</v>
      </c>
      <c r="R1822" t="s">
        <v>181</v>
      </c>
      <c r="S1822" t="s">
        <v>20</v>
      </c>
      <c r="T1822" s="49">
        <v>5.5599999999999997E-2</v>
      </c>
      <c r="U1822" s="49">
        <v>1.0007999999999999</v>
      </c>
      <c r="V1822" s="49">
        <v>9</v>
      </c>
      <c r="W1822" t="s">
        <v>315</v>
      </c>
      <c r="X1822" t="s">
        <v>302</v>
      </c>
      <c r="Y1822" t="s">
        <v>21</v>
      </c>
      <c r="Z1822" t="s">
        <v>2079</v>
      </c>
      <c r="AA1822" s="2" t="str">
        <f>IFERROR(VLOOKUP(Tabela3[[#This Row],[RetornCodigo]],Tabela7[],4,0),"formula")</f>
        <v xml:space="preserve">Atac Juazeiro Norte   </v>
      </c>
      <c r="AB1822" s="9" t="str">
        <f>IFERROR(VLOOKUP(Tabela3[[#This Row],[RetornCodigo]],Tabela7[],3,0),"formula")</f>
        <v>Atacadao</v>
      </c>
      <c r="AC1822" s="40">
        <f>IFERROR(Tabela3[[#This Row],[Vlr Devolução]]/$AK$1,"formula")</f>
        <v>2.8835510585259617E-5</v>
      </c>
      <c r="AD1822" s="32">
        <f>IFERROR(Tabela3[[#This Row],[Qtd Devolvida Kg]]/$AL$1,"formula")</f>
        <v>2.9025022714482256E-5</v>
      </c>
      <c r="AE1822" s="41" t="str">
        <f>IFERROR(RIGHT(Tabela3[[#This Row],[Cliente]],10),"formula")</f>
        <v>0002 - 23)</v>
      </c>
      <c r="AF1822" s="41">
        <f>IFERROR(VLOOKUP(Tabela3[[#This Row],[Fantasia]],'BASE VENDAS'!#REF!,2,0),0)</f>
        <v>0</v>
      </c>
      <c r="AG1822" s="41">
        <f>IFERROR(VLOOKUP(Tabela3[[#This Row],[Fantasia]],'BASE VENDAS'!#REF!,3,0),0)</f>
        <v>0</v>
      </c>
      <c r="AH1822" s="42">
        <f t="shared" si="29"/>
        <v>2.8611970184302681E-2</v>
      </c>
    </row>
    <row r="1823" spans="1:34" x14ac:dyDescent="0.2">
      <c r="A1823" s="9" t="str">
        <f>IFERROR(Tabela3[[#This Row],[direita]],"formula")</f>
        <v>0002 - 40)</v>
      </c>
      <c r="C1823" t="s">
        <v>1140</v>
      </c>
      <c r="D1823" t="s">
        <v>918</v>
      </c>
      <c r="E1823" t="s">
        <v>1141</v>
      </c>
      <c r="F1823" t="s">
        <v>677</v>
      </c>
      <c r="G1823" t="s">
        <v>1473</v>
      </c>
      <c r="H1823" s="48">
        <v>45706</v>
      </c>
      <c r="I1823" t="s">
        <v>1982</v>
      </c>
      <c r="J1823" t="s">
        <v>303</v>
      </c>
      <c r="K1823" t="s">
        <v>17</v>
      </c>
      <c r="L1823" t="s">
        <v>180</v>
      </c>
      <c r="M1823" t="s">
        <v>180</v>
      </c>
      <c r="N1823" t="s">
        <v>344</v>
      </c>
      <c r="O1823" t="s">
        <v>344</v>
      </c>
      <c r="P1823" t="s">
        <v>2104</v>
      </c>
      <c r="Q1823" t="s">
        <v>309</v>
      </c>
      <c r="R1823" t="s">
        <v>181</v>
      </c>
      <c r="S1823" t="s">
        <v>20</v>
      </c>
      <c r="T1823" s="49">
        <v>0.1111</v>
      </c>
      <c r="U1823" s="49">
        <v>1.9998</v>
      </c>
      <c r="V1823" s="49">
        <v>17.399999999999999</v>
      </c>
      <c r="W1823" t="s">
        <v>315</v>
      </c>
      <c r="X1823" t="s">
        <v>302</v>
      </c>
      <c r="Y1823" t="s">
        <v>21</v>
      </c>
      <c r="Z1823" t="s">
        <v>2105</v>
      </c>
      <c r="AA1823" s="2" t="str">
        <f>IFERROR(VLOOKUP(Tabela3[[#This Row],[RetornCodigo]],Tabela7[],4,0),"formula")</f>
        <v xml:space="preserve">Atac Bela Vista   </v>
      </c>
      <c r="AB1823" s="9" t="str">
        <f>IFERROR(VLOOKUP(Tabela3[[#This Row],[RetornCodigo]],Tabela7[],3,0),"formula")</f>
        <v>Atacadao</v>
      </c>
      <c r="AC1823" s="40">
        <f>IFERROR(Tabela3[[#This Row],[Vlr Devolução]]/$AK$1,"formula")</f>
        <v>5.5748653798168587E-5</v>
      </c>
      <c r="AD1823" s="32">
        <f>IFERROR(Tabela3[[#This Row],[Qtd Devolvida Kg]]/$AL$1,"formula")</f>
        <v>5.7997842150701057E-5</v>
      </c>
      <c r="AE1823" s="41" t="str">
        <f>IFERROR(RIGHT(Tabela3[[#This Row],[Cliente]],10),"formula")</f>
        <v>0002 - 40)</v>
      </c>
      <c r="AF1823" s="41">
        <f>IFERROR(VLOOKUP(Tabela3[[#This Row],[Fantasia]],'BASE VENDAS'!#REF!,2,0),0)</f>
        <v>0</v>
      </c>
      <c r="AG1823" s="41">
        <f>IFERROR(VLOOKUP(Tabela3[[#This Row],[Fantasia]],'BASE VENDAS'!#REF!,3,0),0)</f>
        <v>0</v>
      </c>
      <c r="AH1823" s="42">
        <f t="shared" si="29"/>
        <v>2.8611970184302681E-2</v>
      </c>
    </row>
    <row r="1824" spans="1:34" x14ac:dyDescent="0.2">
      <c r="A1824" s="9" t="str">
        <f>IFERROR(Tabela3[[#This Row],[direita]],"formula")</f>
        <v>1899 - 47)</v>
      </c>
      <c r="C1824" t="s">
        <v>1134</v>
      </c>
      <c r="D1824" t="s">
        <v>917</v>
      </c>
      <c r="E1824" t="s">
        <v>1135</v>
      </c>
      <c r="F1824" t="s">
        <v>676</v>
      </c>
      <c r="G1824" t="s">
        <v>1194</v>
      </c>
      <c r="H1824" s="48">
        <v>45699</v>
      </c>
      <c r="I1824" t="s">
        <v>430</v>
      </c>
      <c r="J1824" t="s">
        <v>303</v>
      </c>
      <c r="K1824" t="s">
        <v>17</v>
      </c>
      <c r="L1824" t="s">
        <v>180</v>
      </c>
      <c r="M1824" t="s">
        <v>180</v>
      </c>
      <c r="N1824" t="s">
        <v>344</v>
      </c>
      <c r="O1824" t="s">
        <v>344</v>
      </c>
      <c r="P1824" t="s">
        <v>1931</v>
      </c>
      <c r="Q1824" t="s">
        <v>300</v>
      </c>
      <c r="R1824" t="s">
        <v>181</v>
      </c>
      <c r="S1824" t="s">
        <v>20</v>
      </c>
      <c r="T1824" s="49">
        <v>3.1099999999999999E-2</v>
      </c>
      <c r="U1824" s="49">
        <v>0.55979999999999996</v>
      </c>
      <c r="V1824" s="49">
        <v>4.76</v>
      </c>
      <c r="W1824" t="s">
        <v>315</v>
      </c>
      <c r="X1824" t="s">
        <v>302</v>
      </c>
      <c r="Y1824" t="s">
        <v>21</v>
      </c>
      <c r="Z1824" t="s">
        <v>1932</v>
      </c>
      <c r="AA1824" s="2" t="str">
        <f>IFERROR(VLOOKUP(Tabela3[[#This Row],[RetornCodigo]],Tabela7[],4,0),"formula")</f>
        <v xml:space="preserve">Assai Presidente Kennedy   </v>
      </c>
      <c r="AB1824" s="9" t="str">
        <f>IFERROR(VLOOKUP(Tabela3[[#This Row],[RetornCodigo]],Tabela7[],3,0),"formula")</f>
        <v>Assai</v>
      </c>
      <c r="AC1824" s="40">
        <f>IFERROR(Tabela3[[#This Row],[Vlr Devolução]]/$AK$1,"formula")</f>
        <v>1.5250781153981753E-5</v>
      </c>
      <c r="AD1824" s="32">
        <f>IFERROR(Tabela3[[#This Row],[Qtd Devolvida Kg]]/$AL$1,"formula")</f>
        <v>1.6235219539935218E-5</v>
      </c>
      <c r="AE1824" s="41" t="str">
        <f>IFERROR(RIGHT(Tabela3[[#This Row],[Cliente]],10),"formula")</f>
        <v>1899 - 47)</v>
      </c>
      <c r="AF1824" s="41">
        <f>IFERROR(VLOOKUP(Tabela3[[#This Row],[Fantasia]],'BASE VENDAS'!#REF!,2,0),0)</f>
        <v>0</v>
      </c>
      <c r="AG1824" s="41">
        <f>IFERROR(VLOOKUP(Tabela3[[#This Row],[Fantasia]],'BASE VENDAS'!#REF!,3,0),0)</f>
        <v>0</v>
      </c>
      <c r="AH1824" s="42">
        <f t="shared" si="29"/>
        <v>2.8611970184302681E-2</v>
      </c>
    </row>
    <row r="1825" spans="1:34" x14ac:dyDescent="0.2">
      <c r="A1825" s="9" t="str">
        <f>IFERROR(Tabela3[[#This Row],[direita]],"formula")</f>
        <v>1899 - 26)</v>
      </c>
      <c r="C1825" t="s">
        <v>1134</v>
      </c>
      <c r="D1825" t="s">
        <v>917</v>
      </c>
      <c r="E1825" t="s">
        <v>1135</v>
      </c>
      <c r="F1825" t="s">
        <v>676</v>
      </c>
      <c r="G1825" t="s">
        <v>1219</v>
      </c>
      <c r="H1825" s="48">
        <v>45699</v>
      </c>
      <c r="I1825" t="s">
        <v>430</v>
      </c>
      <c r="J1825" t="s">
        <v>303</v>
      </c>
      <c r="K1825" t="s">
        <v>17</v>
      </c>
      <c r="L1825" t="s">
        <v>180</v>
      </c>
      <c r="M1825" t="s">
        <v>180</v>
      </c>
      <c r="N1825" t="s">
        <v>344</v>
      </c>
      <c r="O1825" t="s">
        <v>344</v>
      </c>
      <c r="P1825" t="s">
        <v>2115</v>
      </c>
      <c r="Q1825" t="s">
        <v>308</v>
      </c>
      <c r="R1825" t="s">
        <v>181</v>
      </c>
      <c r="S1825" t="s">
        <v>20</v>
      </c>
      <c r="T1825" s="49">
        <v>3.8899999999999997E-2</v>
      </c>
      <c r="U1825" s="49">
        <v>0.70020000000000004</v>
      </c>
      <c r="V1825" s="49">
        <v>5.95</v>
      </c>
      <c r="W1825" t="s">
        <v>315</v>
      </c>
      <c r="X1825" t="s">
        <v>302</v>
      </c>
      <c r="Y1825" t="s">
        <v>21</v>
      </c>
      <c r="Z1825" t="s">
        <v>2116</v>
      </c>
      <c r="AA1825" s="2" t="str">
        <f>IFERROR(VLOOKUP(Tabela3[[#This Row],[RetornCodigo]],Tabela7[],4,0),"formula")</f>
        <v xml:space="preserve">Assai Messejena   </v>
      </c>
      <c r="AB1825" s="9" t="str">
        <f>IFERROR(VLOOKUP(Tabela3[[#This Row],[RetornCodigo]],Tabela7[],3,0),"formula")</f>
        <v>Assai</v>
      </c>
      <c r="AC1825" s="40">
        <f>IFERROR(Tabela3[[#This Row],[Vlr Devolução]]/$AK$1,"formula")</f>
        <v>1.9063476442477193E-5</v>
      </c>
      <c r="AD1825" s="32">
        <f>IFERROR(Tabela3[[#This Row],[Qtd Devolvida Kg]]/$AL$1,"formula")</f>
        <v>2.0307075244484892E-5</v>
      </c>
      <c r="AE1825" s="41" t="str">
        <f>IFERROR(RIGHT(Tabela3[[#This Row],[Cliente]],10),"formula")</f>
        <v>1899 - 26)</v>
      </c>
      <c r="AF1825" s="41">
        <f>IFERROR(VLOOKUP(Tabela3[[#This Row],[Fantasia]],'BASE VENDAS'!#REF!,2,0),0)</f>
        <v>0</v>
      </c>
      <c r="AG1825" s="41">
        <f>IFERROR(VLOOKUP(Tabela3[[#This Row],[Fantasia]],'BASE VENDAS'!#REF!,3,0),0)</f>
        <v>0</v>
      </c>
      <c r="AH1825" s="42">
        <f t="shared" si="29"/>
        <v>2.8611970184302681E-2</v>
      </c>
    </row>
    <row r="1826" spans="1:34" x14ac:dyDescent="0.2">
      <c r="A1826" s="9" t="str">
        <f>IFERROR(Tabela3[[#This Row],[direita]],"formula")</f>
        <v>1899 - 33)</v>
      </c>
      <c r="C1826" t="s">
        <v>1134</v>
      </c>
      <c r="D1826" t="s">
        <v>924</v>
      </c>
      <c r="E1826" t="s">
        <v>1135</v>
      </c>
      <c r="F1826" t="s">
        <v>688</v>
      </c>
      <c r="G1826" t="s">
        <v>1232</v>
      </c>
      <c r="H1826" s="48">
        <v>45701</v>
      </c>
      <c r="I1826" t="s">
        <v>430</v>
      </c>
      <c r="J1826" t="s">
        <v>303</v>
      </c>
      <c r="K1826" t="s">
        <v>17</v>
      </c>
      <c r="L1826" t="s">
        <v>180</v>
      </c>
      <c r="M1826" t="s">
        <v>180</v>
      </c>
      <c r="N1826" t="s">
        <v>344</v>
      </c>
      <c r="O1826" t="s">
        <v>344</v>
      </c>
      <c r="P1826" t="s">
        <v>2138</v>
      </c>
      <c r="Q1826" t="s">
        <v>308</v>
      </c>
      <c r="R1826" t="s">
        <v>181</v>
      </c>
      <c r="S1826" t="s">
        <v>20</v>
      </c>
      <c r="T1826" s="49">
        <v>0.28189999999999998</v>
      </c>
      <c r="U1826" s="49">
        <v>5.0742000000000003</v>
      </c>
      <c r="V1826" s="49">
        <v>43.14</v>
      </c>
      <c r="W1826" t="s">
        <v>315</v>
      </c>
      <c r="X1826" t="s">
        <v>302</v>
      </c>
      <c r="Y1826" t="s">
        <v>21</v>
      </c>
      <c r="Z1826" t="s">
        <v>2139</v>
      </c>
      <c r="AA1826" s="2" t="str">
        <f>IFERROR(VLOOKUP(Tabela3[[#This Row],[RetornCodigo]],Tabela7[],4,0),"formula")</f>
        <v xml:space="preserve">Assai Iguatu   </v>
      </c>
      <c r="AB1826" s="9" t="str">
        <f>IFERROR(VLOOKUP(Tabela3[[#This Row],[RetornCodigo]],Tabela7[],3,0),"formula")</f>
        <v>Assai</v>
      </c>
      <c r="AC1826" s="40">
        <f>IFERROR(Tabela3[[#This Row],[Vlr Devolução]]/$AK$1,"formula")</f>
        <v>1.382182140720111E-4</v>
      </c>
      <c r="AD1826" s="32">
        <f>IFERROR(Tabela3[[#This Row],[Qtd Devolvida Kg]]/$AL$1,"formula")</f>
        <v>1.4716104142468612E-4</v>
      </c>
      <c r="AE1826" s="41" t="str">
        <f>IFERROR(RIGHT(Tabela3[[#This Row],[Cliente]],10),"formula")</f>
        <v>1899 - 33)</v>
      </c>
      <c r="AF1826" s="41">
        <f>IFERROR(VLOOKUP(Tabela3[[#This Row],[Fantasia]],'BASE VENDAS'!#REF!,2,0),0)</f>
        <v>0</v>
      </c>
      <c r="AG1826" s="41">
        <f>IFERROR(VLOOKUP(Tabela3[[#This Row],[Fantasia]],'BASE VENDAS'!#REF!,3,0),0)</f>
        <v>0</v>
      </c>
      <c r="AH1826" s="42">
        <f t="shared" si="29"/>
        <v>2.8611970184302681E-2</v>
      </c>
    </row>
    <row r="1827" spans="1:34" x14ac:dyDescent="0.2">
      <c r="A1827" s="9" t="str">
        <f>IFERROR(Tabela3[[#This Row],[direita]],"formula")</f>
        <v>1899 - 29)</v>
      </c>
      <c r="C1827" t="s">
        <v>1140</v>
      </c>
      <c r="D1827" t="s">
        <v>923</v>
      </c>
      <c r="E1827" t="s">
        <v>1141</v>
      </c>
      <c r="F1827" t="s">
        <v>684</v>
      </c>
      <c r="G1827" t="s">
        <v>1455</v>
      </c>
      <c r="H1827" s="48">
        <v>45700</v>
      </c>
      <c r="I1827" t="s">
        <v>430</v>
      </c>
      <c r="J1827" t="s">
        <v>303</v>
      </c>
      <c r="K1827" t="s">
        <v>17</v>
      </c>
      <c r="L1827" t="s">
        <v>180</v>
      </c>
      <c r="M1827" t="s">
        <v>180</v>
      </c>
      <c r="N1827" t="s">
        <v>344</v>
      </c>
      <c r="O1827" t="s">
        <v>344</v>
      </c>
      <c r="P1827" t="s">
        <v>2149</v>
      </c>
      <c r="Q1827" t="s">
        <v>309</v>
      </c>
      <c r="R1827" t="s">
        <v>181</v>
      </c>
      <c r="S1827" t="s">
        <v>20</v>
      </c>
      <c r="T1827" s="49">
        <v>5.8900000000000001E-2</v>
      </c>
      <c r="U1827" s="49">
        <v>1.0602</v>
      </c>
      <c r="V1827" s="49">
        <v>8.3699999999999992</v>
      </c>
      <c r="W1827" t="s">
        <v>315</v>
      </c>
      <c r="X1827" t="s">
        <v>302</v>
      </c>
      <c r="Y1827" t="s">
        <v>21</v>
      </c>
      <c r="Z1827" t="s">
        <v>2150</v>
      </c>
      <c r="AA1827" s="2" t="str">
        <f>IFERROR(VLOOKUP(Tabela3[[#This Row],[RetornCodigo]],Tabela7[],4,0),"formula")</f>
        <v xml:space="preserve">Assai Parnaiba   </v>
      </c>
      <c r="AB1827" s="9" t="str">
        <f>IFERROR(VLOOKUP(Tabela3[[#This Row],[RetornCodigo]],Tabela7[],3,0),"formula")</f>
        <v>Assai</v>
      </c>
      <c r="AC1827" s="40">
        <f>IFERROR(Tabela3[[#This Row],[Vlr Devolução]]/$AK$1,"formula")</f>
        <v>2.681702484429144E-5</v>
      </c>
      <c r="AD1827" s="32">
        <f>IFERROR(Tabela3[[#This Row],[Qtd Devolvida Kg]]/$AL$1,"formula")</f>
        <v>3.0747730897176348E-5</v>
      </c>
      <c r="AE1827" s="41" t="str">
        <f>IFERROR(RIGHT(Tabela3[[#This Row],[Cliente]],10),"formula")</f>
        <v>1899 - 29)</v>
      </c>
      <c r="AF1827" s="41">
        <f>IFERROR(VLOOKUP(Tabela3[[#This Row],[Fantasia]],'BASE VENDAS'!#REF!,2,0),0)</f>
        <v>0</v>
      </c>
      <c r="AG1827" s="41">
        <f>IFERROR(VLOOKUP(Tabela3[[#This Row],[Fantasia]],'BASE VENDAS'!#REF!,3,0),0)</f>
        <v>0</v>
      </c>
      <c r="AH1827" s="42">
        <f t="shared" si="29"/>
        <v>2.8611970184302681E-2</v>
      </c>
    </row>
    <row r="1828" spans="1:34" x14ac:dyDescent="0.2">
      <c r="A1828" s="9" t="str">
        <f>IFERROR(Tabela3[[#This Row],[direita]],"formula")</f>
        <v>0002 - 53)</v>
      </c>
      <c r="C1828" t="s">
        <v>1140</v>
      </c>
      <c r="D1828" t="s">
        <v>918</v>
      </c>
      <c r="E1828" t="s">
        <v>1141</v>
      </c>
      <c r="F1828" t="s">
        <v>679</v>
      </c>
      <c r="G1828" t="s">
        <v>1432</v>
      </c>
      <c r="H1828" s="48">
        <v>45702</v>
      </c>
      <c r="I1828" t="s">
        <v>430</v>
      </c>
      <c r="J1828" t="s">
        <v>303</v>
      </c>
      <c r="K1828" t="s">
        <v>17</v>
      </c>
      <c r="L1828" t="s">
        <v>180</v>
      </c>
      <c r="M1828" t="s">
        <v>180</v>
      </c>
      <c r="N1828" t="s">
        <v>344</v>
      </c>
      <c r="O1828" t="s">
        <v>344</v>
      </c>
      <c r="P1828" t="s">
        <v>2151</v>
      </c>
      <c r="Q1828" t="s">
        <v>308</v>
      </c>
      <c r="R1828" t="s">
        <v>181</v>
      </c>
      <c r="S1828" t="s">
        <v>20</v>
      </c>
      <c r="T1828" s="49">
        <v>1E-4</v>
      </c>
      <c r="U1828" s="49">
        <v>1.8E-3</v>
      </c>
      <c r="V1828" s="49">
        <v>0.01</v>
      </c>
      <c r="W1828" t="s">
        <v>315</v>
      </c>
      <c r="X1828" t="s">
        <v>302</v>
      </c>
      <c r="Y1828" t="s">
        <v>21</v>
      </c>
      <c r="Z1828" t="s">
        <v>2152</v>
      </c>
      <c r="AA1828" s="2" t="str">
        <f>IFERROR(VLOOKUP(Tabela3[[#This Row],[RetornCodigo]],Tabela7[],4,0),"formula")</f>
        <v xml:space="preserve">Atac Picos   </v>
      </c>
      <c r="AB1828" s="9" t="str">
        <f>IFERROR(VLOOKUP(Tabela3[[#This Row],[RetornCodigo]],Tabela7[],3,0),"formula")</f>
        <v>Atacadao</v>
      </c>
      <c r="AC1828" s="40">
        <f>IFERROR(Tabela3[[#This Row],[Vlr Devolução]]/$AK$1,"formula")</f>
        <v>3.2039456205844021E-8</v>
      </c>
      <c r="AD1828" s="32">
        <f>IFERROR(Tabela3[[#This Row],[Qtd Devolvida Kg]]/$AL$1,"formula")</f>
        <v>5.22032782634573E-8</v>
      </c>
      <c r="AE1828" s="41" t="str">
        <f>IFERROR(RIGHT(Tabela3[[#This Row],[Cliente]],10),"formula")</f>
        <v>0002 - 53)</v>
      </c>
      <c r="AF1828" s="41">
        <f>IFERROR(VLOOKUP(Tabela3[[#This Row],[Fantasia]],'BASE VENDAS'!#REF!,2,0),0)</f>
        <v>0</v>
      </c>
      <c r="AG1828" s="41">
        <f>IFERROR(VLOOKUP(Tabela3[[#This Row],[Fantasia]],'BASE VENDAS'!#REF!,3,0),0)</f>
        <v>0</v>
      </c>
      <c r="AH1828" s="42">
        <f t="shared" ref="AH1828:AH1891" si="30">$AJ$1</f>
        <v>2.8611970184302681E-2</v>
      </c>
    </row>
    <row r="1829" spans="1:34" x14ac:dyDescent="0.2">
      <c r="A1829" s="9" t="str">
        <f>IFERROR(Tabela3[[#This Row],[direita]],"formula")</f>
        <v>1899 - 30)</v>
      </c>
      <c r="C1829" t="s">
        <v>1140</v>
      </c>
      <c r="D1829" t="s">
        <v>919</v>
      </c>
      <c r="E1829" t="s">
        <v>1141</v>
      </c>
      <c r="F1829" t="s">
        <v>679</v>
      </c>
      <c r="G1829" t="s">
        <v>1578</v>
      </c>
      <c r="H1829" s="48">
        <v>45705</v>
      </c>
      <c r="I1829" t="s">
        <v>1982</v>
      </c>
      <c r="J1829" t="s">
        <v>303</v>
      </c>
      <c r="K1829" t="s">
        <v>17</v>
      </c>
      <c r="L1829" t="s">
        <v>180</v>
      </c>
      <c r="M1829" t="s">
        <v>180</v>
      </c>
      <c r="N1829" t="s">
        <v>344</v>
      </c>
      <c r="O1829" t="s">
        <v>344</v>
      </c>
      <c r="P1829" t="s">
        <v>2154</v>
      </c>
      <c r="Q1829" t="s">
        <v>307</v>
      </c>
      <c r="R1829" t="s">
        <v>181</v>
      </c>
      <c r="S1829" t="s">
        <v>20</v>
      </c>
      <c r="T1829" s="49">
        <v>3.4299999999999997E-2</v>
      </c>
      <c r="U1829" s="49">
        <v>0.61739999999999995</v>
      </c>
      <c r="V1829" s="49">
        <v>4.88</v>
      </c>
      <c r="W1829" t="s">
        <v>315</v>
      </c>
      <c r="X1829" t="s">
        <v>302</v>
      </c>
      <c r="Y1829" t="s">
        <v>21</v>
      </c>
      <c r="Z1829" t="s">
        <v>2155</v>
      </c>
      <c r="AA1829" s="2" t="str">
        <f>IFERROR(VLOOKUP(Tabela3[[#This Row],[RetornCodigo]],Tabela7[],4,0),"formula")</f>
        <v xml:space="preserve">Assai Picos   </v>
      </c>
      <c r="AB1829" s="9" t="str">
        <f>IFERROR(VLOOKUP(Tabela3[[#This Row],[RetornCodigo]],Tabela7[],3,0),"formula")</f>
        <v>Assai</v>
      </c>
      <c r="AC1829" s="40">
        <f>IFERROR(Tabela3[[#This Row],[Vlr Devolução]]/$AK$1,"formula")</f>
        <v>1.563525462845188E-5</v>
      </c>
      <c r="AD1829" s="32">
        <f>IFERROR(Tabela3[[#This Row],[Qtd Devolvida Kg]]/$AL$1,"formula")</f>
        <v>1.7905724444365854E-5</v>
      </c>
      <c r="AE1829" s="41" t="str">
        <f>IFERROR(RIGHT(Tabela3[[#This Row],[Cliente]],10),"formula")</f>
        <v>1899 - 30)</v>
      </c>
      <c r="AF1829" s="41">
        <f>IFERROR(VLOOKUP(Tabela3[[#This Row],[Fantasia]],'BASE VENDAS'!#REF!,2,0),0)</f>
        <v>0</v>
      </c>
      <c r="AG1829" s="41">
        <f>IFERROR(VLOOKUP(Tabela3[[#This Row],[Fantasia]],'BASE VENDAS'!#REF!,3,0),0)</f>
        <v>0</v>
      </c>
      <c r="AH1829" s="42">
        <f t="shared" si="30"/>
        <v>2.8611970184302681E-2</v>
      </c>
    </row>
    <row r="1830" spans="1:34" x14ac:dyDescent="0.2">
      <c r="A1830" s="9" t="str">
        <f>IFERROR(Tabela3[[#This Row],[direita]],"formula")</f>
        <v>0002 - 11)</v>
      </c>
      <c r="C1830" t="s">
        <v>1140</v>
      </c>
      <c r="D1830" t="s">
        <v>918</v>
      </c>
      <c r="E1830" t="s">
        <v>1141</v>
      </c>
      <c r="F1830" t="s">
        <v>677</v>
      </c>
      <c r="G1830" t="s">
        <v>1479</v>
      </c>
      <c r="H1830" s="48">
        <v>45703</v>
      </c>
      <c r="I1830" t="s">
        <v>430</v>
      </c>
      <c r="J1830" t="s">
        <v>303</v>
      </c>
      <c r="K1830" t="s">
        <v>17</v>
      </c>
      <c r="L1830" t="s">
        <v>180</v>
      </c>
      <c r="M1830" t="s">
        <v>180</v>
      </c>
      <c r="N1830" t="s">
        <v>344</v>
      </c>
      <c r="O1830" t="s">
        <v>344</v>
      </c>
      <c r="P1830" t="s">
        <v>2164</v>
      </c>
      <c r="Q1830" t="s">
        <v>300</v>
      </c>
      <c r="R1830" t="s">
        <v>181</v>
      </c>
      <c r="S1830" t="s">
        <v>20</v>
      </c>
      <c r="T1830" s="49">
        <v>0.94440000000000002</v>
      </c>
      <c r="U1830" s="49">
        <v>16.999199999999998</v>
      </c>
      <c r="V1830" s="49">
        <v>147.9</v>
      </c>
      <c r="W1830" t="s">
        <v>301</v>
      </c>
      <c r="X1830" t="s">
        <v>370</v>
      </c>
      <c r="Y1830" t="s">
        <v>371</v>
      </c>
      <c r="Z1830" t="s">
        <v>2162</v>
      </c>
      <c r="AA1830" s="2" t="str">
        <f>IFERROR(VLOOKUP(Tabela3[[#This Row],[RetornCodigo]],Tabela7[],4,0),"formula")</f>
        <v xml:space="preserve">Atac Primavera   </v>
      </c>
      <c r="AB1830" s="9" t="str">
        <f>IFERROR(VLOOKUP(Tabela3[[#This Row],[RetornCodigo]],Tabela7[],3,0),"formula")</f>
        <v>Atacadao</v>
      </c>
      <c r="AC1830" s="40">
        <f>IFERROR(Tabela3[[#This Row],[Vlr Devolução]]/$AK$1,"formula")</f>
        <v>4.7386355728443305E-4</v>
      </c>
      <c r="AD1830" s="32">
        <f>IFERROR(Tabela3[[#This Row],[Qtd Devolvida Kg]]/$AL$1,"formula")</f>
        <v>4.9300775992009067E-4</v>
      </c>
      <c r="AE1830" s="41" t="str">
        <f>IFERROR(RIGHT(Tabela3[[#This Row],[Cliente]],10),"formula")</f>
        <v>0002 - 11)</v>
      </c>
      <c r="AF1830" s="41">
        <f>IFERROR(VLOOKUP(Tabela3[[#This Row],[Fantasia]],'BASE VENDAS'!#REF!,2,0),0)</f>
        <v>0</v>
      </c>
      <c r="AG1830" s="41">
        <f>IFERROR(VLOOKUP(Tabela3[[#This Row],[Fantasia]],'BASE VENDAS'!#REF!,3,0),0)</f>
        <v>0</v>
      </c>
      <c r="AH1830" s="42">
        <f t="shared" si="30"/>
        <v>2.8611970184302681E-2</v>
      </c>
    </row>
    <row r="1831" spans="1:34" x14ac:dyDescent="0.2">
      <c r="A1831" s="9" t="str">
        <f>IFERROR(Tabela3[[#This Row],[direita]],"formula")</f>
        <v>2459 - 61)</v>
      </c>
      <c r="C1831" t="s">
        <v>1140</v>
      </c>
      <c r="D1831" t="s">
        <v>918</v>
      </c>
      <c r="E1831" t="s">
        <v>1284</v>
      </c>
      <c r="F1831" t="s">
        <v>696</v>
      </c>
      <c r="G1831" t="s">
        <v>2252</v>
      </c>
      <c r="H1831" s="48">
        <v>45706</v>
      </c>
      <c r="I1831" t="s">
        <v>1982</v>
      </c>
      <c r="J1831" t="s">
        <v>303</v>
      </c>
      <c r="K1831" t="s">
        <v>17</v>
      </c>
      <c r="L1831" t="s">
        <v>180</v>
      </c>
      <c r="M1831" t="s">
        <v>180</v>
      </c>
      <c r="N1831" t="s">
        <v>344</v>
      </c>
      <c r="O1831" t="s">
        <v>344</v>
      </c>
      <c r="P1831" t="s">
        <v>2800</v>
      </c>
      <c r="Q1831" t="s">
        <v>317</v>
      </c>
      <c r="R1831" t="s">
        <v>181</v>
      </c>
      <c r="S1831" t="s">
        <v>20</v>
      </c>
      <c r="T1831" s="49">
        <v>8.3299999999999999E-2</v>
      </c>
      <c r="U1831" s="49">
        <v>1.4994000000000001</v>
      </c>
      <c r="V1831" s="49">
        <v>12.75</v>
      </c>
      <c r="W1831" t="s">
        <v>315</v>
      </c>
      <c r="X1831" t="s">
        <v>302</v>
      </c>
      <c r="Y1831" t="s">
        <v>21</v>
      </c>
      <c r="Z1831" t="s">
        <v>2801</v>
      </c>
      <c r="AA1831" s="2" t="str">
        <f>IFERROR(VLOOKUP(Tabela3[[#This Row],[RetornCodigo]],Tabela7[],4,0),"formula")</f>
        <v xml:space="preserve">Mateus Caxias   </v>
      </c>
      <c r="AB1831" s="9" t="str">
        <f>IFERROR(VLOOKUP(Tabela3[[#This Row],[RetornCodigo]],Tabela7[],3,0),"formula")</f>
        <v>Mateus</v>
      </c>
      <c r="AC1831" s="40">
        <f>IFERROR(Tabela3[[#This Row],[Vlr Devolução]]/$AK$1,"formula")</f>
        <v>4.0850306662451126E-5</v>
      </c>
      <c r="AD1831" s="32">
        <f>IFERROR(Tabela3[[#This Row],[Qtd Devolvida Kg]]/$AL$1,"formula")</f>
        <v>4.3485330793459933E-5</v>
      </c>
      <c r="AE1831" s="41" t="str">
        <f>IFERROR(RIGHT(Tabela3[[#This Row],[Cliente]],10),"formula")</f>
        <v>2459 - 61)</v>
      </c>
      <c r="AF1831" s="41">
        <f>IFERROR(VLOOKUP(Tabela3[[#This Row],[Fantasia]],'BASE VENDAS'!#REF!,2,0),0)</f>
        <v>0</v>
      </c>
      <c r="AG1831" s="41">
        <f>IFERROR(VLOOKUP(Tabela3[[#This Row],[Fantasia]],'BASE VENDAS'!#REF!,3,0),0)</f>
        <v>0</v>
      </c>
      <c r="AH1831" s="42">
        <f t="shared" si="30"/>
        <v>2.8611970184302681E-2</v>
      </c>
    </row>
    <row r="1832" spans="1:34" x14ac:dyDescent="0.2">
      <c r="A1832" s="9" t="str">
        <f>IFERROR(Tabela3[[#This Row],[direita]],"formula")</f>
        <v>0002 - 58)</v>
      </c>
      <c r="C1832" t="s">
        <v>1140</v>
      </c>
      <c r="D1832" t="s">
        <v>918</v>
      </c>
      <c r="E1832" t="s">
        <v>1141</v>
      </c>
      <c r="F1832" t="s">
        <v>677</v>
      </c>
      <c r="G1832" t="s">
        <v>1469</v>
      </c>
      <c r="H1832" s="48">
        <v>45700</v>
      </c>
      <c r="I1832" t="s">
        <v>430</v>
      </c>
      <c r="J1832" t="s">
        <v>303</v>
      </c>
      <c r="K1832" t="s">
        <v>17</v>
      </c>
      <c r="L1832" t="s">
        <v>180</v>
      </c>
      <c r="M1832" t="s">
        <v>180</v>
      </c>
      <c r="N1832" t="s">
        <v>344</v>
      </c>
      <c r="O1832" t="s">
        <v>344</v>
      </c>
      <c r="P1832" t="s">
        <v>2165</v>
      </c>
      <c r="Q1832" t="s">
        <v>308</v>
      </c>
      <c r="R1832" t="s">
        <v>181</v>
      </c>
      <c r="S1832" t="s">
        <v>20</v>
      </c>
      <c r="T1832" s="49">
        <v>5.5599999999999997E-2</v>
      </c>
      <c r="U1832" s="49">
        <v>1.0007999999999999</v>
      </c>
      <c r="V1832" s="49">
        <v>8.6999999999999993</v>
      </c>
      <c r="W1832" t="s">
        <v>301</v>
      </c>
      <c r="X1832" t="s">
        <v>370</v>
      </c>
      <c r="Y1832" t="s">
        <v>371</v>
      </c>
      <c r="Z1832" t="s">
        <v>2166</v>
      </c>
      <c r="AA1832" s="2" t="str">
        <f>IFERROR(VLOOKUP(Tabela3[[#This Row],[RetornCodigo]],Tabela7[],4,0),"formula")</f>
        <v xml:space="preserve">Atac Ilhotas   </v>
      </c>
      <c r="AB1832" s="9" t="str">
        <f>IFERROR(VLOOKUP(Tabela3[[#This Row],[RetornCodigo]],Tabela7[],3,0),"formula")</f>
        <v>Atacadao</v>
      </c>
      <c r="AC1832" s="40">
        <f>IFERROR(Tabela3[[#This Row],[Vlr Devolução]]/$AK$1,"formula")</f>
        <v>2.7874326899084294E-5</v>
      </c>
      <c r="AD1832" s="32">
        <f>IFERROR(Tabela3[[#This Row],[Qtd Devolvida Kg]]/$AL$1,"formula")</f>
        <v>2.9025022714482256E-5</v>
      </c>
      <c r="AE1832" s="41" t="str">
        <f>IFERROR(RIGHT(Tabela3[[#This Row],[Cliente]],10),"formula")</f>
        <v>0002 - 58)</v>
      </c>
      <c r="AF1832" s="41">
        <f>IFERROR(VLOOKUP(Tabela3[[#This Row],[Fantasia]],'BASE VENDAS'!#REF!,2,0),0)</f>
        <v>0</v>
      </c>
      <c r="AG1832" s="41">
        <f>IFERROR(VLOOKUP(Tabela3[[#This Row],[Fantasia]],'BASE VENDAS'!#REF!,3,0),0)</f>
        <v>0</v>
      </c>
      <c r="AH1832" s="42">
        <f t="shared" si="30"/>
        <v>2.8611970184302681E-2</v>
      </c>
    </row>
    <row r="1833" spans="1:34" x14ac:dyDescent="0.2">
      <c r="A1833" s="9" t="str">
        <f>IFERROR(Tabela3[[#This Row],[direita]],"formula")</f>
        <v>1899 - 72)</v>
      </c>
      <c r="C1833" t="s">
        <v>1140</v>
      </c>
      <c r="D1833" t="s">
        <v>921</v>
      </c>
      <c r="E1833" t="s">
        <v>1284</v>
      </c>
      <c r="F1833" t="s">
        <v>681</v>
      </c>
      <c r="G1833" t="s">
        <v>1285</v>
      </c>
      <c r="H1833" s="48">
        <v>45701</v>
      </c>
      <c r="I1833" t="s">
        <v>430</v>
      </c>
      <c r="J1833" t="s">
        <v>303</v>
      </c>
      <c r="K1833" t="s">
        <v>17</v>
      </c>
      <c r="L1833" t="s">
        <v>180</v>
      </c>
      <c r="M1833" t="s">
        <v>180</v>
      </c>
      <c r="N1833" t="s">
        <v>344</v>
      </c>
      <c r="O1833" t="s">
        <v>344</v>
      </c>
      <c r="P1833" t="s">
        <v>2170</v>
      </c>
      <c r="Q1833" t="s">
        <v>319</v>
      </c>
      <c r="R1833" t="s">
        <v>181</v>
      </c>
      <c r="S1833" t="s">
        <v>20</v>
      </c>
      <c r="T1833" s="49">
        <v>0.55559999999999998</v>
      </c>
      <c r="U1833" s="49">
        <v>10.0008</v>
      </c>
      <c r="V1833" s="49">
        <v>80</v>
      </c>
      <c r="W1833" t="s">
        <v>301</v>
      </c>
      <c r="X1833" t="s">
        <v>370</v>
      </c>
      <c r="Y1833" t="s">
        <v>1144</v>
      </c>
      <c r="Z1833" t="s">
        <v>2171</v>
      </c>
      <c r="AA1833" s="2" t="str">
        <f>IFERROR(VLOOKUP(Tabela3[[#This Row],[RetornCodigo]],Tabela7[],4,0),"formula")</f>
        <v xml:space="preserve">Assai Novo Angelim   </v>
      </c>
      <c r="AB1833" s="9" t="str">
        <f>IFERROR(VLOOKUP(Tabela3[[#This Row],[RetornCodigo]],Tabela7[],3,0),"formula")</f>
        <v>Assai</v>
      </c>
      <c r="AC1833" s="40">
        <f>IFERROR(Tabela3[[#This Row],[Vlr Devolução]]/$AK$1,"formula")</f>
        <v>2.5631564964675215E-4</v>
      </c>
      <c r="AD1833" s="32">
        <f>IFERROR(Tabela3[[#This Row],[Qtd Devolvida Kg]]/$AL$1,"formula")</f>
        <v>2.9004141403176877E-4</v>
      </c>
      <c r="AE1833" s="41" t="str">
        <f>IFERROR(RIGHT(Tabela3[[#This Row],[Cliente]],10),"formula")</f>
        <v>1899 - 72)</v>
      </c>
      <c r="AF1833" s="41">
        <f>IFERROR(VLOOKUP(Tabela3[[#This Row],[Fantasia]],'BASE VENDAS'!#REF!,2,0),0)</f>
        <v>0</v>
      </c>
      <c r="AG1833" s="41">
        <f>IFERROR(VLOOKUP(Tabela3[[#This Row],[Fantasia]],'BASE VENDAS'!#REF!,3,0),0)</f>
        <v>0</v>
      </c>
      <c r="AH1833" s="42">
        <f t="shared" si="30"/>
        <v>2.8611970184302681E-2</v>
      </c>
    </row>
    <row r="1834" spans="1:34" x14ac:dyDescent="0.2">
      <c r="A1834" s="9" t="str">
        <f>IFERROR(Tabela3[[#This Row],[direita]],"formula")</f>
        <v>1899 - 71)</v>
      </c>
      <c r="C1834" t="s">
        <v>1140</v>
      </c>
      <c r="D1834" t="s">
        <v>921</v>
      </c>
      <c r="E1834" t="s">
        <v>1284</v>
      </c>
      <c r="F1834" t="s">
        <v>681</v>
      </c>
      <c r="G1834" t="s">
        <v>1288</v>
      </c>
      <c r="H1834" s="48">
        <v>45702</v>
      </c>
      <c r="I1834" t="s">
        <v>430</v>
      </c>
      <c r="J1834" t="s">
        <v>303</v>
      </c>
      <c r="K1834" t="s">
        <v>17</v>
      </c>
      <c r="L1834" t="s">
        <v>180</v>
      </c>
      <c r="M1834" t="s">
        <v>180</v>
      </c>
      <c r="N1834" t="s">
        <v>344</v>
      </c>
      <c r="O1834" t="s">
        <v>344</v>
      </c>
      <c r="P1834" t="s">
        <v>2172</v>
      </c>
      <c r="Q1834" t="s">
        <v>309</v>
      </c>
      <c r="R1834" t="s">
        <v>181</v>
      </c>
      <c r="S1834" t="s">
        <v>20</v>
      </c>
      <c r="T1834" s="49">
        <v>0.2389</v>
      </c>
      <c r="U1834" s="49">
        <v>4.3002000000000002</v>
      </c>
      <c r="V1834" s="49">
        <v>34.4</v>
      </c>
      <c r="W1834" t="s">
        <v>315</v>
      </c>
      <c r="X1834" t="s">
        <v>302</v>
      </c>
      <c r="Y1834" t="s">
        <v>21</v>
      </c>
      <c r="Z1834" t="s">
        <v>2173</v>
      </c>
      <c r="AA1834" s="2" t="str">
        <f>IFERROR(VLOOKUP(Tabela3[[#This Row],[RetornCodigo]],Tabela7[],4,0),"formula")</f>
        <v xml:space="preserve">Assai Turu   </v>
      </c>
      <c r="AB1834" s="9" t="str">
        <f>IFERROR(VLOOKUP(Tabela3[[#This Row],[RetornCodigo]],Tabela7[],3,0),"formula")</f>
        <v>Assai</v>
      </c>
      <c r="AC1834" s="40">
        <f>IFERROR(Tabela3[[#This Row],[Vlr Devolução]]/$AK$1,"formula")</f>
        <v>1.1021572934810342E-4</v>
      </c>
      <c r="AD1834" s="32">
        <f>IFERROR(Tabela3[[#This Row],[Qtd Devolvida Kg]]/$AL$1,"formula")</f>
        <v>1.247136317713995E-4</v>
      </c>
      <c r="AE1834" s="41" t="str">
        <f>IFERROR(RIGHT(Tabela3[[#This Row],[Cliente]],10),"formula")</f>
        <v>1899 - 71)</v>
      </c>
      <c r="AF1834" s="41">
        <f>IFERROR(VLOOKUP(Tabela3[[#This Row],[Fantasia]],'BASE VENDAS'!#REF!,2,0),0)</f>
        <v>0</v>
      </c>
      <c r="AG1834" s="41">
        <f>IFERROR(VLOOKUP(Tabela3[[#This Row],[Fantasia]],'BASE VENDAS'!#REF!,3,0),0)</f>
        <v>0</v>
      </c>
      <c r="AH1834" s="42">
        <f t="shared" si="30"/>
        <v>2.8611970184302681E-2</v>
      </c>
    </row>
    <row r="1835" spans="1:34" x14ac:dyDescent="0.2">
      <c r="A1835" s="9" t="str">
        <f>IFERROR(Tabela3[[#This Row],[direita]],"formula")</f>
        <v>1899 - 73)</v>
      </c>
      <c r="C1835" t="s">
        <v>1140</v>
      </c>
      <c r="D1835" t="s">
        <v>921</v>
      </c>
      <c r="E1835" t="s">
        <v>1284</v>
      </c>
      <c r="F1835" t="s">
        <v>681</v>
      </c>
      <c r="G1835" t="s">
        <v>1439</v>
      </c>
      <c r="H1835" s="48">
        <v>45701</v>
      </c>
      <c r="I1835" t="s">
        <v>430</v>
      </c>
      <c r="J1835" t="s">
        <v>303</v>
      </c>
      <c r="K1835" t="s">
        <v>17</v>
      </c>
      <c r="L1835" t="s">
        <v>180</v>
      </c>
      <c r="M1835" t="s">
        <v>180</v>
      </c>
      <c r="N1835" t="s">
        <v>344</v>
      </c>
      <c r="O1835" t="s">
        <v>344</v>
      </c>
      <c r="P1835" t="s">
        <v>2176</v>
      </c>
      <c r="Q1835" t="s">
        <v>319</v>
      </c>
      <c r="R1835" t="s">
        <v>181</v>
      </c>
      <c r="S1835" t="s">
        <v>20</v>
      </c>
      <c r="T1835" s="49">
        <v>0.1111</v>
      </c>
      <c r="U1835" s="49">
        <v>1.9998</v>
      </c>
      <c r="V1835" s="49">
        <v>16</v>
      </c>
      <c r="W1835" t="s">
        <v>305</v>
      </c>
      <c r="X1835" t="s">
        <v>368</v>
      </c>
      <c r="Y1835" t="s">
        <v>369</v>
      </c>
      <c r="Z1835" t="s">
        <v>2177</v>
      </c>
      <c r="AA1835" s="2" t="str">
        <f>IFERROR(VLOOKUP(Tabela3[[#This Row],[RetornCodigo]],Tabela7[],4,0),"formula")</f>
        <v xml:space="preserve">Assai Sao Bernardo   </v>
      </c>
      <c r="AB1835" s="9" t="str">
        <f>IFERROR(VLOOKUP(Tabela3[[#This Row],[RetornCodigo]],Tabela7[],3,0),"formula")</f>
        <v>Assai</v>
      </c>
      <c r="AC1835" s="40">
        <f>IFERROR(Tabela3[[#This Row],[Vlr Devolução]]/$AK$1,"formula")</f>
        <v>5.1263129929350428E-5</v>
      </c>
      <c r="AD1835" s="32">
        <f>IFERROR(Tabela3[[#This Row],[Qtd Devolvida Kg]]/$AL$1,"formula")</f>
        <v>5.7997842150701057E-5</v>
      </c>
      <c r="AE1835" s="41" t="str">
        <f>IFERROR(RIGHT(Tabela3[[#This Row],[Cliente]],10),"formula")</f>
        <v>1899 - 73)</v>
      </c>
      <c r="AF1835" s="41">
        <f>IFERROR(VLOOKUP(Tabela3[[#This Row],[Fantasia]],'BASE VENDAS'!#REF!,2,0),0)</f>
        <v>0</v>
      </c>
      <c r="AG1835" s="41">
        <f>IFERROR(VLOOKUP(Tabela3[[#This Row],[Fantasia]],'BASE VENDAS'!#REF!,3,0),0)</f>
        <v>0</v>
      </c>
      <c r="AH1835" s="42">
        <f t="shared" si="30"/>
        <v>2.8611970184302681E-2</v>
      </c>
    </row>
    <row r="1836" spans="1:34" x14ac:dyDescent="0.2">
      <c r="A1836" s="9" t="str">
        <f>IFERROR(Tabela3[[#This Row],[direita]],"formula")</f>
        <v>1899 - 73)</v>
      </c>
      <c r="C1836" t="s">
        <v>1140</v>
      </c>
      <c r="D1836" t="s">
        <v>921</v>
      </c>
      <c r="E1836" t="s">
        <v>1284</v>
      </c>
      <c r="F1836" t="s">
        <v>681</v>
      </c>
      <c r="G1836" t="s">
        <v>1439</v>
      </c>
      <c r="H1836" s="48">
        <v>45712</v>
      </c>
      <c r="I1836" t="s">
        <v>2485</v>
      </c>
      <c r="J1836" t="s">
        <v>303</v>
      </c>
      <c r="K1836" t="s">
        <v>17</v>
      </c>
      <c r="L1836" t="s">
        <v>180</v>
      </c>
      <c r="M1836" t="s">
        <v>180</v>
      </c>
      <c r="N1836" t="s">
        <v>344</v>
      </c>
      <c r="O1836" t="s">
        <v>344</v>
      </c>
      <c r="P1836" t="s">
        <v>2991</v>
      </c>
      <c r="Q1836" t="s">
        <v>300</v>
      </c>
      <c r="R1836" t="s">
        <v>181</v>
      </c>
      <c r="S1836" t="s">
        <v>20</v>
      </c>
      <c r="T1836" s="49">
        <v>0.5</v>
      </c>
      <c r="U1836" s="49">
        <v>9</v>
      </c>
      <c r="V1836" s="49">
        <v>72</v>
      </c>
      <c r="W1836" t="s">
        <v>301</v>
      </c>
      <c r="X1836" t="s">
        <v>370</v>
      </c>
      <c r="Y1836" t="s">
        <v>371</v>
      </c>
      <c r="Z1836" t="s">
        <v>2177</v>
      </c>
      <c r="AA1836" s="2" t="str">
        <f>IFERROR(VLOOKUP(Tabela3[[#This Row],[RetornCodigo]],Tabela7[],4,0),"formula")</f>
        <v xml:space="preserve">Assai Sao Bernardo   </v>
      </c>
      <c r="AB1836" s="9" t="str">
        <f>IFERROR(VLOOKUP(Tabela3[[#This Row],[RetornCodigo]],Tabela7[],3,0),"formula")</f>
        <v>Assai</v>
      </c>
      <c r="AC1836" s="40">
        <f>IFERROR(Tabela3[[#This Row],[Vlr Devolução]]/$AK$1,"formula")</f>
        <v>2.3068408468207693E-4</v>
      </c>
      <c r="AD1836" s="32">
        <f>IFERROR(Tabela3[[#This Row],[Qtd Devolvida Kg]]/$AL$1,"formula")</f>
        <v>2.610163913172865E-4</v>
      </c>
      <c r="AE1836" s="41" t="str">
        <f>IFERROR(RIGHT(Tabela3[[#This Row],[Cliente]],10),"formula")</f>
        <v>1899 - 73)</v>
      </c>
      <c r="AF1836" s="41">
        <f>IFERROR(VLOOKUP(Tabela3[[#This Row],[Fantasia]],'BASE VENDAS'!#REF!,2,0),0)</f>
        <v>0</v>
      </c>
      <c r="AG1836" s="41">
        <f>IFERROR(VLOOKUP(Tabela3[[#This Row],[Fantasia]],'BASE VENDAS'!#REF!,3,0),0)</f>
        <v>0</v>
      </c>
      <c r="AH1836" s="42">
        <f t="shared" si="30"/>
        <v>2.8611970184302681E-2</v>
      </c>
    </row>
    <row r="1837" spans="1:34" x14ac:dyDescent="0.2">
      <c r="A1837" s="9" t="str">
        <f>IFERROR(Tabela3[[#This Row],[direita]],"formula")</f>
        <v>1899 - 26)</v>
      </c>
      <c r="C1837" t="s">
        <v>1134</v>
      </c>
      <c r="D1837" t="s">
        <v>917</v>
      </c>
      <c r="E1837" t="s">
        <v>1135</v>
      </c>
      <c r="F1837" t="s">
        <v>676</v>
      </c>
      <c r="G1837" t="s">
        <v>1219</v>
      </c>
      <c r="H1837" s="48">
        <v>45698</v>
      </c>
      <c r="I1837" t="s">
        <v>430</v>
      </c>
      <c r="J1837" t="s">
        <v>303</v>
      </c>
      <c r="K1837" t="s">
        <v>17</v>
      </c>
      <c r="L1837" t="s">
        <v>180</v>
      </c>
      <c r="M1837" t="s">
        <v>180</v>
      </c>
      <c r="N1837" t="s">
        <v>344</v>
      </c>
      <c r="O1837" t="s">
        <v>344</v>
      </c>
      <c r="P1837" t="s">
        <v>1933</v>
      </c>
      <c r="Q1837" t="s">
        <v>300</v>
      </c>
      <c r="R1837" t="s">
        <v>181</v>
      </c>
      <c r="S1837" t="s">
        <v>20</v>
      </c>
      <c r="T1837" s="49">
        <v>5.5599999999999997E-2</v>
      </c>
      <c r="U1837" s="49">
        <v>1.0007999999999999</v>
      </c>
      <c r="V1837" s="49">
        <v>8.5</v>
      </c>
      <c r="W1837" t="s">
        <v>315</v>
      </c>
      <c r="X1837" t="s">
        <v>302</v>
      </c>
      <c r="Y1837" t="s">
        <v>21</v>
      </c>
      <c r="Z1837" t="s">
        <v>1934</v>
      </c>
      <c r="AA1837" s="2" t="str">
        <f>IFERROR(VLOOKUP(Tabela3[[#This Row],[RetornCodigo]],Tabela7[],4,0),"formula")</f>
        <v xml:space="preserve">Assai Messejena   </v>
      </c>
      <c r="AB1837" s="9" t="str">
        <f>IFERROR(VLOOKUP(Tabela3[[#This Row],[RetornCodigo]],Tabela7[],3,0),"formula")</f>
        <v>Assai</v>
      </c>
      <c r="AC1837" s="40">
        <f>IFERROR(Tabela3[[#This Row],[Vlr Devolução]]/$AK$1,"formula")</f>
        <v>2.7233537774967415E-5</v>
      </c>
      <c r="AD1837" s="32">
        <f>IFERROR(Tabela3[[#This Row],[Qtd Devolvida Kg]]/$AL$1,"formula")</f>
        <v>2.9025022714482256E-5</v>
      </c>
      <c r="AE1837" s="41" t="str">
        <f>IFERROR(RIGHT(Tabela3[[#This Row],[Cliente]],10),"formula")</f>
        <v>1899 - 26)</v>
      </c>
      <c r="AF1837" s="41">
        <f>IFERROR(VLOOKUP(Tabela3[[#This Row],[Fantasia]],'BASE VENDAS'!#REF!,2,0),0)</f>
        <v>0</v>
      </c>
      <c r="AG1837" s="41">
        <f>IFERROR(VLOOKUP(Tabela3[[#This Row],[Fantasia]],'BASE VENDAS'!#REF!,3,0),0)</f>
        <v>0</v>
      </c>
      <c r="AH1837" s="42">
        <f t="shared" si="30"/>
        <v>2.8611970184302681E-2</v>
      </c>
    </row>
    <row r="1838" spans="1:34" x14ac:dyDescent="0.2">
      <c r="A1838" s="9" t="str">
        <f>IFERROR(Tabela3[[#This Row],[direita]],"formula")</f>
        <v>1899 - 40)</v>
      </c>
      <c r="C1838" t="s">
        <v>1140</v>
      </c>
      <c r="D1838" t="s">
        <v>919</v>
      </c>
      <c r="E1838" t="s">
        <v>1141</v>
      </c>
      <c r="F1838" t="s">
        <v>677</v>
      </c>
      <c r="G1838" t="s">
        <v>1142</v>
      </c>
      <c r="H1838" s="48">
        <v>45698</v>
      </c>
      <c r="I1838" t="s">
        <v>430</v>
      </c>
      <c r="J1838" t="s">
        <v>303</v>
      </c>
      <c r="K1838" t="s">
        <v>17</v>
      </c>
      <c r="L1838" t="s">
        <v>180</v>
      </c>
      <c r="M1838" t="s">
        <v>180</v>
      </c>
      <c r="N1838" t="s">
        <v>344</v>
      </c>
      <c r="O1838" t="s">
        <v>344</v>
      </c>
      <c r="P1838" t="s">
        <v>1183</v>
      </c>
      <c r="Q1838" t="s">
        <v>300</v>
      </c>
      <c r="R1838" t="s">
        <v>181</v>
      </c>
      <c r="S1838" t="s">
        <v>20</v>
      </c>
      <c r="T1838" s="49">
        <v>0.1356</v>
      </c>
      <c r="U1838" s="49">
        <v>2.4407999999999999</v>
      </c>
      <c r="V1838" s="49">
        <v>19.28</v>
      </c>
      <c r="W1838" t="s">
        <v>315</v>
      </c>
      <c r="X1838" t="s">
        <v>302</v>
      </c>
      <c r="Y1838" t="s">
        <v>21</v>
      </c>
      <c r="Z1838" t="s">
        <v>1184</v>
      </c>
      <c r="AA1838" s="2" t="str">
        <f>IFERROR(VLOOKUP(Tabela3[[#This Row],[RetornCodigo]],Tabela7[],4,0),"formula")</f>
        <v xml:space="preserve">Assai Ininga   </v>
      </c>
      <c r="AB1838" s="9" t="str">
        <f>IFERROR(VLOOKUP(Tabela3[[#This Row],[RetornCodigo]],Tabela7[],3,0),"formula")</f>
        <v>Assai</v>
      </c>
      <c r="AC1838" s="40">
        <f>IFERROR(Tabela3[[#This Row],[Vlr Devolução]]/$AK$1,"formula")</f>
        <v>6.1772071564867277E-5</v>
      </c>
      <c r="AD1838" s="32">
        <f>IFERROR(Tabela3[[#This Row],[Qtd Devolvida Kg]]/$AL$1,"formula")</f>
        <v>7.0787645325248098E-5</v>
      </c>
      <c r="AE1838" s="41" t="str">
        <f>IFERROR(RIGHT(Tabela3[[#This Row],[Cliente]],10),"formula")</f>
        <v>1899 - 40)</v>
      </c>
      <c r="AF1838" s="41">
        <f>IFERROR(VLOOKUP(Tabela3[[#This Row],[Fantasia]],'BASE VENDAS'!#REF!,2,0),0)</f>
        <v>0</v>
      </c>
      <c r="AG1838" s="41">
        <f>IFERROR(VLOOKUP(Tabela3[[#This Row],[Fantasia]],'BASE VENDAS'!#REF!,3,0),0)</f>
        <v>0</v>
      </c>
      <c r="AH1838" s="42">
        <f t="shared" si="30"/>
        <v>2.8611970184302681E-2</v>
      </c>
    </row>
    <row r="1839" spans="1:34" x14ac:dyDescent="0.2">
      <c r="A1839" s="9" t="str">
        <f>IFERROR(Tabela3[[#This Row],[direita]],"formula")</f>
        <v>1899 - 24)</v>
      </c>
      <c r="C1839" t="s">
        <v>1140</v>
      </c>
      <c r="D1839" t="s">
        <v>919</v>
      </c>
      <c r="E1839" t="s">
        <v>1141</v>
      </c>
      <c r="F1839" t="s">
        <v>677</v>
      </c>
      <c r="G1839" t="s">
        <v>1275</v>
      </c>
      <c r="H1839" s="48">
        <v>45700</v>
      </c>
      <c r="I1839" t="s">
        <v>430</v>
      </c>
      <c r="J1839" t="s">
        <v>303</v>
      </c>
      <c r="K1839" t="s">
        <v>17</v>
      </c>
      <c r="L1839" t="s">
        <v>180</v>
      </c>
      <c r="M1839" t="s">
        <v>180</v>
      </c>
      <c r="N1839" t="s">
        <v>344</v>
      </c>
      <c r="O1839" t="s">
        <v>344</v>
      </c>
      <c r="P1839" t="s">
        <v>2190</v>
      </c>
      <c r="Q1839" t="s">
        <v>300</v>
      </c>
      <c r="R1839" t="s">
        <v>181</v>
      </c>
      <c r="S1839" t="s">
        <v>20</v>
      </c>
      <c r="T1839" s="49">
        <v>3.5700000000000003E-2</v>
      </c>
      <c r="U1839" s="49">
        <v>0.64259999999999995</v>
      </c>
      <c r="V1839" s="49">
        <v>5.07</v>
      </c>
      <c r="W1839" t="s">
        <v>315</v>
      </c>
      <c r="X1839" t="s">
        <v>302</v>
      </c>
      <c r="Y1839" t="s">
        <v>21</v>
      </c>
      <c r="Z1839" t="s">
        <v>2191</v>
      </c>
      <c r="AA1839" s="2" t="str">
        <f>IFERROR(VLOOKUP(Tabela3[[#This Row],[RetornCodigo]],Tabela7[],4,0),"formula")</f>
        <v xml:space="preserve">Assai Sao Raimundo   </v>
      </c>
      <c r="AB1839" s="9" t="str">
        <f>IFERROR(VLOOKUP(Tabela3[[#This Row],[RetornCodigo]],Tabela7[],3,0),"formula")</f>
        <v>Assai</v>
      </c>
      <c r="AC1839" s="40">
        <f>IFERROR(Tabela3[[#This Row],[Vlr Devolução]]/$AK$1,"formula")</f>
        <v>1.624400429636292E-5</v>
      </c>
      <c r="AD1839" s="32">
        <f>IFERROR(Tabela3[[#This Row],[Qtd Devolvida Kg]]/$AL$1,"formula")</f>
        <v>1.8636570340054253E-5</v>
      </c>
      <c r="AE1839" s="41" t="str">
        <f>IFERROR(RIGHT(Tabela3[[#This Row],[Cliente]],10),"formula")</f>
        <v>1899 - 24)</v>
      </c>
      <c r="AF1839" s="41">
        <f>IFERROR(VLOOKUP(Tabela3[[#This Row],[Fantasia]],'BASE VENDAS'!#REF!,2,0),0)</f>
        <v>0</v>
      </c>
      <c r="AG1839" s="41">
        <f>IFERROR(VLOOKUP(Tabela3[[#This Row],[Fantasia]],'BASE VENDAS'!#REF!,3,0),0)</f>
        <v>0</v>
      </c>
      <c r="AH1839" s="42">
        <f t="shared" si="30"/>
        <v>2.8611970184302681E-2</v>
      </c>
    </row>
    <row r="1840" spans="1:34" x14ac:dyDescent="0.2">
      <c r="A1840" s="9" t="str">
        <f>IFERROR(Tabela3[[#This Row],[direita]],"formula")</f>
        <v>1899 - 60)</v>
      </c>
      <c r="C1840" t="s">
        <v>1140</v>
      </c>
      <c r="D1840" t="s">
        <v>919</v>
      </c>
      <c r="E1840" t="s">
        <v>1141</v>
      </c>
      <c r="F1840" t="s">
        <v>677</v>
      </c>
      <c r="G1840" t="s">
        <v>1189</v>
      </c>
      <c r="H1840" s="48">
        <v>45698</v>
      </c>
      <c r="I1840" t="s">
        <v>430</v>
      </c>
      <c r="J1840" t="s">
        <v>303</v>
      </c>
      <c r="K1840" t="s">
        <v>17</v>
      </c>
      <c r="L1840" t="s">
        <v>180</v>
      </c>
      <c r="M1840" t="s">
        <v>180</v>
      </c>
      <c r="N1840" t="s">
        <v>344</v>
      </c>
      <c r="O1840" t="s">
        <v>344</v>
      </c>
      <c r="P1840" t="s">
        <v>1935</v>
      </c>
      <c r="Q1840" t="s">
        <v>300</v>
      </c>
      <c r="R1840" t="s">
        <v>181</v>
      </c>
      <c r="S1840" t="s">
        <v>20</v>
      </c>
      <c r="T1840" s="49">
        <v>0.1153</v>
      </c>
      <c r="U1840" s="49">
        <v>2.0754000000000001</v>
      </c>
      <c r="V1840" s="49">
        <v>16.399999999999999</v>
      </c>
      <c r="W1840" t="s">
        <v>315</v>
      </c>
      <c r="X1840" t="s">
        <v>302</v>
      </c>
      <c r="Y1840" t="s">
        <v>21</v>
      </c>
      <c r="Z1840" t="s">
        <v>1936</v>
      </c>
      <c r="AA1840" s="2" t="str">
        <f>IFERROR(VLOOKUP(Tabela3[[#This Row],[RetornCodigo]],Tabela7[],4,0),"formula")</f>
        <v xml:space="preserve">Assai Sao Cristovao   </v>
      </c>
      <c r="AB1840" s="9" t="str">
        <f>IFERROR(VLOOKUP(Tabela3[[#This Row],[RetornCodigo]],Tabela7[],3,0),"formula")</f>
        <v>Assai</v>
      </c>
      <c r="AC1840" s="40">
        <f>IFERROR(Tabela3[[#This Row],[Vlr Devolução]]/$AK$1,"formula")</f>
        <v>5.2544708177584185E-5</v>
      </c>
      <c r="AD1840" s="32">
        <f>IFERROR(Tabela3[[#This Row],[Qtd Devolvida Kg]]/$AL$1,"formula")</f>
        <v>6.0190379837766266E-5</v>
      </c>
      <c r="AE1840" s="41" t="str">
        <f>IFERROR(RIGHT(Tabela3[[#This Row],[Cliente]],10),"formula")</f>
        <v>1899 - 60)</v>
      </c>
      <c r="AF1840" s="41">
        <f>IFERROR(VLOOKUP(Tabela3[[#This Row],[Fantasia]],'BASE VENDAS'!#REF!,2,0),0)</f>
        <v>0</v>
      </c>
      <c r="AG1840" s="41">
        <f>IFERROR(VLOOKUP(Tabela3[[#This Row],[Fantasia]],'BASE VENDAS'!#REF!,3,0),0)</f>
        <v>0</v>
      </c>
      <c r="AH1840" s="42">
        <f t="shared" si="30"/>
        <v>2.8611970184302681E-2</v>
      </c>
    </row>
    <row r="1841" spans="1:34" x14ac:dyDescent="0.2">
      <c r="A1841" s="9" t="str">
        <f>IFERROR(Tabela3[[#This Row],[direita]],"formula")</f>
        <v>0002 - 22)</v>
      </c>
      <c r="C1841" t="s">
        <v>1134</v>
      </c>
      <c r="D1841" t="s">
        <v>920</v>
      </c>
      <c r="E1841" t="s">
        <v>1135</v>
      </c>
      <c r="F1841" t="s">
        <v>683</v>
      </c>
      <c r="G1841" t="s">
        <v>1548</v>
      </c>
      <c r="H1841" s="48">
        <v>45701</v>
      </c>
      <c r="I1841" t="s">
        <v>430</v>
      </c>
      <c r="J1841" t="s">
        <v>303</v>
      </c>
      <c r="K1841" t="s">
        <v>17</v>
      </c>
      <c r="L1841" t="s">
        <v>180</v>
      </c>
      <c r="M1841" t="s">
        <v>180</v>
      </c>
      <c r="N1841" t="s">
        <v>344</v>
      </c>
      <c r="O1841" t="s">
        <v>344</v>
      </c>
      <c r="P1841" t="s">
        <v>2228</v>
      </c>
      <c r="Q1841" t="s">
        <v>308</v>
      </c>
      <c r="R1841" t="s">
        <v>181</v>
      </c>
      <c r="S1841" t="s">
        <v>20</v>
      </c>
      <c r="T1841" s="49">
        <v>3.3332999999999999</v>
      </c>
      <c r="U1841" s="49">
        <v>59.999400000000001</v>
      </c>
      <c r="V1841" s="49">
        <v>540</v>
      </c>
      <c r="W1841" t="s">
        <v>301</v>
      </c>
      <c r="X1841" t="s">
        <v>370</v>
      </c>
      <c r="Y1841" t="s">
        <v>371</v>
      </c>
      <c r="Z1841" t="s">
        <v>2229</v>
      </c>
      <c r="AA1841" s="2" t="str">
        <f>IFERROR(VLOOKUP(Tabela3[[#This Row],[RetornCodigo]],Tabela7[],4,0),"formula")</f>
        <v xml:space="preserve">Atac Itambe   </v>
      </c>
      <c r="AB1841" s="9" t="str">
        <f>IFERROR(VLOOKUP(Tabela3[[#This Row],[RetornCodigo]],Tabela7[],3,0),"formula")</f>
        <v>Atacadao</v>
      </c>
      <c r="AC1841" s="40">
        <f>IFERROR(Tabela3[[#This Row],[Vlr Devolução]]/$AK$1,"formula")</f>
        <v>1.730130635115577E-3</v>
      </c>
      <c r="AD1841" s="32">
        <f>IFERROR(Tabela3[[#This Row],[Qtd Devolvida Kg]]/$AL$1,"formula")</f>
        <v>1.7400918743558222E-3</v>
      </c>
      <c r="AE1841" s="41" t="str">
        <f>IFERROR(RIGHT(Tabela3[[#This Row],[Cliente]],10),"formula")</f>
        <v>0002 - 22)</v>
      </c>
      <c r="AF1841" s="41">
        <f>IFERROR(VLOOKUP(Tabela3[[#This Row],[Fantasia]],'BASE VENDAS'!#REF!,2,0),0)</f>
        <v>0</v>
      </c>
      <c r="AG1841" s="41">
        <f>IFERROR(VLOOKUP(Tabela3[[#This Row],[Fantasia]],'BASE VENDAS'!#REF!,3,0),0)</f>
        <v>0</v>
      </c>
      <c r="AH1841" s="42">
        <f t="shared" si="30"/>
        <v>2.8611970184302681E-2</v>
      </c>
    </row>
    <row r="1842" spans="1:34" x14ac:dyDescent="0.2">
      <c r="A1842" s="9" t="str">
        <f>IFERROR(Tabela3[[#This Row],[direita]],"formula")</f>
        <v>0048 - 36)</v>
      </c>
      <c r="C1842" t="s">
        <v>1134</v>
      </c>
      <c r="D1842" t="s">
        <v>920</v>
      </c>
      <c r="E1842" t="s">
        <v>1135</v>
      </c>
      <c r="F1842" t="s">
        <v>676</v>
      </c>
      <c r="G1842" t="s">
        <v>1258</v>
      </c>
      <c r="H1842" s="48">
        <v>45706</v>
      </c>
      <c r="I1842" t="s">
        <v>1982</v>
      </c>
      <c r="J1842" t="s">
        <v>303</v>
      </c>
      <c r="K1842" t="s">
        <v>17</v>
      </c>
      <c r="L1842" t="s">
        <v>180</v>
      </c>
      <c r="M1842" t="s">
        <v>180</v>
      </c>
      <c r="N1842" t="s">
        <v>344</v>
      </c>
      <c r="O1842" t="s">
        <v>344</v>
      </c>
      <c r="P1842" t="s">
        <v>2826</v>
      </c>
      <c r="Q1842" t="s">
        <v>308</v>
      </c>
      <c r="R1842" t="s">
        <v>181</v>
      </c>
      <c r="S1842" t="s">
        <v>20</v>
      </c>
      <c r="T1842" s="49">
        <v>5.8888999999999996</v>
      </c>
      <c r="U1842" s="49">
        <v>106.00020000000001</v>
      </c>
      <c r="V1842" s="49">
        <v>954</v>
      </c>
      <c r="W1842" t="s">
        <v>301</v>
      </c>
      <c r="X1842" t="s">
        <v>370</v>
      </c>
      <c r="Y1842" t="s">
        <v>371</v>
      </c>
      <c r="Z1842" t="s">
        <v>1310</v>
      </c>
      <c r="AA1842" s="2" t="str">
        <f>IFERROR(VLOOKUP(Tabela3[[#This Row],[RetornCodigo]],Tabela7[],4,0),"formula")</f>
        <v xml:space="preserve">Atacadao Parreao   </v>
      </c>
      <c r="AB1842" s="9" t="str">
        <f>IFERROR(VLOOKUP(Tabela3[[#This Row],[RetornCodigo]],Tabela7[],3,0),"formula")</f>
        <v>Atacadao</v>
      </c>
      <c r="AC1842" s="40">
        <f>IFERROR(Tabela3[[#This Row],[Vlr Devolução]]/$AK$1,"formula")</f>
        <v>3.0565641220375193E-3</v>
      </c>
      <c r="AD1842" s="32">
        <f>IFERROR(Tabela3[[#This Row],[Qtd Devolvida Kg]]/$AL$1,"formula")</f>
        <v>3.0741988536567371E-3</v>
      </c>
      <c r="AE1842" s="41" t="str">
        <f>IFERROR(RIGHT(Tabela3[[#This Row],[Cliente]],10),"formula")</f>
        <v>0048 - 36)</v>
      </c>
      <c r="AF1842" s="41">
        <f>IFERROR(VLOOKUP(Tabela3[[#This Row],[Fantasia]],'BASE VENDAS'!#REF!,2,0),0)</f>
        <v>0</v>
      </c>
      <c r="AG1842" s="41">
        <f>IFERROR(VLOOKUP(Tabela3[[#This Row],[Fantasia]],'BASE VENDAS'!#REF!,3,0),0)</f>
        <v>0</v>
      </c>
      <c r="AH1842" s="42">
        <f t="shared" si="30"/>
        <v>2.8611970184302681E-2</v>
      </c>
    </row>
    <row r="1843" spans="1:34" x14ac:dyDescent="0.2">
      <c r="A1843" s="9" t="str">
        <f>IFERROR(Tabela3[[#This Row],[direita]],"formula")</f>
        <v>0048 - 36)</v>
      </c>
      <c r="C1843" t="s">
        <v>1134</v>
      </c>
      <c r="D1843" t="s">
        <v>920</v>
      </c>
      <c r="E1843" t="s">
        <v>1135</v>
      </c>
      <c r="F1843" t="s">
        <v>676</v>
      </c>
      <c r="G1843" t="s">
        <v>1258</v>
      </c>
      <c r="H1843" s="48">
        <v>45707</v>
      </c>
      <c r="I1843" t="s">
        <v>1982</v>
      </c>
      <c r="J1843" t="s">
        <v>303</v>
      </c>
      <c r="K1843" t="s">
        <v>17</v>
      </c>
      <c r="L1843" t="s">
        <v>180</v>
      </c>
      <c r="M1843" t="s">
        <v>180</v>
      </c>
      <c r="N1843" t="s">
        <v>344</v>
      </c>
      <c r="O1843" t="s">
        <v>344</v>
      </c>
      <c r="P1843" t="s">
        <v>3012</v>
      </c>
      <c r="Q1843" t="s">
        <v>300</v>
      </c>
      <c r="R1843" t="s">
        <v>181</v>
      </c>
      <c r="S1843" t="s">
        <v>20</v>
      </c>
      <c r="T1843" s="49">
        <v>0.16669999999999999</v>
      </c>
      <c r="U1843" s="49">
        <v>3.0005999999999999</v>
      </c>
      <c r="V1843" s="49">
        <v>27</v>
      </c>
      <c r="W1843" t="s">
        <v>301</v>
      </c>
      <c r="X1843" t="s">
        <v>370</v>
      </c>
      <c r="Y1843" t="s">
        <v>371</v>
      </c>
      <c r="Z1843" t="s">
        <v>1310</v>
      </c>
      <c r="AA1843" s="2" t="str">
        <f>IFERROR(VLOOKUP(Tabela3[[#This Row],[RetornCodigo]],Tabela7[],4,0),"formula")</f>
        <v xml:space="preserve">Atacadao Parreao   </v>
      </c>
      <c r="AB1843" s="9" t="str">
        <f>IFERROR(VLOOKUP(Tabela3[[#This Row],[RetornCodigo]],Tabela7[],3,0),"formula")</f>
        <v>Atacadao</v>
      </c>
      <c r="AC1843" s="40">
        <f>IFERROR(Tabela3[[#This Row],[Vlr Devolução]]/$AK$1,"formula")</f>
        <v>8.6506531755778856E-5</v>
      </c>
      <c r="AD1843" s="32">
        <f>IFERROR(Tabela3[[#This Row],[Qtd Devolvida Kg]]/$AL$1,"formula")</f>
        <v>8.7022864865183316E-5</v>
      </c>
      <c r="AE1843" s="41" t="str">
        <f>IFERROR(RIGHT(Tabela3[[#This Row],[Cliente]],10),"formula")</f>
        <v>0048 - 36)</v>
      </c>
      <c r="AF1843" s="41">
        <f>IFERROR(VLOOKUP(Tabela3[[#This Row],[Fantasia]],'BASE VENDAS'!#REF!,2,0),0)</f>
        <v>0</v>
      </c>
      <c r="AG1843" s="41">
        <f>IFERROR(VLOOKUP(Tabela3[[#This Row],[Fantasia]],'BASE VENDAS'!#REF!,3,0),0)</f>
        <v>0</v>
      </c>
      <c r="AH1843" s="42">
        <f t="shared" si="30"/>
        <v>2.8611970184302681E-2</v>
      </c>
    </row>
    <row r="1844" spans="1:34" x14ac:dyDescent="0.2">
      <c r="A1844" s="9" t="str">
        <f>IFERROR(Tabela3[[#This Row],[direita]],"formula")</f>
        <v>0048 - 13)</v>
      </c>
      <c r="C1844" t="s">
        <v>1134</v>
      </c>
      <c r="D1844" t="s">
        <v>920</v>
      </c>
      <c r="E1844" t="s">
        <v>1135</v>
      </c>
      <c r="F1844" t="s">
        <v>680</v>
      </c>
      <c r="G1844" t="s">
        <v>1937</v>
      </c>
      <c r="H1844" s="48">
        <v>45695</v>
      </c>
      <c r="I1844" t="s">
        <v>357</v>
      </c>
      <c r="J1844" t="s">
        <v>303</v>
      </c>
      <c r="K1844" t="s">
        <v>17</v>
      </c>
      <c r="L1844" t="s">
        <v>180</v>
      </c>
      <c r="M1844" t="s">
        <v>180</v>
      </c>
      <c r="N1844" t="s">
        <v>344</v>
      </c>
      <c r="O1844" t="s">
        <v>344</v>
      </c>
      <c r="P1844" t="s">
        <v>1938</v>
      </c>
      <c r="Q1844" t="s">
        <v>300</v>
      </c>
      <c r="R1844" t="s">
        <v>181</v>
      </c>
      <c r="S1844" t="s">
        <v>20</v>
      </c>
      <c r="T1844" s="49">
        <v>0.22220000000000001</v>
      </c>
      <c r="U1844" s="49">
        <v>3.9996</v>
      </c>
      <c r="V1844" s="49">
        <v>36</v>
      </c>
      <c r="W1844" t="s">
        <v>315</v>
      </c>
      <c r="X1844" t="s">
        <v>302</v>
      </c>
      <c r="Y1844" t="s">
        <v>21</v>
      </c>
      <c r="Z1844" t="s">
        <v>1939</v>
      </c>
      <c r="AA1844" s="2" t="str">
        <f>IFERROR(VLOOKUP(Tabela3[[#This Row],[RetornCodigo]],Tabela7[],4,0),"formula")</f>
        <v xml:space="preserve">Atac Distrito Industrial I   </v>
      </c>
      <c r="AB1844" s="9" t="str">
        <f>IFERROR(VLOOKUP(Tabela3[[#This Row],[RetornCodigo]],Tabela7[],3,0),"formula")</f>
        <v>Atacadao</v>
      </c>
      <c r="AC1844" s="40">
        <f>IFERROR(Tabela3[[#This Row],[Vlr Devolução]]/$AK$1,"formula")</f>
        <v>1.1534204234103847E-4</v>
      </c>
      <c r="AD1844" s="32">
        <f>IFERROR(Tabela3[[#This Row],[Qtd Devolvida Kg]]/$AL$1,"formula")</f>
        <v>1.1599568430140211E-4</v>
      </c>
      <c r="AE1844" s="41" t="str">
        <f>IFERROR(RIGHT(Tabela3[[#This Row],[Cliente]],10),"formula")</f>
        <v>0048 - 13)</v>
      </c>
      <c r="AF1844" s="41">
        <f>IFERROR(VLOOKUP(Tabela3[[#This Row],[Fantasia]],'BASE VENDAS'!#REF!,2,0),0)</f>
        <v>0</v>
      </c>
      <c r="AG1844" s="41">
        <f>IFERROR(VLOOKUP(Tabela3[[#This Row],[Fantasia]],'BASE VENDAS'!#REF!,3,0),0)</f>
        <v>0</v>
      </c>
      <c r="AH1844" s="42">
        <f t="shared" si="30"/>
        <v>2.8611970184302681E-2</v>
      </c>
    </row>
    <row r="1845" spans="1:34" x14ac:dyDescent="0.2">
      <c r="A1845" s="9" t="str">
        <f>IFERROR(Tabela3[[#This Row],[direita]],"formula")</f>
        <v>0002 - 39)</v>
      </c>
      <c r="C1845" t="s">
        <v>1134</v>
      </c>
      <c r="D1845" t="s">
        <v>920</v>
      </c>
      <c r="E1845" t="s">
        <v>1135</v>
      </c>
      <c r="F1845" t="s">
        <v>685</v>
      </c>
      <c r="G1845" t="s">
        <v>1316</v>
      </c>
      <c r="H1845" s="48">
        <v>45695</v>
      </c>
      <c r="I1845" t="s">
        <v>357</v>
      </c>
      <c r="J1845" t="s">
        <v>303</v>
      </c>
      <c r="K1845" t="s">
        <v>17</v>
      </c>
      <c r="L1845" t="s">
        <v>180</v>
      </c>
      <c r="M1845" t="s">
        <v>180</v>
      </c>
      <c r="N1845" t="s">
        <v>344</v>
      </c>
      <c r="O1845" t="s">
        <v>344</v>
      </c>
      <c r="P1845" t="s">
        <v>1317</v>
      </c>
      <c r="Q1845" t="s">
        <v>319</v>
      </c>
      <c r="R1845" t="s">
        <v>181</v>
      </c>
      <c r="S1845" t="s">
        <v>20</v>
      </c>
      <c r="T1845" s="49">
        <v>0.33329999999999999</v>
      </c>
      <c r="U1845" s="49">
        <v>5.9993999999999996</v>
      </c>
      <c r="V1845" s="49">
        <v>54</v>
      </c>
      <c r="W1845" t="s">
        <v>315</v>
      </c>
      <c r="X1845" t="s">
        <v>302</v>
      </c>
      <c r="Y1845" t="s">
        <v>21</v>
      </c>
      <c r="Z1845" t="s">
        <v>1318</v>
      </c>
      <c r="AA1845" s="2" t="str">
        <f>IFERROR(VLOOKUP(Tabela3[[#This Row],[RetornCodigo]],Tabela7[],4,0),"formula")</f>
        <v xml:space="preserve">Atac Sobral   </v>
      </c>
      <c r="AB1845" s="9" t="str">
        <f>IFERROR(VLOOKUP(Tabela3[[#This Row],[RetornCodigo]],Tabela7[],3,0),"formula")</f>
        <v>Atacadao</v>
      </c>
      <c r="AC1845" s="40">
        <f>IFERROR(Tabela3[[#This Row],[Vlr Devolução]]/$AK$1,"formula")</f>
        <v>1.7301306351155771E-4</v>
      </c>
      <c r="AD1845" s="32">
        <f>IFERROR(Tabela3[[#This Row],[Qtd Devolvida Kg]]/$AL$1,"formula")</f>
        <v>1.7399352645210316E-4</v>
      </c>
      <c r="AE1845" s="41" t="str">
        <f>IFERROR(RIGHT(Tabela3[[#This Row],[Cliente]],10),"formula")</f>
        <v>0002 - 39)</v>
      </c>
      <c r="AF1845" s="41">
        <f>IFERROR(VLOOKUP(Tabela3[[#This Row],[Fantasia]],'BASE VENDAS'!#REF!,2,0),0)</f>
        <v>0</v>
      </c>
      <c r="AG1845" s="41">
        <f>IFERROR(VLOOKUP(Tabela3[[#This Row],[Fantasia]],'BASE VENDAS'!#REF!,3,0),0)</f>
        <v>0</v>
      </c>
      <c r="AH1845" s="42">
        <f t="shared" si="30"/>
        <v>2.8611970184302681E-2</v>
      </c>
    </row>
    <row r="1846" spans="1:34" x14ac:dyDescent="0.2">
      <c r="A1846" s="9" t="str">
        <f>IFERROR(Tabela3[[#This Row],[direita]],"formula")</f>
        <v>0002 - 39)</v>
      </c>
      <c r="C1846" t="s">
        <v>1134</v>
      </c>
      <c r="D1846" t="s">
        <v>920</v>
      </c>
      <c r="E1846" t="s">
        <v>1135</v>
      </c>
      <c r="F1846" t="s">
        <v>685</v>
      </c>
      <c r="G1846" t="s">
        <v>1316</v>
      </c>
      <c r="H1846" s="48">
        <v>45705</v>
      </c>
      <c r="I1846" t="s">
        <v>1982</v>
      </c>
      <c r="J1846" t="s">
        <v>303</v>
      </c>
      <c r="K1846" t="s">
        <v>17</v>
      </c>
      <c r="L1846" t="s">
        <v>180</v>
      </c>
      <c r="M1846" t="s">
        <v>180</v>
      </c>
      <c r="N1846" t="s">
        <v>344</v>
      </c>
      <c r="O1846" t="s">
        <v>344</v>
      </c>
      <c r="P1846" t="s">
        <v>2235</v>
      </c>
      <c r="Q1846" t="s">
        <v>309</v>
      </c>
      <c r="R1846" t="s">
        <v>181</v>
      </c>
      <c r="S1846" t="s">
        <v>20</v>
      </c>
      <c r="T1846" s="49">
        <v>5.5599999999999997E-2</v>
      </c>
      <c r="U1846" s="49">
        <v>1.0007999999999999</v>
      </c>
      <c r="V1846" s="49">
        <v>9</v>
      </c>
      <c r="W1846" t="s">
        <v>301</v>
      </c>
      <c r="X1846" t="s">
        <v>370</v>
      </c>
      <c r="Y1846" t="s">
        <v>371</v>
      </c>
      <c r="Z1846" t="s">
        <v>1318</v>
      </c>
      <c r="AA1846" s="2" t="str">
        <f>IFERROR(VLOOKUP(Tabela3[[#This Row],[RetornCodigo]],Tabela7[],4,0),"formula")</f>
        <v xml:space="preserve">Atac Sobral   </v>
      </c>
      <c r="AB1846" s="9" t="str">
        <f>IFERROR(VLOOKUP(Tabela3[[#This Row],[RetornCodigo]],Tabela7[],3,0),"formula")</f>
        <v>Atacadao</v>
      </c>
      <c r="AC1846" s="40">
        <f>IFERROR(Tabela3[[#This Row],[Vlr Devolução]]/$AK$1,"formula")</f>
        <v>2.8835510585259617E-5</v>
      </c>
      <c r="AD1846" s="32">
        <f>IFERROR(Tabela3[[#This Row],[Qtd Devolvida Kg]]/$AL$1,"formula")</f>
        <v>2.9025022714482256E-5</v>
      </c>
      <c r="AE1846" s="41" t="str">
        <f>IFERROR(RIGHT(Tabela3[[#This Row],[Cliente]],10),"formula")</f>
        <v>0002 - 39)</v>
      </c>
      <c r="AF1846" s="41">
        <f>IFERROR(VLOOKUP(Tabela3[[#This Row],[Fantasia]],'BASE VENDAS'!#REF!,2,0),0)</f>
        <v>0</v>
      </c>
      <c r="AG1846" s="41">
        <f>IFERROR(VLOOKUP(Tabela3[[#This Row],[Fantasia]],'BASE VENDAS'!#REF!,3,0),0)</f>
        <v>0</v>
      </c>
      <c r="AH1846" s="42">
        <f t="shared" si="30"/>
        <v>2.8611970184302681E-2</v>
      </c>
    </row>
    <row r="1847" spans="1:34" x14ac:dyDescent="0.2">
      <c r="A1847" s="9" t="str">
        <f>IFERROR(Tabela3[[#This Row],[direita]],"formula")</f>
        <v>0002 - 37)</v>
      </c>
      <c r="C1847" t="s">
        <v>1134</v>
      </c>
      <c r="D1847" t="s">
        <v>920</v>
      </c>
      <c r="E1847" t="s">
        <v>1135</v>
      </c>
      <c r="F1847" t="s">
        <v>687</v>
      </c>
      <c r="G1847" t="s">
        <v>1522</v>
      </c>
      <c r="H1847" s="48">
        <v>45695</v>
      </c>
      <c r="I1847" t="s">
        <v>357</v>
      </c>
      <c r="J1847" t="s">
        <v>303</v>
      </c>
      <c r="K1847" t="s">
        <v>17</v>
      </c>
      <c r="L1847" t="s">
        <v>180</v>
      </c>
      <c r="M1847" t="s">
        <v>180</v>
      </c>
      <c r="N1847" t="s">
        <v>344</v>
      </c>
      <c r="O1847" t="s">
        <v>344</v>
      </c>
      <c r="P1847" t="s">
        <v>1940</v>
      </c>
      <c r="Q1847" t="s">
        <v>300</v>
      </c>
      <c r="R1847" t="s">
        <v>181</v>
      </c>
      <c r="S1847" t="s">
        <v>20</v>
      </c>
      <c r="T1847" s="49">
        <v>0.27779999999999999</v>
      </c>
      <c r="U1847" s="49">
        <v>5.0004</v>
      </c>
      <c r="V1847" s="49">
        <v>45</v>
      </c>
      <c r="W1847" t="s">
        <v>315</v>
      </c>
      <c r="X1847" t="s">
        <v>302</v>
      </c>
      <c r="Y1847" t="s">
        <v>21</v>
      </c>
      <c r="Z1847" t="s">
        <v>1941</v>
      </c>
      <c r="AA1847" s="2" t="str">
        <f>IFERROR(VLOOKUP(Tabela3[[#This Row],[RetornCodigo]],Tabela7[],4,0),"formula")</f>
        <v xml:space="preserve">Atac Eusebio   </v>
      </c>
      <c r="AB1847" s="9" t="str">
        <f>IFERROR(VLOOKUP(Tabela3[[#This Row],[RetornCodigo]],Tabela7[],3,0),"formula")</f>
        <v>Atacadao</v>
      </c>
      <c r="AC1847" s="40">
        <f>IFERROR(Tabela3[[#This Row],[Vlr Devolução]]/$AK$1,"formula")</f>
        <v>1.4417755292629809E-4</v>
      </c>
      <c r="AD1847" s="32">
        <f>IFERROR(Tabela3[[#This Row],[Qtd Devolvida Kg]]/$AL$1,"formula")</f>
        <v>1.4502070701588439E-4</v>
      </c>
      <c r="AE1847" s="41" t="str">
        <f>IFERROR(RIGHT(Tabela3[[#This Row],[Cliente]],10),"formula")</f>
        <v>0002 - 37)</v>
      </c>
      <c r="AF1847" s="41">
        <f>IFERROR(VLOOKUP(Tabela3[[#This Row],[Fantasia]],'BASE VENDAS'!#REF!,2,0),0)</f>
        <v>0</v>
      </c>
      <c r="AG1847" s="41">
        <f>IFERROR(VLOOKUP(Tabela3[[#This Row],[Fantasia]],'BASE VENDAS'!#REF!,3,0),0)</f>
        <v>0</v>
      </c>
      <c r="AH1847" s="42">
        <f t="shared" si="30"/>
        <v>2.8611970184302681E-2</v>
      </c>
    </row>
    <row r="1848" spans="1:34" x14ac:dyDescent="0.2">
      <c r="A1848" s="9" t="str">
        <f>IFERROR(Tabela3[[#This Row],[direita]],"formula")</f>
        <v>0002 - 37)</v>
      </c>
      <c r="C1848" t="s">
        <v>1134</v>
      </c>
      <c r="D1848" t="s">
        <v>920</v>
      </c>
      <c r="E1848" t="s">
        <v>1135</v>
      </c>
      <c r="F1848" t="s">
        <v>687</v>
      </c>
      <c r="G1848" t="s">
        <v>1522</v>
      </c>
      <c r="H1848" s="48">
        <v>45702</v>
      </c>
      <c r="I1848" t="s">
        <v>430</v>
      </c>
      <c r="J1848" t="s">
        <v>303</v>
      </c>
      <c r="K1848" t="s">
        <v>17</v>
      </c>
      <c r="L1848" t="s">
        <v>180</v>
      </c>
      <c r="M1848" t="s">
        <v>180</v>
      </c>
      <c r="N1848" t="s">
        <v>344</v>
      </c>
      <c r="O1848" t="s">
        <v>344</v>
      </c>
      <c r="P1848" t="s">
        <v>2236</v>
      </c>
      <c r="Q1848" t="s">
        <v>300</v>
      </c>
      <c r="R1848" t="s">
        <v>181</v>
      </c>
      <c r="S1848" t="s">
        <v>20</v>
      </c>
      <c r="T1848" s="49">
        <v>0.72219999999999995</v>
      </c>
      <c r="U1848" s="49">
        <v>12.999599999999999</v>
      </c>
      <c r="V1848" s="49">
        <v>117</v>
      </c>
      <c r="W1848" t="s">
        <v>301</v>
      </c>
      <c r="X1848" t="s">
        <v>370</v>
      </c>
      <c r="Y1848" t="s">
        <v>371</v>
      </c>
      <c r="Z1848" t="s">
        <v>1941</v>
      </c>
      <c r="AA1848" s="2" t="str">
        <f>IFERROR(VLOOKUP(Tabela3[[#This Row],[RetornCodigo]],Tabela7[],4,0),"formula")</f>
        <v xml:space="preserve">Atac Eusebio   </v>
      </c>
      <c r="AB1848" s="9" t="str">
        <f>IFERROR(VLOOKUP(Tabela3[[#This Row],[RetornCodigo]],Tabela7[],3,0),"formula")</f>
        <v>Atacadao</v>
      </c>
      <c r="AC1848" s="40">
        <f>IFERROR(Tabela3[[#This Row],[Vlr Devolução]]/$AK$1,"formula")</f>
        <v>3.7486163760837505E-4</v>
      </c>
      <c r="AD1848" s="32">
        <f>IFERROR(Tabela3[[#This Row],[Qtd Devolvida Kg]]/$AL$1,"formula")</f>
        <v>3.7701207561868859E-4</v>
      </c>
      <c r="AE1848" s="41" t="str">
        <f>IFERROR(RIGHT(Tabela3[[#This Row],[Cliente]],10),"formula")</f>
        <v>0002 - 37)</v>
      </c>
      <c r="AF1848" s="41">
        <f>IFERROR(VLOOKUP(Tabela3[[#This Row],[Fantasia]],'BASE VENDAS'!#REF!,2,0),0)</f>
        <v>0</v>
      </c>
      <c r="AG1848" s="41">
        <f>IFERROR(VLOOKUP(Tabela3[[#This Row],[Fantasia]],'BASE VENDAS'!#REF!,3,0),0)</f>
        <v>0</v>
      </c>
      <c r="AH1848" s="42">
        <f t="shared" si="30"/>
        <v>2.8611970184302681E-2</v>
      </c>
    </row>
    <row r="1849" spans="1:34" x14ac:dyDescent="0.2">
      <c r="A1849" s="9" t="str">
        <f>IFERROR(Tabela3[[#This Row],[direita]],"formula")</f>
        <v>0002 - 24)</v>
      </c>
      <c r="C1849" t="s">
        <v>1134</v>
      </c>
      <c r="D1849" t="s">
        <v>920</v>
      </c>
      <c r="E1849" t="s">
        <v>1135</v>
      </c>
      <c r="F1849" t="s">
        <v>676</v>
      </c>
      <c r="G1849" t="s">
        <v>1264</v>
      </c>
      <c r="H1849" s="48">
        <v>45694</v>
      </c>
      <c r="I1849" t="s">
        <v>357</v>
      </c>
      <c r="J1849" t="s">
        <v>303</v>
      </c>
      <c r="K1849" t="s">
        <v>17</v>
      </c>
      <c r="L1849" t="s">
        <v>180</v>
      </c>
      <c r="M1849" t="s">
        <v>180</v>
      </c>
      <c r="N1849" t="s">
        <v>344</v>
      </c>
      <c r="O1849" t="s">
        <v>344</v>
      </c>
      <c r="P1849" t="s">
        <v>1320</v>
      </c>
      <c r="Q1849" t="s">
        <v>308</v>
      </c>
      <c r="R1849" t="s">
        <v>181</v>
      </c>
      <c r="S1849" t="s">
        <v>20</v>
      </c>
      <c r="T1849" s="49">
        <v>5.5599999999999997E-2</v>
      </c>
      <c r="U1849" s="49">
        <v>1.0007999999999999</v>
      </c>
      <c r="V1849" s="49">
        <v>9</v>
      </c>
      <c r="W1849" t="s">
        <v>315</v>
      </c>
      <c r="X1849" t="s">
        <v>302</v>
      </c>
      <c r="Y1849" t="s">
        <v>21</v>
      </c>
      <c r="Z1849" t="s">
        <v>1321</v>
      </c>
      <c r="AA1849" s="2" t="str">
        <f>IFERROR(VLOOKUP(Tabela3[[#This Row],[RetornCodigo]],Tabela7[],4,0),"formula")</f>
        <v xml:space="preserve">Atac Serrinha   </v>
      </c>
      <c r="AB1849" s="9" t="str">
        <f>IFERROR(VLOOKUP(Tabela3[[#This Row],[RetornCodigo]],Tabela7[],3,0),"formula")</f>
        <v>Atacadao</v>
      </c>
      <c r="AC1849" s="40">
        <f>IFERROR(Tabela3[[#This Row],[Vlr Devolução]]/$AK$1,"formula")</f>
        <v>2.8835510585259617E-5</v>
      </c>
      <c r="AD1849" s="32">
        <f>IFERROR(Tabela3[[#This Row],[Qtd Devolvida Kg]]/$AL$1,"formula")</f>
        <v>2.9025022714482256E-5</v>
      </c>
      <c r="AE1849" s="41" t="str">
        <f>IFERROR(RIGHT(Tabela3[[#This Row],[Cliente]],10),"formula")</f>
        <v>0002 - 24)</v>
      </c>
      <c r="AF1849" s="41">
        <f>IFERROR(VLOOKUP(Tabela3[[#This Row],[Fantasia]],'BASE VENDAS'!#REF!,2,0),0)</f>
        <v>0</v>
      </c>
      <c r="AG1849" s="41">
        <f>IFERROR(VLOOKUP(Tabela3[[#This Row],[Fantasia]],'BASE VENDAS'!#REF!,3,0),0)</f>
        <v>0</v>
      </c>
      <c r="AH1849" s="42">
        <f t="shared" si="30"/>
        <v>2.8611970184302681E-2</v>
      </c>
    </row>
    <row r="1850" spans="1:34" x14ac:dyDescent="0.2">
      <c r="A1850" s="9" t="str">
        <f>IFERROR(Tabela3[[#This Row],[direita]],"formula")</f>
        <v>0002 - 24)</v>
      </c>
      <c r="C1850" t="s">
        <v>1134</v>
      </c>
      <c r="D1850" t="s">
        <v>920</v>
      </c>
      <c r="E1850" t="s">
        <v>1135</v>
      </c>
      <c r="F1850" t="s">
        <v>676</v>
      </c>
      <c r="G1850" t="s">
        <v>1264</v>
      </c>
      <c r="H1850" s="48">
        <v>45698</v>
      </c>
      <c r="I1850" t="s">
        <v>430</v>
      </c>
      <c r="J1850" t="s">
        <v>303</v>
      </c>
      <c r="K1850" t="s">
        <v>17</v>
      </c>
      <c r="L1850" t="s">
        <v>180</v>
      </c>
      <c r="M1850" t="s">
        <v>180</v>
      </c>
      <c r="N1850" t="s">
        <v>344</v>
      </c>
      <c r="O1850" t="s">
        <v>344</v>
      </c>
      <c r="P1850" t="s">
        <v>1323</v>
      </c>
      <c r="Q1850" t="s">
        <v>300</v>
      </c>
      <c r="R1850" t="s">
        <v>181</v>
      </c>
      <c r="S1850" t="s">
        <v>20</v>
      </c>
      <c r="T1850" s="49">
        <v>0.72219999999999995</v>
      </c>
      <c r="U1850" s="49">
        <v>12.999599999999999</v>
      </c>
      <c r="V1850" s="49">
        <v>117</v>
      </c>
      <c r="W1850" t="s">
        <v>301</v>
      </c>
      <c r="X1850" t="s">
        <v>370</v>
      </c>
      <c r="Y1850" t="s">
        <v>371</v>
      </c>
      <c r="Z1850" t="s">
        <v>1321</v>
      </c>
      <c r="AA1850" s="2" t="str">
        <f>IFERROR(VLOOKUP(Tabela3[[#This Row],[RetornCodigo]],Tabela7[],4,0),"formula")</f>
        <v xml:space="preserve">Atac Serrinha   </v>
      </c>
      <c r="AB1850" s="9" t="str">
        <f>IFERROR(VLOOKUP(Tabela3[[#This Row],[RetornCodigo]],Tabela7[],3,0),"formula")</f>
        <v>Atacadao</v>
      </c>
      <c r="AC1850" s="40">
        <f>IFERROR(Tabela3[[#This Row],[Vlr Devolução]]/$AK$1,"formula")</f>
        <v>3.7486163760837505E-4</v>
      </c>
      <c r="AD1850" s="32">
        <f>IFERROR(Tabela3[[#This Row],[Qtd Devolvida Kg]]/$AL$1,"formula")</f>
        <v>3.7701207561868859E-4</v>
      </c>
      <c r="AE1850" s="41" t="str">
        <f>IFERROR(RIGHT(Tabela3[[#This Row],[Cliente]],10),"formula")</f>
        <v>0002 - 24)</v>
      </c>
      <c r="AF1850" s="41">
        <f>IFERROR(VLOOKUP(Tabela3[[#This Row],[Fantasia]],'BASE VENDAS'!#REF!,2,0),0)</f>
        <v>0</v>
      </c>
      <c r="AG1850" s="41">
        <f>IFERROR(VLOOKUP(Tabela3[[#This Row],[Fantasia]],'BASE VENDAS'!#REF!,3,0),0)</f>
        <v>0</v>
      </c>
      <c r="AH1850" s="42">
        <f t="shared" si="30"/>
        <v>2.8611970184302681E-2</v>
      </c>
    </row>
    <row r="1851" spans="1:34" x14ac:dyDescent="0.2">
      <c r="A1851" s="9" t="str">
        <f>IFERROR(Tabela3[[#This Row],[direita]],"formula")</f>
        <v>0002 - 24)</v>
      </c>
      <c r="C1851" t="s">
        <v>1134</v>
      </c>
      <c r="D1851" t="s">
        <v>920</v>
      </c>
      <c r="E1851" t="s">
        <v>1135</v>
      </c>
      <c r="F1851" t="s">
        <v>676</v>
      </c>
      <c r="G1851" t="s">
        <v>1264</v>
      </c>
      <c r="H1851" s="48">
        <v>45701</v>
      </c>
      <c r="I1851" t="s">
        <v>430</v>
      </c>
      <c r="J1851" t="s">
        <v>303</v>
      </c>
      <c r="K1851" t="s">
        <v>17</v>
      </c>
      <c r="L1851" t="s">
        <v>180</v>
      </c>
      <c r="M1851" t="s">
        <v>180</v>
      </c>
      <c r="N1851" t="s">
        <v>344</v>
      </c>
      <c r="O1851" t="s">
        <v>344</v>
      </c>
      <c r="P1851" t="s">
        <v>2238</v>
      </c>
      <c r="Q1851" t="s">
        <v>309</v>
      </c>
      <c r="R1851" t="s">
        <v>181</v>
      </c>
      <c r="S1851" t="s">
        <v>20</v>
      </c>
      <c r="T1851" s="49">
        <v>6.7149999999999999</v>
      </c>
      <c r="U1851" s="49">
        <v>120.87</v>
      </c>
      <c r="V1851" s="49">
        <v>1087.83</v>
      </c>
      <c r="W1851" t="s">
        <v>301</v>
      </c>
      <c r="X1851" t="s">
        <v>370</v>
      </c>
      <c r="Y1851" t="s">
        <v>371</v>
      </c>
      <c r="Z1851" t="s">
        <v>1321</v>
      </c>
      <c r="AA1851" s="2" t="str">
        <f>IFERROR(VLOOKUP(Tabela3[[#This Row],[RetornCodigo]],Tabela7[],4,0),"formula")</f>
        <v xml:space="preserve">Atac Serrinha   </v>
      </c>
      <c r="AB1851" s="9" t="str">
        <f>IFERROR(VLOOKUP(Tabela3[[#This Row],[RetornCodigo]],Tabela7[],3,0),"formula")</f>
        <v>Atacadao</v>
      </c>
      <c r="AC1851" s="40">
        <f>IFERROR(Tabela3[[#This Row],[Vlr Devolução]]/$AK$1,"formula")</f>
        <v>3.4853481644403295E-3</v>
      </c>
      <c r="AD1851" s="32">
        <f>IFERROR(Tabela3[[#This Row],[Qtd Devolvida Kg]]/$AL$1,"formula")</f>
        <v>3.5054501353911577E-3</v>
      </c>
      <c r="AE1851" s="41" t="str">
        <f>IFERROR(RIGHT(Tabela3[[#This Row],[Cliente]],10),"formula")</f>
        <v>0002 - 24)</v>
      </c>
      <c r="AF1851" s="41">
        <f>IFERROR(VLOOKUP(Tabela3[[#This Row],[Fantasia]],'BASE VENDAS'!#REF!,2,0),0)</f>
        <v>0</v>
      </c>
      <c r="AG1851" s="41">
        <f>IFERROR(VLOOKUP(Tabela3[[#This Row],[Fantasia]],'BASE VENDAS'!#REF!,3,0),0)</f>
        <v>0</v>
      </c>
      <c r="AH1851" s="42">
        <f t="shared" si="30"/>
        <v>2.8611970184302681E-2</v>
      </c>
    </row>
    <row r="1852" spans="1:34" x14ac:dyDescent="0.2">
      <c r="A1852" s="9" t="str">
        <f>IFERROR(Tabela3[[#This Row],[direita]],"formula")</f>
        <v>0002 - 23)</v>
      </c>
      <c r="C1852" t="s">
        <v>1134</v>
      </c>
      <c r="D1852" t="s">
        <v>924</v>
      </c>
      <c r="E1852" t="s">
        <v>1135</v>
      </c>
      <c r="F1852" t="s">
        <v>689</v>
      </c>
      <c r="G1852" t="s">
        <v>1330</v>
      </c>
      <c r="H1852" s="48">
        <v>45706</v>
      </c>
      <c r="I1852" t="s">
        <v>1982</v>
      </c>
      <c r="J1852" t="s">
        <v>303</v>
      </c>
      <c r="K1852" t="s">
        <v>17</v>
      </c>
      <c r="L1852" t="s">
        <v>180</v>
      </c>
      <c r="M1852" t="s">
        <v>180</v>
      </c>
      <c r="N1852" t="s">
        <v>344</v>
      </c>
      <c r="O1852" t="s">
        <v>344</v>
      </c>
      <c r="P1852" t="s">
        <v>2479</v>
      </c>
      <c r="Q1852" t="s">
        <v>300</v>
      </c>
      <c r="R1852" t="s">
        <v>181</v>
      </c>
      <c r="S1852" t="s">
        <v>20</v>
      </c>
      <c r="T1852" s="49">
        <v>1.4443999999999999</v>
      </c>
      <c r="U1852" s="49">
        <v>25.999199999999998</v>
      </c>
      <c r="V1852" s="49">
        <v>234</v>
      </c>
      <c r="W1852" t="s">
        <v>301</v>
      </c>
      <c r="X1852" t="s">
        <v>370</v>
      </c>
      <c r="Y1852" t="s">
        <v>371</v>
      </c>
      <c r="Z1852" t="s">
        <v>1332</v>
      </c>
      <c r="AA1852" s="2" t="str">
        <f>IFERROR(VLOOKUP(Tabela3[[#This Row],[RetornCodigo]],Tabela7[],4,0),"formula")</f>
        <v xml:space="preserve">Atac Juazeiro Norte   </v>
      </c>
      <c r="AB1852" s="9" t="str">
        <f>IFERROR(VLOOKUP(Tabela3[[#This Row],[RetornCodigo]],Tabela7[],3,0),"formula")</f>
        <v>Atacadao</v>
      </c>
      <c r="AC1852" s="40">
        <f>IFERROR(Tabela3[[#This Row],[Vlr Devolução]]/$AK$1,"formula")</f>
        <v>7.497232752167501E-4</v>
      </c>
      <c r="AD1852" s="32">
        <f>IFERROR(Tabela3[[#This Row],[Qtd Devolvida Kg]]/$AL$1,"formula")</f>
        <v>7.5402415123737717E-4</v>
      </c>
      <c r="AE1852" s="41" t="str">
        <f>IFERROR(RIGHT(Tabela3[[#This Row],[Cliente]],10),"formula")</f>
        <v>0002 - 23)</v>
      </c>
      <c r="AF1852" s="41">
        <f>IFERROR(VLOOKUP(Tabela3[[#This Row],[Fantasia]],'BASE VENDAS'!#REF!,2,0),0)</f>
        <v>0</v>
      </c>
      <c r="AG1852" s="41">
        <f>IFERROR(VLOOKUP(Tabela3[[#This Row],[Fantasia]],'BASE VENDAS'!#REF!,3,0),0)</f>
        <v>0</v>
      </c>
      <c r="AH1852" s="42">
        <f t="shared" si="30"/>
        <v>2.8611970184302681E-2</v>
      </c>
    </row>
    <row r="1853" spans="1:34" x14ac:dyDescent="0.2">
      <c r="A1853" s="9" t="str">
        <f>IFERROR(Tabela3[[#This Row],[direita]],"formula")</f>
        <v>2566 - 01)</v>
      </c>
      <c r="C1853" t="s">
        <v>1146</v>
      </c>
      <c r="D1853" t="s">
        <v>916</v>
      </c>
      <c r="E1853" t="s">
        <v>1284</v>
      </c>
      <c r="F1853" t="s">
        <v>681</v>
      </c>
      <c r="G1853" t="s">
        <v>2859</v>
      </c>
      <c r="H1853" s="48">
        <v>45707</v>
      </c>
      <c r="I1853" t="s">
        <v>1982</v>
      </c>
      <c r="J1853" t="s">
        <v>303</v>
      </c>
      <c r="K1853" t="s">
        <v>17</v>
      </c>
      <c r="L1853" t="s">
        <v>180</v>
      </c>
      <c r="M1853" t="s">
        <v>180</v>
      </c>
      <c r="N1853" t="s">
        <v>344</v>
      </c>
      <c r="O1853" t="s">
        <v>344</v>
      </c>
      <c r="P1853" t="s">
        <v>2997</v>
      </c>
      <c r="Q1853" t="s">
        <v>300</v>
      </c>
      <c r="R1853" t="s">
        <v>181</v>
      </c>
      <c r="S1853" t="s">
        <v>20</v>
      </c>
      <c r="T1853" s="49">
        <v>2</v>
      </c>
      <c r="U1853" s="49">
        <v>36</v>
      </c>
      <c r="V1853" s="49">
        <v>316.8</v>
      </c>
      <c r="W1853" t="s">
        <v>301</v>
      </c>
      <c r="X1853" t="s">
        <v>370</v>
      </c>
      <c r="Y1853" t="s">
        <v>371</v>
      </c>
      <c r="Z1853" t="s">
        <v>2998</v>
      </c>
      <c r="AA1853" s="2" t="str">
        <f>IFERROR(VLOOKUP(Tabela3[[#This Row],[RetornCodigo]],Tabela7[],4,0),"formula")</f>
        <v xml:space="preserve">Fribal Cd Sao Luis   </v>
      </c>
      <c r="AB1853" s="9" t="str">
        <f>IFERROR(VLOOKUP(Tabela3[[#This Row],[RetornCodigo]],Tabela7[],3,0),"formula")</f>
        <v>Outros</v>
      </c>
      <c r="AC1853" s="40">
        <f>IFERROR(Tabela3[[#This Row],[Vlr Devolução]]/$AK$1,"formula")</f>
        <v>1.0150099726011386E-3</v>
      </c>
      <c r="AD1853" s="32">
        <f>IFERROR(Tabela3[[#This Row],[Qtd Devolvida Kg]]/$AL$1,"formula")</f>
        <v>1.044065565269146E-3</v>
      </c>
      <c r="AE1853" s="41" t="str">
        <f>IFERROR(RIGHT(Tabela3[[#This Row],[Cliente]],10),"formula")</f>
        <v>2566 - 01)</v>
      </c>
      <c r="AF1853" s="41">
        <f>IFERROR(VLOOKUP(Tabela3[[#This Row],[Fantasia]],'BASE VENDAS'!#REF!,2,0),0)</f>
        <v>0</v>
      </c>
      <c r="AG1853" s="41">
        <f>IFERROR(VLOOKUP(Tabela3[[#This Row],[Fantasia]],'BASE VENDAS'!#REF!,3,0),0)</f>
        <v>0</v>
      </c>
      <c r="AH1853" s="42">
        <f t="shared" si="30"/>
        <v>2.8611970184302681E-2</v>
      </c>
    </row>
    <row r="1854" spans="1:34" x14ac:dyDescent="0.2">
      <c r="A1854" s="9" t="str">
        <f>IFERROR(Tabela3[[#This Row],[direita]],"formula")</f>
        <v>0132 - 02)</v>
      </c>
      <c r="C1854" t="s">
        <v>1146</v>
      </c>
      <c r="D1854" t="s">
        <v>916</v>
      </c>
      <c r="E1854" t="s">
        <v>1135</v>
      </c>
      <c r="F1854" t="s">
        <v>680</v>
      </c>
      <c r="G1854" t="s">
        <v>1248</v>
      </c>
      <c r="H1854" s="48">
        <v>45692</v>
      </c>
      <c r="I1854" t="s">
        <v>357</v>
      </c>
      <c r="J1854" t="s">
        <v>303</v>
      </c>
      <c r="K1854" t="s">
        <v>17</v>
      </c>
      <c r="L1854" t="s">
        <v>180</v>
      </c>
      <c r="M1854" t="s">
        <v>180</v>
      </c>
      <c r="N1854" t="s">
        <v>344</v>
      </c>
      <c r="O1854" t="s">
        <v>344</v>
      </c>
      <c r="P1854" t="s">
        <v>1781</v>
      </c>
      <c r="Q1854" t="s">
        <v>309</v>
      </c>
      <c r="R1854" t="s">
        <v>181</v>
      </c>
      <c r="S1854" t="s">
        <v>20</v>
      </c>
      <c r="T1854" s="49">
        <v>1</v>
      </c>
      <c r="U1854" s="49">
        <v>18</v>
      </c>
      <c r="V1854" s="49">
        <v>117</v>
      </c>
      <c r="W1854" t="s">
        <v>315</v>
      </c>
      <c r="X1854" t="s">
        <v>368</v>
      </c>
      <c r="Y1854" t="s">
        <v>369</v>
      </c>
      <c r="Z1854" t="s">
        <v>1942</v>
      </c>
      <c r="AA1854" s="2" t="str">
        <f>IFERROR(VLOOKUP(Tabela3[[#This Row],[RetornCodigo]],Tabela7[],4,0),"formula")</f>
        <v xml:space="preserve">Gerardos Dist Alto A   </v>
      </c>
      <c r="AB1854" s="9" t="str">
        <f>IFERROR(VLOOKUP(Tabela3[[#This Row],[RetornCodigo]],Tabela7[],3,0),"formula")</f>
        <v>Centerbox</v>
      </c>
      <c r="AC1854" s="40">
        <f>IFERROR(Tabela3[[#This Row],[Vlr Devolução]]/$AK$1,"formula")</f>
        <v>3.7486163760837505E-4</v>
      </c>
      <c r="AD1854" s="32">
        <f>IFERROR(Tabela3[[#This Row],[Qtd Devolvida Kg]]/$AL$1,"formula")</f>
        <v>5.22032782634573E-4</v>
      </c>
      <c r="AE1854" s="41" t="str">
        <f>IFERROR(RIGHT(Tabela3[[#This Row],[Cliente]],10),"formula")</f>
        <v>0132 - 02)</v>
      </c>
      <c r="AF1854" s="41">
        <f>IFERROR(VLOOKUP(Tabela3[[#This Row],[Fantasia]],'BASE VENDAS'!#REF!,2,0),0)</f>
        <v>0</v>
      </c>
      <c r="AG1854" s="41">
        <f>IFERROR(VLOOKUP(Tabela3[[#This Row],[Fantasia]],'BASE VENDAS'!#REF!,3,0),0)</f>
        <v>0</v>
      </c>
      <c r="AH1854" s="42">
        <f t="shared" si="30"/>
        <v>2.8611970184302681E-2</v>
      </c>
    </row>
    <row r="1855" spans="1:34" x14ac:dyDescent="0.2">
      <c r="A1855" s="9" t="str">
        <f>IFERROR(Tabela3[[#This Row],[direita]],"formula")</f>
        <v>2459 - 80)</v>
      </c>
      <c r="C1855" t="s">
        <v>1134</v>
      </c>
      <c r="D1855" t="s">
        <v>917</v>
      </c>
      <c r="E1855" t="s">
        <v>1135</v>
      </c>
      <c r="F1855" t="s">
        <v>683</v>
      </c>
      <c r="G1855" t="s">
        <v>1513</v>
      </c>
      <c r="H1855" s="48">
        <v>45699</v>
      </c>
      <c r="I1855" t="s">
        <v>430</v>
      </c>
      <c r="J1855" t="s">
        <v>303</v>
      </c>
      <c r="K1855" t="s">
        <v>17</v>
      </c>
      <c r="L1855" t="s">
        <v>180</v>
      </c>
      <c r="M1855" t="s">
        <v>180</v>
      </c>
      <c r="N1855" t="s">
        <v>344</v>
      </c>
      <c r="O1855" t="s">
        <v>344</v>
      </c>
      <c r="P1855" t="s">
        <v>2247</v>
      </c>
      <c r="Q1855" t="s">
        <v>308</v>
      </c>
      <c r="R1855" t="s">
        <v>181</v>
      </c>
      <c r="S1855" t="s">
        <v>20</v>
      </c>
      <c r="T1855" s="49">
        <v>0.1111</v>
      </c>
      <c r="U1855" s="49">
        <v>1.9998</v>
      </c>
      <c r="V1855" s="49">
        <v>15</v>
      </c>
      <c r="W1855" t="s">
        <v>315</v>
      </c>
      <c r="X1855" t="s">
        <v>368</v>
      </c>
      <c r="Y1855" t="s">
        <v>369</v>
      </c>
      <c r="Z1855" t="s">
        <v>2248</v>
      </c>
      <c r="AA1855" s="2" t="str">
        <f>IFERROR(VLOOKUP(Tabela3[[#This Row],[RetornCodigo]],Tabela7[],4,0),"formula")</f>
        <v xml:space="preserve">Mix Mateus Guadalajara   </v>
      </c>
      <c r="AB1855" s="9" t="str">
        <f>IFERROR(VLOOKUP(Tabela3[[#This Row],[RetornCodigo]],Tabela7[],3,0),"formula")</f>
        <v>Mateus</v>
      </c>
      <c r="AC1855" s="40">
        <f>IFERROR(Tabela3[[#This Row],[Vlr Devolução]]/$AK$1,"formula")</f>
        <v>4.8059184308766032E-5</v>
      </c>
      <c r="AD1855" s="32">
        <f>IFERROR(Tabela3[[#This Row],[Qtd Devolvida Kg]]/$AL$1,"formula")</f>
        <v>5.7997842150701057E-5</v>
      </c>
      <c r="AE1855" s="41" t="str">
        <f>IFERROR(RIGHT(Tabela3[[#This Row],[Cliente]],10),"formula")</f>
        <v>2459 - 80)</v>
      </c>
      <c r="AF1855" s="41">
        <f>IFERROR(VLOOKUP(Tabela3[[#This Row],[Fantasia]],'BASE VENDAS'!#REF!,2,0),0)</f>
        <v>0</v>
      </c>
      <c r="AG1855" s="41">
        <f>IFERROR(VLOOKUP(Tabela3[[#This Row],[Fantasia]],'BASE VENDAS'!#REF!,3,0),0)</f>
        <v>0</v>
      </c>
      <c r="AH1855" s="42">
        <f t="shared" si="30"/>
        <v>2.8611970184302681E-2</v>
      </c>
    </row>
    <row r="1856" spans="1:34" x14ac:dyDescent="0.2">
      <c r="A1856" s="9" t="str">
        <f>IFERROR(Tabela3[[#This Row],[direita]],"formula")</f>
        <v>2459 - 79)</v>
      </c>
      <c r="C1856" t="s">
        <v>1134</v>
      </c>
      <c r="D1856" t="s">
        <v>917</v>
      </c>
      <c r="E1856" t="s">
        <v>1135</v>
      </c>
      <c r="F1856" t="s">
        <v>676</v>
      </c>
      <c r="G1856" t="s">
        <v>1350</v>
      </c>
      <c r="H1856" s="48">
        <v>45694</v>
      </c>
      <c r="I1856" t="s">
        <v>357</v>
      </c>
      <c r="J1856" t="s">
        <v>303</v>
      </c>
      <c r="K1856" t="s">
        <v>17</v>
      </c>
      <c r="L1856" t="s">
        <v>180</v>
      </c>
      <c r="M1856" t="s">
        <v>180</v>
      </c>
      <c r="N1856" t="s">
        <v>344</v>
      </c>
      <c r="O1856" t="s">
        <v>344</v>
      </c>
      <c r="P1856" t="s">
        <v>1351</v>
      </c>
      <c r="Q1856" t="s">
        <v>308</v>
      </c>
      <c r="R1856" t="s">
        <v>181</v>
      </c>
      <c r="S1856" t="s">
        <v>20</v>
      </c>
      <c r="T1856" s="49">
        <v>0.1222</v>
      </c>
      <c r="U1856" s="49">
        <v>2.1996000000000002</v>
      </c>
      <c r="V1856" s="49">
        <v>16.5</v>
      </c>
      <c r="W1856" t="s">
        <v>315</v>
      </c>
      <c r="X1856" t="s">
        <v>302</v>
      </c>
      <c r="Y1856" t="s">
        <v>21</v>
      </c>
      <c r="Z1856" t="s">
        <v>1352</v>
      </c>
      <c r="AA1856" s="2" t="str">
        <f>IFERROR(VLOOKUP(Tabela3[[#This Row],[RetornCodigo]],Tabela7[],4,0),"formula")</f>
        <v xml:space="preserve">Mix Mateus Mondubim   </v>
      </c>
      <c r="AB1856" s="9" t="str">
        <f>IFERROR(VLOOKUP(Tabela3[[#This Row],[RetornCodigo]],Tabela7[],3,0),"formula")</f>
        <v>Mateus</v>
      </c>
      <c r="AC1856" s="40">
        <f>IFERROR(Tabela3[[#This Row],[Vlr Devolução]]/$AK$1,"formula")</f>
        <v>5.2865102739642629E-5</v>
      </c>
      <c r="AD1856" s="32">
        <f>IFERROR(Tabela3[[#This Row],[Qtd Devolvida Kg]]/$AL$1,"formula")</f>
        <v>6.3792406037944819E-5</v>
      </c>
      <c r="AE1856" s="41" t="str">
        <f>IFERROR(RIGHT(Tabela3[[#This Row],[Cliente]],10),"formula")</f>
        <v>2459 - 79)</v>
      </c>
      <c r="AF1856" s="41">
        <f>IFERROR(VLOOKUP(Tabela3[[#This Row],[Fantasia]],'BASE VENDAS'!#REF!,2,0),0)</f>
        <v>0</v>
      </c>
      <c r="AG1856" s="41">
        <f>IFERROR(VLOOKUP(Tabela3[[#This Row],[Fantasia]],'BASE VENDAS'!#REF!,3,0),0)</f>
        <v>0</v>
      </c>
      <c r="AH1856" s="42">
        <f t="shared" si="30"/>
        <v>2.8611970184302681E-2</v>
      </c>
    </row>
    <row r="1857" spans="1:34" x14ac:dyDescent="0.2">
      <c r="A1857" s="9" t="str">
        <f>IFERROR(Tabela3[[#This Row],[direita]],"formula")</f>
        <v>0179 - 13)</v>
      </c>
      <c r="C1857" t="s">
        <v>1146</v>
      </c>
      <c r="D1857" t="s">
        <v>922</v>
      </c>
      <c r="E1857" t="s">
        <v>1135</v>
      </c>
      <c r="F1857" t="s">
        <v>676</v>
      </c>
      <c r="G1857" t="s">
        <v>1357</v>
      </c>
      <c r="H1857" s="48">
        <v>45692</v>
      </c>
      <c r="I1857" t="s">
        <v>357</v>
      </c>
      <c r="J1857" t="s">
        <v>303</v>
      </c>
      <c r="K1857" t="s">
        <v>17</v>
      </c>
      <c r="L1857" t="s">
        <v>180</v>
      </c>
      <c r="M1857" t="s">
        <v>180</v>
      </c>
      <c r="N1857" t="s">
        <v>344</v>
      </c>
      <c r="O1857" t="s">
        <v>344</v>
      </c>
      <c r="P1857" t="s">
        <v>1943</v>
      </c>
      <c r="Q1857" t="s">
        <v>300</v>
      </c>
      <c r="R1857" t="s">
        <v>181</v>
      </c>
      <c r="S1857" t="s">
        <v>20</v>
      </c>
      <c r="T1857" s="49">
        <v>0.44440000000000002</v>
      </c>
      <c r="U1857" s="49">
        <v>7.9992000000000001</v>
      </c>
      <c r="V1857" s="49">
        <v>70.400000000000006</v>
      </c>
      <c r="W1857" t="s">
        <v>315</v>
      </c>
      <c r="X1857" t="s">
        <v>302</v>
      </c>
      <c r="Y1857" t="s">
        <v>21</v>
      </c>
      <c r="Z1857" t="s">
        <v>1944</v>
      </c>
      <c r="AA1857" s="2" t="str">
        <f>IFERROR(VLOOKUP(Tabela3[[#This Row],[RetornCodigo]],Tabela7[],4,0),"formula")</f>
        <v xml:space="preserve">B. Vizinh Paupina Cd   </v>
      </c>
      <c r="AB1857" s="9" t="str">
        <f>IFERROR(VLOOKUP(Tabela3[[#This Row],[RetornCodigo]],Tabela7[],3,0),"formula")</f>
        <v>Bom Vizinho</v>
      </c>
      <c r="AC1857" s="40">
        <f>IFERROR(Tabela3[[#This Row],[Vlr Devolução]]/$AK$1,"formula")</f>
        <v>2.255577716891419E-4</v>
      </c>
      <c r="AD1857" s="32">
        <f>IFERROR(Tabela3[[#This Row],[Qtd Devolvida Kg]]/$AL$1,"formula")</f>
        <v>2.3199136860280423E-4</v>
      </c>
      <c r="AE1857" s="41" t="str">
        <f>IFERROR(RIGHT(Tabela3[[#This Row],[Cliente]],10),"formula")</f>
        <v>0179 - 13)</v>
      </c>
      <c r="AF1857" s="41">
        <f>IFERROR(VLOOKUP(Tabela3[[#This Row],[Fantasia]],'BASE VENDAS'!#REF!,2,0),0)</f>
        <v>0</v>
      </c>
      <c r="AG1857" s="41">
        <f>IFERROR(VLOOKUP(Tabela3[[#This Row],[Fantasia]],'BASE VENDAS'!#REF!,3,0),0)</f>
        <v>0</v>
      </c>
      <c r="AH1857" s="42">
        <f t="shared" si="30"/>
        <v>2.8611970184302681E-2</v>
      </c>
    </row>
    <row r="1858" spans="1:34" x14ac:dyDescent="0.2">
      <c r="A1858" s="9" t="str">
        <f>IFERROR(Tabela3[[#This Row],[direita]],"formula")</f>
        <v>2459 - 76)</v>
      </c>
      <c r="C1858" t="s">
        <v>1134</v>
      </c>
      <c r="D1858" t="s">
        <v>917</v>
      </c>
      <c r="E1858" t="s">
        <v>1135</v>
      </c>
      <c r="F1858" t="s">
        <v>701</v>
      </c>
      <c r="G1858" t="s">
        <v>1364</v>
      </c>
      <c r="H1858" s="48">
        <v>45693</v>
      </c>
      <c r="I1858" t="s">
        <v>357</v>
      </c>
      <c r="J1858" t="s">
        <v>303</v>
      </c>
      <c r="K1858" t="s">
        <v>17</v>
      </c>
      <c r="L1858" t="s">
        <v>180</v>
      </c>
      <c r="M1858" t="s">
        <v>180</v>
      </c>
      <c r="N1858" t="s">
        <v>344</v>
      </c>
      <c r="O1858" t="s">
        <v>344</v>
      </c>
      <c r="P1858" t="s">
        <v>1365</v>
      </c>
      <c r="Q1858" t="s">
        <v>309</v>
      </c>
      <c r="R1858" t="s">
        <v>181</v>
      </c>
      <c r="S1858" t="s">
        <v>20</v>
      </c>
      <c r="T1858" s="49">
        <v>1.6667000000000001</v>
      </c>
      <c r="U1858" s="49">
        <v>30.000599999999999</v>
      </c>
      <c r="V1858" s="49">
        <v>225</v>
      </c>
      <c r="W1858" t="s">
        <v>315</v>
      </c>
      <c r="X1858" t="s">
        <v>370</v>
      </c>
      <c r="Y1858" t="s">
        <v>379</v>
      </c>
      <c r="Z1858" t="s">
        <v>1366</v>
      </c>
      <c r="AA1858" s="2" t="str">
        <f>IFERROR(VLOOKUP(Tabela3[[#This Row],[RetornCodigo]],Tabela7[],4,0),"formula")</f>
        <v xml:space="preserve">Mateus Vila Ramalho  Russas   </v>
      </c>
      <c r="AB1858" s="9" t="str">
        <f>IFERROR(VLOOKUP(Tabela3[[#This Row],[RetornCodigo]],Tabela7[],3,0),"formula")</f>
        <v>Mateus</v>
      </c>
      <c r="AC1858" s="40">
        <f>IFERROR(Tabela3[[#This Row],[Vlr Devolução]]/$AK$1,"formula")</f>
        <v>7.2088776463149042E-4</v>
      </c>
      <c r="AD1858" s="32">
        <f>IFERROR(Tabela3[[#This Row],[Qtd Devolvida Kg]]/$AL$1,"formula")</f>
        <v>8.7007203881704273E-4</v>
      </c>
      <c r="AE1858" s="41" t="str">
        <f>IFERROR(RIGHT(Tabela3[[#This Row],[Cliente]],10),"formula")</f>
        <v>2459 - 76)</v>
      </c>
      <c r="AF1858" s="41">
        <f>IFERROR(VLOOKUP(Tabela3[[#This Row],[Fantasia]],'BASE VENDAS'!#REF!,2,0),0)</f>
        <v>0</v>
      </c>
      <c r="AG1858" s="41">
        <f>IFERROR(VLOOKUP(Tabela3[[#This Row],[Fantasia]],'BASE VENDAS'!#REF!,3,0),0)</f>
        <v>0</v>
      </c>
      <c r="AH1858" s="42">
        <f t="shared" si="30"/>
        <v>2.8611970184302681E-2</v>
      </c>
    </row>
    <row r="1859" spans="1:34" x14ac:dyDescent="0.2">
      <c r="A1859" s="9" t="str">
        <f>IFERROR(Tabela3[[#This Row],[direita]],"formula")</f>
        <v>2459 - 62)</v>
      </c>
      <c r="C1859" t="s">
        <v>1134</v>
      </c>
      <c r="D1859" t="s">
        <v>917</v>
      </c>
      <c r="E1859" t="s">
        <v>1135</v>
      </c>
      <c r="F1859" t="s">
        <v>700</v>
      </c>
      <c r="G1859" t="s">
        <v>1367</v>
      </c>
      <c r="H1859" s="48">
        <v>45701</v>
      </c>
      <c r="I1859" t="s">
        <v>430</v>
      </c>
      <c r="J1859" t="s">
        <v>303</v>
      </c>
      <c r="K1859" t="s">
        <v>17</v>
      </c>
      <c r="L1859" t="s">
        <v>180</v>
      </c>
      <c r="M1859" t="s">
        <v>180</v>
      </c>
      <c r="N1859" t="s">
        <v>344</v>
      </c>
      <c r="O1859" t="s">
        <v>344</v>
      </c>
      <c r="P1859" t="s">
        <v>2455</v>
      </c>
      <c r="Q1859" t="s">
        <v>308</v>
      </c>
      <c r="R1859" t="s">
        <v>181</v>
      </c>
      <c r="S1859" t="s">
        <v>20</v>
      </c>
      <c r="T1859" s="49">
        <v>8.5556000000000001</v>
      </c>
      <c r="U1859" s="49">
        <v>154.0008</v>
      </c>
      <c r="V1859" s="49">
        <v>1155</v>
      </c>
      <c r="W1859" t="s">
        <v>301</v>
      </c>
      <c r="X1859" t="s">
        <v>370</v>
      </c>
      <c r="Y1859" t="s">
        <v>371</v>
      </c>
      <c r="Z1859" t="s">
        <v>1369</v>
      </c>
      <c r="AA1859" s="2" t="str">
        <f>IFERROR(VLOOKUP(Tabela3[[#This Row],[RetornCodigo]],Tabela7[],4,0),"formula")</f>
        <v xml:space="preserve">Mateus Varzea Da Matriz  Aracati   </v>
      </c>
      <c r="AB1859" s="9" t="str">
        <f>IFERROR(VLOOKUP(Tabela3[[#This Row],[RetornCodigo]],Tabela7[],3,0),"formula")</f>
        <v>Mateus</v>
      </c>
      <c r="AC1859" s="40">
        <f>IFERROR(Tabela3[[#This Row],[Vlr Devolução]]/$AK$1,"formula")</f>
        <v>3.7005571917749841E-3</v>
      </c>
      <c r="AD1859" s="32">
        <f>IFERROR(Tabela3[[#This Row],[Qtd Devolvida Kg]]/$AL$1,"formula")</f>
        <v>4.4663036751083525E-3</v>
      </c>
      <c r="AE1859" s="41" t="str">
        <f>IFERROR(RIGHT(Tabela3[[#This Row],[Cliente]],10),"formula")</f>
        <v>2459 - 62)</v>
      </c>
      <c r="AF1859" s="41">
        <f>IFERROR(VLOOKUP(Tabela3[[#This Row],[Fantasia]],'BASE VENDAS'!#REF!,2,0),0)</f>
        <v>0</v>
      </c>
      <c r="AG1859" s="41">
        <f>IFERROR(VLOOKUP(Tabela3[[#This Row],[Fantasia]],'BASE VENDAS'!#REF!,3,0),0)</f>
        <v>0</v>
      </c>
      <c r="AH1859" s="42">
        <f t="shared" si="30"/>
        <v>2.8611970184302681E-2</v>
      </c>
    </row>
    <row r="1860" spans="1:34" x14ac:dyDescent="0.2">
      <c r="A1860" s="9" t="str">
        <f>IFERROR(Tabela3[[#This Row],[direita]],"formula")</f>
        <v>2459 - 59)</v>
      </c>
      <c r="C1860" t="s">
        <v>1134</v>
      </c>
      <c r="D1860" t="s">
        <v>924</v>
      </c>
      <c r="E1860" t="s">
        <v>1135</v>
      </c>
      <c r="F1860" t="s">
        <v>689</v>
      </c>
      <c r="G1860" t="s">
        <v>1371</v>
      </c>
      <c r="H1860" s="48">
        <v>45695</v>
      </c>
      <c r="I1860" t="s">
        <v>357</v>
      </c>
      <c r="J1860" t="s">
        <v>303</v>
      </c>
      <c r="K1860" t="s">
        <v>17</v>
      </c>
      <c r="L1860" t="s">
        <v>180</v>
      </c>
      <c r="M1860" t="s">
        <v>180</v>
      </c>
      <c r="N1860" t="s">
        <v>344</v>
      </c>
      <c r="O1860" t="s">
        <v>344</v>
      </c>
      <c r="P1860" t="s">
        <v>1372</v>
      </c>
      <c r="Q1860" t="s">
        <v>308</v>
      </c>
      <c r="R1860" t="s">
        <v>181</v>
      </c>
      <c r="S1860" t="s">
        <v>20</v>
      </c>
      <c r="T1860" s="49">
        <v>0.1111</v>
      </c>
      <c r="U1860" s="49">
        <v>1.9998</v>
      </c>
      <c r="V1860" s="49">
        <v>15</v>
      </c>
      <c r="W1860" t="s">
        <v>315</v>
      </c>
      <c r="X1860" t="s">
        <v>302</v>
      </c>
      <c r="Y1860" t="s">
        <v>21</v>
      </c>
      <c r="Z1860" t="s">
        <v>1373</v>
      </c>
      <c r="AA1860" s="2" t="str">
        <f>IFERROR(VLOOKUP(Tabela3[[#This Row],[RetornCodigo]],Tabela7[],4,0),"formula")</f>
        <v xml:space="preserve">Mateus Juazeiro Do Norte   </v>
      </c>
      <c r="AB1860" s="9" t="str">
        <f>IFERROR(VLOOKUP(Tabela3[[#This Row],[RetornCodigo]],Tabela7[],3,0),"formula")</f>
        <v>Mateus</v>
      </c>
      <c r="AC1860" s="40">
        <f>IFERROR(Tabela3[[#This Row],[Vlr Devolução]]/$AK$1,"formula")</f>
        <v>4.8059184308766032E-5</v>
      </c>
      <c r="AD1860" s="32">
        <f>IFERROR(Tabela3[[#This Row],[Qtd Devolvida Kg]]/$AL$1,"formula")</f>
        <v>5.7997842150701057E-5</v>
      </c>
      <c r="AE1860" s="41" t="str">
        <f>IFERROR(RIGHT(Tabela3[[#This Row],[Cliente]],10),"formula")</f>
        <v>2459 - 59)</v>
      </c>
      <c r="AF1860" s="41">
        <f>IFERROR(VLOOKUP(Tabela3[[#This Row],[Fantasia]],'BASE VENDAS'!#REF!,2,0),0)</f>
        <v>0</v>
      </c>
      <c r="AG1860" s="41">
        <f>IFERROR(VLOOKUP(Tabela3[[#This Row],[Fantasia]],'BASE VENDAS'!#REF!,3,0),0)</f>
        <v>0</v>
      </c>
      <c r="AH1860" s="42">
        <f t="shared" si="30"/>
        <v>2.8611970184302681E-2</v>
      </c>
    </row>
    <row r="1861" spans="1:34" x14ac:dyDescent="0.2">
      <c r="A1861" s="9" t="str">
        <f>IFERROR(Tabela3[[#This Row],[direita]],"formula")</f>
        <v>2459 - 23)</v>
      </c>
      <c r="C1861" t="s">
        <v>1140</v>
      </c>
      <c r="D1861" t="s">
        <v>918</v>
      </c>
      <c r="E1861" t="s">
        <v>1284</v>
      </c>
      <c r="F1861" t="s">
        <v>678</v>
      </c>
      <c r="G1861" t="s">
        <v>1374</v>
      </c>
      <c r="H1861" s="48">
        <v>45695</v>
      </c>
      <c r="I1861" t="s">
        <v>357</v>
      </c>
      <c r="J1861" t="s">
        <v>303</v>
      </c>
      <c r="K1861" t="s">
        <v>17</v>
      </c>
      <c r="L1861" t="s">
        <v>180</v>
      </c>
      <c r="M1861" t="s">
        <v>180</v>
      </c>
      <c r="N1861" t="s">
        <v>344</v>
      </c>
      <c r="O1861" t="s">
        <v>344</v>
      </c>
      <c r="P1861" t="s">
        <v>1375</v>
      </c>
      <c r="Q1861" t="s">
        <v>307</v>
      </c>
      <c r="R1861" t="s">
        <v>181</v>
      </c>
      <c r="S1861" t="s">
        <v>20</v>
      </c>
      <c r="T1861" s="49">
        <v>0.1389</v>
      </c>
      <c r="U1861" s="49">
        <v>2.5002</v>
      </c>
      <c r="V1861" s="49">
        <v>12.5</v>
      </c>
      <c r="W1861" t="s">
        <v>315</v>
      </c>
      <c r="X1861" t="s">
        <v>302</v>
      </c>
      <c r="Y1861" t="s">
        <v>21</v>
      </c>
      <c r="Z1861" t="s">
        <v>1376</v>
      </c>
      <c r="AA1861" s="2" t="str">
        <f>IFERROR(VLOOKUP(Tabela3[[#This Row],[RetornCodigo]],Tabela7[],4,0),"formula")</f>
        <v xml:space="preserve">Mix Mateus Centro  Timon   </v>
      </c>
      <c r="AB1861" s="9" t="str">
        <f>IFERROR(VLOOKUP(Tabela3[[#This Row],[RetornCodigo]],Tabela7[],3,0),"formula")</f>
        <v>Mateus</v>
      </c>
      <c r="AC1861" s="40">
        <f>IFERROR(Tabela3[[#This Row],[Vlr Devolução]]/$AK$1,"formula")</f>
        <v>4.0049320257305026E-5</v>
      </c>
      <c r="AD1861" s="32">
        <f>IFERROR(Tabela3[[#This Row],[Qtd Devolvida Kg]]/$AL$1,"formula")</f>
        <v>7.2510353507942193E-5</v>
      </c>
      <c r="AE1861" s="41" t="str">
        <f>IFERROR(RIGHT(Tabela3[[#This Row],[Cliente]],10),"formula")</f>
        <v>2459 - 23)</v>
      </c>
      <c r="AF1861" s="41">
        <f>IFERROR(VLOOKUP(Tabela3[[#This Row],[Fantasia]],'BASE VENDAS'!#REF!,2,0),0)</f>
        <v>0</v>
      </c>
      <c r="AG1861" s="41">
        <f>IFERROR(VLOOKUP(Tabela3[[#This Row],[Fantasia]],'BASE VENDAS'!#REF!,3,0),0)</f>
        <v>0</v>
      </c>
      <c r="AH1861" s="42">
        <f t="shared" si="30"/>
        <v>2.8611970184302681E-2</v>
      </c>
    </row>
    <row r="1862" spans="1:34" x14ac:dyDescent="0.2">
      <c r="A1862" s="9" t="str">
        <f>IFERROR(Tabela3[[#This Row],[direita]],"formula")</f>
        <v>1899 - 46)</v>
      </c>
      <c r="C1862" t="s">
        <v>1134</v>
      </c>
      <c r="D1862" t="s">
        <v>917</v>
      </c>
      <c r="E1862" t="s">
        <v>1135</v>
      </c>
      <c r="F1862" t="s">
        <v>676</v>
      </c>
      <c r="G1862" t="s">
        <v>1170</v>
      </c>
      <c r="H1862" s="48">
        <v>45692</v>
      </c>
      <c r="I1862" t="s">
        <v>357</v>
      </c>
      <c r="J1862" t="s">
        <v>303</v>
      </c>
      <c r="K1862" t="s">
        <v>17</v>
      </c>
      <c r="L1862" t="s">
        <v>180</v>
      </c>
      <c r="M1862" t="s">
        <v>180</v>
      </c>
      <c r="N1862" t="s">
        <v>344</v>
      </c>
      <c r="O1862" t="s">
        <v>344</v>
      </c>
      <c r="P1862" t="s">
        <v>1377</v>
      </c>
      <c r="Q1862" t="s">
        <v>307</v>
      </c>
      <c r="R1862" t="s">
        <v>181</v>
      </c>
      <c r="S1862" t="s">
        <v>20</v>
      </c>
      <c r="T1862" s="49">
        <v>0.16669999999999999</v>
      </c>
      <c r="U1862" s="49">
        <v>3.0005999999999999</v>
      </c>
      <c r="V1862" s="49">
        <v>28.5</v>
      </c>
      <c r="W1862" t="s">
        <v>315</v>
      </c>
      <c r="X1862" t="s">
        <v>370</v>
      </c>
      <c r="Y1862" t="s">
        <v>379</v>
      </c>
      <c r="Z1862" t="s">
        <v>1378</v>
      </c>
      <c r="AA1862" s="2" t="str">
        <f>IFERROR(VLOOKUP(Tabela3[[#This Row],[RetornCodigo]],Tabela7[],4,0),"formula")</f>
        <v xml:space="preserve">Assai Coacu   </v>
      </c>
      <c r="AB1862" s="9" t="str">
        <f>IFERROR(VLOOKUP(Tabela3[[#This Row],[RetornCodigo]],Tabela7[],3,0),"formula")</f>
        <v>Assai</v>
      </c>
      <c r="AC1862" s="40">
        <f>IFERROR(Tabela3[[#This Row],[Vlr Devolução]]/$AK$1,"formula")</f>
        <v>9.131245018665546E-5</v>
      </c>
      <c r="AD1862" s="32">
        <f>IFERROR(Tabela3[[#This Row],[Qtd Devolvida Kg]]/$AL$1,"formula")</f>
        <v>8.7022864865183316E-5</v>
      </c>
      <c r="AE1862" s="41" t="str">
        <f>IFERROR(RIGHT(Tabela3[[#This Row],[Cliente]],10),"formula")</f>
        <v>1899 - 46)</v>
      </c>
      <c r="AF1862" s="41">
        <f>IFERROR(VLOOKUP(Tabela3[[#This Row],[Fantasia]],'BASE VENDAS'!#REF!,2,0),0)</f>
        <v>0</v>
      </c>
      <c r="AG1862" s="41">
        <f>IFERROR(VLOOKUP(Tabela3[[#This Row],[Fantasia]],'BASE VENDAS'!#REF!,3,0),0)</f>
        <v>0</v>
      </c>
      <c r="AH1862" s="42">
        <f t="shared" si="30"/>
        <v>2.8611970184302681E-2</v>
      </c>
    </row>
    <row r="1863" spans="1:34" x14ac:dyDescent="0.2">
      <c r="A1863" s="9" t="str">
        <f>IFERROR(Tabela3[[#This Row],[direita]],"formula")</f>
        <v>1899 - 68)</v>
      </c>
      <c r="C1863" t="s">
        <v>1134</v>
      </c>
      <c r="D1863" t="s">
        <v>917</v>
      </c>
      <c r="E1863" t="s">
        <v>1135</v>
      </c>
      <c r="F1863" t="s">
        <v>676</v>
      </c>
      <c r="G1863" t="s">
        <v>1822</v>
      </c>
      <c r="H1863" s="48">
        <v>45692</v>
      </c>
      <c r="I1863" t="s">
        <v>357</v>
      </c>
      <c r="J1863" t="s">
        <v>303</v>
      </c>
      <c r="K1863" t="s">
        <v>17</v>
      </c>
      <c r="L1863" t="s">
        <v>180</v>
      </c>
      <c r="M1863" t="s">
        <v>180</v>
      </c>
      <c r="N1863" t="s">
        <v>344</v>
      </c>
      <c r="O1863" t="s">
        <v>344</v>
      </c>
      <c r="P1863" t="s">
        <v>1945</v>
      </c>
      <c r="Q1863" t="s">
        <v>300</v>
      </c>
      <c r="R1863" t="s">
        <v>181</v>
      </c>
      <c r="S1863" t="s">
        <v>20</v>
      </c>
      <c r="T1863" s="49">
        <v>0.22220000000000001</v>
      </c>
      <c r="U1863" s="49">
        <v>3.9996</v>
      </c>
      <c r="V1863" s="49">
        <v>38</v>
      </c>
      <c r="W1863" t="s">
        <v>315</v>
      </c>
      <c r="X1863" t="s">
        <v>302</v>
      </c>
      <c r="Y1863" t="s">
        <v>21</v>
      </c>
      <c r="Z1863" t="s">
        <v>1946</v>
      </c>
      <c r="AA1863" s="2" t="str">
        <f>IFERROR(VLOOKUP(Tabela3[[#This Row],[RetornCodigo]],Tabela7[],4,0),"formula")</f>
        <v xml:space="preserve">Assai Jardim America   </v>
      </c>
      <c r="AB1863" s="9" t="str">
        <f>IFERROR(VLOOKUP(Tabela3[[#This Row],[RetornCodigo]],Tabela7[],3,0),"formula")</f>
        <v>Assai</v>
      </c>
      <c r="AC1863" s="40">
        <f>IFERROR(Tabela3[[#This Row],[Vlr Devolução]]/$AK$1,"formula")</f>
        <v>1.2174993358220727E-4</v>
      </c>
      <c r="AD1863" s="32">
        <f>IFERROR(Tabela3[[#This Row],[Qtd Devolvida Kg]]/$AL$1,"formula")</f>
        <v>1.1599568430140211E-4</v>
      </c>
      <c r="AE1863" s="41" t="str">
        <f>IFERROR(RIGHT(Tabela3[[#This Row],[Cliente]],10),"formula")</f>
        <v>1899 - 68)</v>
      </c>
      <c r="AF1863" s="41">
        <f>IFERROR(VLOOKUP(Tabela3[[#This Row],[Fantasia]],'BASE VENDAS'!#REF!,2,0),0)</f>
        <v>0</v>
      </c>
      <c r="AG1863" s="41">
        <f>IFERROR(VLOOKUP(Tabela3[[#This Row],[Fantasia]],'BASE VENDAS'!#REF!,3,0),0)</f>
        <v>0</v>
      </c>
      <c r="AH1863" s="42">
        <f t="shared" si="30"/>
        <v>2.8611970184302681E-2</v>
      </c>
    </row>
    <row r="1864" spans="1:34" x14ac:dyDescent="0.2">
      <c r="A1864" s="9" t="str">
        <f>IFERROR(Tabela3[[#This Row],[direita]],"formula")</f>
        <v>1899 - 47)</v>
      </c>
      <c r="C1864" t="s">
        <v>1134</v>
      </c>
      <c r="D1864" t="s">
        <v>917</v>
      </c>
      <c r="E1864" t="s">
        <v>1135</v>
      </c>
      <c r="F1864" t="s">
        <v>676</v>
      </c>
      <c r="G1864" t="s">
        <v>1194</v>
      </c>
      <c r="H1864" s="48">
        <v>45692</v>
      </c>
      <c r="I1864" t="s">
        <v>357</v>
      </c>
      <c r="J1864" t="s">
        <v>303</v>
      </c>
      <c r="K1864" t="s">
        <v>17</v>
      </c>
      <c r="L1864" t="s">
        <v>180</v>
      </c>
      <c r="M1864" t="s">
        <v>180</v>
      </c>
      <c r="N1864" t="s">
        <v>344</v>
      </c>
      <c r="O1864" t="s">
        <v>344</v>
      </c>
      <c r="P1864" t="s">
        <v>1947</v>
      </c>
      <c r="Q1864" t="s">
        <v>300</v>
      </c>
      <c r="R1864" t="s">
        <v>181</v>
      </c>
      <c r="S1864" t="s">
        <v>20</v>
      </c>
      <c r="T1864" s="49">
        <v>9.64E-2</v>
      </c>
      <c r="U1864" s="49">
        <v>1.7352000000000001</v>
      </c>
      <c r="V1864" s="49">
        <v>16.489999999999998</v>
      </c>
      <c r="W1864" t="s">
        <v>315</v>
      </c>
      <c r="X1864" t="s">
        <v>302</v>
      </c>
      <c r="Y1864" t="s">
        <v>21</v>
      </c>
      <c r="Z1864" t="s">
        <v>1948</v>
      </c>
      <c r="AA1864" s="2" t="str">
        <f>IFERROR(VLOOKUP(Tabela3[[#This Row],[RetornCodigo]],Tabela7[],4,0),"formula")</f>
        <v xml:space="preserve">Assai Presidente Kennedy   </v>
      </c>
      <c r="AB1864" s="9" t="str">
        <f>IFERROR(VLOOKUP(Tabela3[[#This Row],[RetornCodigo]],Tabela7[],3,0),"formula")</f>
        <v>Assai</v>
      </c>
      <c r="AC1864" s="40">
        <f>IFERROR(Tabela3[[#This Row],[Vlr Devolução]]/$AK$1,"formula")</f>
        <v>5.283306328343678E-5</v>
      </c>
      <c r="AD1864" s="32">
        <f>IFERROR(Tabela3[[#This Row],[Qtd Devolvida Kg]]/$AL$1,"formula")</f>
        <v>5.0323960245972837E-5</v>
      </c>
      <c r="AE1864" s="41" t="str">
        <f>IFERROR(RIGHT(Tabela3[[#This Row],[Cliente]],10),"formula")</f>
        <v>1899 - 47)</v>
      </c>
      <c r="AF1864" s="41">
        <f>IFERROR(VLOOKUP(Tabela3[[#This Row],[Fantasia]],'BASE VENDAS'!#REF!,2,0),0)</f>
        <v>0</v>
      </c>
      <c r="AG1864" s="41">
        <f>IFERROR(VLOOKUP(Tabela3[[#This Row],[Fantasia]],'BASE VENDAS'!#REF!,3,0),0)</f>
        <v>0</v>
      </c>
      <c r="AH1864" s="42">
        <f t="shared" si="30"/>
        <v>2.8611970184302681E-2</v>
      </c>
    </row>
    <row r="1865" spans="1:34" x14ac:dyDescent="0.2">
      <c r="A1865" s="9" t="str">
        <f>IFERROR(Tabela3[[#This Row],[direita]],"formula")</f>
        <v>1899 - 18)</v>
      </c>
      <c r="C1865" t="s">
        <v>1134</v>
      </c>
      <c r="D1865" t="s">
        <v>917</v>
      </c>
      <c r="E1865" t="s">
        <v>1135</v>
      </c>
      <c r="F1865" t="s">
        <v>680</v>
      </c>
      <c r="G1865" t="s">
        <v>1163</v>
      </c>
      <c r="H1865" s="48">
        <v>45694</v>
      </c>
      <c r="I1865" t="s">
        <v>357</v>
      </c>
      <c r="J1865" t="s">
        <v>303</v>
      </c>
      <c r="K1865" t="s">
        <v>17</v>
      </c>
      <c r="L1865" t="s">
        <v>180</v>
      </c>
      <c r="M1865" t="s">
        <v>180</v>
      </c>
      <c r="N1865" t="s">
        <v>344</v>
      </c>
      <c r="O1865" t="s">
        <v>344</v>
      </c>
      <c r="P1865" t="s">
        <v>1385</v>
      </c>
      <c r="Q1865" t="s">
        <v>307</v>
      </c>
      <c r="R1865" t="s">
        <v>181</v>
      </c>
      <c r="S1865" t="s">
        <v>20</v>
      </c>
      <c r="T1865" s="49">
        <v>1.6111</v>
      </c>
      <c r="U1865" s="49">
        <v>28.9998</v>
      </c>
      <c r="V1865" s="49">
        <v>275.5</v>
      </c>
      <c r="W1865" t="s">
        <v>315</v>
      </c>
      <c r="X1865" t="s">
        <v>370</v>
      </c>
      <c r="Y1865" t="s">
        <v>379</v>
      </c>
      <c r="Z1865" t="s">
        <v>1386</v>
      </c>
      <c r="AA1865" s="2" t="str">
        <f>IFERROR(VLOOKUP(Tabela3[[#This Row],[RetornCodigo]],Tabela7[],4,0),"formula")</f>
        <v xml:space="preserve">Assai Maracanau   </v>
      </c>
      <c r="AB1865" s="9" t="str">
        <f>IFERROR(VLOOKUP(Tabela3[[#This Row],[RetornCodigo]],Tabela7[],3,0),"formula")</f>
        <v>Assai</v>
      </c>
      <c r="AC1865" s="40">
        <f>IFERROR(Tabela3[[#This Row],[Vlr Devolução]]/$AK$1,"formula")</f>
        <v>8.8268701847100278E-4</v>
      </c>
      <c r="AD1865" s="32">
        <f>IFERROR(Tabela3[[#This Row],[Qtd Devolvida Kg]]/$AL$1,"formula")</f>
        <v>8.4104701610256051E-4</v>
      </c>
      <c r="AE1865" s="41" t="str">
        <f>IFERROR(RIGHT(Tabela3[[#This Row],[Cliente]],10),"formula")</f>
        <v>1899 - 18)</v>
      </c>
      <c r="AF1865" s="41">
        <f>IFERROR(VLOOKUP(Tabela3[[#This Row],[Fantasia]],'BASE VENDAS'!#REF!,2,0),0)</f>
        <v>0</v>
      </c>
      <c r="AG1865" s="41">
        <f>IFERROR(VLOOKUP(Tabela3[[#This Row],[Fantasia]],'BASE VENDAS'!#REF!,3,0),0)</f>
        <v>0</v>
      </c>
      <c r="AH1865" s="42">
        <f t="shared" si="30"/>
        <v>2.8611970184302681E-2</v>
      </c>
    </row>
    <row r="1866" spans="1:34" x14ac:dyDescent="0.2">
      <c r="A1866" s="9" t="str">
        <f>IFERROR(Tabela3[[#This Row],[direita]],"formula")</f>
        <v>1899 - 26)</v>
      </c>
      <c r="C1866" t="s">
        <v>1134</v>
      </c>
      <c r="D1866" t="s">
        <v>917</v>
      </c>
      <c r="E1866" t="s">
        <v>1135</v>
      </c>
      <c r="F1866" t="s">
        <v>676</v>
      </c>
      <c r="G1866" t="s">
        <v>1219</v>
      </c>
      <c r="H1866" s="48">
        <v>45693</v>
      </c>
      <c r="I1866" t="s">
        <v>357</v>
      </c>
      <c r="J1866" t="s">
        <v>303</v>
      </c>
      <c r="K1866" t="s">
        <v>17</v>
      </c>
      <c r="L1866" t="s">
        <v>180</v>
      </c>
      <c r="M1866" t="s">
        <v>180</v>
      </c>
      <c r="N1866" t="s">
        <v>344</v>
      </c>
      <c r="O1866" t="s">
        <v>344</v>
      </c>
      <c r="P1866" t="s">
        <v>1393</v>
      </c>
      <c r="Q1866" t="s">
        <v>309</v>
      </c>
      <c r="R1866" t="s">
        <v>181</v>
      </c>
      <c r="S1866" t="s">
        <v>20</v>
      </c>
      <c r="T1866" s="49">
        <v>0.22220000000000001</v>
      </c>
      <c r="U1866" s="49">
        <v>3.9996</v>
      </c>
      <c r="V1866" s="49">
        <v>38</v>
      </c>
      <c r="W1866" t="s">
        <v>315</v>
      </c>
      <c r="X1866" t="s">
        <v>302</v>
      </c>
      <c r="Y1866" t="s">
        <v>21</v>
      </c>
      <c r="Z1866" t="s">
        <v>1394</v>
      </c>
      <c r="AA1866" s="2" t="str">
        <f>IFERROR(VLOOKUP(Tabela3[[#This Row],[RetornCodigo]],Tabela7[],4,0),"formula")</f>
        <v xml:space="preserve">Assai Messejena   </v>
      </c>
      <c r="AB1866" s="9" t="str">
        <f>IFERROR(VLOOKUP(Tabela3[[#This Row],[RetornCodigo]],Tabela7[],3,0),"formula")</f>
        <v>Assai</v>
      </c>
      <c r="AC1866" s="40">
        <f>IFERROR(Tabela3[[#This Row],[Vlr Devolução]]/$AK$1,"formula")</f>
        <v>1.2174993358220727E-4</v>
      </c>
      <c r="AD1866" s="32">
        <f>IFERROR(Tabela3[[#This Row],[Qtd Devolvida Kg]]/$AL$1,"formula")</f>
        <v>1.1599568430140211E-4</v>
      </c>
      <c r="AE1866" s="41" t="str">
        <f>IFERROR(RIGHT(Tabela3[[#This Row],[Cliente]],10),"formula")</f>
        <v>1899 - 26)</v>
      </c>
      <c r="AF1866" s="41">
        <f>IFERROR(VLOOKUP(Tabela3[[#This Row],[Fantasia]],'BASE VENDAS'!#REF!,2,0),0)</f>
        <v>0</v>
      </c>
      <c r="AG1866" s="41">
        <f>IFERROR(VLOOKUP(Tabela3[[#This Row],[Fantasia]],'BASE VENDAS'!#REF!,3,0),0)</f>
        <v>0</v>
      </c>
      <c r="AH1866" s="42">
        <f t="shared" si="30"/>
        <v>2.8611970184302681E-2</v>
      </c>
    </row>
    <row r="1867" spans="1:34" x14ac:dyDescent="0.2">
      <c r="A1867" s="9" t="str">
        <f>IFERROR(Tabela3[[#This Row],[direita]],"formula")</f>
        <v>2459 - 38)</v>
      </c>
      <c r="C1867" t="s">
        <v>1134</v>
      </c>
      <c r="D1867" t="s">
        <v>917</v>
      </c>
      <c r="E1867" t="s">
        <v>1135</v>
      </c>
      <c r="F1867" t="s">
        <v>699</v>
      </c>
      <c r="G1867" t="s">
        <v>1401</v>
      </c>
      <c r="H1867" s="48">
        <v>45694</v>
      </c>
      <c r="I1867" t="s">
        <v>357</v>
      </c>
      <c r="J1867" t="s">
        <v>303</v>
      </c>
      <c r="K1867" t="s">
        <v>17</v>
      </c>
      <c r="L1867" t="s">
        <v>180</v>
      </c>
      <c r="M1867" t="s">
        <v>180</v>
      </c>
      <c r="N1867" t="s">
        <v>344</v>
      </c>
      <c r="O1867" t="s">
        <v>344</v>
      </c>
      <c r="P1867" t="s">
        <v>1402</v>
      </c>
      <c r="Q1867" t="s">
        <v>317</v>
      </c>
      <c r="R1867" t="s">
        <v>181</v>
      </c>
      <c r="S1867" t="s">
        <v>20</v>
      </c>
      <c r="T1867" s="49">
        <v>4.1555999999999997</v>
      </c>
      <c r="U1867" s="49">
        <v>74.800799999999995</v>
      </c>
      <c r="V1867" s="49">
        <v>561</v>
      </c>
      <c r="W1867" t="s">
        <v>315</v>
      </c>
      <c r="X1867" t="s">
        <v>370</v>
      </c>
      <c r="Y1867" t="s">
        <v>379</v>
      </c>
      <c r="Z1867" t="s">
        <v>1403</v>
      </c>
      <c r="AA1867" s="2" t="str">
        <f>IFERROR(VLOOKUP(Tabela3[[#This Row],[RetornCodigo]],Tabela7[],4,0),"formula")</f>
        <v xml:space="preserve">Mateus Tiangua Seminario   </v>
      </c>
      <c r="AB1867" s="9" t="str">
        <f>IFERROR(VLOOKUP(Tabela3[[#This Row],[RetornCodigo]],Tabela7[],3,0),"formula")</f>
        <v>Mateus</v>
      </c>
      <c r="AC1867" s="40">
        <f>IFERROR(Tabela3[[#This Row],[Vlr Devolução]]/$AK$1,"formula")</f>
        <v>1.7974134931478495E-3</v>
      </c>
      <c r="AD1867" s="32">
        <f>IFERROR(Tabela3[[#This Row],[Qtd Devolvida Kg]]/$AL$1,"formula")</f>
        <v>2.1693594315162312E-3</v>
      </c>
      <c r="AE1867" s="41" t="str">
        <f>IFERROR(RIGHT(Tabela3[[#This Row],[Cliente]],10),"formula")</f>
        <v>2459 - 38)</v>
      </c>
      <c r="AF1867" s="41">
        <f>IFERROR(VLOOKUP(Tabela3[[#This Row],[Fantasia]],'BASE VENDAS'!#REF!,2,0),0)</f>
        <v>0</v>
      </c>
      <c r="AG1867" s="41">
        <f>IFERROR(VLOOKUP(Tabela3[[#This Row],[Fantasia]],'BASE VENDAS'!#REF!,3,0),0)</f>
        <v>0</v>
      </c>
      <c r="AH1867" s="42">
        <f t="shared" si="30"/>
        <v>2.8611970184302681E-2</v>
      </c>
    </row>
    <row r="1868" spans="1:34" x14ac:dyDescent="0.2">
      <c r="A1868" s="9" t="str">
        <f>IFERROR(Tabela3[[#This Row],[direita]],"formula")</f>
        <v>2459 - 56)</v>
      </c>
      <c r="C1868" t="s">
        <v>1134</v>
      </c>
      <c r="D1868" t="s">
        <v>917</v>
      </c>
      <c r="E1868" t="s">
        <v>1135</v>
      </c>
      <c r="F1868" t="s">
        <v>695</v>
      </c>
      <c r="G1868" t="s">
        <v>1733</v>
      </c>
      <c r="H1868" s="48">
        <v>45693</v>
      </c>
      <c r="I1868" t="s">
        <v>357</v>
      </c>
      <c r="J1868" t="s">
        <v>303</v>
      </c>
      <c r="K1868" t="s">
        <v>17</v>
      </c>
      <c r="L1868" t="s">
        <v>180</v>
      </c>
      <c r="M1868" t="s">
        <v>180</v>
      </c>
      <c r="N1868" t="s">
        <v>344</v>
      </c>
      <c r="O1868" t="s">
        <v>344</v>
      </c>
      <c r="P1868" t="s">
        <v>1843</v>
      </c>
      <c r="Q1868" t="s">
        <v>309</v>
      </c>
      <c r="R1868" t="s">
        <v>181</v>
      </c>
      <c r="S1868" t="s">
        <v>20</v>
      </c>
      <c r="T1868" s="49">
        <v>1.5556000000000001</v>
      </c>
      <c r="U1868" s="49">
        <v>28.000800000000002</v>
      </c>
      <c r="V1868" s="49">
        <v>210</v>
      </c>
      <c r="W1868" t="s">
        <v>315</v>
      </c>
      <c r="X1868" t="s">
        <v>370</v>
      </c>
      <c r="Y1868" t="s">
        <v>379</v>
      </c>
      <c r="Z1868" t="s">
        <v>1844</v>
      </c>
      <c r="AA1868" s="2" t="str">
        <f>IFERROR(VLOOKUP(Tabela3[[#This Row],[RetornCodigo]],Tabela7[],4,0),"formula")</f>
        <v xml:space="preserve">Mateus Caninde   </v>
      </c>
      <c r="AB1868" s="9" t="str">
        <f>IFERROR(VLOOKUP(Tabela3[[#This Row],[RetornCodigo]],Tabela7[],3,0),"formula")</f>
        <v>Mateus</v>
      </c>
      <c r="AC1868" s="40">
        <f>IFERROR(Tabela3[[#This Row],[Vlr Devolução]]/$AK$1,"formula")</f>
        <v>6.7282858032272443E-4</v>
      </c>
      <c r="AD1868" s="32">
        <f>IFERROR(Tabela3[[#This Row],[Qtd Devolvida Kg]]/$AL$1,"formula")</f>
        <v>8.1207419666634183E-4</v>
      </c>
      <c r="AE1868" s="41" t="str">
        <f>IFERROR(RIGHT(Tabela3[[#This Row],[Cliente]],10),"formula")</f>
        <v>2459 - 56)</v>
      </c>
      <c r="AF1868" s="41">
        <f>IFERROR(VLOOKUP(Tabela3[[#This Row],[Fantasia]],'BASE VENDAS'!#REF!,2,0),0)</f>
        <v>0</v>
      </c>
      <c r="AG1868" s="41">
        <f>IFERROR(VLOOKUP(Tabela3[[#This Row],[Fantasia]],'BASE VENDAS'!#REF!,3,0),0)</f>
        <v>0</v>
      </c>
      <c r="AH1868" s="42">
        <f t="shared" si="30"/>
        <v>2.8611970184302681E-2</v>
      </c>
    </row>
    <row r="1869" spans="1:34" x14ac:dyDescent="0.2">
      <c r="A1869" s="9" t="str">
        <f>IFERROR(Tabela3[[#This Row],[direita]],"formula")</f>
        <v>2459 - 56)</v>
      </c>
      <c r="C1869" t="s">
        <v>1134</v>
      </c>
      <c r="D1869" t="s">
        <v>917</v>
      </c>
      <c r="E1869" t="s">
        <v>1135</v>
      </c>
      <c r="F1869" t="s">
        <v>695</v>
      </c>
      <c r="G1869" t="s">
        <v>1733</v>
      </c>
      <c r="H1869" s="48">
        <v>45709</v>
      </c>
      <c r="I1869" t="s">
        <v>1982</v>
      </c>
      <c r="J1869" t="s">
        <v>303</v>
      </c>
      <c r="K1869" t="s">
        <v>17</v>
      </c>
      <c r="L1869" t="s">
        <v>180</v>
      </c>
      <c r="M1869" t="s">
        <v>180</v>
      </c>
      <c r="N1869" t="s">
        <v>344</v>
      </c>
      <c r="O1869" t="s">
        <v>344</v>
      </c>
      <c r="P1869" t="s">
        <v>2982</v>
      </c>
      <c r="Q1869" t="s">
        <v>308</v>
      </c>
      <c r="R1869" t="s">
        <v>181</v>
      </c>
      <c r="S1869" t="s">
        <v>20</v>
      </c>
      <c r="T1869" s="49">
        <v>1.1778</v>
      </c>
      <c r="U1869" s="49">
        <v>21.200399999999998</v>
      </c>
      <c r="V1869" s="49">
        <v>159</v>
      </c>
      <c r="W1869" t="s">
        <v>301</v>
      </c>
      <c r="X1869" t="s">
        <v>370</v>
      </c>
      <c r="Y1869" t="s">
        <v>371</v>
      </c>
      <c r="Z1869" t="s">
        <v>1844</v>
      </c>
      <c r="AA1869" s="2" t="str">
        <f>IFERROR(VLOOKUP(Tabela3[[#This Row],[RetornCodigo]],Tabela7[],4,0),"formula")</f>
        <v xml:space="preserve">Mateus Caninde   </v>
      </c>
      <c r="AB1869" s="9" t="str">
        <f>IFERROR(VLOOKUP(Tabela3[[#This Row],[RetornCodigo]],Tabela7[],3,0),"formula")</f>
        <v>Mateus</v>
      </c>
      <c r="AC1869" s="40">
        <f>IFERROR(Tabela3[[#This Row],[Vlr Devolução]]/$AK$1,"formula")</f>
        <v>5.0942735367291996E-4</v>
      </c>
      <c r="AD1869" s="32">
        <f>IFERROR(Tabela3[[#This Row],[Qtd Devolvida Kg]]/$AL$1,"formula")</f>
        <v>6.1485021138700004E-4</v>
      </c>
      <c r="AE1869" s="41" t="str">
        <f>IFERROR(RIGHT(Tabela3[[#This Row],[Cliente]],10),"formula")</f>
        <v>2459 - 56)</v>
      </c>
      <c r="AF1869" s="41">
        <f>IFERROR(VLOOKUP(Tabela3[[#This Row],[Fantasia]],'BASE VENDAS'!#REF!,2,0),0)</f>
        <v>0</v>
      </c>
      <c r="AG1869" s="41">
        <f>IFERROR(VLOOKUP(Tabela3[[#This Row],[Fantasia]],'BASE VENDAS'!#REF!,3,0),0)</f>
        <v>0</v>
      </c>
      <c r="AH1869" s="42">
        <f t="shared" si="30"/>
        <v>2.8611970184302681E-2</v>
      </c>
    </row>
    <row r="1870" spans="1:34" x14ac:dyDescent="0.2">
      <c r="A1870" s="9" t="str">
        <f>IFERROR(Tabela3[[#This Row],[direita]],"formula")</f>
        <v>2459 - 48)</v>
      </c>
      <c r="C1870" t="s">
        <v>1134</v>
      </c>
      <c r="D1870" t="s">
        <v>917</v>
      </c>
      <c r="E1870" t="s">
        <v>1135</v>
      </c>
      <c r="F1870" t="s">
        <v>686</v>
      </c>
      <c r="G1870" t="s">
        <v>1410</v>
      </c>
      <c r="H1870" s="48">
        <v>45693</v>
      </c>
      <c r="I1870" t="s">
        <v>357</v>
      </c>
      <c r="J1870" t="s">
        <v>303</v>
      </c>
      <c r="K1870" t="s">
        <v>17</v>
      </c>
      <c r="L1870" t="s">
        <v>180</v>
      </c>
      <c r="M1870" t="s">
        <v>180</v>
      </c>
      <c r="N1870" t="s">
        <v>344</v>
      </c>
      <c r="O1870" t="s">
        <v>344</v>
      </c>
      <c r="P1870" t="s">
        <v>1411</v>
      </c>
      <c r="Q1870" t="s">
        <v>327</v>
      </c>
      <c r="R1870" t="s">
        <v>181</v>
      </c>
      <c r="S1870" t="s">
        <v>20</v>
      </c>
      <c r="T1870" s="49">
        <v>1.5</v>
      </c>
      <c r="U1870" s="49">
        <v>27</v>
      </c>
      <c r="V1870" s="49">
        <v>202.5</v>
      </c>
      <c r="W1870" t="s">
        <v>315</v>
      </c>
      <c r="X1870" t="s">
        <v>370</v>
      </c>
      <c r="Y1870" t="s">
        <v>379</v>
      </c>
      <c r="Z1870" t="s">
        <v>1412</v>
      </c>
      <c r="AA1870" s="2" t="str">
        <f>IFERROR(VLOOKUP(Tabela3[[#This Row],[RetornCodigo]],Tabela7[],4,0),"formula")</f>
        <v xml:space="preserve">Mateus Quixeramobim   </v>
      </c>
      <c r="AB1870" s="9" t="str">
        <f>IFERROR(VLOOKUP(Tabela3[[#This Row],[RetornCodigo]],Tabela7[],3,0),"formula")</f>
        <v>Mateus</v>
      </c>
      <c r="AC1870" s="40">
        <f>IFERROR(Tabela3[[#This Row],[Vlr Devolução]]/$AK$1,"formula")</f>
        <v>6.4879898816834133E-4</v>
      </c>
      <c r="AD1870" s="32">
        <f>IFERROR(Tabela3[[#This Row],[Qtd Devolvida Kg]]/$AL$1,"formula")</f>
        <v>7.830491739518595E-4</v>
      </c>
      <c r="AE1870" s="41" t="str">
        <f>IFERROR(RIGHT(Tabela3[[#This Row],[Cliente]],10),"formula")</f>
        <v>2459 - 48)</v>
      </c>
      <c r="AF1870" s="41">
        <f>IFERROR(VLOOKUP(Tabela3[[#This Row],[Fantasia]],'BASE VENDAS'!#REF!,2,0),0)</f>
        <v>0</v>
      </c>
      <c r="AG1870" s="41">
        <f>IFERROR(VLOOKUP(Tabela3[[#This Row],[Fantasia]],'BASE VENDAS'!#REF!,3,0),0)</f>
        <v>0</v>
      </c>
      <c r="AH1870" s="42">
        <f t="shared" si="30"/>
        <v>2.8611970184302681E-2</v>
      </c>
    </row>
    <row r="1871" spans="1:34" x14ac:dyDescent="0.2">
      <c r="A1871" s="9" t="str">
        <f>IFERROR(Tabela3[[#This Row],[direita]],"formula")</f>
        <v>2459 - 43)</v>
      </c>
      <c r="C1871" t="s">
        <v>1134</v>
      </c>
      <c r="D1871" t="s">
        <v>917</v>
      </c>
      <c r="E1871" t="s">
        <v>1135</v>
      </c>
      <c r="F1871" t="s">
        <v>682</v>
      </c>
      <c r="G1871" t="s">
        <v>1420</v>
      </c>
      <c r="H1871" s="48">
        <v>45692</v>
      </c>
      <c r="I1871" t="s">
        <v>357</v>
      </c>
      <c r="J1871" t="s">
        <v>303</v>
      </c>
      <c r="K1871" t="s">
        <v>17</v>
      </c>
      <c r="L1871" t="s">
        <v>180</v>
      </c>
      <c r="M1871" t="s">
        <v>180</v>
      </c>
      <c r="N1871" t="s">
        <v>344</v>
      </c>
      <c r="O1871" t="s">
        <v>344</v>
      </c>
      <c r="P1871" t="s">
        <v>1421</v>
      </c>
      <c r="Q1871" t="s">
        <v>307</v>
      </c>
      <c r="R1871" t="s">
        <v>181</v>
      </c>
      <c r="S1871" t="s">
        <v>20</v>
      </c>
      <c r="T1871" s="49">
        <v>0.5</v>
      </c>
      <c r="U1871" s="49">
        <v>9</v>
      </c>
      <c r="V1871" s="49">
        <v>67.5</v>
      </c>
      <c r="W1871" t="s">
        <v>315</v>
      </c>
      <c r="X1871" t="s">
        <v>302</v>
      </c>
      <c r="Y1871" t="s">
        <v>21</v>
      </c>
      <c r="Z1871" t="s">
        <v>1422</v>
      </c>
      <c r="AA1871" s="2" t="str">
        <f>IFERROR(VLOOKUP(Tabela3[[#This Row],[RetornCodigo]],Tabela7[],4,0),"formula")</f>
        <v xml:space="preserve">Mateus Itapipoca   </v>
      </c>
      <c r="AB1871" s="9" t="str">
        <f>IFERROR(VLOOKUP(Tabela3[[#This Row],[RetornCodigo]],Tabela7[],3,0),"formula")</f>
        <v>Mateus</v>
      </c>
      <c r="AC1871" s="40">
        <f>IFERROR(Tabela3[[#This Row],[Vlr Devolução]]/$AK$1,"formula")</f>
        <v>2.1626632938944712E-4</v>
      </c>
      <c r="AD1871" s="32">
        <f>IFERROR(Tabela3[[#This Row],[Qtd Devolvida Kg]]/$AL$1,"formula")</f>
        <v>2.610163913172865E-4</v>
      </c>
      <c r="AE1871" s="41" t="str">
        <f>IFERROR(RIGHT(Tabela3[[#This Row],[Cliente]],10),"formula")</f>
        <v>2459 - 43)</v>
      </c>
      <c r="AF1871" s="41">
        <f>IFERROR(VLOOKUP(Tabela3[[#This Row],[Fantasia]],'BASE VENDAS'!#REF!,2,0),0)</f>
        <v>0</v>
      </c>
      <c r="AG1871" s="41">
        <f>IFERROR(VLOOKUP(Tabela3[[#This Row],[Fantasia]],'BASE VENDAS'!#REF!,3,0),0)</f>
        <v>0</v>
      </c>
      <c r="AH1871" s="42">
        <f t="shared" si="30"/>
        <v>2.8611970184302681E-2</v>
      </c>
    </row>
    <row r="1872" spans="1:34" x14ac:dyDescent="0.2">
      <c r="A1872" s="9" t="str">
        <f>IFERROR(Tabela3[[#This Row],[direita]],"formula")</f>
        <v>2459 - 43)</v>
      </c>
      <c r="C1872" t="s">
        <v>1134</v>
      </c>
      <c r="D1872" t="s">
        <v>917</v>
      </c>
      <c r="E1872" t="s">
        <v>1135</v>
      </c>
      <c r="F1872" t="s">
        <v>682</v>
      </c>
      <c r="G1872" t="s">
        <v>1420</v>
      </c>
      <c r="H1872" s="48">
        <v>45706</v>
      </c>
      <c r="I1872" t="s">
        <v>1982</v>
      </c>
      <c r="J1872" t="s">
        <v>303</v>
      </c>
      <c r="K1872" t="s">
        <v>17</v>
      </c>
      <c r="L1872" t="s">
        <v>180</v>
      </c>
      <c r="M1872" t="s">
        <v>180</v>
      </c>
      <c r="N1872" t="s">
        <v>344</v>
      </c>
      <c r="O1872" t="s">
        <v>344</v>
      </c>
      <c r="P1872" t="s">
        <v>3013</v>
      </c>
      <c r="Q1872" t="s">
        <v>300</v>
      </c>
      <c r="R1872" t="s">
        <v>181</v>
      </c>
      <c r="S1872" t="s">
        <v>20</v>
      </c>
      <c r="T1872" s="49">
        <v>8.1221999999999994</v>
      </c>
      <c r="U1872" s="49">
        <v>146.1996</v>
      </c>
      <c r="V1872" s="49">
        <v>1096.5</v>
      </c>
      <c r="W1872" t="s">
        <v>301</v>
      </c>
      <c r="X1872" t="s">
        <v>370</v>
      </c>
      <c r="Y1872" t="s">
        <v>371</v>
      </c>
      <c r="Z1872" t="s">
        <v>1422</v>
      </c>
      <c r="AA1872" s="2" t="str">
        <f>IFERROR(VLOOKUP(Tabela3[[#This Row],[RetornCodigo]],Tabela7[],4,0),"formula")</f>
        <v xml:space="preserve">Mateus Itapipoca   </v>
      </c>
      <c r="AB1872" s="9" t="str">
        <f>IFERROR(VLOOKUP(Tabela3[[#This Row],[RetornCodigo]],Tabela7[],3,0),"formula")</f>
        <v>Mateus</v>
      </c>
      <c r="AC1872" s="40">
        <f>IFERROR(Tabela3[[#This Row],[Vlr Devolução]]/$AK$1,"formula")</f>
        <v>3.5131263729707967E-3</v>
      </c>
      <c r="AD1872" s="32">
        <f>IFERROR(Tabela3[[#This Row],[Qtd Devolvida Kg]]/$AL$1,"formula")</f>
        <v>4.2400546671145286E-3</v>
      </c>
      <c r="AE1872" s="41" t="str">
        <f>IFERROR(RIGHT(Tabela3[[#This Row],[Cliente]],10),"formula")</f>
        <v>2459 - 43)</v>
      </c>
      <c r="AF1872" s="41">
        <f>IFERROR(VLOOKUP(Tabela3[[#This Row],[Fantasia]],'BASE VENDAS'!#REF!,2,0),0)</f>
        <v>0</v>
      </c>
      <c r="AG1872" s="41">
        <f>IFERROR(VLOOKUP(Tabela3[[#This Row],[Fantasia]],'BASE VENDAS'!#REF!,3,0),0)</f>
        <v>0</v>
      </c>
      <c r="AH1872" s="42">
        <f t="shared" si="30"/>
        <v>2.8611970184302681E-2</v>
      </c>
    </row>
    <row r="1873" spans="1:34" x14ac:dyDescent="0.2">
      <c r="A1873" s="9" t="str">
        <f>IFERROR(Tabela3[[#This Row],[direita]],"formula")</f>
        <v>1899 - 33)</v>
      </c>
      <c r="C1873" t="s">
        <v>1134</v>
      </c>
      <c r="D1873" t="s">
        <v>924</v>
      </c>
      <c r="E1873" t="s">
        <v>1135</v>
      </c>
      <c r="F1873" t="s">
        <v>688</v>
      </c>
      <c r="G1873" t="s">
        <v>1232</v>
      </c>
      <c r="H1873" s="48">
        <v>45695</v>
      </c>
      <c r="I1873" t="s">
        <v>357</v>
      </c>
      <c r="J1873" t="s">
        <v>303</v>
      </c>
      <c r="K1873" t="s">
        <v>17</v>
      </c>
      <c r="L1873" t="s">
        <v>180</v>
      </c>
      <c r="M1873" t="s">
        <v>180</v>
      </c>
      <c r="N1873" t="s">
        <v>344</v>
      </c>
      <c r="O1873" t="s">
        <v>344</v>
      </c>
      <c r="P1873" t="s">
        <v>1430</v>
      </c>
      <c r="Q1873" t="s">
        <v>308</v>
      </c>
      <c r="R1873" t="s">
        <v>181</v>
      </c>
      <c r="S1873" t="s">
        <v>20</v>
      </c>
      <c r="T1873" s="49">
        <v>0.18559999999999999</v>
      </c>
      <c r="U1873" s="49">
        <v>3.3408000000000002</v>
      </c>
      <c r="V1873" s="49">
        <v>31.73</v>
      </c>
      <c r="W1873" t="s">
        <v>315</v>
      </c>
      <c r="X1873" t="s">
        <v>302</v>
      </c>
      <c r="Y1873" t="s">
        <v>21</v>
      </c>
      <c r="Z1873" t="s">
        <v>1431</v>
      </c>
      <c r="AA1873" s="2" t="str">
        <f>IFERROR(VLOOKUP(Tabela3[[#This Row],[RetornCodigo]],Tabela7[],4,0),"formula")</f>
        <v xml:space="preserve">Assai Iguatu   </v>
      </c>
      <c r="AB1873" s="9" t="str">
        <f>IFERROR(VLOOKUP(Tabela3[[#This Row],[RetornCodigo]],Tabela7[],3,0),"formula")</f>
        <v>Assai</v>
      </c>
      <c r="AC1873" s="40">
        <f>IFERROR(Tabela3[[#This Row],[Vlr Devolução]]/$AK$1,"formula")</f>
        <v>1.0166119454114307E-4</v>
      </c>
      <c r="AD1873" s="32">
        <f>IFERROR(Tabela3[[#This Row],[Qtd Devolvida Kg]]/$AL$1,"formula")</f>
        <v>9.6889284456976759E-5</v>
      </c>
      <c r="AE1873" s="41" t="str">
        <f>IFERROR(RIGHT(Tabela3[[#This Row],[Cliente]],10),"formula")</f>
        <v>1899 - 33)</v>
      </c>
      <c r="AF1873" s="41">
        <f>IFERROR(VLOOKUP(Tabela3[[#This Row],[Fantasia]],'BASE VENDAS'!#REF!,2,0),0)</f>
        <v>0</v>
      </c>
      <c r="AG1873" s="41">
        <f>IFERROR(VLOOKUP(Tabela3[[#This Row],[Fantasia]],'BASE VENDAS'!#REF!,3,0),0)</f>
        <v>0</v>
      </c>
      <c r="AH1873" s="42">
        <f t="shared" si="30"/>
        <v>2.8611970184302681E-2</v>
      </c>
    </row>
    <row r="1874" spans="1:34" x14ac:dyDescent="0.2">
      <c r="A1874" s="9" t="str">
        <f>IFERROR(Tabela3[[#This Row],[direita]],"formula")</f>
        <v>0002 - 53)</v>
      </c>
      <c r="C1874" t="s">
        <v>1140</v>
      </c>
      <c r="D1874" t="s">
        <v>918</v>
      </c>
      <c r="E1874" t="s">
        <v>1141</v>
      </c>
      <c r="F1874" t="s">
        <v>679</v>
      </c>
      <c r="G1874" t="s">
        <v>1432</v>
      </c>
      <c r="H1874" s="48">
        <v>45695</v>
      </c>
      <c r="I1874" t="s">
        <v>357</v>
      </c>
      <c r="J1874" t="s">
        <v>303</v>
      </c>
      <c r="K1874" t="s">
        <v>17</v>
      </c>
      <c r="L1874" t="s">
        <v>180</v>
      </c>
      <c r="M1874" t="s">
        <v>180</v>
      </c>
      <c r="N1874" t="s">
        <v>344</v>
      </c>
      <c r="O1874" t="s">
        <v>344</v>
      </c>
      <c r="P1874" t="s">
        <v>1848</v>
      </c>
      <c r="Q1874" t="s">
        <v>308</v>
      </c>
      <c r="R1874" t="s">
        <v>181</v>
      </c>
      <c r="S1874" t="s">
        <v>20</v>
      </c>
      <c r="T1874" s="49">
        <v>0.1111</v>
      </c>
      <c r="U1874" s="49">
        <v>1.9998</v>
      </c>
      <c r="V1874" s="49">
        <v>17.399999999999999</v>
      </c>
      <c r="W1874" t="s">
        <v>315</v>
      </c>
      <c r="X1874" t="s">
        <v>302</v>
      </c>
      <c r="Y1874" t="s">
        <v>21</v>
      </c>
      <c r="Z1874" t="s">
        <v>1434</v>
      </c>
      <c r="AA1874" s="2" t="str">
        <f>IFERROR(VLOOKUP(Tabela3[[#This Row],[RetornCodigo]],Tabela7[],4,0),"formula")</f>
        <v xml:space="preserve">Atac Picos   </v>
      </c>
      <c r="AB1874" s="9" t="str">
        <f>IFERROR(VLOOKUP(Tabela3[[#This Row],[RetornCodigo]],Tabela7[],3,0),"formula")</f>
        <v>Atacadao</v>
      </c>
      <c r="AC1874" s="40">
        <f>IFERROR(Tabela3[[#This Row],[Vlr Devolução]]/$AK$1,"formula")</f>
        <v>5.5748653798168587E-5</v>
      </c>
      <c r="AD1874" s="32">
        <f>IFERROR(Tabela3[[#This Row],[Qtd Devolvida Kg]]/$AL$1,"formula")</f>
        <v>5.7997842150701057E-5</v>
      </c>
      <c r="AE1874" s="41" t="str">
        <f>IFERROR(RIGHT(Tabela3[[#This Row],[Cliente]],10),"formula")</f>
        <v>0002 - 53)</v>
      </c>
      <c r="AF1874" s="41">
        <f>IFERROR(VLOOKUP(Tabela3[[#This Row],[Fantasia]],'BASE VENDAS'!#REF!,2,0),0)</f>
        <v>0</v>
      </c>
      <c r="AG1874" s="41">
        <f>IFERROR(VLOOKUP(Tabela3[[#This Row],[Fantasia]],'BASE VENDAS'!#REF!,3,0),0)</f>
        <v>0</v>
      </c>
      <c r="AH1874" s="42">
        <f t="shared" si="30"/>
        <v>2.8611970184302681E-2</v>
      </c>
    </row>
    <row r="1875" spans="1:34" x14ac:dyDescent="0.2">
      <c r="A1875" s="9" t="str">
        <f>IFERROR(Tabela3[[#This Row],[direita]],"formula")</f>
        <v>1899 - 30)</v>
      </c>
      <c r="C1875" t="s">
        <v>1140</v>
      </c>
      <c r="D1875" t="s">
        <v>919</v>
      </c>
      <c r="E1875" t="s">
        <v>1141</v>
      </c>
      <c r="F1875" t="s">
        <v>679</v>
      </c>
      <c r="G1875" t="s">
        <v>1578</v>
      </c>
      <c r="H1875" s="48">
        <v>45705</v>
      </c>
      <c r="I1875" t="s">
        <v>1982</v>
      </c>
      <c r="J1875" t="s">
        <v>303</v>
      </c>
      <c r="K1875" t="s">
        <v>17</v>
      </c>
      <c r="L1875" t="s">
        <v>180</v>
      </c>
      <c r="M1875" t="s">
        <v>180</v>
      </c>
      <c r="N1875" t="s">
        <v>344</v>
      </c>
      <c r="O1875" t="s">
        <v>344</v>
      </c>
      <c r="P1875" t="s">
        <v>2260</v>
      </c>
      <c r="Q1875" t="s">
        <v>332</v>
      </c>
      <c r="R1875" t="s">
        <v>181</v>
      </c>
      <c r="S1875" t="s">
        <v>20</v>
      </c>
      <c r="T1875" s="49">
        <v>5.5800000000000002E-2</v>
      </c>
      <c r="U1875" s="49">
        <v>1.0044</v>
      </c>
      <c r="V1875" s="49">
        <v>8.94</v>
      </c>
      <c r="W1875" t="s">
        <v>315</v>
      </c>
      <c r="X1875" t="s">
        <v>302</v>
      </c>
      <c r="Y1875" t="s">
        <v>21</v>
      </c>
      <c r="Z1875" t="s">
        <v>2261</v>
      </c>
      <c r="AA1875" s="2" t="str">
        <f>IFERROR(VLOOKUP(Tabela3[[#This Row],[RetornCodigo]],Tabela7[],4,0),"formula")</f>
        <v xml:space="preserve">Assai Picos   </v>
      </c>
      <c r="AB1875" s="9" t="str">
        <f>IFERROR(VLOOKUP(Tabela3[[#This Row],[RetornCodigo]],Tabela7[],3,0),"formula")</f>
        <v>Assai</v>
      </c>
      <c r="AC1875" s="40">
        <f>IFERROR(Tabela3[[#This Row],[Vlr Devolução]]/$AK$1,"formula")</f>
        <v>2.8643273848024552E-5</v>
      </c>
      <c r="AD1875" s="32">
        <f>IFERROR(Tabela3[[#This Row],[Qtd Devolvida Kg]]/$AL$1,"formula")</f>
        <v>2.9129429271009173E-5</v>
      </c>
      <c r="AE1875" s="41" t="str">
        <f>IFERROR(RIGHT(Tabela3[[#This Row],[Cliente]],10),"formula")</f>
        <v>1899 - 30)</v>
      </c>
      <c r="AF1875" s="41">
        <f>IFERROR(VLOOKUP(Tabela3[[#This Row],[Fantasia]],'BASE VENDAS'!#REF!,2,0),0)</f>
        <v>0</v>
      </c>
      <c r="AG1875" s="41">
        <f>IFERROR(VLOOKUP(Tabela3[[#This Row],[Fantasia]],'BASE VENDAS'!#REF!,3,0),0)</f>
        <v>0</v>
      </c>
      <c r="AH1875" s="42">
        <f t="shared" si="30"/>
        <v>2.8611970184302681E-2</v>
      </c>
    </row>
    <row r="1876" spans="1:34" x14ac:dyDescent="0.2">
      <c r="A1876" s="9" t="str">
        <f>IFERROR(Tabela3[[#This Row],[direita]],"formula")</f>
        <v>1899 - 60)</v>
      </c>
      <c r="C1876" t="s">
        <v>1140</v>
      </c>
      <c r="D1876" t="s">
        <v>919</v>
      </c>
      <c r="E1876" t="s">
        <v>1141</v>
      </c>
      <c r="F1876" t="s">
        <v>677</v>
      </c>
      <c r="G1876" t="s">
        <v>1189</v>
      </c>
      <c r="H1876" s="48">
        <v>45694</v>
      </c>
      <c r="I1876" t="s">
        <v>357</v>
      </c>
      <c r="J1876" t="s">
        <v>303</v>
      </c>
      <c r="K1876" t="s">
        <v>17</v>
      </c>
      <c r="L1876" t="s">
        <v>180</v>
      </c>
      <c r="M1876" t="s">
        <v>180</v>
      </c>
      <c r="N1876" t="s">
        <v>344</v>
      </c>
      <c r="O1876" t="s">
        <v>344</v>
      </c>
      <c r="P1876" t="s">
        <v>1464</v>
      </c>
      <c r="Q1876" t="s">
        <v>309</v>
      </c>
      <c r="R1876" t="s">
        <v>181</v>
      </c>
      <c r="S1876" t="s">
        <v>20</v>
      </c>
      <c r="T1876" s="49">
        <v>1.0832999999999999</v>
      </c>
      <c r="U1876" s="49">
        <v>19.499400000000001</v>
      </c>
      <c r="V1876" s="49">
        <v>173.55</v>
      </c>
      <c r="W1876" t="s">
        <v>315</v>
      </c>
      <c r="X1876" t="s">
        <v>302</v>
      </c>
      <c r="Y1876" t="s">
        <v>21</v>
      </c>
      <c r="Z1876" t="s">
        <v>1465</v>
      </c>
      <c r="AA1876" s="2" t="str">
        <f>IFERROR(VLOOKUP(Tabela3[[#This Row],[RetornCodigo]],Tabela7[],4,0),"formula")</f>
        <v xml:space="preserve">Assai Sao Cristovao   </v>
      </c>
      <c r="AB1876" s="9" t="str">
        <f>IFERROR(VLOOKUP(Tabela3[[#This Row],[RetornCodigo]],Tabela7[],3,0),"formula")</f>
        <v>Assai</v>
      </c>
      <c r="AC1876" s="40">
        <f>IFERROR(Tabela3[[#This Row],[Vlr Devolução]]/$AK$1,"formula")</f>
        <v>5.5604476245242303E-4</v>
      </c>
      <c r="AD1876" s="32">
        <f>IFERROR(Tabela3[[#This Row],[Qtd Devolvida Kg]]/$AL$1,"formula")</f>
        <v>5.6551811342803291E-4</v>
      </c>
      <c r="AE1876" s="41" t="str">
        <f>IFERROR(RIGHT(Tabela3[[#This Row],[Cliente]],10),"formula")</f>
        <v>1899 - 60)</v>
      </c>
      <c r="AF1876" s="41">
        <f>IFERROR(VLOOKUP(Tabela3[[#This Row],[Fantasia]],'BASE VENDAS'!#REF!,2,0),0)</f>
        <v>0</v>
      </c>
      <c r="AG1876" s="41">
        <f>IFERROR(VLOOKUP(Tabela3[[#This Row],[Fantasia]],'BASE VENDAS'!#REF!,3,0),0)</f>
        <v>0</v>
      </c>
      <c r="AH1876" s="42">
        <f t="shared" si="30"/>
        <v>2.8611970184302681E-2</v>
      </c>
    </row>
    <row r="1877" spans="1:34" x14ac:dyDescent="0.2">
      <c r="A1877" s="9" t="str">
        <f>IFERROR(Tabela3[[#This Row],[direita]],"formula")</f>
        <v>0048 - 19)</v>
      </c>
      <c r="C1877" t="s">
        <v>1140</v>
      </c>
      <c r="D1877" t="s">
        <v>918</v>
      </c>
      <c r="E1877" t="s">
        <v>1141</v>
      </c>
      <c r="F1877" t="s">
        <v>677</v>
      </c>
      <c r="G1877" t="s">
        <v>1466</v>
      </c>
      <c r="H1877" s="48">
        <v>45695</v>
      </c>
      <c r="I1877" t="s">
        <v>357</v>
      </c>
      <c r="J1877" t="s">
        <v>303</v>
      </c>
      <c r="K1877" t="s">
        <v>17</v>
      </c>
      <c r="L1877" t="s">
        <v>180</v>
      </c>
      <c r="M1877" t="s">
        <v>180</v>
      </c>
      <c r="N1877" t="s">
        <v>344</v>
      </c>
      <c r="O1877" t="s">
        <v>344</v>
      </c>
      <c r="P1877" t="s">
        <v>1467</v>
      </c>
      <c r="Q1877" t="s">
        <v>309</v>
      </c>
      <c r="R1877" t="s">
        <v>181</v>
      </c>
      <c r="S1877" t="s">
        <v>20</v>
      </c>
      <c r="T1877" s="49">
        <v>5.33E-2</v>
      </c>
      <c r="U1877" s="49">
        <v>0.95940000000000003</v>
      </c>
      <c r="V1877" s="49">
        <v>8.35</v>
      </c>
      <c r="W1877" t="s">
        <v>315</v>
      </c>
      <c r="X1877" t="s">
        <v>302</v>
      </c>
      <c r="Y1877" t="s">
        <v>21</v>
      </c>
      <c r="Z1877" t="s">
        <v>1468</v>
      </c>
      <c r="AA1877" s="2" t="str">
        <f>IFERROR(VLOOKUP(Tabela3[[#This Row],[RetornCodigo]],Tabela7[],4,0),"formula")</f>
        <v xml:space="preserve">Atac Teresina   </v>
      </c>
      <c r="AB1877" s="9" t="str">
        <f>IFERROR(VLOOKUP(Tabela3[[#This Row],[RetornCodigo]],Tabela7[],3,0),"formula")</f>
        <v>Atacadao</v>
      </c>
      <c r="AC1877" s="40">
        <f>IFERROR(Tabela3[[#This Row],[Vlr Devolução]]/$AK$1,"formula")</f>
        <v>2.6752945931879755E-5</v>
      </c>
      <c r="AD1877" s="32">
        <f>IFERROR(Tabela3[[#This Row],[Qtd Devolvida Kg]]/$AL$1,"formula")</f>
        <v>2.7824347314422742E-5</v>
      </c>
      <c r="AE1877" s="41" t="str">
        <f>IFERROR(RIGHT(Tabela3[[#This Row],[Cliente]],10),"formula")</f>
        <v>0048 - 19)</v>
      </c>
      <c r="AF1877" s="41">
        <f>IFERROR(VLOOKUP(Tabela3[[#This Row],[Fantasia]],'BASE VENDAS'!#REF!,2,0),0)</f>
        <v>0</v>
      </c>
      <c r="AG1877" s="41">
        <f>IFERROR(VLOOKUP(Tabela3[[#This Row],[Fantasia]],'BASE VENDAS'!#REF!,3,0),0)</f>
        <v>0</v>
      </c>
      <c r="AH1877" s="42">
        <f t="shared" si="30"/>
        <v>2.8611970184302681E-2</v>
      </c>
    </row>
    <row r="1878" spans="1:34" x14ac:dyDescent="0.2">
      <c r="A1878" s="9" t="str">
        <f>IFERROR(Tabela3[[#This Row],[direita]],"formula")</f>
        <v>0048 - 19)</v>
      </c>
      <c r="C1878" t="s">
        <v>1140</v>
      </c>
      <c r="D1878" t="s">
        <v>918</v>
      </c>
      <c r="E1878" t="s">
        <v>1141</v>
      </c>
      <c r="F1878" t="s">
        <v>677</v>
      </c>
      <c r="G1878" t="s">
        <v>1466</v>
      </c>
      <c r="H1878" s="48">
        <v>45707</v>
      </c>
      <c r="I1878" t="s">
        <v>1982</v>
      </c>
      <c r="J1878" t="s">
        <v>303</v>
      </c>
      <c r="K1878" t="s">
        <v>17</v>
      </c>
      <c r="L1878" t="s">
        <v>180</v>
      </c>
      <c r="M1878" t="s">
        <v>180</v>
      </c>
      <c r="N1878" t="s">
        <v>344</v>
      </c>
      <c r="O1878" t="s">
        <v>344</v>
      </c>
      <c r="P1878" t="s">
        <v>2845</v>
      </c>
      <c r="Q1878" t="s">
        <v>332</v>
      </c>
      <c r="R1878" t="s">
        <v>181</v>
      </c>
      <c r="S1878" t="s">
        <v>20</v>
      </c>
      <c r="T1878" s="49">
        <v>0.41670000000000001</v>
      </c>
      <c r="U1878" s="49">
        <v>7.5006000000000004</v>
      </c>
      <c r="V1878" s="49">
        <v>65.25</v>
      </c>
      <c r="W1878" t="s">
        <v>305</v>
      </c>
      <c r="X1878" t="s">
        <v>370</v>
      </c>
      <c r="Y1878" t="s">
        <v>379</v>
      </c>
      <c r="Z1878" t="s">
        <v>1468</v>
      </c>
      <c r="AA1878" s="2" t="str">
        <f>IFERROR(VLOOKUP(Tabela3[[#This Row],[RetornCodigo]],Tabela7[],4,0),"formula")</f>
        <v xml:space="preserve">Atac Teresina   </v>
      </c>
      <c r="AB1878" s="9" t="str">
        <f>IFERROR(VLOOKUP(Tabela3[[#This Row],[RetornCodigo]],Tabela7[],3,0),"formula")</f>
        <v>Atacadao</v>
      </c>
      <c r="AC1878" s="40">
        <f>IFERROR(Tabela3[[#This Row],[Vlr Devolução]]/$AK$1,"formula")</f>
        <v>2.0905745174313223E-4</v>
      </c>
      <c r="AD1878" s="32">
        <f>IFERROR(Tabela3[[#This Row],[Qtd Devolvida Kg]]/$AL$1,"formula")</f>
        <v>2.1753106052382657E-4</v>
      </c>
      <c r="AE1878" s="41" t="str">
        <f>IFERROR(RIGHT(Tabela3[[#This Row],[Cliente]],10),"formula")</f>
        <v>0048 - 19)</v>
      </c>
      <c r="AF1878" s="41">
        <f>IFERROR(VLOOKUP(Tabela3[[#This Row],[Fantasia]],'BASE VENDAS'!#REF!,2,0),0)</f>
        <v>0</v>
      </c>
      <c r="AG1878" s="41">
        <f>IFERROR(VLOOKUP(Tabela3[[#This Row],[Fantasia]],'BASE VENDAS'!#REF!,3,0),0)</f>
        <v>0</v>
      </c>
      <c r="AH1878" s="42">
        <f t="shared" si="30"/>
        <v>2.8611970184302681E-2</v>
      </c>
    </row>
    <row r="1879" spans="1:34" x14ac:dyDescent="0.2">
      <c r="A1879" s="9" t="str">
        <f>IFERROR(Tabela3[[#This Row],[direita]],"formula")</f>
        <v>0002 - 58)</v>
      </c>
      <c r="C1879" t="s">
        <v>1140</v>
      </c>
      <c r="D1879" t="s">
        <v>918</v>
      </c>
      <c r="E1879" t="s">
        <v>1141</v>
      </c>
      <c r="F1879" t="s">
        <v>677</v>
      </c>
      <c r="G1879" t="s">
        <v>1469</v>
      </c>
      <c r="H1879" s="48">
        <v>45695</v>
      </c>
      <c r="I1879" t="s">
        <v>357</v>
      </c>
      <c r="J1879" t="s">
        <v>303</v>
      </c>
      <c r="K1879" t="s">
        <v>17</v>
      </c>
      <c r="L1879" t="s">
        <v>180</v>
      </c>
      <c r="M1879" t="s">
        <v>180</v>
      </c>
      <c r="N1879" t="s">
        <v>344</v>
      </c>
      <c r="O1879" t="s">
        <v>344</v>
      </c>
      <c r="P1879" t="s">
        <v>1470</v>
      </c>
      <c r="Q1879" t="s">
        <v>327</v>
      </c>
      <c r="R1879" t="s">
        <v>181</v>
      </c>
      <c r="S1879" t="s">
        <v>20</v>
      </c>
      <c r="T1879" s="49">
        <v>5.5599999999999997E-2</v>
      </c>
      <c r="U1879" s="49">
        <v>1.0007999999999999</v>
      </c>
      <c r="V1879" s="49">
        <v>8.6999999999999993</v>
      </c>
      <c r="W1879" t="s">
        <v>315</v>
      </c>
      <c r="X1879" t="s">
        <v>302</v>
      </c>
      <c r="Y1879" t="s">
        <v>21</v>
      </c>
      <c r="Z1879" t="s">
        <v>1471</v>
      </c>
      <c r="AA1879" s="2" t="str">
        <f>IFERROR(VLOOKUP(Tabela3[[#This Row],[RetornCodigo]],Tabela7[],4,0),"formula")</f>
        <v xml:space="preserve">Atac Ilhotas   </v>
      </c>
      <c r="AB1879" s="9" t="str">
        <f>IFERROR(VLOOKUP(Tabela3[[#This Row],[RetornCodigo]],Tabela7[],3,0),"formula")</f>
        <v>Atacadao</v>
      </c>
      <c r="AC1879" s="40">
        <f>IFERROR(Tabela3[[#This Row],[Vlr Devolução]]/$AK$1,"formula")</f>
        <v>2.7874326899084294E-5</v>
      </c>
      <c r="AD1879" s="32">
        <f>IFERROR(Tabela3[[#This Row],[Qtd Devolvida Kg]]/$AL$1,"formula")</f>
        <v>2.9025022714482256E-5</v>
      </c>
      <c r="AE1879" s="41" t="str">
        <f>IFERROR(RIGHT(Tabela3[[#This Row],[Cliente]],10),"formula")</f>
        <v>0002 - 58)</v>
      </c>
      <c r="AF1879" s="41">
        <f>IFERROR(VLOOKUP(Tabela3[[#This Row],[Fantasia]],'BASE VENDAS'!#REF!,2,0),0)</f>
        <v>0</v>
      </c>
      <c r="AG1879" s="41">
        <f>IFERROR(VLOOKUP(Tabela3[[#This Row],[Fantasia]],'BASE VENDAS'!#REF!,3,0),0)</f>
        <v>0</v>
      </c>
      <c r="AH1879" s="42">
        <f t="shared" si="30"/>
        <v>2.8611970184302681E-2</v>
      </c>
    </row>
    <row r="1880" spans="1:34" x14ac:dyDescent="0.2">
      <c r="A1880" s="9" t="str">
        <f>IFERROR(Tabela3[[#This Row],[direita]],"formula")</f>
        <v>0002 - 58)</v>
      </c>
      <c r="C1880" t="s">
        <v>1140</v>
      </c>
      <c r="D1880" t="s">
        <v>918</v>
      </c>
      <c r="E1880" t="s">
        <v>1141</v>
      </c>
      <c r="F1880" t="s">
        <v>677</v>
      </c>
      <c r="G1880" t="s">
        <v>1469</v>
      </c>
      <c r="H1880" s="48">
        <v>45702</v>
      </c>
      <c r="I1880" t="s">
        <v>430</v>
      </c>
      <c r="J1880" t="s">
        <v>303</v>
      </c>
      <c r="K1880" t="s">
        <v>17</v>
      </c>
      <c r="L1880" t="s">
        <v>180</v>
      </c>
      <c r="M1880" t="s">
        <v>180</v>
      </c>
      <c r="N1880" t="s">
        <v>344</v>
      </c>
      <c r="O1880" t="s">
        <v>344</v>
      </c>
      <c r="P1880" t="s">
        <v>2271</v>
      </c>
      <c r="Q1880" t="s">
        <v>307</v>
      </c>
      <c r="R1880" t="s">
        <v>181</v>
      </c>
      <c r="S1880" t="s">
        <v>20</v>
      </c>
      <c r="T1880" s="49">
        <v>5.5599999999999997E-2</v>
      </c>
      <c r="U1880" s="49">
        <v>1.0007999999999999</v>
      </c>
      <c r="V1880" s="49">
        <v>8.6999999999999993</v>
      </c>
      <c r="W1880" t="s">
        <v>315</v>
      </c>
      <c r="X1880" t="s">
        <v>368</v>
      </c>
      <c r="Y1880" t="s">
        <v>369</v>
      </c>
      <c r="Z1880" t="s">
        <v>1471</v>
      </c>
      <c r="AA1880" s="2" t="str">
        <f>IFERROR(VLOOKUP(Tabela3[[#This Row],[RetornCodigo]],Tabela7[],4,0),"formula")</f>
        <v xml:space="preserve">Atac Ilhotas   </v>
      </c>
      <c r="AB1880" s="9" t="str">
        <f>IFERROR(VLOOKUP(Tabela3[[#This Row],[RetornCodigo]],Tabela7[],3,0),"formula")</f>
        <v>Atacadao</v>
      </c>
      <c r="AC1880" s="40">
        <f>IFERROR(Tabela3[[#This Row],[Vlr Devolução]]/$AK$1,"formula")</f>
        <v>2.7874326899084294E-5</v>
      </c>
      <c r="AD1880" s="32">
        <f>IFERROR(Tabela3[[#This Row],[Qtd Devolvida Kg]]/$AL$1,"formula")</f>
        <v>2.9025022714482256E-5</v>
      </c>
      <c r="AE1880" s="41" t="str">
        <f>IFERROR(RIGHT(Tabela3[[#This Row],[Cliente]],10),"formula")</f>
        <v>0002 - 58)</v>
      </c>
      <c r="AF1880" s="41">
        <f>IFERROR(VLOOKUP(Tabela3[[#This Row],[Fantasia]],'BASE VENDAS'!#REF!,2,0),0)</f>
        <v>0</v>
      </c>
      <c r="AG1880" s="41">
        <f>IFERROR(VLOOKUP(Tabela3[[#This Row],[Fantasia]],'BASE VENDAS'!#REF!,3,0),0)</f>
        <v>0</v>
      </c>
      <c r="AH1880" s="42">
        <f t="shared" si="30"/>
        <v>2.8611970184302681E-2</v>
      </c>
    </row>
    <row r="1881" spans="1:34" x14ac:dyDescent="0.2">
      <c r="A1881" s="9" t="str">
        <f>IFERROR(Tabela3[[#This Row],[direita]],"formula")</f>
        <v>0002 - 58)</v>
      </c>
      <c r="C1881" t="s">
        <v>1140</v>
      </c>
      <c r="D1881" t="s">
        <v>918</v>
      </c>
      <c r="E1881" t="s">
        <v>1141</v>
      </c>
      <c r="F1881" t="s">
        <v>677</v>
      </c>
      <c r="G1881" t="s">
        <v>1469</v>
      </c>
      <c r="H1881" s="48">
        <v>45699</v>
      </c>
      <c r="I1881" t="s">
        <v>430</v>
      </c>
      <c r="J1881" t="s">
        <v>303</v>
      </c>
      <c r="K1881" t="s">
        <v>17</v>
      </c>
      <c r="L1881" t="s">
        <v>180</v>
      </c>
      <c r="M1881" t="s">
        <v>180</v>
      </c>
      <c r="N1881" t="s">
        <v>344</v>
      </c>
      <c r="O1881" t="s">
        <v>344</v>
      </c>
      <c r="P1881" t="s">
        <v>1472</v>
      </c>
      <c r="Q1881" t="s">
        <v>309</v>
      </c>
      <c r="R1881" t="s">
        <v>181</v>
      </c>
      <c r="S1881" t="s">
        <v>20</v>
      </c>
      <c r="T1881" s="49">
        <v>0.1111</v>
      </c>
      <c r="U1881" s="49">
        <v>1.9998</v>
      </c>
      <c r="V1881" s="49">
        <v>17.399999999999999</v>
      </c>
      <c r="W1881" t="s">
        <v>301</v>
      </c>
      <c r="X1881" t="s">
        <v>370</v>
      </c>
      <c r="Y1881" t="s">
        <v>371</v>
      </c>
      <c r="Z1881" t="s">
        <v>1471</v>
      </c>
      <c r="AA1881" s="2" t="str">
        <f>IFERROR(VLOOKUP(Tabela3[[#This Row],[RetornCodigo]],Tabela7[],4,0),"formula")</f>
        <v xml:space="preserve">Atac Ilhotas   </v>
      </c>
      <c r="AB1881" s="9" t="str">
        <f>IFERROR(VLOOKUP(Tabela3[[#This Row],[RetornCodigo]],Tabela7[],3,0),"formula")</f>
        <v>Atacadao</v>
      </c>
      <c r="AC1881" s="40">
        <f>IFERROR(Tabela3[[#This Row],[Vlr Devolução]]/$AK$1,"formula")</f>
        <v>5.5748653798168587E-5</v>
      </c>
      <c r="AD1881" s="32">
        <f>IFERROR(Tabela3[[#This Row],[Qtd Devolvida Kg]]/$AL$1,"formula")</f>
        <v>5.7997842150701057E-5</v>
      </c>
      <c r="AE1881" s="41" t="str">
        <f>IFERROR(RIGHT(Tabela3[[#This Row],[Cliente]],10),"formula")</f>
        <v>0002 - 58)</v>
      </c>
      <c r="AF1881" s="41">
        <f>IFERROR(VLOOKUP(Tabela3[[#This Row],[Fantasia]],'BASE VENDAS'!#REF!,2,0),0)</f>
        <v>0</v>
      </c>
      <c r="AG1881" s="41">
        <f>IFERROR(VLOOKUP(Tabela3[[#This Row],[Fantasia]],'BASE VENDAS'!#REF!,3,0),0)</f>
        <v>0</v>
      </c>
      <c r="AH1881" s="42">
        <f t="shared" si="30"/>
        <v>2.8611970184302681E-2</v>
      </c>
    </row>
    <row r="1882" spans="1:34" x14ac:dyDescent="0.2">
      <c r="A1882" s="9" t="str">
        <f>IFERROR(Tabela3[[#This Row],[direita]],"formula")</f>
        <v>0002 - 40)</v>
      </c>
      <c r="C1882" t="s">
        <v>1140</v>
      </c>
      <c r="D1882" t="s">
        <v>918</v>
      </c>
      <c r="E1882" t="s">
        <v>1141</v>
      </c>
      <c r="F1882" t="s">
        <v>677</v>
      </c>
      <c r="G1882" t="s">
        <v>1473</v>
      </c>
      <c r="H1882" s="48">
        <v>45694</v>
      </c>
      <c r="I1882" t="s">
        <v>357</v>
      </c>
      <c r="J1882" t="s">
        <v>303</v>
      </c>
      <c r="K1882" t="s">
        <v>17</v>
      </c>
      <c r="L1882" t="s">
        <v>180</v>
      </c>
      <c r="M1882" t="s">
        <v>180</v>
      </c>
      <c r="N1882" t="s">
        <v>344</v>
      </c>
      <c r="O1882" t="s">
        <v>344</v>
      </c>
      <c r="P1882" t="s">
        <v>1474</v>
      </c>
      <c r="Q1882" t="s">
        <v>307</v>
      </c>
      <c r="R1882" t="s">
        <v>181</v>
      </c>
      <c r="S1882" t="s">
        <v>20</v>
      </c>
      <c r="T1882" s="49">
        <v>0.1111</v>
      </c>
      <c r="U1882" s="49">
        <v>1.9998</v>
      </c>
      <c r="V1882" s="49">
        <v>17.399999999999999</v>
      </c>
      <c r="W1882" t="s">
        <v>315</v>
      </c>
      <c r="X1882" t="s">
        <v>302</v>
      </c>
      <c r="Y1882" t="s">
        <v>21</v>
      </c>
      <c r="Z1882" t="s">
        <v>1475</v>
      </c>
      <c r="AA1882" s="2" t="str">
        <f>IFERROR(VLOOKUP(Tabela3[[#This Row],[RetornCodigo]],Tabela7[],4,0),"formula")</f>
        <v xml:space="preserve">Atac Bela Vista   </v>
      </c>
      <c r="AB1882" s="9" t="str">
        <f>IFERROR(VLOOKUP(Tabela3[[#This Row],[RetornCodigo]],Tabela7[],3,0),"formula")</f>
        <v>Atacadao</v>
      </c>
      <c r="AC1882" s="40">
        <f>IFERROR(Tabela3[[#This Row],[Vlr Devolução]]/$AK$1,"formula")</f>
        <v>5.5748653798168587E-5</v>
      </c>
      <c r="AD1882" s="32">
        <f>IFERROR(Tabela3[[#This Row],[Qtd Devolvida Kg]]/$AL$1,"formula")</f>
        <v>5.7997842150701057E-5</v>
      </c>
      <c r="AE1882" s="41" t="str">
        <f>IFERROR(RIGHT(Tabela3[[#This Row],[Cliente]],10),"formula")</f>
        <v>0002 - 40)</v>
      </c>
      <c r="AF1882" s="41">
        <f>IFERROR(VLOOKUP(Tabela3[[#This Row],[Fantasia]],'BASE VENDAS'!#REF!,2,0),0)</f>
        <v>0</v>
      </c>
      <c r="AG1882" s="41">
        <f>IFERROR(VLOOKUP(Tabela3[[#This Row],[Fantasia]],'BASE VENDAS'!#REF!,3,0),0)</f>
        <v>0</v>
      </c>
      <c r="AH1882" s="42">
        <f t="shared" si="30"/>
        <v>2.8611970184302681E-2</v>
      </c>
    </row>
    <row r="1883" spans="1:34" x14ac:dyDescent="0.2">
      <c r="A1883" s="9" t="str">
        <f>IFERROR(Tabela3[[#This Row],[direita]],"formula")</f>
        <v>0002 - 40)</v>
      </c>
      <c r="C1883" t="s">
        <v>1140</v>
      </c>
      <c r="D1883" t="s">
        <v>918</v>
      </c>
      <c r="E1883" t="s">
        <v>1141</v>
      </c>
      <c r="F1883" t="s">
        <v>677</v>
      </c>
      <c r="G1883" t="s">
        <v>1473</v>
      </c>
      <c r="H1883" s="48">
        <v>45695</v>
      </c>
      <c r="I1883" t="s">
        <v>357</v>
      </c>
      <c r="J1883" t="s">
        <v>303</v>
      </c>
      <c r="K1883" t="s">
        <v>17</v>
      </c>
      <c r="L1883" t="s">
        <v>180</v>
      </c>
      <c r="M1883" t="s">
        <v>180</v>
      </c>
      <c r="N1883" t="s">
        <v>344</v>
      </c>
      <c r="O1883" t="s">
        <v>344</v>
      </c>
      <c r="P1883" t="s">
        <v>1477</v>
      </c>
      <c r="Q1883" t="s">
        <v>308</v>
      </c>
      <c r="R1883" t="s">
        <v>181</v>
      </c>
      <c r="S1883" t="s">
        <v>20</v>
      </c>
      <c r="T1883" s="49">
        <v>0.1111</v>
      </c>
      <c r="U1883" s="49">
        <v>1.9998</v>
      </c>
      <c r="V1883" s="49">
        <v>17.399999999999999</v>
      </c>
      <c r="W1883" t="s">
        <v>315</v>
      </c>
      <c r="X1883" t="s">
        <v>368</v>
      </c>
      <c r="Y1883" t="s">
        <v>369</v>
      </c>
      <c r="Z1883" t="s">
        <v>1475</v>
      </c>
      <c r="AA1883" s="2" t="str">
        <f>IFERROR(VLOOKUP(Tabela3[[#This Row],[RetornCodigo]],Tabela7[],4,0),"formula")</f>
        <v xml:space="preserve">Atac Bela Vista   </v>
      </c>
      <c r="AB1883" s="9" t="str">
        <f>IFERROR(VLOOKUP(Tabela3[[#This Row],[RetornCodigo]],Tabela7[],3,0),"formula")</f>
        <v>Atacadao</v>
      </c>
      <c r="AC1883" s="40">
        <f>IFERROR(Tabela3[[#This Row],[Vlr Devolução]]/$AK$1,"formula")</f>
        <v>5.5748653798168587E-5</v>
      </c>
      <c r="AD1883" s="32">
        <f>IFERROR(Tabela3[[#This Row],[Qtd Devolvida Kg]]/$AL$1,"formula")</f>
        <v>5.7997842150701057E-5</v>
      </c>
      <c r="AE1883" s="41" t="str">
        <f>IFERROR(RIGHT(Tabela3[[#This Row],[Cliente]],10),"formula")</f>
        <v>0002 - 40)</v>
      </c>
      <c r="AF1883" s="41">
        <f>IFERROR(VLOOKUP(Tabela3[[#This Row],[Fantasia]],'BASE VENDAS'!#REF!,2,0),0)</f>
        <v>0</v>
      </c>
      <c r="AG1883" s="41">
        <f>IFERROR(VLOOKUP(Tabela3[[#This Row],[Fantasia]],'BASE VENDAS'!#REF!,3,0),0)</f>
        <v>0</v>
      </c>
      <c r="AH1883" s="42">
        <f t="shared" si="30"/>
        <v>2.8611970184302681E-2</v>
      </c>
    </row>
    <row r="1884" spans="1:34" x14ac:dyDescent="0.2">
      <c r="A1884" s="9" t="str">
        <f>IFERROR(Tabela3[[#This Row],[direita]],"formula")</f>
        <v>0002 - 11)</v>
      </c>
      <c r="C1884" t="s">
        <v>1140</v>
      </c>
      <c r="D1884" t="s">
        <v>918</v>
      </c>
      <c r="E1884" t="s">
        <v>1141</v>
      </c>
      <c r="F1884" t="s">
        <v>677</v>
      </c>
      <c r="G1884" t="s">
        <v>1479</v>
      </c>
      <c r="H1884" s="48">
        <v>45695</v>
      </c>
      <c r="I1884" t="s">
        <v>357</v>
      </c>
      <c r="J1884" t="s">
        <v>303</v>
      </c>
      <c r="K1884" t="s">
        <v>17</v>
      </c>
      <c r="L1884" t="s">
        <v>180</v>
      </c>
      <c r="M1884" t="s">
        <v>180</v>
      </c>
      <c r="N1884" t="s">
        <v>344</v>
      </c>
      <c r="O1884" t="s">
        <v>344</v>
      </c>
      <c r="P1884" t="s">
        <v>1949</v>
      </c>
      <c r="Q1884" t="s">
        <v>300</v>
      </c>
      <c r="R1884" t="s">
        <v>181</v>
      </c>
      <c r="S1884" t="s">
        <v>20</v>
      </c>
      <c r="T1884" s="49">
        <v>1.0556000000000001</v>
      </c>
      <c r="U1884" s="49">
        <v>19.000800000000002</v>
      </c>
      <c r="V1884" s="49">
        <v>165.3</v>
      </c>
      <c r="W1884" t="s">
        <v>301</v>
      </c>
      <c r="X1884" t="s">
        <v>370</v>
      </c>
      <c r="Y1884" t="s">
        <v>371</v>
      </c>
      <c r="Z1884" t="s">
        <v>1950</v>
      </c>
      <c r="AA1884" s="2" t="str">
        <f>IFERROR(VLOOKUP(Tabela3[[#This Row],[RetornCodigo]],Tabela7[],4,0),"formula")</f>
        <v xml:space="preserve">Atac Primavera   </v>
      </c>
      <c r="AB1884" s="9" t="str">
        <f>IFERROR(VLOOKUP(Tabela3[[#This Row],[RetornCodigo]],Tabela7[],3,0),"formula")</f>
        <v>Atacadao</v>
      </c>
      <c r="AC1884" s="40">
        <f>IFERROR(Tabela3[[#This Row],[Vlr Devolução]]/$AK$1,"formula")</f>
        <v>5.2961221108260164E-4</v>
      </c>
      <c r="AD1884" s="32">
        <f>IFERROR(Tabela3[[#This Row],[Qtd Devolvida Kg]]/$AL$1,"formula")</f>
        <v>5.5105780534905533E-4</v>
      </c>
      <c r="AE1884" s="41" t="str">
        <f>IFERROR(RIGHT(Tabela3[[#This Row],[Cliente]],10),"formula")</f>
        <v>0002 - 11)</v>
      </c>
      <c r="AF1884" s="41">
        <f>IFERROR(VLOOKUP(Tabela3[[#This Row],[Fantasia]],'BASE VENDAS'!#REF!,2,0),0)</f>
        <v>0</v>
      </c>
      <c r="AG1884" s="41">
        <f>IFERROR(VLOOKUP(Tabela3[[#This Row],[Fantasia]],'BASE VENDAS'!#REF!,3,0),0)</f>
        <v>0</v>
      </c>
      <c r="AH1884" s="42">
        <f t="shared" si="30"/>
        <v>2.8611970184302681E-2</v>
      </c>
    </row>
    <row r="1885" spans="1:34" x14ac:dyDescent="0.2">
      <c r="A1885" s="9" t="str">
        <f>IFERROR(Tabela3[[#This Row],[direita]],"formula")</f>
        <v>0002 - 11)</v>
      </c>
      <c r="C1885" t="s">
        <v>1140</v>
      </c>
      <c r="D1885" t="s">
        <v>918</v>
      </c>
      <c r="E1885" t="s">
        <v>1141</v>
      </c>
      <c r="F1885" t="s">
        <v>677</v>
      </c>
      <c r="G1885" t="s">
        <v>1479</v>
      </c>
      <c r="H1885" s="48">
        <v>45699</v>
      </c>
      <c r="I1885" t="s">
        <v>430</v>
      </c>
      <c r="J1885" t="s">
        <v>303</v>
      </c>
      <c r="K1885" t="s">
        <v>17</v>
      </c>
      <c r="L1885" t="s">
        <v>180</v>
      </c>
      <c r="M1885" t="s">
        <v>180</v>
      </c>
      <c r="N1885" t="s">
        <v>344</v>
      </c>
      <c r="O1885" t="s">
        <v>344</v>
      </c>
      <c r="P1885" t="s">
        <v>2277</v>
      </c>
      <c r="Q1885" t="s">
        <v>307</v>
      </c>
      <c r="R1885" t="s">
        <v>181</v>
      </c>
      <c r="S1885" t="s">
        <v>20</v>
      </c>
      <c r="T1885" s="49">
        <v>0.5</v>
      </c>
      <c r="U1885" s="49">
        <v>9</v>
      </c>
      <c r="V1885" s="49">
        <v>78.3</v>
      </c>
      <c r="W1885" t="s">
        <v>315</v>
      </c>
      <c r="X1885" t="s">
        <v>302</v>
      </c>
      <c r="Y1885" t="s">
        <v>21</v>
      </c>
      <c r="Z1885" t="s">
        <v>1950</v>
      </c>
      <c r="AA1885" s="2" t="str">
        <f>IFERROR(VLOOKUP(Tabela3[[#This Row],[RetornCodigo]],Tabela7[],4,0),"formula")</f>
        <v xml:space="preserve">Atac Primavera   </v>
      </c>
      <c r="AB1885" s="9" t="str">
        <f>IFERROR(VLOOKUP(Tabela3[[#This Row],[RetornCodigo]],Tabela7[],3,0),"formula")</f>
        <v>Atacadao</v>
      </c>
      <c r="AC1885" s="40">
        <f>IFERROR(Tabela3[[#This Row],[Vlr Devolução]]/$AK$1,"formula")</f>
        <v>2.5086894209175867E-4</v>
      </c>
      <c r="AD1885" s="32">
        <f>IFERROR(Tabela3[[#This Row],[Qtd Devolvida Kg]]/$AL$1,"formula")</f>
        <v>2.610163913172865E-4</v>
      </c>
      <c r="AE1885" s="41" t="str">
        <f>IFERROR(RIGHT(Tabela3[[#This Row],[Cliente]],10),"formula")</f>
        <v>0002 - 11)</v>
      </c>
      <c r="AF1885" s="41">
        <f>IFERROR(VLOOKUP(Tabela3[[#This Row],[Fantasia]],'BASE VENDAS'!#REF!,2,0),0)</f>
        <v>0</v>
      </c>
      <c r="AG1885" s="41">
        <f>IFERROR(VLOOKUP(Tabela3[[#This Row],[Fantasia]],'BASE VENDAS'!#REF!,3,0),0)</f>
        <v>0</v>
      </c>
      <c r="AH1885" s="42">
        <f t="shared" si="30"/>
        <v>2.8611970184302681E-2</v>
      </c>
    </row>
    <row r="1886" spans="1:34" x14ac:dyDescent="0.2">
      <c r="A1886" s="9" t="str">
        <f>IFERROR(Tabela3[[#This Row],[direita]],"formula")</f>
        <v>1899 - 46)</v>
      </c>
      <c r="C1886" t="s">
        <v>1134</v>
      </c>
      <c r="D1886" t="s">
        <v>917</v>
      </c>
      <c r="E1886" t="s">
        <v>1135</v>
      </c>
      <c r="F1886" t="s">
        <v>676</v>
      </c>
      <c r="G1886" t="s">
        <v>1170</v>
      </c>
      <c r="H1886" s="48">
        <v>45691</v>
      </c>
      <c r="I1886" t="s">
        <v>357</v>
      </c>
      <c r="J1886" t="s">
        <v>303</v>
      </c>
      <c r="K1886" t="s">
        <v>17</v>
      </c>
      <c r="L1886" t="s">
        <v>180</v>
      </c>
      <c r="M1886" t="s">
        <v>180</v>
      </c>
      <c r="N1886" t="s">
        <v>344</v>
      </c>
      <c r="O1886" t="s">
        <v>344</v>
      </c>
      <c r="P1886" t="s">
        <v>1951</v>
      </c>
      <c r="Q1886" t="s">
        <v>300</v>
      </c>
      <c r="R1886" t="s">
        <v>181</v>
      </c>
      <c r="S1886" t="s">
        <v>20</v>
      </c>
      <c r="T1886" s="49">
        <v>0.17219999999999999</v>
      </c>
      <c r="U1886" s="49">
        <v>3.0996000000000001</v>
      </c>
      <c r="V1886" s="49">
        <v>29.45</v>
      </c>
      <c r="W1886" t="s">
        <v>315</v>
      </c>
      <c r="X1886" t="s">
        <v>302</v>
      </c>
      <c r="Y1886" t="s">
        <v>21</v>
      </c>
      <c r="Z1886" t="s">
        <v>1952</v>
      </c>
      <c r="AA1886" s="2" t="str">
        <f>IFERROR(VLOOKUP(Tabela3[[#This Row],[RetornCodigo]],Tabela7[],4,0),"formula")</f>
        <v xml:space="preserve">Assai Coacu   </v>
      </c>
      <c r="AB1886" s="9" t="str">
        <f>IFERROR(VLOOKUP(Tabela3[[#This Row],[RetornCodigo]],Tabela7[],3,0),"formula")</f>
        <v>Assai</v>
      </c>
      <c r="AC1886" s="40">
        <f>IFERROR(Tabela3[[#This Row],[Vlr Devolução]]/$AK$1,"formula")</f>
        <v>9.4356198526210637E-5</v>
      </c>
      <c r="AD1886" s="32">
        <f>IFERROR(Tabela3[[#This Row],[Qtd Devolvida Kg]]/$AL$1,"formula")</f>
        <v>8.9894045169673466E-5</v>
      </c>
      <c r="AE1886" s="41" t="str">
        <f>IFERROR(RIGHT(Tabela3[[#This Row],[Cliente]],10),"formula")</f>
        <v>1899 - 46)</v>
      </c>
      <c r="AF1886" s="41">
        <f>IFERROR(VLOOKUP(Tabela3[[#This Row],[Fantasia]],'BASE VENDAS'!#REF!,2,0),0)</f>
        <v>0</v>
      </c>
      <c r="AG1886" s="41">
        <f>IFERROR(VLOOKUP(Tabela3[[#This Row],[Fantasia]],'BASE VENDAS'!#REF!,3,0),0)</f>
        <v>0</v>
      </c>
      <c r="AH1886" s="42">
        <f t="shared" si="30"/>
        <v>2.8611970184302681E-2</v>
      </c>
    </row>
    <row r="1887" spans="1:34" x14ac:dyDescent="0.2">
      <c r="A1887" s="9" t="str">
        <f>IFERROR(Tabela3[[#This Row],[direita]],"formula")</f>
        <v>1899 - 68)</v>
      </c>
      <c r="C1887" t="s">
        <v>1134</v>
      </c>
      <c r="D1887" t="s">
        <v>917</v>
      </c>
      <c r="E1887" t="s">
        <v>1135</v>
      </c>
      <c r="F1887" t="s">
        <v>676</v>
      </c>
      <c r="G1887" t="s">
        <v>1822</v>
      </c>
      <c r="H1887" s="48">
        <v>45691</v>
      </c>
      <c r="I1887" t="s">
        <v>357</v>
      </c>
      <c r="J1887" t="s">
        <v>303</v>
      </c>
      <c r="K1887" t="s">
        <v>17</v>
      </c>
      <c r="L1887" t="s">
        <v>180</v>
      </c>
      <c r="M1887" t="s">
        <v>180</v>
      </c>
      <c r="N1887" t="s">
        <v>344</v>
      </c>
      <c r="O1887" t="s">
        <v>344</v>
      </c>
      <c r="P1887" t="s">
        <v>1859</v>
      </c>
      <c r="Q1887" t="s">
        <v>308</v>
      </c>
      <c r="R1887" t="s">
        <v>181</v>
      </c>
      <c r="S1887" t="s">
        <v>20</v>
      </c>
      <c r="T1887" s="49">
        <v>5.5599999999999997E-2</v>
      </c>
      <c r="U1887" s="49">
        <v>1.0007999999999999</v>
      </c>
      <c r="V1887" s="49">
        <v>9.5</v>
      </c>
      <c r="W1887" t="s">
        <v>315</v>
      </c>
      <c r="X1887" t="s">
        <v>302</v>
      </c>
      <c r="Y1887" t="s">
        <v>21</v>
      </c>
      <c r="Z1887" t="s">
        <v>1860</v>
      </c>
      <c r="AA1887" s="2" t="str">
        <f>IFERROR(VLOOKUP(Tabela3[[#This Row],[RetornCodigo]],Tabela7[],4,0),"formula")</f>
        <v xml:space="preserve">Assai Jardim America   </v>
      </c>
      <c r="AB1887" s="9" t="str">
        <f>IFERROR(VLOOKUP(Tabela3[[#This Row],[RetornCodigo]],Tabela7[],3,0),"formula")</f>
        <v>Assai</v>
      </c>
      <c r="AC1887" s="40">
        <f>IFERROR(Tabela3[[#This Row],[Vlr Devolução]]/$AK$1,"formula")</f>
        <v>3.0437483395551818E-5</v>
      </c>
      <c r="AD1887" s="32">
        <f>IFERROR(Tabela3[[#This Row],[Qtd Devolvida Kg]]/$AL$1,"formula")</f>
        <v>2.9025022714482256E-5</v>
      </c>
      <c r="AE1887" s="41" t="str">
        <f>IFERROR(RIGHT(Tabela3[[#This Row],[Cliente]],10),"formula")</f>
        <v>1899 - 68)</v>
      </c>
      <c r="AF1887" s="41">
        <f>IFERROR(VLOOKUP(Tabela3[[#This Row],[Fantasia]],'BASE VENDAS'!#REF!,2,0),0)</f>
        <v>0</v>
      </c>
      <c r="AG1887" s="41">
        <f>IFERROR(VLOOKUP(Tabela3[[#This Row],[Fantasia]],'BASE VENDAS'!#REF!,3,0),0)</f>
        <v>0</v>
      </c>
      <c r="AH1887" s="42">
        <f t="shared" si="30"/>
        <v>2.8611970184302681E-2</v>
      </c>
    </row>
    <row r="1888" spans="1:34" x14ac:dyDescent="0.2">
      <c r="A1888" s="9" t="str">
        <f>IFERROR(Tabela3[[#This Row],[direita]],"formula")</f>
        <v>1899 - 47)</v>
      </c>
      <c r="C1888" t="s">
        <v>1134</v>
      </c>
      <c r="D1888" t="s">
        <v>917</v>
      </c>
      <c r="E1888" t="s">
        <v>1135</v>
      </c>
      <c r="F1888" t="s">
        <v>676</v>
      </c>
      <c r="G1888" t="s">
        <v>1194</v>
      </c>
      <c r="H1888" s="48">
        <v>45691</v>
      </c>
      <c r="I1888" t="s">
        <v>357</v>
      </c>
      <c r="J1888" t="s">
        <v>303</v>
      </c>
      <c r="K1888" t="s">
        <v>17</v>
      </c>
      <c r="L1888" t="s">
        <v>180</v>
      </c>
      <c r="M1888" t="s">
        <v>180</v>
      </c>
      <c r="N1888" t="s">
        <v>344</v>
      </c>
      <c r="O1888" t="s">
        <v>344</v>
      </c>
      <c r="P1888" t="s">
        <v>1953</v>
      </c>
      <c r="Q1888" t="s">
        <v>300</v>
      </c>
      <c r="R1888" t="s">
        <v>181</v>
      </c>
      <c r="S1888" t="s">
        <v>20</v>
      </c>
      <c r="T1888" s="49">
        <v>0.20330000000000001</v>
      </c>
      <c r="U1888" s="49">
        <v>3.6594000000000002</v>
      </c>
      <c r="V1888" s="49">
        <v>34.770000000000003</v>
      </c>
      <c r="W1888" t="s">
        <v>301</v>
      </c>
      <c r="X1888" t="s">
        <v>370</v>
      </c>
      <c r="Y1888" t="s">
        <v>371</v>
      </c>
      <c r="Z1888" t="s">
        <v>1954</v>
      </c>
      <c r="AA1888" s="2" t="str">
        <f>IFERROR(VLOOKUP(Tabela3[[#This Row],[RetornCodigo]],Tabela7[],4,0),"formula")</f>
        <v xml:space="preserve">Assai Presidente Kennedy   </v>
      </c>
      <c r="AB1888" s="9" t="str">
        <f>IFERROR(VLOOKUP(Tabela3[[#This Row],[RetornCodigo]],Tabela7[],3,0),"formula")</f>
        <v>Assai</v>
      </c>
      <c r="AC1888" s="40">
        <f>IFERROR(Tabela3[[#This Row],[Vlr Devolução]]/$AK$1,"formula")</f>
        <v>1.1140118922771966E-4</v>
      </c>
      <c r="AD1888" s="32">
        <f>IFERROR(Tabela3[[#This Row],[Qtd Devolvida Kg]]/$AL$1,"formula")</f>
        <v>1.061292647096087E-4</v>
      </c>
      <c r="AE1888" s="41" t="str">
        <f>IFERROR(RIGHT(Tabela3[[#This Row],[Cliente]],10),"formula")</f>
        <v>1899 - 47)</v>
      </c>
      <c r="AF1888" s="41">
        <f>IFERROR(VLOOKUP(Tabela3[[#This Row],[Fantasia]],'BASE VENDAS'!#REF!,2,0),0)</f>
        <v>0</v>
      </c>
      <c r="AG1888" s="41">
        <f>IFERROR(VLOOKUP(Tabela3[[#This Row],[Fantasia]],'BASE VENDAS'!#REF!,3,0),0)</f>
        <v>0</v>
      </c>
      <c r="AH1888" s="42">
        <f t="shared" si="30"/>
        <v>2.8611970184302681E-2</v>
      </c>
    </row>
    <row r="1889" spans="1:34" x14ac:dyDescent="0.2">
      <c r="A1889" s="9" t="str">
        <f>IFERROR(Tabela3[[#This Row],[direita]],"formula")</f>
        <v>1899 - 26)</v>
      </c>
      <c r="C1889" t="s">
        <v>1134</v>
      </c>
      <c r="D1889" t="s">
        <v>917</v>
      </c>
      <c r="E1889" t="s">
        <v>1135</v>
      </c>
      <c r="F1889" t="s">
        <v>676</v>
      </c>
      <c r="G1889" t="s">
        <v>1219</v>
      </c>
      <c r="H1889" s="48">
        <v>45691</v>
      </c>
      <c r="I1889" t="s">
        <v>357</v>
      </c>
      <c r="J1889" t="s">
        <v>303</v>
      </c>
      <c r="K1889" t="s">
        <v>17</v>
      </c>
      <c r="L1889" t="s">
        <v>180</v>
      </c>
      <c r="M1889" t="s">
        <v>180</v>
      </c>
      <c r="N1889" t="s">
        <v>344</v>
      </c>
      <c r="O1889" t="s">
        <v>344</v>
      </c>
      <c r="P1889" t="s">
        <v>1955</v>
      </c>
      <c r="Q1889" t="s">
        <v>300</v>
      </c>
      <c r="R1889" t="s">
        <v>181</v>
      </c>
      <c r="S1889" t="s">
        <v>20</v>
      </c>
      <c r="T1889" s="49">
        <v>0.38890000000000002</v>
      </c>
      <c r="U1889" s="49">
        <v>7.0002000000000004</v>
      </c>
      <c r="V1889" s="49">
        <v>66.5</v>
      </c>
      <c r="W1889" t="s">
        <v>315</v>
      </c>
      <c r="X1889" t="s">
        <v>302</v>
      </c>
      <c r="Y1889" t="s">
        <v>21</v>
      </c>
      <c r="Z1889" t="s">
        <v>1956</v>
      </c>
      <c r="AA1889" s="2" t="str">
        <f>IFERROR(VLOOKUP(Tabela3[[#This Row],[RetornCodigo]],Tabela7[],4,0),"formula")</f>
        <v xml:space="preserve">Assai Messejena   </v>
      </c>
      <c r="AB1889" s="9" t="str">
        <f>IFERROR(VLOOKUP(Tabela3[[#This Row],[RetornCodigo]],Tabela7[],3,0),"formula")</f>
        <v>Assai</v>
      </c>
      <c r="AC1889" s="40">
        <f>IFERROR(Tabela3[[#This Row],[Vlr Devolução]]/$AK$1,"formula")</f>
        <v>2.1306238376886272E-4</v>
      </c>
      <c r="AD1889" s="32">
        <f>IFERROR(Tabela3[[#This Row],[Qtd Devolvida Kg]]/$AL$1,"formula")</f>
        <v>2.0301854916658546E-4</v>
      </c>
      <c r="AE1889" s="41" t="str">
        <f>IFERROR(RIGHT(Tabela3[[#This Row],[Cliente]],10),"formula")</f>
        <v>1899 - 26)</v>
      </c>
      <c r="AF1889" s="41">
        <f>IFERROR(VLOOKUP(Tabela3[[#This Row],[Fantasia]],'BASE VENDAS'!#REF!,2,0),0)</f>
        <v>0</v>
      </c>
      <c r="AG1889" s="41">
        <f>IFERROR(VLOOKUP(Tabela3[[#This Row],[Fantasia]],'BASE VENDAS'!#REF!,3,0),0)</f>
        <v>0</v>
      </c>
      <c r="AH1889" s="42">
        <f t="shared" si="30"/>
        <v>2.8611970184302681E-2</v>
      </c>
    </row>
    <row r="1890" spans="1:34" x14ac:dyDescent="0.2">
      <c r="A1890" s="9" t="str">
        <f>IFERROR(Tabela3[[#This Row],[direita]],"formula")</f>
        <v>1899 - 18)</v>
      </c>
      <c r="C1890" t="s">
        <v>1134</v>
      </c>
      <c r="D1890" t="s">
        <v>917</v>
      </c>
      <c r="E1890" t="s">
        <v>1135</v>
      </c>
      <c r="F1890" t="s">
        <v>680</v>
      </c>
      <c r="G1890" t="s">
        <v>1163</v>
      </c>
      <c r="H1890" s="48">
        <v>45692</v>
      </c>
      <c r="I1890" t="s">
        <v>357</v>
      </c>
      <c r="J1890" t="s">
        <v>303</v>
      </c>
      <c r="K1890" t="s">
        <v>17</v>
      </c>
      <c r="L1890" t="s">
        <v>180</v>
      </c>
      <c r="M1890" t="s">
        <v>180</v>
      </c>
      <c r="N1890" t="s">
        <v>344</v>
      </c>
      <c r="O1890" t="s">
        <v>344</v>
      </c>
      <c r="P1890" t="s">
        <v>1494</v>
      </c>
      <c r="Q1890" t="s">
        <v>309</v>
      </c>
      <c r="R1890" t="s">
        <v>181</v>
      </c>
      <c r="S1890" t="s">
        <v>20</v>
      </c>
      <c r="T1890" s="49">
        <v>0.36109999999999998</v>
      </c>
      <c r="U1890" s="49">
        <v>6.4997999999999996</v>
      </c>
      <c r="V1890" s="49">
        <v>61.75</v>
      </c>
      <c r="W1890" t="s">
        <v>315</v>
      </c>
      <c r="X1890" t="s">
        <v>370</v>
      </c>
      <c r="Y1890" t="s">
        <v>379</v>
      </c>
      <c r="Z1890" t="s">
        <v>1495</v>
      </c>
      <c r="AA1890" s="2" t="str">
        <f>IFERROR(VLOOKUP(Tabela3[[#This Row],[RetornCodigo]],Tabela7[],4,0),"formula")</f>
        <v xml:space="preserve">Assai Maracanau   </v>
      </c>
      <c r="AB1890" s="9" t="str">
        <f>IFERROR(VLOOKUP(Tabela3[[#This Row],[RetornCodigo]],Tabela7[],3,0),"formula")</f>
        <v>Assai</v>
      </c>
      <c r="AC1890" s="40">
        <f>IFERROR(Tabela3[[#This Row],[Vlr Devolução]]/$AK$1,"formula")</f>
        <v>1.9784364207108682E-4</v>
      </c>
      <c r="AD1890" s="32">
        <f>IFERROR(Tabela3[[#This Row],[Qtd Devolvida Kg]]/$AL$1,"formula")</f>
        <v>1.8850603780934429E-4</v>
      </c>
      <c r="AE1890" s="41" t="str">
        <f>IFERROR(RIGHT(Tabela3[[#This Row],[Cliente]],10),"formula")</f>
        <v>1899 - 18)</v>
      </c>
      <c r="AF1890" s="41">
        <f>IFERROR(VLOOKUP(Tabela3[[#This Row],[Fantasia]],'BASE VENDAS'!#REF!,2,0),0)</f>
        <v>0</v>
      </c>
      <c r="AG1890" s="41">
        <f>IFERROR(VLOOKUP(Tabela3[[#This Row],[Fantasia]],'BASE VENDAS'!#REF!,3,0),0)</f>
        <v>0</v>
      </c>
      <c r="AH1890" s="42">
        <f t="shared" si="30"/>
        <v>2.8611970184302681E-2</v>
      </c>
    </row>
    <row r="1891" spans="1:34" x14ac:dyDescent="0.2">
      <c r="A1891" s="9" t="str">
        <f>IFERROR(Tabela3[[#This Row],[direita]],"formula")</f>
        <v>1899 - 24)</v>
      </c>
      <c r="C1891" t="s">
        <v>1140</v>
      </c>
      <c r="D1891" t="s">
        <v>919</v>
      </c>
      <c r="E1891" t="s">
        <v>1141</v>
      </c>
      <c r="F1891" t="s">
        <v>677</v>
      </c>
      <c r="G1891" t="s">
        <v>1275</v>
      </c>
      <c r="H1891" s="48">
        <v>45692</v>
      </c>
      <c r="I1891" t="s">
        <v>357</v>
      </c>
      <c r="J1891" t="s">
        <v>303</v>
      </c>
      <c r="K1891" t="s">
        <v>17</v>
      </c>
      <c r="L1891" t="s">
        <v>180</v>
      </c>
      <c r="M1891" t="s">
        <v>180</v>
      </c>
      <c r="N1891" t="s">
        <v>344</v>
      </c>
      <c r="O1891" t="s">
        <v>344</v>
      </c>
      <c r="P1891" t="s">
        <v>1505</v>
      </c>
      <c r="Q1891" t="s">
        <v>307</v>
      </c>
      <c r="R1891" t="s">
        <v>181</v>
      </c>
      <c r="S1891" t="s">
        <v>20</v>
      </c>
      <c r="T1891" s="49">
        <v>0.1017</v>
      </c>
      <c r="U1891" s="49">
        <v>1.8306</v>
      </c>
      <c r="V1891" s="49">
        <v>16.29</v>
      </c>
      <c r="W1891" t="s">
        <v>315</v>
      </c>
      <c r="X1891" t="s">
        <v>302</v>
      </c>
      <c r="Y1891" t="s">
        <v>21</v>
      </c>
      <c r="Z1891" t="s">
        <v>1506</v>
      </c>
      <c r="AA1891" s="2" t="str">
        <f>IFERROR(VLOOKUP(Tabela3[[#This Row],[RetornCodigo]],Tabela7[],4,0),"formula")</f>
        <v xml:space="preserve">Assai Sao Raimundo   </v>
      </c>
      <c r="AB1891" s="9" t="str">
        <f>IFERROR(VLOOKUP(Tabela3[[#This Row],[RetornCodigo]],Tabela7[],3,0),"formula")</f>
        <v>Assai</v>
      </c>
      <c r="AC1891" s="40">
        <f>IFERROR(Tabela3[[#This Row],[Vlr Devolução]]/$AK$1,"formula")</f>
        <v>5.2192274159319905E-5</v>
      </c>
      <c r="AD1891" s="32">
        <f>IFERROR(Tabela3[[#This Row],[Qtd Devolvida Kg]]/$AL$1,"formula")</f>
        <v>5.3090733993936074E-5</v>
      </c>
      <c r="AE1891" s="41" t="str">
        <f>IFERROR(RIGHT(Tabela3[[#This Row],[Cliente]],10),"formula")</f>
        <v>1899 - 24)</v>
      </c>
      <c r="AF1891" s="41">
        <f>IFERROR(VLOOKUP(Tabela3[[#This Row],[Fantasia]],'BASE VENDAS'!#REF!,2,0),0)</f>
        <v>0</v>
      </c>
      <c r="AG1891" s="41">
        <f>IFERROR(VLOOKUP(Tabela3[[#This Row],[Fantasia]],'BASE VENDAS'!#REF!,3,0),0)</f>
        <v>0</v>
      </c>
      <c r="AH1891" s="42">
        <f t="shared" si="30"/>
        <v>2.8611970184302681E-2</v>
      </c>
    </row>
    <row r="1892" spans="1:34" x14ac:dyDescent="0.2">
      <c r="A1892" s="9" t="str">
        <f>IFERROR(Tabela3[[#This Row],[direita]],"formula")</f>
        <v>1899 - 24)</v>
      </c>
      <c r="C1892" t="s">
        <v>1140</v>
      </c>
      <c r="D1892" t="s">
        <v>919</v>
      </c>
      <c r="E1892" t="s">
        <v>1141</v>
      </c>
      <c r="F1892" t="s">
        <v>677</v>
      </c>
      <c r="G1892" t="s">
        <v>1275</v>
      </c>
      <c r="H1892" s="48">
        <v>45698</v>
      </c>
      <c r="I1892" t="s">
        <v>430</v>
      </c>
      <c r="J1892" t="s">
        <v>303</v>
      </c>
      <c r="K1892" t="s">
        <v>17</v>
      </c>
      <c r="L1892" t="s">
        <v>180</v>
      </c>
      <c r="M1892" t="s">
        <v>180</v>
      </c>
      <c r="N1892" t="s">
        <v>344</v>
      </c>
      <c r="O1892" t="s">
        <v>344</v>
      </c>
      <c r="P1892" t="s">
        <v>1507</v>
      </c>
      <c r="Q1892" t="s">
        <v>308</v>
      </c>
      <c r="R1892" t="s">
        <v>181</v>
      </c>
      <c r="S1892" t="s">
        <v>20</v>
      </c>
      <c r="T1892" s="49">
        <v>1.7778</v>
      </c>
      <c r="U1892" s="49">
        <v>32.000399999999999</v>
      </c>
      <c r="V1892" s="49">
        <v>284.8</v>
      </c>
      <c r="W1892" t="s">
        <v>301</v>
      </c>
      <c r="X1892" t="s">
        <v>370</v>
      </c>
      <c r="Y1892" t="s">
        <v>1144</v>
      </c>
      <c r="Z1892" t="s">
        <v>1506</v>
      </c>
      <c r="AA1892" s="2" t="str">
        <f>IFERROR(VLOOKUP(Tabela3[[#This Row],[RetornCodigo]],Tabela7[],4,0),"formula")</f>
        <v xml:space="preserve">Assai Sao Raimundo   </v>
      </c>
      <c r="AB1892" s="9" t="str">
        <f>IFERROR(VLOOKUP(Tabela3[[#This Row],[RetornCodigo]],Tabela7[],3,0),"formula")</f>
        <v>Assai</v>
      </c>
      <c r="AC1892" s="40">
        <f>IFERROR(Tabela3[[#This Row],[Vlr Devolução]]/$AK$1,"formula")</f>
        <v>9.1248371274243773E-4</v>
      </c>
      <c r="AD1892" s="32">
        <f>IFERROR(Tabela3[[#This Row],[Qtd Devolvida Kg]]/$AL$1,"formula")</f>
        <v>9.2806988096774386E-4</v>
      </c>
      <c r="AE1892" s="41" t="str">
        <f>IFERROR(RIGHT(Tabela3[[#This Row],[Cliente]],10),"formula")</f>
        <v>1899 - 24)</v>
      </c>
      <c r="AF1892" s="41">
        <f>IFERROR(VLOOKUP(Tabela3[[#This Row],[Fantasia]],'BASE VENDAS'!#REF!,2,0),0)</f>
        <v>0</v>
      </c>
      <c r="AG1892" s="41">
        <f>IFERROR(VLOOKUP(Tabela3[[#This Row],[Fantasia]],'BASE VENDAS'!#REF!,3,0),0)</f>
        <v>0</v>
      </c>
      <c r="AH1892" s="42">
        <f t="shared" ref="AH1892:AH1909" si="31">$AJ$1</f>
        <v>2.8611970184302681E-2</v>
      </c>
    </row>
    <row r="1893" spans="1:34" x14ac:dyDescent="0.2">
      <c r="A1893" s="9" t="str">
        <f>IFERROR(Tabela3[[#This Row],[direita]],"formula")</f>
        <v>1899 - 24)</v>
      </c>
      <c r="C1893" t="s">
        <v>1140</v>
      </c>
      <c r="D1893" t="s">
        <v>919</v>
      </c>
      <c r="E1893" t="s">
        <v>1141</v>
      </c>
      <c r="F1893" t="s">
        <v>677</v>
      </c>
      <c r="G1893" t="s">
        <v>1275</v>
      </c>
      <c r="H1893" s="48">
        <v>45702</v>
      </c>
      <c r="I1893" t="s">
        <v>430</v>
      </c>
      <c r="J1893" t="s">
        <v>303</v>
      </c>
      <c r="K1893" t="s">
        <v>17</v>
      </c>
      <c r="L1893" t="s">
        <v>180</v>
      </c>
      <c r="M1893" t="s">
        <v>180</v>
      </c>
      <c r="N1893" t="s">
        <v>344</v>
      </c>
      <c r="O1893" t="s">
        <v>344</v>
      </c>
      <c r="P1893" t="s">
        <v>2288</v>
      </c>
      <c r="Q1893" t="s">
        <v>309</v>
      </c>
      <c r="R1893" t="s">
        <v>181</v>
      </c>
      <c r="S1893" t="s">
        <v>20</v>
      </c>
      <c r="T1893" s="49">
        <v>1.46</v>
      </c>
      <c r="U1893" s="49">
        <v>26.28</v>
      </c>
      <c r="V1893" s="49">
        <v>233.89</v>
      </c>
      <c r="W1893" t="s">
        <v>301</v>
      </c>
      <c r="X1893" t="s">
        <v>370</v>
      </c>
      <c r="Y1893" t="s">
        <v>371</v>
      </c>
      <c r="Z1893" t="s">
        <v>1506</v>
      </c>
      <c r="AA1893" s="2" t="str">
        <f>IFERROR(VLOOKUP(Tabela3[[#This Row],[RetornCodigo]],Tabela7[],4,0),"formula")</f>
        <v xml:space="preserve">Assai Sao Raimundo   </v>
      </c>
      <c r="AB1893" s="9" t="str">
        <f>IFERROR(VLOOKUP(Tabela3[[#This Row],[RetornCodigo]],Tabela7[],3,0),"formula")</f>
        <v>Assai</v>
      </c>
      <c r="AC1893" s="40">
        <f>IFERROR(Tabela3[[#This Row],[Vlr Devolução]]/$AK$1,"formula")</f>
        <v>7.4937084119848572E-4</v>
      </c>
      <c r="AD1893" s="32">
        <f>IFERROR(Tabela3[[#This Row],[Qtd Devolvida Kg]]/$AL$1,"formula")</f>
        <v>7.6216786264647661E-4</v>
      </c>
      <c r="AE1893" s="41" t="str">
        <f>IFERROR(RIGHT(Tabela3[[#This Row],[Cliente]],10),"formula")</f>
        <v>1899 - 24)</v>
      </c>
      <c r="AF1893" s="41">
        <f>IFERROR(VLOOKUP(Tabela3[[#This Row],[Fantasia]],'BASE VENDAS'!#REF!,2,0),0)</f>
        <v>0</v>
      </c>
      <c r="AG1893" s="41">
        <f>IFERROR(VLOOKUP(Tabela3[[#This Row],[Fantasia]],'BASE VENDAS'!#REF!,3,0),0)</f>
        <v>0</v>
      </c>
      <c r="AH1893" s="42">
        <f t="shared" si="31"/>
        <v>2.8611970184302681E-2</v>
      </c>
    </row>
    <row r="1894" spans="1:34" x14ac:dyDescent="0.2">
      <c r="A1894" s="9" t="str">
        <f>IFERROR(Tabela3[[#This Row],[direita]],"formula")</f>
        <v>1899 - 68)</v>
      </c>
      <c r="C1894" t="s">
        <v>1134</v>
      </c>
      <c r="D1894" t="s">
        <v>917</v>
      </c>
      <c r="E1894" t="s">
        <v>1135</v>
      </c>
      <c r="F1894" t="s">
        <v>676</v>
      </c>
      <c r="G1894" t="s">
        <v>1822</v>
      </c>
      <c r="H1894" s="48">
        <v>45691</v>
      </c>
      <c r="I1894" t="s">
        <v>357</v>
      </c>
      <c r="J1894" t="s">
        <v>303</v>
      </c>
      <c r="K1894" t="s">
        <v>17</v>
      </c>
      <c r="L1894" t="s">
        <v>180</v>
      </c>
      <c r="M1894" t="s">
        <v>180</v>
      </c>
      <c r="N1894" t="s">
        <v>344</v>
      </c>
      <c r="O1894" t="s">
        <v>344</v>
      </c>
      <c r="P1894" t="s">
        <v>1957</v>
      </c>
      <c r="Q1894" t="s">
        <v>300</v>
      </c>
      <c r="R1894" t="s">
        <v>181</v>
      </c>
      <c r="S1894" t="s">
        <v>20</v>
      </c>
      <c r="T1894" s="49">
        <v>0.22220000000000001</v>
      </c>
      <c r="U1894" s="49">
        <v>3.9996</v>
      </c>
      <c r="V1894" s="49">
        <v>38</v>
      </c>
      <c r="W1894" t="s">
        <v>315</v>
      </c>
      <c r="X1894" t="s">
        <v>302</v>
      </c>
      <c r="Y1894" t="s">
        <v>21</v>
      </c>
      <c r="Z1894" t="s">
        <v>1958</v>
      </c>
      <c r="AA1894" s="2" t="str">
        <f>IFERROR(VLOOKUP(Tabela3[[#This Row],[RetornCodigo]],Tabela7[],4,0),"formula")</f>
        <v xml:space="preserve">Assai Jardim America   </v>
      </c>
      <c r="AB1894" s="9" t="str">
        <f>IFERROR(VLOOKUP(Tabela3[[#This Row],[RetornCodigo]],Tabela7[],3,0),"formula")</f>
        <v>Assai</v>
      </c>
      <c r="AC1894" s="40">
        <f>IFERROR(Tabela3[[#This Row],[Vlr Devolução]]/$AK$1,"formula")</f>
        <v>1.2174993358220727E-4</v>
      </c>
      <c r="AD1894" s="32">
        <f>IFERROR(Tabela3[[#This Row],[Qtd Devolvida Kg]]/$AL$1,"formula")</f>
        <v>1.1599568430140211E-4</v>
      </c>
      <c r="AE1894" s="41" t="str">
        <f>IFERROR(RIGHT(Tabela3[[#This Row],[Cliente]],10),"formula")</f>
        <v>1899 - 68)</v>
      </c>
      <c r="AF1894" s="41">
        <f>IFERROR(VLOOKUP(Tabela3[[#This Row],[Fantasia]],'BASE VENDAS'!#REF!,2,0),0)</f>
        <v>0</v>
      </c>
      <c r="AG1894" s="41">
        <f>IFERROR(VLOOKUP(Tabela3[[#This Row],[Fantasia]],'BASE VENDAS'!#REF!,3,0),0)</f>
        <v>0</v>
      </c>
      <c r="AH1894" s="42">
        <f t="shared" si="31"/>
        <v>2.8611970184302681E-2</v>
      </c>
    </row>
    <row r="1895" spans="1:34" x14ac:dyDescent="0.2">
      <c r="A1895" s="9" t="str">
        <f>IFERROR(Tabela3[[#This Row],[direita]],"formula")</f>
        <v>0048 - 18)</v>
      </c>
      <c r="C1895" t="s">
        <v>1134</v>
      </c>
      <c r="D1895" t="s">
        <v>920</v>
      </c>
      <c r="E1895" t="s">
        <v>1135</v>
      </c>
      <c r="F1895" t="s">
        <v>676</v>
      </c>
      <c r="G1895" t="s">
        <v>1197</v>
      </c>
      <c r="H1895" s="48">
        <v>45693</v>
      </c>
      <c r="I1895" t="s">
        <v>357</v>
      </c>
      <c r="J1895" t="s">
        <v>303</v>
      </c>
      <c r="K1895" t="s">
        <v>17</v>
      </c>
      <c r="L1895" t="s">
        <v>180</v>
      </c>
      <c r="M1895" t="s">
        <v>180</v>
      </c>
      <c r="N1895" t="s">
        <v>344</v>
      </c>
      <c r="O1895" t="s">
        <v>344</v>
      </c>
      <c r="P1895" t="s">
        <v>1959</v>
      </c>
      <c r="Q1895" t="s">
        <v>300</v>
      </c>
      <c r="R1895" t="s">
        <v>181</v>
      </c>
      <c r="S1895" t="s">
        <v>20</v>
      </c>
      <c r="T1895" s="49">
        <v>2.1617000000000002</v>
      </c>
      <c r="U1895" s="49">
        <v>38.910600000000002</v>
      </c>
      <c r="V1895" s="49">
        <v>350.19</v>
      </c>
      <c r="W1895" t="s">
        <v>301</v>
      </c>
      <c r="X1895" t="s">
        <v>370</v>
      </c>
      <c r="Y1895" t="s">
        <v>371</v>
      </c>
      <c r="Z1895" t="s">
        <v>1960</v>
      </c>
      <c r="AA1895" s="2" t="str">
        <f>IFERROR(VLOOKUP(Tabela3[[#This Row],[RetornCodigo]],Tabela7[],4,0),"formula")</f>
        <v xml:space="preserve">Atac Papicu   </v>
      </c>
      <c r="AB1895" s="9" t="str">
        <f>IFERROR(VLOOKUP(Tabela3[[#This Row],[RetornCodigo]],Tabela7[],3,0),"formula")</f>
        <v>Atacadao</v>
      </c>
      <c r="AC1895" s="40">
        <f>IFERROR(Tabela3[[#This Row],[Vlr Devolução]]/$AK$1,"formula")</f>
        <v>1.1219897168724517E-3</v>
      </c>
      <c r="AD1895" s="32">
        <f>IFERROR(Tabela3[[#This Row],[Qtd Devolvida Kg]]/$AL$1,"formula")</f>
        <v>1.1284782662211565E-3</v>
      </c>
      <c r="AE1895" s="41" t="str">
        <f>IFERROR(RIGHT(Tabela3[[#This Row],[Cliente]],10),"formula")</f>
        <v>0048 - 18)</v>
      </c>
      <c r="AF1895" s="41">
        <f>IFERROR(VLOOKUP(Tabela3[[#This Row],[Fantasia]],'BASE VENDAS'!#REF!,2,0),0)</f>
        <v>0</v>
      </c>
      <c r="AG1895" s="41">
        <f>IFERROR(VLOOKUP(Tabela3[[#This Row],[Fantasia]],'BASE VENDAS'!#REF!,3,0),0)</f>
        <v>0</v>
      </c>
      <c r="AH1895" s="42">
        <f t="shared" si="31"/>
        <v>2.8611970184302681E-2</v>
      </c>
    </row>
    <row r="1896" spans="1:34" x14ac:dyDescent="0.2">
      <c r="A1896" s="9" t="str">
        <f>IFERROR(Tabela3[[#This Row],[direita]],"formula")</f>
        <v>0002 - 37)</v>
      </c>
      <c r="C1896" t="s">
        <v>1134</v>
      </c>
      <c r="D1896" t="s">
        <v>920</v>
      </c>
      <c r="E1896" t="s">
        <v>1135</v>
      </c>
      <c r="F1896" t="s">
        <v>687</v>
      </c>
      <c r="G1896" t="s">
        <v>1522</v>
      </c>
      <c r="H1896" s="48">
        <v>45699</v>
      </c>
      <c r="I1896" t="s">
        <v>430</v>
      </c>
      <c r="J1896" t="s">
        <v>303</v>
      </c>
      <c r="K1896" t="s">
        <v>17</v>
      </c>
      <c r="L1896" t="s">
        <v>180</v>
      </c>
      <c r="M1896" t="s">
        <v>180</v>
      </c>
      <c r="N1896" t="s">
        <v>344</v>
      </c>
      <c r="O1896" t="s">
        <v>344</v>
      </c>
      <c r="P1896" t="s">
        <v>2480</v>
      </c>
      <c r="Q1896" t="s">
        <v>300</v>
      </c>
      <c r="R1896" t="s">
        <v>181</v>
      </c>
      <c r="S1896" t="s">
        <v>20</v>
      </c>
      <c r="T1896" s="49">
        <v>0.94440000000000002</v>
      </c>
      <c r="U1896" s="49">
        <v>16.999199999999998</v>
      </c>
      <c r="V1896" s="49">
        <v>153</v>
      </c>
      <c r="W1896" t="s">
        <v>301</v>
      </c>
      <c r="X1896" t="s">
        <v>370</v>
      </c>
      <c r="Y1896" t="s">
        <v>371</v>
      </c>
      <c r="Z1896" t="s">
        <v>2295</v>
      </c>
      <c r="AA1896" s="2" t="str">
        <f>IFERROR(VLOOKUP(Tabela3[[#This Row],[RetornCodigo]],Tabela7[],4,0),"formula")</f>
        <v xml:space="preserve">Atac Eusebio   </v>
      </c>
      <c r="AB1896" s="9" t="str">
        <f>IFERROR(VLOOKUP(Tabela3[[#This Row],[RetornCodigo]],Tabela7[],3,0),"formula")</f>
        <v>Atacadao</v>
      </c>
      <c r="AC1896" s="40">
        <f>IFERROR(Tabela3[[#This Row],[Vlr Devolução]]/$AK$1,"formula")</f>
        <v>4.9020367994941354E-4</v>
      </c>
      <c r="AD1896" s="32">
        <f>IFERROR(Tabela3[[#This Row],[Qtd Devolvida Kg]]/$AL$1,"formula")</f>
        <v>4.9300775992009067E-4</v>
      </c>
      <c r="AE1896" s="41" t="str">
        <f>IFERROR(RIGHT(Tabela3[[#This Row],[Cliente]],10),"formula")</f>
        <v>0002 - 37)</v>
      </c>
      <c r="AF1896" s="41">
        <f>IFERROR(VLOOKUP(Tabela3[[#This Row],[Fantasia]],'BASE VENDAS'!#REF!,2,0),0)</f>
        <v>0</v>
      </c>
      <c r="AG1896" s="41">
        <f>IFERROR(VLOOKUP(Tabela3[[#This Row],[Fantasia]],'BASE VENDAS'!#REF!,3,0),0)</f>
        <v>0</v>
      </c>
      <c r="AH1896" s="42">
        <f t="shared" si="31"/>
        <v>2.8611970184302681E-2</v>
      </c>
    </row>
    <row r="1897" spans="1:34" x14ac:dyDescent="0.2">
      <c r="A1897" s="9" t="str">
        <f>IFERROR(Tabela3[[#This Row],[direita]],"formula")</f>
        <v>0002 - 37)</v>
      </c>
      <c r="C1897" t="s">
        <v>1134</v>
      </c>
      <c r="D1897" t="s">
        <v>920</v>
      </c>
      <c r="E1897" t="s">
        <v>1135</v>
      </c>
      <c r="F1897" t="s">
        <v>687</v>
      </c>
      <c r="G1897" t="s">
        <v>1522</v>
      </c>
      <c r="H1897" s="48">
        <v>45700</v>
      </c>
      <c r="I1897" t="s">
        <v>430</v>
      </c>
      <c r="J1897" t="s">
        <v>303</v>
      </c>
      <c r="K1897" t="s">
        <v>17</v>
      </c>
      <c r="L1897" t="s">
        <v>180</v>
      </c>
      <c r="M1897" t="s">
        <v>180</v>
      </c>
      <c r="N1897" t="s">
        <v>344</v>
      </c>
      <c r="O1897" t="s">
        <v>344</v>
      </c>
      <c r="P1897" t="s">
        <v>2294</v>
      </c>
      <c r="Q1897" t="s">
        <v>308</v>
      </c>
      <c r="R1897" t="s">
        <v>181</v>
      </c>
      <c r="S1897" t="s">
        <v>20</v>
      </c>
      <c r="T1897" s="49">
        <v>1.2222</v>
      </c>
      <c r="U1897" s="49">
        <v>21.999600000000001</v>
      </c>
      <c r="V1897" s="49">
        <v>198</v>
      </c>
      <c r="W1897" t="s">
        <v>301</v>
      </c>
      <c r="X1897" t="s">
        <v>370</v>
      </c>
      <c r="Y1897" t="s">
        <v>371</v>
      </c>
      <c r="Z1897" t="s">
        <v>2295</v>
      </c>
      <c r="AA1897" s="2" t="str">
        <f>IFERROR(VLOOKUP(Tabela3[[#This Row],[RetornCodigo]],Tabela7[],4,0),"formula")</f>
        <v xml:space="preserve">Atac Eusebio   </v>
      </c>
      <c r="AB1897" s="9" t="str">
        <f>IFERROR(VLOOKUP(Tabela3[[#This Row],[RetornCodigo]],Tabela7[],3,0),"formula")</f>
        <v>Atacadao</v>
      </c>
      <c r="AC1897" s="40">
        <f>IFERROR(Tabela3[[#This Row],[Vlr Devolução]]/$AK$1,"formula")</f>
        <v>6.343812328757116E-4</v>
      </c>
      <c r="AD1897" s="32">
        <f>IFERROR(Tabela3[[#This Row],[Qtd Devolvida Kg]]/$AL$1,"formula")</f>
        <v>6.3802846693597514E-4</v>
      </c>
      <c r="AE1897" s="41" t="str">
        <f>IFERROR(RIGHT(Tabela3[[#This Row],[Cliente]],10),"formula")</f>
        <v>0002 - 37)</v>
      </c>
      <c r="AF1897" s="41">
        <f>IFERROR(VLOOKUP(Tabela3[[#This Row],[Fantasia]],'BASE VENDAS'!#REF!,2,0),0)</f>
        <v>0</v>
      </c>
      <c r="AG1897" s="41">
        <f>IFERROR(VLOOKUP(Tabela3[[#This Row],[Fantasia]],'BASE VENDAS'!#REF!,3,0),0)</f>
        <v>0</v>
      </c>
      <c r="AH1897" s="42">
        <f t="shared" si="31"/>
        <v>2.8611970184302681E-2</v>
      </c>
    </row>
    <row r="1898" spans="1:34" x14ac:dyDescent="0.2">
      <c r="A1898" s="9" t="str">
        <f>IFERROR(Tabela3[[#This Row],[direita]],"formula")</f>
        <v>0002 - 37)</v>
      </c>
      <c r="C1898" t="s">
        <v>1134</v>
      </c>
      <c r="D1898" t="s">
        <v>920</v>
      </c>
      <c r="E1898" t="s">
        <v>1135</v>
      </c>
      <c r="F1898" t="s">
        <v>687</v>
      </c>
      <c r="G1898" t="s">
        <v>1522</v>
      </c>
      <c r="H1898" s="48">
        <v>45701</v>
      </c>
      <c r="I1898" t="s">
        <v>430</v>
      </c>
      <c r="J1898" t="s">
        <v>303</v>
      </c>
      <c r="K1898" t="s">
        <v>17</v>
      </c>
      <c r="L1898" t="s">
        <v>180</v>
      </c>
      <c r="M1898" t="s">
        <v>180</v>
      </c>
      <c r="N1898" t="s">
        <v>344</v>
      </c>
      <c r="O1898" t="s">
        <v>344</v>
      </c>
      <c r="P1898" t="s">
        <v>2481</v>
      </c>
      <c r="Q1898" t="s">
        <v>300</v>
      </c>
      <c r="R1898" t="s">
        <v>181</v>
      </c>
      <c r="S1898" t="s">
        <v>20</v>
      </c>
      <c r="T1898" s="49">
        <v>1.1667000000000001</v>
      </c>
      <c r="U1898" s="49">
        <v>21.000599999999999</v>
      </c>
      <c r="V1898" s="49">
        <v>189</v>
      </c>
      <c r="W1898" t="s">
        <v>301</v>
      </c>
      <c r="X1898" t="s">
        <v>370</v>
      </c>
      <c r="Y1898" t="s">
        <v>371</v>
      </c>
      <c r="Z1898" t="s">
        <v>2295</v>
      </c>
      <c r="AA1898" s="2" t="str">
        <f>IFERROR(VLOOKUP(Tabela3[[#This Row],[RetornCodigo]],Tabela7[],4,0),"formula")</f>
        <v xml:space="preserve">Atac Eusebio   </v>
      </c>
      <c r="AB1898" s="9" t="str">
        <f>IFERROR(VLOOKUP(Tabela3[[#This Row],[RetornCodigo]],Tabela7[],3,0),"formula")</f>
        <v>Atacadao</v>
      </c>
      <c r="AC1898" s="40">
        <f>IFERROR(Tabela3[[#This Row],[Vlr Devolução]]/$AK$1,"formula")</f>
        <v>6.0554572229045193E-4</v>
      </c>
      <c r="AD1898" s="32">
        <f>IFERROR(Tabela3[[#This Row],[Qtd Devolvida Kg]]/$AL$1,"formula")</f>
        <v>6.0905564749975623E-4</v>
      </c>
      <c r="AE1898" s="41" t="str">
        <f>IFERROR(RIGHT(Tabela3[[#This Row],[Cliente]],10),"formula")</f>
        <v>0002 - 37)</v>
      </c>
      <c r="AF1898" s="41">
        <f>IFERROR(VLOOKUP(Tabela3[[#This Row],[Fantasia]],'BASE VENDAS'!#REF!,2,0),0)</f>
        <v>0</v>
      </c>
      <c r="AG1898" s="41">
        <f>IFERROR(VLOOKUP(Tabela3[[#This Row],[Fantasia]],'BASE VENDAS'!#REF!,3,0),0)</f>
        <v>0</v>
      </c>
      <c r="AH1898" s="42">
        <f t="shared" si="31"/>
        <v>2.8611970184302681E-2</v>
      </c>
    </row>
    <row r="1899" spans="1:34" x14ac:dyDescent="0.2">
      <c r="A1899" s="9" t="str">
        <f>IFERROR(Tabela3[[#This Row],[direita]],"formula")</f>
        <v>0002 - 60)</v>
      </c>
      <c r="C1899" t="s">
        <v>1134</v>
      </c>
      <c r="D1899" t="s">
        <v>920</v>
      </c>
      <c r="E1899" t="s">
        <v>1135</v>
      </c>
      <c r="F1899" t="s">
        <v>676</v>
      </c>
      <c r="G1899" t="s">
        <v>1136</v>
      </c>
      <c r="H1899" s="48">
        <v>45691</v>
      </c>
      <c r="I1899" t="s">
        <v>357</v>
      </c>
      <c r="J1899" t="s">
        <v>303</v>
      </c>
      <c r="K1899" t="s">
        <v>17</v>
      </c>
      <c r="L1899" t="s">
        <v>180</v>
      </c>
      <c r="M1899" t="s">
        <v>180</v>
      </c>
      <c r="N1899" t="s">
        <v>344</v>
      </c>
      <c r="O1899" t="s">
        <v>344</v>
      </c>
      <c r="P1899" t="s">
        <v>1537</v>
      </c>
      <c r="Q1899" t="s">
        <v>300</v>
      </c>
      <c r="R1899" t="s">
        <v>181</v>
      </c>
      <c r="S1899" t="s">
        <v>20</v>
      </c>
      <c r="T1899" s="49">
        <v>0.36109999999999998</v>
      </c>
      <c r="U1899" s="49">
        <v>6.4997999999999996</v>
      </c>
      <c r="V1899" s="49">
        <v>58.5</v>
      </c>
      <c r="W1899" t="s">
        <v>301</v>
      </c>
      <c r="X1899" t="s">
        <v>370</v>
      </c>
      <c r="Y1899" t="s">
        <v>371</v>
      </c>
      <c r="Z1899" t="s">
        <v>1539</v>
      </c>
      <c r="AA1899" s="2" t="str">
        <f>IFERROR(VLOOKUP(Tabela3[[#This Row],[RetornCodigo]],Tabela7[],4,0),"formula")</f>
        <v xml:space="preserve">Atac Carlito Pamplona   </v>
      </c>
      <c r="AB1899" s="9" t="str">
        <f>IFERROR(VLOOKUP(Tabela3[[#This Row],[RetornCodigo]],Tabela7[],3,0),"formula")</f>
        <v>Atacadao</v>
      </c>
      <c r="AC1899" s="40">
        <f>IFERROR(Tabela3[[#This Row],[Vlr Devolução]]/$AK$1,"formula")</f>
        <v>1.8743081880418752E-4</v>
      </c>
      <c r="AD1899" s="32">
        <f>IFERROR(Tabela3[[#This Row],[Qtd Devolvida Kg]]/$AL$1,"formula")</f>
        <v>1.8850603780934429E-4</v>
      </c>
      <c r="AE1899" s="41" t="str">
        <f>IFERROR(RIGHT(Tabela3[[#This Row],[Cliente]],10),"formula")</f>
        <v>0002 - 60)</v>
      </c>
      <c r="AF1899" s="41">
        <f>IFERROR(VLOOKUP(Tabela3[[#This Row],[Fantasia]],'BASE VENDAS'!#REF!,2,0),0)</f>
        <v>0</v>
      </c>
      <c r="AG1899" s="41">
        <f>IFERROR(VLOOKUP(Tabela3[[#This Row],[Fantasia]],'BASE VENDAS'!#REF!,3,0),0)</f>
        <v>0</v>
      </c>
      <c r="AH1899" s="42">
        <f t="shared" si="31"/>
        <v>2.8611970184302681E-2</v>
      </c>
    </row>
    <row r="1900" spans="1:34" x14ac:dyDescent="0.2">
      <c r="A1900" s="9" t="str">
        <f>IFERROR(Tabela3[[#This Row],[direita]],"formula")</f>
        <v>0002 - 60)</v>
      </c>
      <c r="C1900" t="s">
        <v>1134</v>
      </c>
      <c r="D1900" t="s">
        <v>920</v>
      </c>
      <c r="E1900" t="s">
        <v>1135</v>
      </c>
      <c r="F1900" t="s">
        <v>676</v>
      </c>
      <c r="G1900" t="s">
        <v>1136</v>
      </c>
      <c r="H1900" s="48">
        <v>45700</v>
      </c>
      <c r="I1900" t="s">
        <v>430</v>
      </c>
      <c r="J1900" t="s">
        <v>303</v>
      </c>
      <c r="K1900" t="s">
        <v>17</v>
      </c>
      <c r="L1900" t="s">
        <v>180</v>
      </c>
      <c r="M1900" t="s">
        <v>180</v>
      </c>
      <c r="N1900" t="s">
        <v>344</v>
      </c>
      <c r="O1900" t="s">
        <v>344</v>
      </c>
      <c r="P1900" t="s">
        <v>2296</v>
      </c>
      <c r="Q1900" t="s">
        <v>308</v>
      </c>
      <c r="R1900" t="s">
        <v>181</v>
      </c>
      <c r="S1900" t="s">
        <v>20</v>
      </c>
      <c r="T1900" s="49">
        <v>1.2222</v>
      </c>
      <c r="U1900" s="49">
        <v>21.999600000000001</v>
      </c>
      <c r="V1900" s="49">
        <v>198</v>
      </c>
      <c r="W1900" t="s">
        <v>301</v>
      </c>
      <c r="X1900" t="s">
        <v>370</v>
      </c>
      <c r="Y1900" t="s">
        <v>371</v>
      </c>
      <c r="Z1900" t="s">
        <v>1539</v>
      </c>
      <c r="AA1900" s="2" t="str">
        <f>IFERROR(VLOOKUP(Tabela3[[#This Row],[RetornCodigo]],Tabela7[],4,0),"formula")</f>
        <v xml:space="preserve">Atac Carlito Pamplona   </v>
      </c>
      <c r="AB1900" s="9" t="str">
        <f>IFERROR(VLOOKUP(Tabela3[[#This Row],[RetornCodigo]],Tabela7[],3,0),"formula")</f>
        <v>Atacadao</v>
      </c>
      <c r="AC1900" s="40">
        <f>IFERROR(Tabela3[[#This Row],[Vlr Devolução]]/$AK$1,"formula")</f>
        <v>6.343812328757116E-4</v>
      </c>
      <c r="AD1900" s="32">
        <f>IFERROR(Tabela3[[#This Row],[Qtd Devolvida Kg]]/$AL$1,"formula")</f>
        <v>6.3802846693597514E-4</v>
      </c>
      <c r="AE1900" s="41" t="str">
        <f>IFERROR(RIGHT(Tabela3[[#This Row],[Cliente]],10),"formula")</f>
        <v>0002 - 60)</v>
      </c>
      <c r="AF1900" s="41">
        <f>IFERROR(VLOOKUP(Tabela3[[#This Row],[Fantasia]],'BASE VENDAS'!#REF!,2,0),0)</f>
        <v>0</v>
      </c>
      <c r="AG1900" s="41">
        <f>IFERROR(VLOOKUP(Tabela3[[#This Row],[Fantasia]],'BASE VENDAS'!#REF!,3,0),0)</f>
        <v>0</v>
      </c>
      <c r="AH1900" s="42">
        <f t="shared" si="31"/>
        <v>2.8611970184302681E-2</v>
      </c>
    </row>
    <row r="1901" spans="1:34" x14ac:dyDescent="0.2">
      <c r="A1901" s="9" t="str">
        <f>IFERROR(Tabela3[[#This Row],[direita]],"formula")</f>
        <v>0048 - 37)</v>
      </c>
      <c r="C1901" t="s">
        <v>1134</v>
      </c>
      <c r="D1901" t="s">
        <v>920</v>
      </c>
      <c r="E1901" t="s">
        <v>1135</v>
      </c>
      <c r="F1901" t="s">
        <v>676</v>
      </c>
      <c r="G1901" t="s">
        <v>1313</v>
      </c>
      <c r="H1901" s="48">
        <v>45692</v>
      </c>
      <c r="I1901" t="s">
        <v>357</v>
      </c>
      <c r="J1901" t="s">
        <v>303</v>
      </c>
      <c r="K1901" t="s">
        <v>17</v>
      </c>
      <c r="L1901" t="s">
        <v>180</v>
      </c>
      <c r="M1901" t="s">
        <v>180</v>
      </c>
      <c r="N1901" t="s">
        <v>344</v>
      </c>
      <c r="O1901" t="s">
        <v>344</v>
      </c>
      <c r="P1901" t="s">
        <v>1541</v>
      </c>
      <c r="Q1901" t="s">
        <v>300</v>
      </c>
      <c r="R1901" t="s">
        <v>181</v>
      </c>
      <c r="S1901" t="s">
        <v>20</v>
      </c>
      <c r="T1901" s="49">
        <v>0.55559999999999998</v>
      </c>
      <c r="U1901" s="49">
        <v>10.0008</v>
      </c>
      <c r="V1901" s="49">
        <v>90</v>
      </c>
      <c r="W1901" t="s">
        <v>301</v>
      </c>
      <c r="X1901" t="s">
        <v>370</v>
      </c>
      <c r="Y1901" t="s">
        <v>371</v>
      </c>
      <c r="Z1901" t="s">
        <v>1542</v>
      </c>
      <c r="AA1901" s="2" t="str">
        <f>IFERROR(VLOOKUP(Tabela3[[#This Row],[RetornCodigo]],Tabela7[],4,0),"formula")</f>
        <v xml:space="preserve">Atacadao Maraponga   </v>
      </c>
      <c r="AB1901" s="9" t="str">
        <f>IFERROR(VLOOKUP(Tabela3[[#This Row],[RetornCodigo]],Tabela7[],3,0),"formula")</f>
        <v>Atacadao</v>
      </c>
      <c r="AC1901" s="40">
        <f>IFERROR(Tabela3[[#This Row],[Vlr Devolução]]/$AK$1,"formula")</f>
        <v>2.8835510585259618E-4</v>
      </c>
      <c r="AD1901" s="32">
        <f>IFERROR(Tabela3[[#This Row],[Qtd Devolvida Kg]]/$AL$1,"formula")</f>
        <v>2.9004141403176877E-4</v>
      </c>
      <c r="AE1901" s="41" t="str">
        <f>IFERROR(RIGHT(Tabela3[[#This Row],[Cliente]],10),"formula")</f>
        <v>0048 - 37)</v>
      </c>
      <c r="AF1901" s="41">
        <f>IFERROR(VLOOKUP(Tabela3[[#This Row],[Fantasia]],'BASE VENDAS'!#REF!,2,0),0)</f>
        <v>0</v>
      </c>
      <c r="AG1901" s="41">
        <f>IFERROR(VLOOKUP(Tabela3[[#This Row],[Fantasia]],'BASE VENDAS'!#REF!,3,0),0)</f>
        <v>0</v>
      </c>
      <c r="AH1901" s="42">
        <f t="shared" si="31"/>
        <v>2.8611970184302681E-2</v>
      </c>
    </row>
    <row r="1902" spans="1:34" x14ac:dyDescent="0.2">
      <c r="A1902" s="9" t="str">
        <f>IFERROR(Tabela3[[#This Row],[direita]],"formula")</f>
        <v>0048 - 37)</v>
      </c>
      <c r="C1902" t="s">
        <v>1134</v>
      </c>
      <c r="D1902" t="s">
        <v>920</v>
      </c>
      <c r="E1902" t="s">
        <v>1135</v>
      </c>
      <c r="F1902" t="s">
        <v>676</v>
      </c>
      <c r="G1902" t="s">
        <v>1313</v>
      </c>
      <c r="H1902" s="48">
        <v>45693</v>
      </c>
      <c r="I1902" t="s">
        <v>357</v>
      </c>
      <c r="J1902" t="s">
        <v>303</v>
      </c>
      <c r="K1902" t="s">
        <v>17</v>
      </c>
      <c r="L1902" t="s">
        <v>180</v>
      </c>
      <c r="M1902" t="s">
        <v>180</v>
      </c>
      <c r="N1902" t="s">
        <v>344</v>
      </c>
      <c r="O1902" t="s">
        <v>344</v>
      </c>
      <c r="P1902" t="s">
        <v>1961</v>
      </c>
      <c r="Q1902" t="s">
        <v>300</v>
      </c>
      <c r="R1902" t="s">
        <v>181</v>
      </c>
      <c r="S1902" t="s">
        <v>20</v>
      </c>
      <c r="T1902" s="49">
        <v>0.55559999999999998</v>
      </c>
      <c r="U1902" s="49">
        <v>10.0008</v>
      </c>
      <c r="V1902" s="49">
        <v>90</v>
      </c>
      <c r="W1902" t="s">
        <v>301</v>
      </c>
      <c r="X1902" t="s">
        <v>370</v>
      </c>
      <c r="Y1902" t="s">
        <v>371</v>
      </c>
      <c r="Z1902" t="s">
        <v>1542</v>
      </c>
      <c r="AA1902" s="2" t="str">
        <f>IFERROR(VLOOKUP(Tabela3[[#This Row],[RetornCodigo]],Tabela7[],4,0),"formula")</f>
        <v xml:space="preserve">Atacadao Maraponga   </v>
      </c>
      <c r="AB1902" s="9" t="str">
        <f>IFERROR(VLOOKUP(Tabela3[[#This Row],[RetornCodigo]],Tabela7[],3,0),"formula")</f>
        <v>Atacadao</v>
      </c>
      <c r="AC1902" s="40">
        <f>IFERROR(Tabela3[[#This Row],[Vlr Devolução]]/$AK$1,"formula")</f>
        <v>2.8835510585259618E-4</v>
      </c>
      <c r="AD1902" s="32">
        <f>IFERROR(Tabela3[[#This Row],[Qtd Devolvida Kg]]/$AL$1,"formula")</f>
        <v>2.9004141403176877E-4</v>
      </c>
      <c r="AE1902" s="41" t="str">
        <f>IFERROR(RIGHT(Tabela3[[#This Row],[Cliente]],10),"formula")</f>
        <v>0048 - 37)</v>
      </c>
      <c r="AF1902" s="41">
        <f>IFERROR(VLOOKUP(Tabela3[[#This Row],[Fantasia]],'BASE VENDAS'!#REF!,2,0),0)</f>
        <v>0</v>
      </c>
      <c r="AG1902" s="41">
        <f>IFERROR(VLOOKUP(Tabela3[[#This Row],[Fantasia]],'BASE VENDAS'!#REF!,3,0),0)</f>
        <v>0</v>
      </c>
      <c r="AH1902" s="42">
        <f t="shared" si="31"/>
        <v>2.8611970184302681E-2</v>
      </c>
    </row>
    <row r="1903" spans="1:34" x14ac:dyDescent="0.2">
      <c r="A1903" s="9" t="str">
        <f>IFERROR(Tabela3[[#This Row],[direita]],"formula")</f>
        <v>0002 - 57)</v>
      </c>
      <c r="C1903" t="s">
        <v>1134</v>
      </c>
      <c r="D1903" t="s">
        <v>920</v>
      </c>
      <c r="E1903" t="s">
        <v>1135</v>
      </c>
      <c r="F1903" t="s">
        <v>676</v>
      </c>
      <c r="G1903" t="s">
        <v>1224</v>
      </c>
      <c r="H1903" s="48">
        <v>45693</v>
      </c>
      <c r="I1903" t="s">
        <v>357</v>
      </c>
      <c r="J1903" t="s">
        <v>303</v>
      </c>
      <c r="K1903" t="s">
        <v>17</v>
      </c>
      <c r="L1903" t="s">
        <v>180</v>
      </c>
      <c r="M1903" t="s">
        <v>180</v>
      </c>
      <c r="N1903" t="s">
        <v>344</v>
      </c>
      <c r="O1903" t="s">
        <v>344</v>
      </c>
      <c r="P1903" t="s">
        <v>1962</v>
      </c>
      <c r="Q1903" t="s">
        <v>300</v>
      </c>
      <c r="R1903" t="s">
        <v>181</v>
      </c>
      <c r="S1903" t="s">
        <v>20</v>
      </c>
      <c r="T1903" s="49">
        <v>0.5</v>
      </c>
      <c r="U1903" s="49">
        <v>9</v>
      </c>
      <c r="V1903" s="49">
        <v>81</v>
      </c>
      <c r="W1903" t="s">
        <v>301</v>
      </c>
      <c r="X1903" t="s">
        <v>370</v>
      </c>
      <c r="Y1903" t="s">
        <v>371</v>
      </c>
      <c r="Z1903" t="s">
        <v>1545</v>
      </c>
      <c r="AA1903" s="2" t="str">
        <f>IFERROR(VLOOKUP(Tabela3[[#This Row],[RetornCodigo]],Tabela7[],4,0),"formula")</f>
        <v xml:space="preserve">Atac Dias Macedo   </v>
      </c>
      <c r="AB1903" s="9" t="str">
        <f>IFERROR(VLOOKUP(Tabela3[[#This Row],[RetornCodigo]],Tabela7[],3,0),"formula")</f>
        <v>Atacadao</v>
      </c>
      <c r="AC1903" s="40">
        <f>IFERROR(Tabela3[[#This Row],[Vlr Devolução]]/$AK$1,"formula")</f>
        <v>2.5951959526733656E-4</v>
      </c>
      <c r="AD1903" s="32">
        <f>IFERROR(Tabela3[[#This Row],[Qtd Devolvida Kg]]/$AL$1,"formula")</f>
        <v>2.610163913172865E-4</v>
      </c>
      <c r="AE1903" s="41" t="str">
        <f>IFERROR(RIGHT(Tabela3[[#This Row],[Cliente]],10),"formula")</f>
        <v>0002 - 57)</v>
      </c>
      <c r="AF1903" s="41">
        <f>IFERROR(VLOOKUP(Tabela3[[#This Row],[Fantasia]],'BASE VENDAS'!#REF!,2,0),0)</f>
        <v>0</v>
      </c>
      <c r="AG1903" s="41">
        <f>IFERROR(VLOOKUP(Tabela3[[#This Row],[Fantasia]],'BASE VENDAS'!#REF!,3,0),0)</f>
        <v>0</v>
      </c>
      <c r="AH1903" s="42">
        <f t="shared" si="31"/>
        <v>2.8611970184302681E-2</v>
      </c>
    </row>
    <row r="1904" spans="1:34" x14ac:dyDescent="0.2">
      <c r="A1904" s="9" t="str">
        <f>IFERROR(Tabela3[[#This Row],[direita]],"formula")</f>
        <v>0048 - 14)</v>
      </c>
      <c r="C1904" t="s">
        <v>1134</v>
      </c>
      <c r="D1904" t="s">
        <v>920</v>
      </c>
      <c r="E1904" t="s">
        <v>1135</v>
      </c>
      <c r="F1904" t="s">
        <v>676</v>
      </c>
      <c r="G1904" t="s">
        <v>1213</v>
      </c>
      <c r="H1904" s="48">
        <v>45694</v>
      </c>
      <c r="I1904" t="s">
        <v>357</v>
      </c>
      <c r="J1904" t="s">
        <v>303</v>
      </c>
      <c r="K1904" t="s">
        <v>17</v>
      </c>
      <c r="L1904" t="s">
        <v>180</v>
      </c>
      <c r="M1904" t="s">
        <v>180</v>
      </c>
      <c r="N1904" t="s">
        <v>344</v>
      </c>
      <c r="O1904" t="s">
        <v>344</v>
      </c>
      <c r="P1904" t="s">
        <v>1963</v>
      </c>
      <c r="Q1904" t="s">
        <v>300</v>
      </c>
      <c r="R1904" t="s">
        <v>181</v>
      </c>
      <c r="S1904" t="s">
        <v>20</v>
      </c>
      <c r="T1904" s="49">
        <v>2.1667000000000001</v>
      </c>
      <c r="U1904" s="49">
        <v>39.000599999999999</v>
      </c>
      <c r="V1904" s="49">
        <v>351</v>
      </c>
      <c r="W1904" t="s">
        <v>315</v>
      </c>
      <c r="X1904" t="s">
        <v>370</v>
      </c>
      <c r="Y1904" t="s">
        <v>379</v>
      </c>
      <c r="Z1904" t="s">
        <v>1964</v>
      </c>
      <c r="AA1904" s="2" t="str">
        <f>IFERROR(VLOOKUP(Tabela3[[#This Row],[RetornCodigo]],Tabela7[],4,0),"formula")</f>
        <v xml:space="preserve">Atac Vila Peri   </v>
      </c>
      <c r="AB1904" s="9" t="str">
        <f>IFERROR(VLOOKUP(Tabela3[[#This Row],[RetornCodigo]],Tabela7[],3,0),"formula")</f>
        <v>Atacadao</v>
      </c>
      <c r="AC1904" s="40">
        <f>IFERROR(Tabela3[[#This Row],[Vlr Devolução]]/$AK$1,"formula")</f>
        <v>1.124584912825125E-3</v>
      </c>
      <c r="AD1904" s="32">
        <f>IFERROR(Tabela3[[#This Row],[Qtd Devolvida Kg]]/$AL$1,"formula")</f>
        <v>1.1310884301343293E-3</v>
      </c>
      <c r="AE1904" s="41" t="str">
        <f>IFERROR(RIGHT(Tabela3[[#This Row],[Cliente]],10),"formula")</f>
        <v>0048 - 14)</v>
      </c>
      <c r="AF1904" s="41">
        <f>IFERROR(VLOOKUP(Tabela3[[#This Row],[Fantasia]],'BASE VENDAS'!#REF!,2,0),0)</f>
        <v>0</v>
      </c>
      <c r="AG1904" s="41">
        <f>IFERROR(VLOOKUP(Tabela3[[#This Row],[Fantasia]],'BASE VENDAS'!#REF!,3,0),0)</f>
        <v>0</v>
      </c>
      <c r="AH1904" s="42">
        <f t="shared" si="31"/>
        <v>2.8611970184302681E-2</v>
      </c>
    </row>
    <row r="1905" spans="1:34" x14ac:dyDescent="0.2">
      <c r="A1905" s="9" t="str">
        <f>IFERROR(Tabela3[[#This Row],[direita]],"formula")</f>
        <v>0002 - 42)</v>
      </c>
      <c r="C1905" t="s">
        <v>1134</v>
      </c>
      <c r="D1905" t="s">
        <v>920</v>
      </c>
      <c r="E1905" t="s">
        <v>1135</v>
      </c>
      <c r="F1905" t="s">
        <v>676</v>
      </c>
      <c r="G1905" t="s">
        <v>1216</v>
      </c>
      <c r="H1905" s="48">
        <v>45691</v>
      </c>
      <c r="I1905" t="s">
        <v>357</v>
      </c>
      <c r="J1905" t="s">
        <v>303</v>
      </c>
      <c r="K1905" t="s">
        <v>17</v>
      </c>
      <c r="L1905" t="s">
        <v>180</v>
      </c>
      <c r="M1905" t="s">
        <v>180</v>
      </c>
      <c r="N1905" t="s">
        <v>344</v>
      </c>
      <c r="O1905" t="s">
        <v>344</v>
      </c>
      <c r="P1905" t="s">
        <v>1965</v>
      </c>
      <c r="Q1905" t="s">
        <v>300</v>
      </c>
      <c r="R1905" t="s">
        <v>181</v>
      </c>
      <c r="S1905" t="s">
        <v>20</v>
      </c>
      <c r="T1905" s="49">
        <v>1.4443999999999999</v>
      </c>
      <c r="U1905" s="49">
        <v>25.999199999999998</v>
      </c>
      <c r="V1905" s="49">
        <v>234</v>
      </c>
      <c r="W1905" t="s">
        <v>301</v>
      </c>
      <c r="X1905" t="s">
        <v>370</v>
      </c>
      <c r="Y1905" t="s">
        <v>371</v>
      </c>
      <c r="Z1905" t="s">
        <v>1547</v>
      </c>
      <c r="AA1905" s="2" t="str">
        <f>IFERROR(VLOOKUP(Tabela3[[#This Row],[RetornCodigo]],Tabela7[],4,0),"formula")</f>
        <v xml:space="preserve">Atac Canindezinho   </v>
      </c>
      <c r="AB1905" s="9" t="str">
        <f>IFERROR(VLOOKUP(Tabela3[[#This Row],[RetornCodigo]],Tabela7[],3,0),"formula")</f>
        <v>Atacadao</v>
      </c>
      <c r="AC1905" s="40">
        <f>IFERROR(Tabela3[[#This Row],[Vlr Devolução]]/$AK$1,"formula")</f>
        <v>7.497232752167501E-4</v>
      </c>
      <c r="AD1905" s="32">
        <f>IFERROR(Tabela3[[#This Row],[Qtd Devolvida Kg]]/$AL$1,"formula")</f>
        <v>7.5402415123737717E-4</v>
      </c>
      <c r="AE1905" s="41" t="str">
        <f>IFERROR(RIGHT(Tabela3[[#This Row],[Cliente]],10),"formula")</f>
        <v>0002 - 42)</v>
      </c>
      <c r="AF1905" s="41">
        <f>IFERROR(VLOOKUP(Tabela3[[#This Row],[Fantasia]],'BASE VENDAS'!#REF!,2,0),0)</f>
        <v>0</v>
      </c>
      <c r="AG1905" s="41">
        <f>IFERROR(VLOOKUP(Tabela3[[#This Row],[Fantasia]],'BASE VENDAS'!#REF!,3,0),0)</f>
        <v>0</v>
      </c>
      <c r="AH1905" s="42">
        <f t="shared" si="31"/>
        <v>2.8611970184302681E-2</v>
      </c>
    </row>
    <row r="1906" spans="1:34" x14ac:dyDescent="0.2">
      <c r="A1906" s="9" t="str">
        <f>IFERROR(Tabela3[[#This Row],[direita]],"formula")</f>
        <v>0002 - 42)</v>
      </c>
      <c r="C1906" t="s">
        <v>1134</v>
      </c>
      <c r="D1906" t="s">
        <v>920</v>
      </c>
      <c r="E1906" t="s">
        <v>1135</v>
      </c>
      <c r="F1906" t="s">
        <v>676</v>
      </c>
      <c r="G1906" t="s">
        <v>1216</v>
      </c>
      <c r="H1906" s="48">
        <v>45692</v>
      </c>
      <c r="I1906" t="s">
        <v>357</v>
      </c>
      <c r="J1906" t="s">
        <v>303</v>
      </c>
      <c r="K1906" t="s">
        <v>17</v>
      </c>
      <c r="L1906" t="s">
        <v>180</v>
      </c>
      <c r="M1906" t="s">
        <v>180</v>
      </c>
      <c r="N1906" t="s">
        <v>344</v>
      </c>
      <c r="O1906" t="s">
        <v>344</v>
      </c>
      <c r="P1906" t="s">
        <v>1966</v>
      </c>
      <c r="Q1906" t="s">
        <v>300</v>
      </c>
      <c r="R1906" t="s">
        <v>181</v>
      </c>
      <c r="S1906" t="s">
        <v>20</v>
      </c>
      <c r="T1906" s="49">
        <v>0.1111</v>
      </c>
      <c r="U1906" s="49">
        <v>1.9998</v>
      </c>
      <c r="V1906" s="49">
        <v>18</v>
      </c>
      <c r="W1906" t="s">
        <v>301</v>
      </c>
      <c r="X1906" t="s">
        <v>370</v>
      </c>
      <c r="Y1906" t="s">
        <v>371</v>
      </c>
      <c r="Z1906" t="s">
        <v>1547</v>
      </c>
      <c r="AA1906" s="2" t="str">
        <f>IFERROR(VLOOKUP(Tabela3[[#This Row],[RetornCodigo]],Tabela7[],4,0),"formula")</f>
        <v xml:space="preserve">Atac Canindezinho   </v>
      </c>
      <c r="AB1906" s="9" t="str">
        <f>IFERROR(VLOOKUP(Tabela3[[#This Row],[RetornCodigo]],Tabela7[],3,0),"formula")</f>
        <v>Atacadao</v>
      </c>
      <c r="AC1906" s="40">
        <f>IFERROR(Tabela3[[#This Row],[Vlr Devolução]]/$AK$1,"formula")</f>
        <v>5.7671021170519233E-5</v>
      </c>
      <c r="AD1906" s="32">
        <f>IFERROR(Tabela3[[#This Row],[Qtd Devolvida Kg]]/$AL$1,"formula")</f>
        <v>5.7997842150701057E-5</v>
      </c>
      <c r="AE1906" s="41" t="str">
        <f>IFERROR(RIGHT(Tabela3[[#This Row],[Cliente]],10),"formula")</f>
        <v>0002 - 42)</v>
      </c>
      <c r="AF1906" s="41">
        <f>IFERROR(VLOOKUP(Tabela3[[#This Row],[Fantasia]],'BASE VENDAS'!#REF!,2,0),0)</f>
        <v>0</v>
      </c>
      <c r="AG1906" s="41">
        <f>IFERROR(VLOOKUP(Tabela3[[#This Row],[Fantasia]],'BASE VENDAS'!#REF!,3,0),0)</f>
        <v>0</v>
      </c>
      <c r="AH1906" s="42">
        <f t="shared" si="31"/>
        <v>2.8611970184302681E-2</v>
      </c>
    </row>
    <row r="1907" spans="1:34" x14ac:dyDescent="0.2">
      <c r="A1907" s="9" t="str">
        <f>IFERROR(Tabela3[[#This Row],[direita]],"formula")</f>
        <v>0002 - 22)</v>
      </c>
      <c r="C1907" t="s">
        <v>1134</v>
      </c>
      <c r="D1907" t="s">
        <v>920</v>
      </c>
      <c r="E1907" t="s">
        <v>1135</v>
      </c>
      <c r="F1907" t="s">
        <v>683</v>
      </c>
      <c r="G1907" t="s">
        <v>1548</v>
      </c>
      <c r="H1907" s="48">
        <v>45694</v>
      </c>
      <c r="I1907" t="s">
        <v>357</v>
      </c>
      <c r="J1907" t="s">
        <v>303</v>
      </c>
      <c r="K1907" t="s">
        <v>17</v>
      </c>
      <c r="L1907" t="s">
        <v>180</v>
      </c>
      <c r="M1907" t="s">
        <v>180</v>
      </c>
      <c r="N1907" t="s">
        <v>344</v>
      </c>
      <c r="O1907" t="s">
        <v>344</v>
      </c>
      <c r="P1907" t="s">
        <v>1549</v>
      </c>
      <c r="Q1907" t="s">
        <v>308</v>
      </c>
      <c r="R1907" t="s">
        <v>181</v>
      </c>
      <c r="S1907" t="s">
        <v>20</v>
      </c>
      <c r="T1907" s="49">
        <v>1.8889</v>
      </c>
      <c r="U1907" s="49">
        <v>34.0002</v>
      </c>
      <c r="V1907" s="49">
        <v>306</v>
      </c>
      <c r="W1907" t="s">
        <v>301</v>
      </c>
      <c r="X1907" t="s">
        <v>370</v>
      </c>
      <c r="Y1907" t="s">
        <v>371</v>
      </c>
      <c r="Z1907" t="s">
        <v>1550</v>
      </c>
      <c r="AA1907" s="2" t="str">
        <f>IFERROR(VLOOKUP(Tabela3[[#This Row],[RetornCodigo]],Tabela7[],4,0),"formula")</f>
        <v xml:space="preserve">Atac Itambe   </v>
      </c>
      <c r="AB1907" s="9" t="str">
        <f>IFERROR(VLOOKUP(Tabela3[[#This Row],[RetornCodigo]],Tabela7[],3,0),"formula")</f>
        <v>Atacadao</v>
      </c>
      <c r="AC1907" s="40">
        <f>IFERROR(Tabela3[[#This Row],[Vlr Devolução]]/$AK$1,"formula")</f>
        <v>9.8040735989882708E-4</v>
      </c>
      <c r="AD1907" s="32">
        <f>IFERROR(Tabela3[[#This Row],[Qtd Devolvida Kg]]/$AL$1,"formula")</f>
        <v>9.8606772311844487E-4</v>
      </c>
      <c r="AE1907" s="41" t="str">
        <f>IFERROR(RIGHT(Tabela3[[#This Row],[Cliente]],10),"formula")</f>
        <v>0002 - 22)</v>
      </c>
      <c r="AF1907" s="41">
        <f>IFERROR(VLOOKUP(Tabela3[[#This Row],[Fantasia]],'BASE VENDAS'!#REF!,2,0),0)</f>
        <v>0</v>
      </c>
      <c r="AG1907" s="41">
        <f>IFERROR(VLOOKUP(Tabela3[[#This Row],[Fantasia]],'BASE VENDAS'!#REF!,3,0),0)</f>
        <v>0</v>
      </c>
      <c r="AH1907" s="42">
        <f t="shared" si="31"/>
        <v>2.8611970184302681E-2</v>
      </c>
    </row>
    <row r="1908" spans="1:34" x14ac:dyDescent="0.2">
      <c r="A1908" s="9" t="str">
        <f>IFERROR(Tabela3[[#This Row],[direita]],"formula")</f>
        <v>2459 - 55)</v>
      </c>
      <c r="C1908" t="s">
        <v>1140</v>
      </c>
      <c r="D1908" t="s">
        <v>918</v>
      </c>
      <c r="E1908" t="s">
        <v>1284</v>
      </c>
      <c r="F1908" t="s">
        <v>678</v>
      </c>
      <c r="G1908" t="s">
        <v>1680</v>
      </c>
      <c r="H1908" s="48">
        <v>45689</v>
      </c>
      <c r="I1908" t="s">
        <v>266</v>
      </c>
      <c r="J1908" t="s">
        <v>303</v>
      </c>
      <c r="K1908" t="s">
        <v>17</v>
      </c>
      <c r="L1908" t="s">
        <v>180</v>
      </c>
      <c r="M1908" t="s">
        <v>180</v>
      </c>
      <c r="N1908" t="s">
        <v>344</v>
      </c>
      <c r="O1908" t="s">
        <v>344</v>
      </c>
      <c r="P1908" t="s">
        <v>1681</v>
      </c>
      <c r="Q1908" t="s">
        <v>300</v>
      </c>
      <c r="R1908" t="s">
        <v>181</v>
      </c>
      <c r="S1908" t="s">
        <v>20</v>
      </c>
      <c r="T1908" s="49">
        <v>0.16669999999999999</v>
      </c>
      <c r="U1908" s="49">
        <v>3.0005999999999999</v>
      </c>
      <c r="V1908" s="49">
        <v>19.5</v>
      </c>
      <c r="W1908" t="s">
        <v>301</v>
      </c>
      <c r="X1908" t="s">
        <v>370</v>
      </c>
      <c r="Y1908" t="s">
        <v>371</v>
      </c>
      <c r="Z1908" t="s">
        <v>1682</v>
      </c>
      <c r="AA1908" s="2" t="str">
        <f>IFERROR(VLOOKUP(Tabela3[[#This Row],[RetornCodigo]],Tabela7[],4,0),"formula")</f>
        <v xml:space="preserve">Mateus Parque Da Alvorada   </v>
      </c>
      <c r="AB1908" s="9" t="str">
        <f>IFERROR(VLOOKUP(Tabela3[[#This Row],[RetornCodigo]],Tabela7[],3,0),"formula")</f>
        <v>Mateus</v>
      </c>
      <c r="AC1908" s="40">
        <f>IFERROR(Tabela3[[#This Row],[Vlr Devolução]]/$AK$1,"formula")</f>
        <v>6.2476939601395837E-5</v>
      </c>
      <c r="AD1908" s="32">
        <f>IFERROR(Tabela3[[#This Row],[Qtd Devolvida Kg]]/$AL$1,"formula")</f>
        <v>8.7022864865183316E-5</v>
      </c>
      <c r="AE1908" s="41" t="str">
        <f>IFERROR(RIGHT(Tabela3[[#This Row],[Cliente]],10),"formula")</f>
        <v>2459 - 55)</v>
      </c>
      <c r="AF1908" s="41">
        <f>IFERROR(VLOOKUP(Tabela3[[#This Row],[Fantasia]],'BASE VENDAS'!#REF!,2,0),0)</f>
        <v>0</v>
      </c>
      <c r="AG1908" s="41">
        <f>IFERROR(VLOOKUP(Tabela3[[#This Row],[Fantasia]],'BASE VENDAS'!#REF!,3,0),0)</f>
        <v>0</v>
      </c>
      <c r="AH1908" s="42">
        <f t="shared" si="31"/>
        <v>2.8611970184302681E-2</v>
      </c>
    </row>
    <row r="1909" spans="1:34" x14ac:dyDescent="0.2">
      <c r="A1909" s="9" t="str">
        <f>IFERROR(Tabela3[[#This Row],[direita]],"formula")</f>
        <v>0048 - 36)</v>
      </c>
      <c r="C1909" t="s">
        <v>1134</v>
      </c>
      <c r="D1909" t="s">
        <v>920</v>
      </c>
      <c r="E1909" t="s">
        <v>1135</v>
      </c>
      <c r="F1909" t="s">
        <v>676</v>
      </c>
      <c r="G1909" t="s">
        <v>1258</v>
      </c>
      <c r="H1909" s="48">
        <v>45691</v>
      </c>
      <c r="I1909" t="s">
        <v>357</v>
      </c>
      <c r="J1909" t="s">
        <v>303</v>
      </c>
      <c r="K1909" t="s">
        <v>17</v>
      </c>
      <c r="L1909" t="s">
        <v>180</v>
      </c>
      <c r="M1909" t="s">
        <v>180</v>
      </c>
      <c r="N1909" t="s">
        <v>344</v>
      </c>
      <c r="O1909" t="s">
        <v>344</v>
      </c>
      <c r="P1909" t="s">
        <v>1967</v>
      </c>
      <c r="Q1909" t="s">
        <v>300</v>
      </c>
      <c r="R1909" t="s">
        <v>181</v>
      </c>
      <c r="S1909" t="s">
        <v>20</v>
      </c>
      <c r="T1909" s="49">
        <v>0.56999999999999995</v>
      </c>
      <c r="U1909" s="49">
        <v>10.26</v>
      </c>
      <c r="V1909" s="49">
        <v>61.56</v>
      </c>
      <c r="W1909" t="s">
        <v>301</v>
      </c>
      <c r="X1909" t="s">
        <v>370</v>
      </c>
      <c r="Y1909" t="s">
        <v>371</v>
      </c>
      <c r="Z1909" t="s">
        <v>1968</v>
      </c>
      <c r="AA1909" s="2" t="str">
        <f>IFERROR(VLOOKUP(Tabela3[[#This Row],[RetornCodigo]],Tabela7[],4,0),"formula")</f>
        <v xml:space="preserve">Atacadao Parreao   </v>
      </c>
      <c r="AB1909" s="9" t="str">
        <f>IFERROR(VLOOKUP(Tabela3[[#This Row],[RetornCodigo]],Tabela7[],3,0),"formula")</f>
        <v>Atacadao</v>
      </c>
      <c r="AC1909" s="40">
        <f>IFERROR(Tabela3[[#This Row],[Vlr Devolução]]/$AK$1,"formula")</f>
        <v>1.9723489240317579E-4</v>
      </c>
      <c r="AD1909" s="32">
        <f>IFERROR(Tabela3[[#This Row],[Qtd Devolvida Kg]]/$AL$1,"formula")</f>
        <v>2.975586861017066E-4</v>
      </c>
      <c r="AE1909" s="41" t="str">
        <f>IFERROR(RIGHT(Tabela3[[#This Row],[Cliente]],10),"formula")</f>
        <v>0048 - 36)</v>
      </c>
      <c r="AF1909" s="41">
        <f>IFERROR(VLOOKUP(Tabela3[[#This Row],[Fantasia]],'BASE VENDAS'!#REF!,2,0),0)</f>
        <v>0</v>
      </c>
      <c r="AG1909" s="41">
        <f>IFERROR(VLOOKUP(Tabela3[[#This Row],[Fantasia]],'BASE VENDAS'!#REF!,3,0),0)</f>
        <v>0</v>
      </c>
      <c r="AH1909" s="42">
        <f t="shared" si="31"/>
        <v>2.8611970184302681E-2</v>
      </c>
    </row>
  </sheetData>
  <sheetProtection algorithmName="SHA-512" hashValue="fTX3NhPW3eSaSejzyIq9ROoXMkHCFlv2MAiI6FHxLgjb3kfuIU/kSLAfmPAMOE9WHQUe5m4JLtaom8CYUV5Smg==" saltValue="l40v5vquH9FvweKAbbH3zg==" spinCount="100000" sheet="1" formatCells="0" formatColumns="0" formatRows="0" insertColumns="0" insertRows="0" insertHyperlinks="0" deleteColumns="0" deleteRows="0" sort="0" autoFilter="0" pivotTables="0"/>
  <conditionalFormatting sqref="AJ1">
    <cfRule type="cellIs" dxfId="111" priority="1" operator="lessThan">
      <formula>0.03</formula>
    </cfRule>
    <cfRule type="cellIs" dxfId="110" priority="2" operator="greaterThan">
      <formula>0.03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/>
  <dimension ref="A1:V42"/>
  <sheetViews>
    <sheetView topLeftCell="A13" zoomScale="80" zoomScaleNormal="80" workbookViewId="0">
      <selection activeCell="C44" sqref="C44"/>
    </sheetView>
  </sheetViews>
  <sheetFormatPr defaultRowHeight="12.75" x14ac:dyDescent="0.2"/>
  <cols>
    <col min="1" max="1" width="24" bestFit="1" customWidth="1"/>
    <col min="2" max="2" width="48.85546875" bestFit="1" customWidth="1"/>
    <col min="3" max="3" width="16" bestFit="1" customWidth="1"/>
    <col min="4" max="4" width="12.7109375" bestFit="1" customWidth="1"/>
    <col min="5" max="5" width="14.140625" bestFit="1" customWidth="1"/>
    <col min="6" max="6" width="16.28515625" bestFit="1" customWidth="1"/>
    <col min="7" max="7" width="12.85546875" bestFit="1" customWidth="1"/>
    <col min="8" max="8" width="14.28515625" bestFit="1" customWidth="1"/>
    <col min="9" max="9" width="16.28515625" bestFit="1" customWidth="1"/>
    <col min="10" max="10" width="17" bestFit="1" customWidth="1"/>
    <col min="11" max="11" width="7.7109375" customWidth="1"/>
    <col min="12" max="12" width="18.7109375" customWidth="1"/>
    <col min="13" max="13" width="22.28515625" bestFit="1" customWidth="1"/>
    <col min="14" max="14" width="9.7109375" customWidth="1"/>
    <col min="15" max="15" width="18.7109375" bestFit="1" customWidth="1"/>
    <col min="16" max="16" width="19.85546875" bestFit="1" customWidth="1"/>
    <col min="17" max="17" width="6.140625" bestFit="1" customWidth="1"/>
    <col min="18" max="18" width="18.7109375" customWidth="1"/>
    <col min="19" max="19" width="22.28515625" bestFit="1" customWidth="1"/>
    <col min="20" max="20" width="7.7109375" customWidth="1"/>
    <col min="21" max="21" width="18.7109375" customWidth="1"/>
    <col min="22" max="22" width="19.85546875" bestFit="1" customWidth="1"/>
  </cols>
  <sheetData>
    <row r="1" spans="1:22" x14ac:dyDescent="0.2">
      <c r="A1" t="s">
        <v>295</v>
      </c>
      <c r="B1" t="s">
        <v>12</v>
      </c>
      <c r="C1" t="s">
        <v>11</v>
      </c>
      <c r="D1" t="s">
        <v>421</v>
      </c>
      <c r="E1" t="s">
        <v>435</v>
      </c>
      <c r="F1" t="s">
        <v>423</v>
      </c>
      <c r="G1" t="s">
        <v>425</v>
      </c>
      <c r="H1" t="s">
        <v>436</v>
      </c>
      <c r="I1" t="s">
        <v>437</v>
      </c>
      <c r="J1" t="s">
        <v>438</v>
      </c>
      <c r="L1" s="1" t="s">
        <v>260</v>
      </c>
      <c r="M1" t="s">
        <v>345</v>
      </c>
      <c r="O1" s="1" t="s">
        <v>260</v>
      </c>
      <c r="P1" t="s">
        <v>440</v>
      </c>
      <c r="Q1" s="52">
        <f>GETPIVOTDATA("%Vlr Venda",$O$1)</f>
        <v>2.8611970184302681E-2</v>
      </c>
      <c r="R1" s="1" t="s">
        <v>260</v>
      </c>
      <c r="S1" t="s">
        <v>345</v>
      </c>
      <c r="U1" s="1" t="s">
        <v>260</v>
      </c>
      <c r="V1" t="s">
        <v>440</v>
      </c>
    </row>
    <row r="2" spans="1:22" x14ac:dyDescent="0.2">
      <c r="A2" t="s">
        <v>426</v>
      </c>
      <c r="B2" t="s">
        <v>427</v>
      </c>
      <c r="C2" s="43">
        <v>312115.15999999997</v>
      </c>
      <c r="D2" s="44">
        <v>1</v>
      </c>
      <c r="E2" s="50">
        <v>2.8611970184302699E-2</v>
      </c>
      <c r="F2" s="45">
        <v>33996.485959999998</v>
      </c>
      <c r="G2" s="46">
        <v>1</v>
      </c>
      <c r="H2" s="40">
        <v>2.72901499347377E-2</v>
      </c>
      <c r="I2" s="51">
        <v>3.1336477987421398</v>
      </c>
      <c r="J2" s="51">
        <v>8.3116474291710407</v>
      </c>
      <c r="L2" s="2" t="s">
        <v>372</v>
      </c>
      <c r="M2" s="26">
        <v>14206.32</v>
      </c>
      <c r="O2" s="2" t="s">
        <v>372</v>
      </c>
      <c r="P2" s="40">
        <v>1.302310353232E-3</v>
      </c>
      <c r="R2" s="2" t="s">
        <v>371</v>
      </c>
      <c r="S2" s="26">
        <v>159033.16</v>
      </c>
      <c r="U2" s="2" t="s">
        <v>1978</v>
      </c>
      <c r="V2" s="40">
        <v>4.7357340147177698E-5</v>
      </c>
    </row>
    <row r="3" spans="1:22" x14ac:dyDescent="0.2">
      <c r="A3" t="s">
        <v>370</v>
      </c>
      <c r="B3" t="s">
        <v>371</v>
      </c>
      <c r="C3" s="43">
        <v>159033.16</v>
      </c>
      <c r="D3" s="44">
        <v>0.50953359650969898</v>
      </c>
      <c r="E3" s="50">
        <v>1.4578760071235999E-2</v>
      </c>
      <c r="F3" s="45">
        <v>18891.45549</v>
      </c>
      <c r="G3" s="46">
        <v>0.55568847651570696</v>
      </c>
      <c r="H3" s="40">
        <v>1.51648218411196E-2</v>
      </c>
      <c r="I3" s="51">
        <v>3.2116689280868398</v>
      </c>
      <c r="J3" s="51">
        <v>18.384510869565201</v>
      </c>
      <c r="L3" s="2" t="s">
        <v>302</v>
      </c>
      <c r="M3" s="26">
        <v>28705.64</v>
      </c>
      <c r="O3" s="2" t="s">
        <v>302</v>
      </c>
      <c r="P3" s="40">
        <v>2.6314803670585132E-3</v>
      </c>
      <c r="R3" s="2" t="s">
        <v>373</v>
      </c>
      <c r="S3" s="26">
        <v>14206.32</v>
      </c>
      <c r="U3" s="2" t="s">
        <v>1981</v>
      </c>
      <c r="V3" s="40">
        <v>1.00792480626833E-4</v>
      </c>
    </row>
    <row r="4" spans="1:22" x14ac:dyDescent="0.2">
      <c r="A4" t="s">
        <v>370</v>
      </c>
      <c r="B4" t="s">
        <v>1144</v>
      </c>
      <c r="C4" s="43">
        <v>9345.2000000000007</v>
      </c>
      <c r="D4" s="44">
        <v>2.9941512613485401E-2</v>
      </c>
      <c r="E4" s="50">
        <v>8.5668566616996602E-4</v>
      </c>
      <c r="F4" s="45">
        <v>858.52522999999997</v>
      </c>
      <c r="G4" s="46">
        <v>2.52533520967471E-2</v>
      </c>
      <c r="H4" s="40">
        <v>6.8916776507495204E-4</v>
      </c>
      <c r="I4" s="51">
        <v>3.82</v>
      </c>
      <c r="J4" s="51">
        <v>9.8000000000000007</v>
      </c>
      <c r="L4" s="2" t="s">
        <v>368</v>
      </c>
      <c r="M4" s="26">
        <v>43873.78</v>
      </c>
      <c r="O4" s="2" t="s">
        <v>368</v>
      </c>
      <c r="P4" s="40">
        <v>4.0219619105738274E-3</v>
      </c>
      <c r="R4" s="2" t="s">
        <v>369</v>
      </c>
      <c r="S4" s="26">
        <v>36917.279999999999</v>
      </c>
      <c r="U4" s="2" t="s">
        <v>1977</v>
      </c>
      <c r="V4" s="40">
        <v>1.08575365215481E-4</v>
      </c>
    </row>
    <row r="5" spans="1:22" x14ac:dyDescent="0.2">
      <c r="A5" t="s">
        <v>370</v>
      </c>
      <c r="B5" t="s">
        <v>1977</v>
      </c>
      <c r="C5" s="43">
        <v>1184.4000000000001</v>
      </c>
      <c r="D5" s="44">
        <v>3.7947531930201698E-3</v>
      </c>
      <c r="E5" s="50">
        <v>1.08575365215481E-4</v>
      </c>
      <c r="F5" s="45">
        <v>170.4</v>
      </c>
      <c r="G5" s="46">
        <v>5.01228274594296E-3</v>
      </c>
      <c r="H5" s="40">
        <v>1.36785947652082E-4</v>
      </c>
      <c r="I5" s="51">
        <v>0</v>
      </c>
      <c r="J5" s="51">
        <v>3</v>
      </c>
      <c r="L5" s="2" t="s">
        <v>370</v>
      </c>
      <c r="M5" s="26">
        <v>225329.42</v>
      </c>
      <c r="O5" s="2" t="s">
        <v>370</v>
      </c>
      <c r="P5" s="40">
        <v>2.0656217553438341E-2</v>
      </c>
      <c r="R5" s="2" t="s">
        <v>316</v>
      </c>
      <c r="S5" s="26">
        <v>2538.48</v>
      </c>
      <c r="U5" s="2" t="s">
        <v>1980</v>
      </c>
      <c r="V5" s="40">
        <v>1.5114746890179399E-4</v>
      </c>
    </row>
    <row r="6" spans="1:22" x14ac:dyDescent="0.2">
      <c r="A6" t="s">
        <v>370</v>
      </c>
      <c r="B6" t="s">
        <v>1834</v>
      </c>
      <c r="C6" s="43">
        <v>1965.6</v>
      </c>
      <c r="D6" s="44">
        <v>6.2976755118207004E-3</v>
      </c>
      <c r="E6" s="50">
        <v>1.80188903974627E-4</v>
      </c>
      <c r="F6" s="45">
        <v>504</v>
      </c>
      <c r="G6" s="46">
        <v>1.4825061642929901E-2</v>
      </c>
      <c r="H6" s="40">
        <v>4.0457815502728501E-4</v>
      </c>
      <c r="I6" s="51">
        <v>1.5</v>
      </c>
      <c r="J6" s="51">
        <v>1.5</v>
      </c>
      <c r="L6" s="2" t="s">
        <v>182</v>
      </c>
      <c r="M6" s="26">
        <v>312115.16000000003</v>
      </c>
      <c r="O6" s="2" t="s">
        <v>182</v>
      </c>
      <c r="P6" s="40">
        <v>2.8611970184302681E-2</v>
      </c>
      <c r="R6" s="2" t="s">
        <v>406</v>
      </c>
      <c r="S6" s="26">
        <v>6956.5</v>
      </c>
      <c r="U6" s="2" t="s">
        <v>1834</v>
      </c>
      <c r="V6" s="40">
        <v>1.80188903974627E-4</v>
      </c>
    </row>
    <row r="7" spans="1:22" x14ac:dyDescent="0.2">
      <c r="A7" t="s">
        <v>370</v>
      </c>
      <c r="B7" t="s">
        <v>379</v>
      </c>
      <c r="C7" s="43">
        <v>53284.46</v>
      </c>
      <c r="D7" s="44">
        <v>0.170720512262205</v>
      </c>
      <c r="E7" s="50">
        <v>4.8846502066950898E-3</v>
      </c>
      <c r="F7" s="45">
        <v>5947.0713999999998</v>
      </c>
      <c r="G7" s="46">
        <v>0.17493194464266901</v>
      </c>
      <c r="H7" s="40">
        <v>4.77391899767368E-3</v>
      </c>
      <c r="I7" s="51">
        <v>2.6040268456375801</v>
      </c>
      <c r="J7" s="51">
        <v>1.1073825503355701</v>
      </c>
      <c r="R7" s="2" t="s">
        <v>1980</v>
      </c>
      <c r="S7" s="26">
        <v>1648.8</v>
      </c>
      <c r="U7" s="2" t="s">
        <v>316</v>
      </c>
      <c r="V7" s="40">
        <v>2.32705499064668E-4</v>
      </c>
    </row>
    <row r="8" spans="1:22" x14ac:dyDescent="0.2">
      <c r="A8" t="s">
        <v>370</v>
      </c>
      <c r="B8" t="s">
        <v>1978</v>
      </c>
      <c r="C8" s="43">
        <v>516.6</v>
      </c>
      <c r="D8" s="44">
        <v>1.6551583075938999E-3</v>
      </c>
      <c r="E8" s="50">
        <v>4.7357340147177698E-5</v>
      </c>
      <c r="F8" s="45">
        <v>40.5</v>
      </c>
      <c r="G8" s="46">
        <v>1.19129959630687E-3</v>
      </c>
      <c r="H8" s="40">
        <v>3.2510744600406803E-5</v>
      </c>
      <c r="I8" s="51">
        <v>1.6666666666666701</v>
      </c>
      <c r="J8" s="51">
        <v>0.66666666666666696</v>
      </c>
      <c r="P8" s="30"/>
      <c r="R8" s="2" t="s">
        <v>1981</v>
      </c>
      <c r="S8" s="26">
        <v>1099.5</v>
      </c>
      <c r="U8" s="2" t="s">
        <v>335</v>
      </c>
      <c r="V8" s="40">
        <v>2.4252440092909701E-4</v>
      </c>
    </row>
    <row r="9" spans="1:22" x14ac:dyDescent="0.2">
      <c r="A9" t="s">
        <v>372</v>
      </c>
      <c r="B9" t="s">
        <v>373</v>
      </c>
      <c r="C9" s="43">
        <v>14206.32</v>
      </c>
      <c r="D9" s="44">
        <v>4.5516276748620597E-2</v>
      </c>
      <c r="E9" s="50">
        <v>1.302310353232E-3</v>
      </c>
      <c r="F9" s="45">
        <v>1408.3777</v>
      </c>
      <c r="G9" s="46">
        <v>4.1427155196483698E-2</v>
      </c>
      <c r="H9" s="40">
        <v>1.13055327668169E-3</v>
      </c>
      <c r="I9" s="51">
        <v>3.3174603174603199</v>
      </c>
      <c r="J9" s="51">
        <v>1.9838709677419399</v>
      </c>
      <c r="R9" s="2" t="s">
        <v>335</v>
      </c>
      <c r="S9" s="26">
        <v>2645.59</v>
      </c>
      <c r="U9" s="2" t="s">
        <v>1979</v>
      </c>
      <c r="V9" s="40">
        <v>4.7549849659971099E-4</v>
      </c>
    </row>
    <row r="10" spans="1:22" x14ac:dyDescent="0.2">
      <c r="A10" t="s">
        <v>302</v>
      </c>
      <c r="B10" t="s">
        <v>1979</v>
      </c>
      <c r="C10" s="43">
        <v>5187</v>
      </c>
      <c r="D10" s="44">
        <v>1.66188659339713E-2</v>
      </c>
      <c r="E10" s="50">
        <v>4.7549849659971099E-4</v>
      </c>
      <c r="F10" s="45">
        <v>364.65</v>
      </c>
      <c r="G10" s="46">
        <v>1.0726108587488899E-2</v>
      </c>
      <c r="H10" s="40">
        <v>2.9271711156884797E-4</v>
      </c>
      <c r="I10" s="51">
        <v>6</v>
      </c>
      <c r="J10" s="51">
        <v>2</v>
      </c>
      <c r="R10" s="2" t="s">
        <v>21</v>
      </c>
      <c r="S10" s="26">
        <v>15586.27</v>
      </c>
      <c r="U10" s="2" t="s">
        <v>406</v>
      </c>
      <c r="V10" s="40">
        <v>6.3771067892729697E-4</v>
      </c>
    </row>
    <row r="11" spans="1:22" x14ac:dyDescent="0.2">
      <c r="A11" t="s">
        <v>302</v>
      </c>
      <c r="B11" t="s">
        <v>21</v>
      </c>
      <c r="C11" s="43">
        <v>15586.27</v>
      </c>
      <c r="D11" s="44">
        <v>4.99375615077461E-2</v>
      </c>
      <c r="E11" s="50">
        <v>1.4288120209364099E-3</v>
      </c>
      <c r="F11" s="45">
        <v>1712.9789499999999</v>
      </c>
      <c r="G11" s="46">
        <v>5.0386941521411301E-2</v>
      </c>
      <c r="H11" s="40">
        <v>1.37506718887218E-3</v>
      </c>
      <c r="I11" s="51">
        <v>3.0134357005758199</v>
      </c>
      <c r="J11" s="51">
        <v>1.8099808061420299</v>
      </c>
      <c r="R11" s="2" t="s">
        <v>379</v>
      </c>
      <c r="S11" s="26">
        <v>53284.46</v>
      </c>
      <c r="U11" s="2" t="s">
        <v>1144</v>
      </c>
      <c r="V11" s="40">
        <v>8.5668566616996602E-4</v>
      </c>
    </row>
    <row r="12" spans="1:22" x14ac:dyDescent="0.2">
      <c r="A12" t="s">
        <v>302</v>
      </c>
      <c r="B12" t="s">
        <v>335</v>
      </c>
      <c r="C12" s="43">
        <v>2645.59</v>
      </c>
      <c r="D12" s="44">
        <v>8.4763264943618893E-3</v>
      </c>
      <c r="E12" s="50">
        <v>2.4252440092909701E-4</v>
      </c>
      <c r="F12" s="45">
        <v>228.39363</v>
      </c>
      <c r="G12" s="46">
        <v>6.7181540547669102E-3</v>
      </c>
      <c r="H12" s="40">
        <v>1.8333943143925501E-4</v>
      </c>
      <c r="I12" s="51">
        <v>4</v>
      </c>
      <c r="J12" s="51">
        <v>1.39130434782609</v>
      </c>
      <c r="R12" s="2" t="s">
        <v>1144</v>
      </c>
      <c r="S12" s="26">
        <v>9345.2000000000007</v>
      </c>
      <c r="U12" s="2" t="s">
        <v>373</v>
      </c>
      <c r="V12" s="40">
        <v>1.302310353232E-3</v>
      </c>
    </row>
    <row r="13" spans="1:22" x14ac:dyDescent="0.2">
      <c r="A13" t="s">
        <v>302</v>
      </c>
      <c r="B13" t="s">
        <v>1980</v>
      </c>
      <c r="C13" s="43">
        <v>1648.8</v>
      </c>
      <c r="D13" s="44">
        <v>5.2826655392195603E-3</v>
      </c>
      <c r="E13" s="50">
        <v>1.5114746890179399E-4</v>
      </c>
      <c r="F13" s="45">
        <v>72</v>
      </c>
      <c r="G13" s="46">
        <v>2.1178659489899799E-3</v>
      </c>
      <c r="H13" s="40">
        <v>5.7796879289612198E-5</v>
      </c>
      <c r="I13" s="51">
        <v>4</v>
      </c>
      <c r="J13" s="51">
        <v>1</v>
      </c>
      <c r="R13" s="2" t="s">
        <v>1834</v>
      </c>
      <c r="S13" s="26">
        <v>1965.6</v>
      </c>
      <c r="U13" s="2" t="s">
        <v>21</v>
      </c>
      <c r="V13" s="40">
        <v>1.4288120209364099E-3</v>
      </c>
    </row>
    <row r="14" spans="1:22" x14ac:dyDescent="0.2">
      <c r="A14" t="s">
        <v>302</v>
      </c>
      <c r="B14" t="s">
        <v>1981</v>
      </c>
      <c r="C14" s="43">
        <v>1099.5</v>
      </c>
      <c r="D14" s="44">
        <v>3.5227382098325499E-3</v>
      </c>
      <c r="E14" s="50">
        <v>1.00792480626833E-4</v>
      </c>
      <c r="F14" s="45">
        <v>153.69999999999999</v>
      </c>
      <c r="G14" s="46">
        <v>4.5210555049966699E-3</v>
      </c>
      <c r="H14" s="40">
        <v>1.2338028259462999E-4</v>
      </c>
      <c r="I14" s="51">
        <v>1.8</v>
      </c>
      <c r="J14" s="51">
        <v>0.8</v>
      </c>
      <c r="R14" s="2" t="s">
        <v>182</v>
      </c>
      <c r="S14" s="26">
        <v>305227.15999999997</v>
      </c>
      <c r="U14" s="2" t="s">
        <v>369</v>
      </c>
      <c r="V14" s="40">
        <v>3.3842512316465301E-3</v>
      </c>
    </row>
    <row r="15" spans="1:22" x14ac:dyDescent="0.2">
      <c r="A15" t="s">
        <v>302</v>
      </c>
      <c r="B15" t="s">
        <v>316</v>
      </c>
      <c r="C15" s="43">
        <v>2538.48</v>
      </c>
      <c r="D15" s="44">
        <v>8.1331518789411004E-3</v>
      </c>
      <c r="E15" s="50">
        <v>2.32705499064668E-4</v>
      </c>
      <c r="F15" s="45">
        <v>210.19919999999999</v>
      </c>
      <c r="G15" s="46">
        <v>6.1829684470129896E-3</v>
      </c>
      <c r="H15" s="40">
        <v>1.68734135960737E-4</v>
      </c>
      <c r="I15" s="51">
        <v>1.6</v>
      </c>
      <c r="J15" s="51">
        <v>0.6</v>
      </c>
      <c r="U15" s="2" t="s">
        <v>379</v>
      </c>
      <c r="V15" s="40">
        <v>4.8846502066950898E-3</v>
      </c>
    </row>
    <row r="16" spans="1:22" x14ac:dyDescent="0.2">
      <c r="A16" t="s">
        <v>368</v>
      </c>
      <c r="B16" t="s">
        <v>369</v>
      </c>
      <c r="C16" s="43">
        <v>36917.279999999999</v>
      </c>
      <c r="D16" s="44">
        <v>0.118280957579888</v>
      </c>
      <c r="E16" s="50">
        <v>3.3842512316465301E-3</v>
      </c>
      <c r="F16" s="45">
        <v>3039.8321500000002</v>
      </c>
      <c r="G16" s="46">
        <v>8.9416069460139094E-2</v>
      </c>
      <c r="H16" s="40">
        <v>2.44017794214211E-3</v>
      </c>
      <c r="I16" s="51">
        <v>3.4392857142857101</v>
      </c>
      <c r="J16" s="51">
        <v>1.6642857142857099</v>
      </c>
      <c r="U16" s="2" t="s">
        <v>371</v>
      </c>
      <c r="V16" s="40">
        <v>1.4578760071235999E-2</v>
      </c>
    </row>
    <row r="17" spans="1:22" x14ac:dyDescent="0.2">
      <c r="A17" t="s">
        <v>368</v>
      </c>
      <c r="B17" t="s">
        <v>406</v>
      </c>
      <c r="C17" s="43">
        <v>6956.5</v>
      </c>
      <c r="D17" s="44">
        <v>2.22882477095954E-2</v>
      </c>
      <c r="E17" s="50">
        <v>6.3771067892729697E-4</v>
      </c>
      <c r="F17" s="45">
        <v>394.40221000000003</v>
      </c>
      <c r="G17" s="46">
        <v>1.1601264038408301E-2</v>
      </c>
      <c r="H17" s="40">
        <v>3.1660023504064298E-4</v>
      </c>
      <c r="I17" s="51">
        <v>1.7777777777777799</v>
      </c>
      <c r="J17" s="51">
        <v>0.83333333333333304</v>
      </c>
      <c r="U17" s="2"/>
      <c r="V17" s="40">
        <v>2.8611970184302699E-2</v>
      </c>
    </row>
    <row r="18" spans="1:22" x14ac:dyDescent="0.2">
      <c r="U18" s="2" t="s">
        <v>182</v>
      </c>
      <c r="V18" s="40">
        <v>5.722394036860539E-2</v>
      </c>
    </row>
    <row r="25" spans="1:22" x14ac:dyDescent="0.2">
      <c r="A25" t="s">
        <v>439</v>
      </c>
      <c r="B25" t="s">
        <v>0</v>
      </c>
      <c r="C25" t="s">
        <v>11</v>
      </c>
      <c r="D25" t="s">
        <v>421</v>
      </c>
      <c r="E25" t="s">
        <v>435</v>
      </c>
      <c r="F25" t="s">
        <v>423</v>
      </c>
      <c r="G25" t="s">
        <v>425</v>
      </c>
      <c r="H25" t="s">
        <v>436</v>
      </c>
      <c r="I25" t="s">
        <v>437</v>
      </c>
      <c r="J25" t="s">
        <v>438</v>
      </c>
    </row>
    <row r="26" spans="1:22" x14ac:dyDescent="0.2">
      <c r="A26" t="s">
        <v>426</v>
      </c>
      <c r="B26" t="s">
        <v>426</v>
      </c>
      <c r="C26" s="43">
        <v>312115.15999999997</v>
      </c>
      <c r="D26" s="44">
        <v>1</v>
      </c>
      <c r="E26" s="50">
        <v>2.8611970184302699E-2</v>
      </c>
      <c r="F26" s="45">
        <v>33996.485959999998</v>
      </c>
      <c r="G26" s="46">
        <v>1</v>
      </c>
      <c r="H26" s="40">
        <v>2.72901499347377E-2</v>
      </c>
      <c r="I26" s="51">
        <v>3.1336477987421398</v>
      </c>
      <c r="J26" s="51">
        <v>8.3116474291710407</v>
      </c>
    </row>
    <row r="27" spans="1:22" x14ac:dyDescent="0.2">
      <c r="A27" s="40" t="s">
        <v>1969</v>
      </c>
      <c r="B27" t="s">
        <v>395</v>
      </c>
      <c r="C27" s="43">
        <v>229.5</v>
      </c>
      <c r="D27" s="44">
        <v>7.3530551992412102E-4</v>
      </c>
      <c r="E27" s="50">
        <v>2.1038539612422099E-5</v>
      </c>
      <c r="F27" s="45">
        <v>39</v>
      </c>
      <c r="G27" s="46">
        <v>1.1471773890362399E-3</v>
      </c>
      <c r="H27" s="40">
        <v>3.1306642948539903E-5</v>
      </c>
      <c r="I27" s="45" t="s">
        <v>395</v>
      </c>
      <c r="J27" s="45" t="s">
        <v>395</v>
      </c>
      <c r="L27" s="1" t="s">
        <v>260</v>
      </c>
      <c r="M27" t="s">
        <v>345</v>
      </c>
      <c r="O27" s="1" t="s">
        <v>260</v>
      </c>
      <c r="P27" t="s">
        <v>440</v>
      </c>
      <c r="R27" s="1" t="s">
        <v>260</v>
      </c>
      <c r="S27" t="s">
        <v>345</v>
      </c>
      <c r="U27" s="1" t="s">
        <v>260</v>
      </c>
      <c r="V27" t="s">
        <v>440</v>
      </c>
    </row>
    <row r="28" spans="1:22" x14ac:dyDescent="0.2">
      <c r="A28" s="40" t="s">
        <v>1969</v>
      </c>
      <c r="B28" t="s">
        <v>1970</v>
      </c>
      <c r="C28" s="43">
        <v>86.9</v>
      </c>
      <c r="D28" s="44">
        <v>2.7842287442878498E-4</v>
      </c>
      <c r="E28" s="50">
        <v>7.9662269817842403E-6</v>
      </c>
      <c r="F28" s="45">
        <v>9.3513599999999997</v>
      </c>
      <c r="G28" s="46">
        <v>2.7506842945481899E-4</v>
      </c>
      <c r="H28" s="40">
        <v>7.5066586821348302E-6</v>
      </c>
      <c r="I28" s="51">
        <v>0.5</v>
      </c>
      <c r="J28" s="51">
        <v>463</v>
      </c>
      <c r="L28" s="2" t="s">
        <v>395</v>
      </c>
      <c r="M28" s="26">
        <v>229.5</v>
      </c>
      <c r="O28" s="2" t="s">
        <v>917</v>
      </c>
      <c r="P28" s="40">
        <v>8.0571703090517796E-3</v>
      </c>
      <c r="R28" s="2" t="s">
        <v>426</v>
      </c>
      <c r="S28" s="26">
        <v>312115.15999999997</v>
      </c>
      <c r="U28" s="2" t="s">
        <v>426</v>
      </c>
      <c r="V28" s="40">
        <v>2.8611970184302699E-2</v>
      </c>
    </row>
    <row r="29" spans="1:22" x14ac:dyDescent="0.2">
      <c r="A29" s="40" t="s">
        <v>1969</v>
      </c>
      <c r="B29" t="s">
        <v>925</v>
      </c>
      <c r="C29" s="43">
        <v>1196.5</v>
      </c>
      <c r="D29" s="44">
        <v>3.8335209350292402E-3</v>
      </c>
      <c r="E29" s="50">
        <v>1.09684586693957E-4</v>
      </c>
      <c r="F29" s="45">
        <v>120.75</v>
      </c>
      <c r="G29" s="46">
        <v>3.5518376852852799E-3</v>
      </c>
      <c r="H29" s="40">
        <v>9.6930182975287098E-5</v>
      </c>
      <c r="I29" s="51">
        <v>5</v>
      </c>
      <c r="J29" s="51">
        <v>21.8571428571429</v>
      </c>
      <c r="L29" s="2" t="s">
        <v>922</v>
      </c>
      <c r="M29" s="26">
        <v>23170.97</v>
      </c>
      <c r="O29" s="2" t="s">
        <v>920</v>
      </c>
      <c r="P29" s="40">
        <v>5.9797506540519999E-3</v>
      </c>
      <c r="R29" s="2" t="s">
        <v>182</v>
      </c>
      <c r="S29" s="26">
        <v>312115.15999999997</v>
      </c>
      <c r="U29" s="2" t="s">
        <v>182</v>
      </c>
      <c r="V29" s="40">
        <v>2.8611970184302699E-2</v>
      </c>
    </row>
    <row r="30" spans="1:22" x14ac:dyDescent="0.2">
      <c r="A30" s="40" t="s">
        <v>1969</v>
      </c>
      <c r="B30" t="s">
        <v>922</v>
      </c>
      <c r="C30" s="43">
        <v>23170.97</v>
      </c>
      <c r="D30" s="44">
        <v>7.4238527856192602E-2</v>
      </c>
      <c r="E30" s="50">
        <v>2.12411054554791E-3</v>
      </c>
      <c r="F30" s="45">
        <v>1409.3954659999999</v>
      </c>
      <c r="G30" s="46">
        <v>4.1457092584753698E-2</v>
      </c>
      <c r="H30" s="40">
        <v>1.13137027249623E-3</v>
      </c>
      <c r="I30" s="51">
        <v>2.1038961038960999</v>
      </c>
      <c r="J30" s="51">
        <v>16.2987012987013</v>
      </c>
      <c r="L30" s="2" t="s">
        <v>924</v>
      </c>
      <c r="M30" s="26">
        <v>20436.38</v>
      </c>
      <c r="O30" s="2" t="s">
        <v>918</v>
      </c>
      <c r="P30" s="40">
        <v>4.3635040377641996E-3</v>
      </c>
    </row>
    <row r="31" spans="1:22" x14ac:dyDescent="0.2">
      <c r="A31" s="40" t="s">
        <v>1969</v>
      </c>
      <c r="B31" t="s">
        <v>921</v>
      </c>
      <c r="C31" s="43">
        <v>22776.27</v>
      </c>
      <c r="D31" s="44">
        <v>7.2973930519747904E-2</v>
      </c>
      <c r="E31" s="50">
        <v>2.0879279242624E-3</v>
      </c>
      <c r="F31" s="45">
        <v>2536.5023900000001</v>
      </c>
      <c r="G31" s="46">
        <v>7.4610722796009901E-2</v>
      </c>
      <c r="H31" s="40">
        <v>2.03613781184226E-3</v>
      </c>
      <c r="I31" s="51">
        <v>3.3411764705882399</v>
      </c>
      <c r="J31" s="51">
        <v>13.1588235294118</v>
      </c>
      <c r="L31" s="2" t="s">
        <v>921</v>
      </c>
      <c r="M31" s="26">
        <v>22776.27</v>
      </c>
      <c r="O31" s="2" t="s">
        <v>922</v>
      </c>
      <c r="P31" s="40">
        <v>2.12411054554791E-3</v>
      </c>
    </row>
    <row r="32" spans="1:22" x14ac:dyDescent="0.2">
      <c r="A32" s="40" t="s">
        <v>1969</v>
      </c>
      <c r="B32" t="s">
        <v>920</v>
      </c>
      <c r="C32" s="43">
        <v>65230.42</v>
      </c>
      <c r="D32" s="44">
        <v>0.20899471848788101</v>
      </c>
      <c r="E32" s="50">
        <v>5.9797506540519999E-3</v>
      </c>
      <c r="F32" s="45">
        <v>7506.3378700000003</v>
      </c>
      <c r="G32" s="46">
        <v>0.22079746356232</v>
      </c>
      <c r="H32" s="40">
        <v>6.0255958858254797E-3</v>
      </c>
      <c r="I32" s="51">
        <v>2.3906705539358599</v>
      </c>
      <c r="J32" s="51">
        <v>12.562682215743401</v>
      </c>
      <c r="L32" s="2" t="s">
        <v>920</v>
      </c>
      <c r="M32" s="26">
        <v>65230.42</v>
      </c>
      <c r="O32" s="2" t="s">
        <v>921</v>
      </c>
      <c r="P32" s="40">
        <v>2.0879279242624E-3</v>
      </c>
    </row>
    <row r="33" spans="1:16" x14ac:dyDescent="0.2">
      <c r="A33" s="40" t="s">
        <v>1969</v>
      </c>
      <c r="B33" t="s">
        <v>923</v>
      </c>
      <c r="C33" s="43">
        <v>5362.58</v>
      </c>
      <c r="D33" s="44">
        <v>1.7181414706033502E-2</v>
      </c>
      <c r="E33" s="50">
        <v>4.9159412529317095E-4</v>
      </c>
      <c r="F33" s="45">
        <v>485.53971000000001</v>
      </c>
      <c r="G33" s="46">
        <v>1.42820558151593E-2</v>
      </c>
      <c r="H33" s="40">
        <v>3.8975944457199E-4</v>
      </c>
      <c r="I33" s="51">
        <v>2.49397590361446</v>
      </c>
      <c r="J33" s="51">
        <v>9.5</v>
      </c>
      <c r="L33" s="2" t="s">
        <v>923</v>
      </c>
      <c r="M33" s="26">
        <v>5362.58</v>
      </c>
      <c r="O33" s="2" t="s">
        <v>924</v>
      </c>
      <c r="P33" s="40">
        <v>1.8734274081242299E-3</v>
      </c>
    </row>
    <row r="34" spans="1:16" x14ac:dyDescent="0.2">
      <c r="A34" s="40" t="s">
        <v>1969</v>
      </c>
      <c r="B34" t="s">
        <v>924</v>
      </c>
      <c r="C34" s="43">
        <v>20436.38</v>
      </c>
      <c r="D34" s="44">
        <v>6.5477050201598705E-2</v>
      </c>
      <c r="E34" s="50">
        <v>1.8734274081242299E-3</v>
      </c>
      <c r="F34" s="45">
        <v>2052.8220999999999</v>
      </c>
      <c r="G34" s="46">
        <v>6.0383361457279301E-2</v>
      </c>
      <c r="H34" s="40">
        <v>1.64787098773261E-3</v>
      </c>
      <c r="I34" s="51">
        <v>3.6813186813186798</v>
      </c>
      <c r="J34" s="51">
        <v>8.2912087912087902</v>
      </c>
      <c r="L34" s="2" t="s">
        <v>917</v>
      </c>
      <c r="M34" s="26">
        <v>87892.06</v>
      </c>
      <c r="O34" s="2" t="s">
        <v>919</v>
      </c>
      <c r="P34" s="40">
        <v>1.8254824556070499E-3</v>
      </c>
    </row>
    <row r="35" spans="1:16" x14ac:dyDescent="0.2">
      <c r="A35" s="40" t="s">
        <v>1969</v>
      </c>
      <c r="B35" t="s">
        <v>918</v>
      </c>
      <c r="C35" s="43">
        <v>47599.51</v>
      </c>
      <c r="D35" s="44">
        <v>0.15250624160646301</v>
      </c>
      <c r="E35" s="50">
        <v>4.3635040377641996E-3</v>
      </c>
      <c r="F35" s="45">
        <v>4843.7514760000004</v>
      </c>
      <c r="G35" s="46">
        <v>0.14247800439431099</v>
      </c>
      <c r="H35" s="40">
        <v>3.8882461023229602E-3</v>
      </c>
      <c r="I35" s="51">
        <v>4.4709677419354801</v>
      </c>
      <c r="J35" s="51">
        <v>6.6129032258064502</v>
      </c>
      <c r="L35" s="2" t="s">
        <v>919</v>
      </c>
      <c r="M35" s="26">
        <v>19913.37</v>
      </c>
      <c r="O35" s="2" t="s">
        <v>916</v>
      </c>
      <c r="P35" s="40">
        <v>1.67031337131181E-3</v>
      </c>
    </row>
    <row r="36" spans="1:16" x14ac:dyDescent="0.2">
      <c r="A36" s="40" t="s">
        <v>1969</v>
      </c>
      <c r="B36" t="s">
        <v>917</v>
      </c>
      <c r="C36" s="43">
        <v>87892.06</v>
      </c>
      <c r="D36" s="44">
        <v>0.28160138072114199</v>
      </c>
      <c r="E36" s="50">
        <v>8.0571703090517796E-3</v>
      </c>
      <c r="F36" s="45">
        <v>10974.844547999999</v>
      </c>
      <c r="G36" s="46">
        <v>0.32282291060649398</v>
      </c>
      <c r="H36" s="40">
        <v>8.8098856328196404E-3</v>
      </c>
      <c r="I36" s="51">
        <v>2.3861171366594398</v>
      </c>
      <c r="J36" s="51">
        <v>6.49347826086957</v>
      </c>
      <c r="L36" s="2" t="s">
        <v>918</v>
      </c>
      <c r="M36" s="26">
        <v>47599.51</v>
      </c>
      <c r="O36" s="2" t="s">
        <v>923</v>
      </c>
      <c r="P36" s="40">
        <v>4.9159412529317095E-4</v>
      </c>
    </row>
    <row r="37" spans="1:16" x14ac:dyDescent="0.2">
      <c r="A37" s="40" t="s">
        <v>1969</v>
      </c>
      <c r="B37" t="s">
        <v>919</v>
      </c>
      <c r="C37" s="43">
        <v>19913.37</v>
      </c>
      <c r="D37" s="44">
        <v>6.3801354602576799E-2</v>
      </c>
      <c r="E37" s="50">
        <v>1.8254824556070499E-3</v>
      </c>
      <c r="F37" s="45">
        <v>2403.6875199999999</v>
      </c>
      <c r="G37" s="46">
        <v>7.0703999314169194E-2</v>
      </c>
      <c r="H37" s="40">
        <v>1.9295227422692701E-3</v>
      </c>
      <c r="I37" s="51">
        <v>4.6237113402061896</v>
      </c>
      <c r="J37" s="51">
        <v>5.6237113402061896</v>
      </c>
      <c r="L37" s="2" t="s">
        <v>916</v>
      </c>
      <c r="M37" s="26">
        <v>18220.7</v>
      </c>
      <c r="O37" s="2" t="s">
        <v>925</v>
      </c>
      <c r="P37" s="40">
        <v>1.09684586693957E-4</v>
      </c>
    </row>
    <row r="38" spans="1:16" x14ac:dyDescent="0.2">
      <c r="A38" s="40" t="s">
        <v>1969</v>
      </c>
      <c r="B38" t="s">
        <v>916</v>
      </c>
      <c r="C38" s="43">
        <v>18220.7</v>
      </c>
      <c r="D38" s="44">
        <v>5.83781319689822E-2</v>
      </c>
      <c r="E38" s="50">
        <v>1.67031337131181E-3</v>
      </c>
      <c r="F38" s="45">
        <v>1614.50352</v>
      </c>
      <c r="G38" s="46">
        <v>4.7490305965728702E-2</v>
      </c>
      <c r="H38" s="40">
        <v>1.2960175702513E-3</v>
      </c>
      <c r="I38" s="51">
        <v>1.72619047619048</v>
      </c>
      <c r="J38" s="51">
        <v>2.61904761904762</v>
      </c>
      <c r="L38" s="2" t="s">
        <v>1970</v>
      </c>
      <c r="M38" s="26">
        <v>86.9</v>
      </c>
      <c r="O38" s="2" t="s">
        <v>395</v>
      </c>
      <c r="P38" s="40">
        <v>2.1038539612422099E-5</v>
      </c>
    </row>
    <row r="39" spans="1:16" x14ac:dyDescent="0.2">
      <c r="A39" s="40" t="s">
        <v>1969</v>
      </c>
      <c r="B39" t="s">
        <v>1975</v>
      </c>
      <c r="C39" s="43">
        <v>0</v>
      </c>
      <c r="D39" s="44">
        <v>0</v>
      </c>
      <c r="E39" s="50">
        <v>0</v>
      </c>
      <c r="F39" s="45">
        <v>0</v>
      </c>
      <c r="G39" s="46">
        <v>0</v>
      </c>
      <c r="H39" s="40">
        <v>0</v>
      </c>
      <c r="I39" s="45" t="s">
        <v>395</v>
      </c>
      <c r="J39" s="45" t="s">
        <v>395</v>
      </c>
      <c r="L39" s="2" t="s">
        <v>925</v>
      </c>
      <c r="M39" s="26">
        <v>1196.5</v>
      </c>
      <c r="O39" s="2" t="s">
        <v>1970</v>
      </c>
      <c r="P39" s="40">
        <v>7.9662269817842403E-6</v>
      </c>
    </row>
    <row r="40" spans="1:16" x14ac:dyDescent="0.2">
      <c r="A40" s="40" t="s">
        <v>1969</v>
      </c>
      <c r="B40" t="s">
        <v>1976</v>
      </c>
      <c r="C40" s="43">
        <v>0</v>
      </c>
      <c r="D40" s="44">
        <v>0</v>
      </c>
      <c r="E40" s="50">
        <v>0</v>
      </c>
      <c r="F40" s="45">
        <v>0</v>
      </c>
      <c r="G40" s="46">
        <v>0</v>
      </c>
      <c r="H40" s="40">
        <v>0</v>
      </c>
      <c r="I40" s="45" t="s">
        <v>395</v>
      </c>
      <c r="J40" s="45" t="s">
        <v>395</v>
      </c>
      <c r="L40" s="2" t="s">
        <v>1971</v>
      </c>
      <c r="M40" s="26">
        <v>0</v>
      </c>
      <c r="O40" s="2" t="s">
        <v>1971</v>
      </c>
      <c r="P40" s="40">
        <v>0</v>
      </c>
    </row>
    <row r="41" spans="1:16" x14ac:dyDescent="0.2">
      <c r="A41" s="40"/>
      <c r="B41" t="s">
        <v>1971</v>
      </c>
      <c r="C41" s="43">
        <v>0</v>
      </c>
      <c r="D41" s="44">
        <v>0</v>
      </c>
      <c r="E41" s="50">
        <v>0</v>
      </c>
      <c r="F41" s="45">
        <v>0</v>
      </c>
      <c r="G41" s="46">
        <v>0</v>
      </c>
      <c r="H41" s="40">
        <v>0</v>
      </c>
      <c r="I41" s="45" t="s">
        <v>395</v>
      </c>
      <c r="J41" s="45" t="s">
        <v>395</v>
      </c>
      <c r="L41" s="2" t="s">
        <v>182</v>
      </c>
      <c r="M41" s="26">
        <v>312115.16000000003</v>
      </c>
      <c r="O41" s="2" t="s">
        <v>182</v>
      </c>
      <c r="P41" s="40">
        <v>2.8611970184302712E-2</v>
      </c>
    </row>
    <row r="42" spans="1:16" x14ac:dyDescent="0.2">
      <c r="A42" s="40"/>
      <c r="B42" s="40" t="s">
        <v>1971</v>
      </c>
      <c r="C42" s="43">
        <v>0</v>
      </c>
      <c r="D42" s="44">
        <v>0</v>
      </c>
      <c r="E42" s="50">
        <v>0</v>
      </c>
      <c r="F42" s="45">
        <v>0</v>
      </c>
      <c r="G42" s="46">
        <v>0</v>
      </c>
      <c r="H42" s="40">
        <v>0</v>
      </c>
      <c r="I42" s="45" t="s">
        <v>395</v>
      </c>
      <c r="J42" s="45" t="s">
        <v>395</v>
      </c>
    </row>
  </sheetData>
  <sheetProtection algorithmName="SHA-512" hashValue="U80GiHgxSrM/F92w56rjcAaaj0hik2tqE1aRzxaH3nkecIjSXDBPgb/5236MjapPoP2tpwIrykwD9/r2vQ0Zuw==" saltValue="pBQqg9DSC+uvu/MhSMlRxA==" spinCount="100000" sheet="1" formatCells="0" formatColumns="0" formatRows="0" insertColumns="0" insertRows="0" insertHyperlinks="0" deleteColumns="0" deleteRows="0" sort="0" autoFilter="0" pivotTables="0"/>
  <phoneticPr fontId="7" type="noConversion"/>
  <pageMargins left="0.511811024" right="0.511811024" top="0.78740157499999996" bottom="0.78740157499999996" header="0.31496062000000002" footer="0.31496062000000002"/>
  <tableParts count="2"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B1:BV131"/>
  <sheetViews>
    <sheetView showGridLines="0" zoomScale="50" zoomScaleNormal="50" workbookViewId="0">
      <selection activeCell="G35" sqref="G35"/>
    </sheetView>
  </sheetViews>
  <sheetFormatPr defaultRowHeight="12.75" x14ac:dyDescent="0.2"/>
  <cols>
    <col min="2" max="2" width="27" bestFit="1" customWidth="1"/>
    <col min="3" max="4" width="30.140625" bestFit="1" customWidth="1"/>
    <col min="5" max="5" width="10.7109375" customWidth="1"/>
    <col min="7" max="7" width="62.42578125" bestFit="1" customWidth="1"/>
    <col min="8" max="8" width="34.7109375" style="25" bestFit="1" customWidth="1"/>
    <col min="9" max="9" width="9.28515625" customWidth="1"/>
    <col min="10" max="10" width="27" bestFit="1" customWidth="1"/>
    <col min="11" max="11" width="34.7109375" bestFit="1" customWidth="1"/>
    <col min="12" max="12" width="30.140625" bestFit="1" customWidth="1"/>
    <col min="14" max="14" width="57.5703125" bestFit="1" customWidth="1"/>
    <col min="15" max="15" width="30.140625" bestFit="1" customWidth="1"/>
    <col min="16" max="16" width="34.7109375" bestFit="1" customWidth="1"/>
    <col min="18" max="18" width="57.5703125" bestFit="1" customWidth="1"/>
    <col min="19" max="19" width="30.140625" bestFit="1" customWidth="1"/>
    <col min="21" max="21" width="27" bestFit="1" customWidth="1"/>
    <col min="22" max="22" width="30.140625" bestFit="1" customWidth="1"/>
    <col min="23" max="23" width="13.28515625" bestFit="1" customWidth="1"/>
    <col min="24" max="24" width="27" bestFit="1" customWidth="1"/>
    <col min="25" max="25" width="30.140625" bestFit="1" customWidth="1"/>
    <col min="26" max="26" width="27.5703125" bestFit="1" customWidth="1"/>
    <col min="27" max="27" width="27" bestFit="1" customWidth="1"/>
    <col min="28" max="28" width="30.140625" bestFit="1" customWidth="1"/>
    <col min="29" max="29" width="27.5703125" bestFit="1" customWidth="1"/>
    <col min="30" max="30" width="27" bestFit="1" customWidth="1"/>
    <col min="31" max="31" width="30.140625" bestFit="1" customWidth="1"/>
    <col min="32" max="32" width="27.5703125" bestFit="1" customWidth="1"/>
    <col min="33" max="33" width="27" bestFit="1" customWidth="1"/>
    <col min="34" max="34" width="30.140625" bestFit="1" customWidth="1"/>
    <col min="35" max="35" width="25.28515625" bestFit="1" customWidth="1"/>
    <col min="36" max="36" width="27" bestFit="1" customWidth="1"/>
    <col min="37" max="37" width="30.140625" bestFit="1" customWidth="1"/>
    <col min="38" max="38" width="27.5703125" bestFit="1" customWidth="1"/>
    <col min="39" max="39" width="27" bestFit="1" customWidth="1"/>
    <col min="40" max="40" width="30.140625" bestFit="1" customWidth="1"/>
    <col min="42" max="42" width="27" bestFit="1" customWidth="1"/>
    <col min="43" max="43" width="30.140625" bestFit="1" customWidth="1"/>
    <col min="45" max="45" width="27" bestFit="1" customWidth="1"/>
    <col min="46" max="46" width="19" bestFit="1" customWidth="1"/>
    <col min="47" max="47" width="27.7109375" bestFit="1" customWidth="1"/>
    <col min="48" max="51" width="6.7109375" bestFit="1" customWidth="1"/>
    <col min="52" max="52" width="30.140625" bestFit="1" customWidth="1"/>
    <col min="53" max="53" width="34.7109375" bestFit="1" customWidth="1"/>
    <col min="54" max="54" width="35.5703125" bestFit="1" customWidth="1"/>
    <col min="55" max="55" width="32" bestFit="1" customWidth="1"/>
    <col min="56" max="56" width="14.28515625" customWidth="1"/>
    <col min="57" max="57" width="9.28515625" customWidth="1"/>
    <col min="58" max="58" width="5.7109375" bestFit="1" customWidth="1"/>
    <col min="59" max="59" width="6.7109375" bestFit="1" customWidth="1"/>
    <col min="60" max="61" width="6" bestFit="1" customWidth="1"/>
    <col min="62" max="62" width="57.5703125" bestFit="1" customWidth="1"/>
    <col min="63" max="63" width="30.140625" bestFit="1" customWidth="1"/>
    <col min="64" max="64" width="36.28515625" bestFit="1" customWidth="1"/>
    <col min="65" max="65" width="27" bestFit="1" customWidth="1"/>
    <col min="66" max="66" width="30.140625" bestFit="1" customWidth="1"/>
    <col min="67" max="67" width="18.28515625" bestFit="1" customWidth="1"/>
    <col min="68" max="68" width="27" bestFit="1" customWidth="1"/>
    <col min="69" max="69" width="20.42578125" bestFit="1" customWidth="1"/>
    <col min="70" max="70" width="10.7109375" customWidth="1"/>
    <col min="71" max="71" width="6" bestFit="1" customWidth="1"/>
    <col min="72" max="72" width="27" bestFit="1" customWidth="1"/>
    <col min="73" max="73" width="30.140625" bestFit="1" customWidth="1"/>
    <col min="74" max="74" width="14.140625" bestFit="1" customWidth="1"/>
    <col min="75" max="75" width="6" bestFit="1" customWidth="1"/>
    <col min="76" max="76" width="6.7109375" bestFit="1" customWidth="1"/>
    <col min="77" max="78" width="6" bestFit="1" customWidth="1"/>
    <col min="79" max="81" width="6.7109375" bestFit="1" customWidth="1"/>
    <col min="82" max="82" width="6" bestFit="1" customWidth="1"/>
    <col min="83" max="83" width="6.7109375" bestFit="1" customWidth="1"/>
    <col min="84" max="84" width="6" bestFit="1" customWidth="1"/>
    <col min="85" max="85" width="6.7109375" bestFit="1" customWidth="1"/>
    <col min="86" max="86" width="6" bestFit="1" customWidth="1"/>
    <col min="87" max="89" width="6.7109375" bestFit="1" customWidth="1"/>
    <col min="90" max="90" width="6" bestFit="1" customWidth="1"/>
    <col min="91" max="91" width="6.7109375" bestFit="1" customWidth="1"/>
    <col min="92" max="92" width="6" bestFit="1" customWidth="1"/>
    <col min="93" max="93" width="6.7109375" bestFit="1" customWidth="1"/>
    <col min="94" max="94" width="6" bestFit="1" customWidth="1"/>
    <col min="95" max="97" width="6.7109375" bestFit="1" customWidth="1"/>
    <col min="98" max="99" width="6" bestFit="1" customWidth="1"/>
    <col min="100" max="100" width="7.7109375" bestFit="1" customWidth="1"/>
    <col min="101" max="102" width="6.7109375" bestFit="1" customWidth="1"/>
    <col min="103" max="103" width="6" bestFit="1" customWidth="1"/>
    <col min="104" max="110" width="6.7109375" bestFit="1" customWidth="1"/>
    <col min="111" max="111" width="6" bestFit="1" customWidth="1"/>
    <col min="112" max="112" width="6.7109375" bestFit="1" customWidth="1"/>
    <col min="113" max="114" width="6" bestFit="1" customWidth="1"/>
    <col min="115" max="116" width="6.7109375" bestFit="1" customWidth="1"/>
    <col min="117" max="117" width="7.7109375" bestFit="1" customWidth="1"/>
    <col min="118" max="118" width="6.7109375" bestFit="1" customWidth="1"/>
    <col min="119" max="119" width="6" bestFit="1" customWidth="1"/>
    <col min="120" max="122" width="6.7109375" bestFit="1" customWidth="1"/>
    <col min="123" max="123" width="6" bestFit="1" customWidth="1"/>
    <col min="124" max="124" width="7.7109375" bestFit="1" customWidth="1"/>
    <col min="125" max="127" width="6.7109375" bestFit="1" customWidth="1"/>
    <col min="128" max="129" width="6" bestFit="1" customWidth="1"/>
    <col min="130" max="130" width="6.7109375" bestFit="1" customWidth="1"/>
    <col min="131" max="131" width="6" bestFit="1" customWidth="1"/>
    <col min="132" max="132" width="6.7109375" bestFit="1" customWidth="1"/>
    <col min="133" max="134" width="6" bestFit="1" customWidth="1"/>
    <col min="135" max="135" width="6.7109375" bestFit="1" customWidth="1"/>
    <col min="136" max="136" width="6" bestFit="1" customWidth="1"/>
    <col min="137" max="137" width="6.7109375" bestFit="1" customWidth="1"/>
    <col min="138" max="138" width="6" bestFit="1" customWidth="1"/>
    <col min="139" max="141" width="6.7109375" bestFit="1" customWidth="1"/>
    <col min="142" max="143" width="7.7109375" bestFit="1" customWidth="1"/>
    <col min="144" max="145" width="6.7109375" bestFit="1" customWidth="1"/>
    <col min="146" max="153" width="7.7109375" bestFit="1" customWidth="1"/>
    <col min="154" max="156" width="6.7109375" bestFit="1" customWidth="1"/>
    <col min="157" max="158" width="7.7109375" bestFit="1" customWidth="1"/>
    <col min="159" max="159" width="6.7109375" bestFit="1" customWidth="1"/>
    <col min="160" max="160" width="7.7109375" bestFit="1" customWidth="1"/>
    <col min="161" max="161" width="6.7109375" bestFit="1" customWidth="1"/>
    <col min="162" max="162" width="7.7109375" bestFit="1" customWidth="1"/>
    <col min="163" max="166" width="6.7109375" bestFit="1" customWidth="1"/>
    <col min="167" max="170" width="7.7109375" bestFit="1" customWidth="1"/>
    <col min="171" max="172" width="6.7109375" bestFit="1" customWidth="1"/>
    <col min="173" max="173" width="7.7109375" bestFit="1" customWidth="1"/>
    <col min="174" max="177" width="6.7109375" bestFit="1" customWidth="1"/>
    <col min="178" max="179" width="7.7109375" bestFit="1" customWidth="1"/>
    <col min="180" max="180" width="6.7109375" bestFit="1" customWidth="1"/>
    <col min="181" max="182" width="7.7109375" bestFit="1" customWidth="1"/>
    <col min="183" max="183" width="6.7109375" bestFit="1" customWidth="1"/>
    <col min="184" max="184" width="7.7109375" bestFit="1" customWidth="1"/>
    <col min="185" max="185" width="6.7109375" bestFit="1" customWidth="1"/>
    <col min="186" max="187" width="7.7109375" bestFit="1" customWidth="1"/>
    <col min="188" max="190" width="6.7109375" bestFit="1" customWidth="1"/>
    <col min="191" max="191" width="7.7109375" bestFit="1" customWidth="1"/>
    <col min="192" max="193" width="6.7109375" bestFit="1" customWidth="1"/>
    <col min="194" max="198" width="7.7109375" bestFit="1" customWidth="1"/>
    <col min="199" max="199" width="6.7109375" bestFit="1" customWidth="1"/>
    <col min="200" max="200" width="7.7109375" bestFit="1" customWidth="1"/>
    <col min="201" max="201" width="6.7109375" bestFit="1" customWidth="1"/>
    <col min="202" max="204" width="7.7109375" bestFit="1" customWidth="1"/>
    <col min="205" max="206" width="6.7109375" bestFit="1" customWidth="1"/>
    <col min="207" max="207" width="7.28515625" bestFit="1" customWidth="1"/>
    <col min="208" max="208" width="6.7109375" bestFit="1" customWidth="1"/>
    <col min="209" max="211" width="7.7109375" bestFit="1" customWidth="1"/>
    <col min="212" max="212" width="7.28515625" bestFit="1" customWidth="1"/>
    <col min="213" max="214" width="7.7109375" bestFit="1" customWidth="1"/>
    <col min="215" max="215" width="7.28515625" bestFit="1" customWidth="1"/>
    <col min="216" max="217" width="7.7109375" bestFit="1" customWidth="1"/>
    <col min="218" max="218" width="6.7109375" bestFit="1" customWidth="1"/>
    <col min="219" max="222" width="7.7109375" bestFit="1" customWidth="1"/>
    <col min="223" max="223" width="6.7109375" bestFit="1" customWidth="1"/>
    <col min="224" max="225" width="7.7109375" bestFit="1" customWidth="1"/>
    <col min="226" max="227" width="6.7109375" bestFit="1" customWidth="1"/>
    <col min="228" max="228" width="7.28515625" bestFit="1" customWidth="1"/>
    <col min="229" max="229" width="7.7109375" bestFit="1" customWidth="1"/>
    <col min="230" max="230" width="6.7109375" bestFit="1" customWidth="1"/>
    <col min="231" max="232" width="7.7109375" bestFit="1" customWidth="1"/>
    <col min="233" max="235" width="7.28515625" bestFit="1" customWidth="1"/>
    <col min="236" max="236" width="6.7109375" bestFit="1" customWidth="1"/>
    <col min="237" max="237" width="7.7109375" bestFit="1" customWidth="1"/>
    <col min="238" max="238" width="7.28515625" bestFit="1" customWidth="1"/>
    <col min="239" max="239" width="7.7109375" bestFit="1" customWidth="1"/>
    <col min="240" max="240" width="7.28515625" bestFit="1" customWidth="1"/>
    <col min="241" max="241" width="7.7109375" bestFit="1" customWidth="1"/>
    <col min="242" max="242" width="7.28515625" bestFit="1" customWidth="1"/>
    <col min="243" max="243" width="6.7109375" bestFit="1" customWidth="1"/>
    <col min="244" max="244" width="7.28515625" bestFit="1" customWidth="1"/>
    <col min="245" max="247" width="7.7109375" bestFit="1" customWidth="1"/>
    <col min="248" max="253" width="7.28515625" bestFit="1" customWidth="1"/>
    <col min="254" max="254" width="7.7109375" bestFit="1" customWidth="1"/>
    <col min="255" max="259" width="7.28515625" bestFit="1" customWidth="1"/>
    <col min="260" max="260" width="7.7109375" bestFit="1" customWidth="1"/>
    <col min="261" max="262" width="7.28515625" bestFit="1" customWidth="1"/>
    <col min="263" max="264" width="7.7109375" bestFit="1" customWidth="1"/>
    <col min="265" max="269" width="7.28515625" bestFit="1" customWidth="1"/>
    <col min="270" max="271" width="7.7109375" bestFit="1" customWidth="1"/>
    <col min="272" max="272" width="7.28515625" bestFit="1" customWidth="1"/>
    <col min="273" max="273" width="7.7109375" bestFit="1" customWidth="1"/>
    <col min="274" max="274" width="6.7109375" bestFit="1" customWidth="1"/>
    <col min="275" max="275" width="7.7109375" bestFit="1" customWidth="1"/>
    <col min="276" max="276" width="6.7109375" bestFit="1" customWidth="1"/>
    <col min="277" max="277" width="7.7109375" bestFit="1" customWidth="1"/>
    <col min="278" max="280" width="7.28515625" bestFit="1" customWidth="1"/>
    <col min="281" max="281" width="7.7109375" bestFit="1" customWidth="1"/>
    <col min="282" max="282" width="7.28515625" bestFit="1" customWidth="1"/>
    <col min="283" max="284" width="7.7109375" bestFit="1" customWidth="1"/>
    <col min="285" max="287" width="7.28515625" bestFit="1" customWidth="1"/>
    <col min="288" max="290" width="7.7109375" bestFit="1" customWidth="1"/>
    <col min="291" max="291" width="7.28515625" bestFit="1" customWidth="1"/>
    <col min="292" max="294" width="7.7109375" bestFit="1" customWidth="1"/>
    <col min="295" max="296" width="7.28515625" bestFit="1" customWidth="1"/>
    <col min="297" max="297" width="7.7109375" bestFit="1" customWidth="1"/>
    <col min="298" max="298" width="7.28515625" bestFit="1" customWidth="1"/>
    <col min="299" max="299" width="7.7109375" bestFit="1" customWidth="1"/>
    <col min="300" max="300" width="6.7109375" bestFit="1" customWidth="1"/>
    <col min="301" max="301" width="7.7109375" bestFit="1" customWidth="1"/>
    <col min="302" max="303" width="6.7109375" bestFit="1" customWidth="1"/>
    <col min="304" max="304" width="7.7109375" bestFit="1" customWidth="1"/>
    <col min="305" max="305" width="7.28515625" bestFit="1" customWidth="1"/>
    <col min="306" max="306" width="7.7109375" bestFit="1" customWidth="1"/>
    <col min="307" max="308" width="7.28515625" bestFit="1" customWidth="1"/>
    <col min="309" max="309" width="7.7109375" bestFit="1" customWidth="1"/>
    <col min="310" max="310" width="7.28515625" bestFit="1" customWidth="1"/>
    <col min="311" max="311" width="7.7109375" bestFit="1" customWidth="1"/>
    <col min="312" max="312" width="7.28515625" bestFit="1" customWidth="1"/>
    <col min="313" max="313" width="7.7109375" bestFit="1" customWidth="1"/>
    <col min="314" max="314" width="7.28515625" bestFit="1" customWidth="1"/>
    <col min="315" max="316" width="7.7109375" bestFit="1" customWidth="1"/>
    <col min="317" max="317" width="7.28515625" bestFit="1" customWidth="1"/>
    <col min="318" max="318" width="7.7109375" bestFit="1" customWidth="1"/>
    <col min="319" max="320" width="7.28515625" bestFit="1" customWidth="1"/>
    <col min="321" max="322" width="7.7109375" bestFit="1" customWidth="1"/>
    <col min="323" max="323" width="7.28515625" bestFit="1" customWidth="1"/>
    <col min="324" max="324" width="7.7109375" bestFit="1" customWidth="1"/>
    <col min="325" max="326" width="6.7109375" bestFit="1" customWidth="1"/>
    <col min="327" max="327" width="7.7109375" bestFit="1" customWidth="1"/>
    <col min="328" max="329" width="7.28515625" bestFit="1" customWidth="1"/>
    <col min="330" max="330" width="7.7109375" bestFit="1" customWidth="1"/>
    <col min="331" max="331" width="7.28515625" bestFit="1" customWidth="1"/>
    <col min="332" max="332" width="7.7109375" bestFit="1" customWidth="1"/>
    <col min="333" max="336" width="7.28515625" bestFit="1" customWidth="1"/>
    <col min="337" max="338" width="7.7109375" bestFit="1" customWidth="1"/>
    <col min="339" max="339" width="7.28515625" bestFit="1" customWidth="1"/>
    <col min="340" max="341" width="7.7109375" bestFit="1" customWidth="1"/>
    <col min="342" max="343" width="6.7109375" bestFit="1" customWidth="1"/>
    <col min="344" max="344" width="7.28515625" bestFit="1" customWidth="1"/>
    <col min="345" max="345" width="7.7109375" bestFit="1" customWidth="1"/>
    <col min="346" max="346" width="7.28515625" bestFit="1" customWidth="1"/>
    <col min="347" max="348" width="7.7109375" bestFit="1" customWidth="1"/>
    <col min="349" max="349" width="7.28515625" bestFit="1" customWidth="1"/>
    <col min="350" max="350" width="7.7109375" bestFit="1" customWidth="1"/>
    <col min="351" max="353" width="7.28515625" bestFit="1" customWidth="1"/>
    <col min="354" max="354" width="7.7109375" bestFit="1" customWidth="1"/>
    <col min="355" max="355" width="7.28515625" bestFit="1" customWidth="1"/>
    <col min="356" max="356" width="7.7109375" bestFit="1" customWidth="1"/>
    <col min="357" max="357" width="6.7109375" bestFit="1" customWidth="1"/>
    <col min="358" max="359" width="7.7109375" bestFit="1" customWidth="1"/>
    <col min="360" max="364" width="7.28515625" bestFit="1" customWidth="1"/>
    <col min="365" max="367" width="7.7109375" bestFit="1" customWidth="1"/>
    <col min="368" max="368" width="7.28515625" bestFit="1" customWidth="1"/>
    <col min="369" max="369" width="6.7109375" bestFit="1" customWidth="1"/>
    <col min="370" max="371" width="7.28515625" bestFit="1" customWidth="1"/>
    <col min="372" max="375" width="6.7109375" bestFit="1" customWidth="1"/>
    <col min="376" max="382" width="7.28515625" bestFit="1" customWidth="1"/>
    <col min="383" max="383" width="7.7109375" bestFit="1" customWidth="1"/>
    <col min="384" max="385" width="7.28515625" bestFit="1" customWidth="1"/>
    <col min="386" max="387" width="7.7109375" bestFit="1" customWidth="1"/>
    <col min="388" max="389" width="7.28515625" bestFit="1" customWidth="1"/>
    <col min="390" max="390" width="7.7109375" bestFit="1" customWidth="1"/>
    <col min="391" max="391" width="7.28515625" bestFit="1" customWidth="1"/>
    <col min="392" max="392" width="7.7109375" bestFit="1" customWidth="1"/>
    <col min="393" max="395" width="8.28515625" bestFit="1" customWidth="1"/>
    <col min="397" max="397" width="7.28515625" bestFit="1" customWidth="1"/>
    <col min="399" max="399" width="7.7109375" bestFit="1" customWidth="1"/>
    <col min="402" max="402" width="7.7109375" bestFit="1" customWidth="1"/>
    <col min="403" max="403" width="8.28515625" bestFit="1" customWidth="1"/>
    <col min="405" max="406" width="8.28515625" bestFit="1" customWidth="1"/>
    <col min="408" max="408" width="8.28515625" bestFit="1" customWidth="1"/>
    <col min="409" max="409" width="7.7109375" bestFit="1" customWidth="1"/>
    <col min="411" max="411" width="8.28515625" bestFit="1" customWidth="1"/>
    <col min="416" max="418" width="8.28515625" bestFit="1" customWidth="1"/>
    <col min="420" max="420" width="8.28515625" bestFit="1" customWidth="1"/>
    <col min="423" max="427" width="8.5703125" bestFit="1" customWidth="1"/>
    <col min="428" max="428" width="7.7109375" bestFit="1" customWidth="1"/>
    <col min="429" max="430" width="8.5703125" bestFit="1" customWidth="1"/>
    <col min="432" max="434" width="8.5703125" bestFit="1" customWidth="1"/>
    <col min="435" max="435" width="9.5703125" bestFit="1" customWidth="1"/>
    <col min="436" max="436" width="10" bestFit="1" customWidth="1"/>
    <col min="437" max="437" width="13.42578125" bestFit="1" customWidth="1"/>
  </cols>
  <sheetData>
    <row r="1" spans="2:74" ht="15.75" x14ac:dyDescent="0.25">
      <c r="B1" s="1" t="s">
        <v>260</v>
      </c>
      <c r="C1" t="s">
        <v>345</v>
      </c>
      <c r="J1" s="66" t="s">
        <v>399</v>
      </c>
      <c r="K1" s="66"/>
      <c r="L1" s="47"/>
      <c r="R1" s="1" t="s">
        <v>258</v>
      </c>
      <c r="S1" t="s">
        <v>346</v>
      </c>
      <c r="U1" s="65" t="s">
        <v>400</v>
      </c>
      <c r="V1" s="65"/>
      <c r="X1" s="65" t="s">
        <v>400</v>
      </c>
      <c r="Y1" s="65"/>
      <c r="AA1" s="65" t="s">
        <v>400</v>
      </c>
      <c r="AB1" s="65"/>
      <c r="AD1" s="65" t="s">
        <v>400</v>
      </c>
      <c r="AE1" s="65"/>
      <c r="AG1" s="65" t="s">
        <v>400</v>
      </c>
      <c r="AH1" s="65"/>
      <c r="AJ1" s="65" t="s">
        <v>400</v>
      </c>
      <c r="AK1" s="65"/>
      <c r="AM1" s="1" t="s">
        <v>12</v>
      </c>
      <c r="AN1" t="s">
        <v>346</v>
      </c>
      <c r="AP1" s="1" t="s">
        <v>12</v>
      </c>
      <c r="AQ1" t="s">
        <v>346</v>
      </c>
      <c r="AS1" s="1" t="s">
        <v>260</v>
      </c>
      <c r="AT1" s="31" t="s">
        <v>351</v>
      </c>
      <c r="AU1" s="24">
        <f>GETPIVOTDATA("%",$AS$1)</f>
        <v>1.0000000000000004</v>
      </c>
      <c r="AW1" s="24">
        <f>GETPIVOTDATA("% KG",$AS$67)</f>
        <v>0.99999999999999922</v>
      </c>
      <c r="AZ1" t="s">
        <v>345</v>
      </c>
      <c r="BA1" t="s">
        <v>261</v>
      </c>
      <c r="BB1" t="s">
        <v>353</v>
      </c>
      <c r="BC1" s="35"/>
      <c r="BD1" s="36"/>
      <c r="BE1" s="27">
        <f>GETPIVOTDATA("Soma de Qtd Devolvida Kg",$AZ$1)</f>
        <v>34480.593171100023</v>
      </c>
      <c r="BJ1" t="str">
        <f>BJ3</f>
        <v>Acordo Comercial</v>
      </c>
      <c r="BK1" s="25">
        <f>GETPIVOTDATA("Vlr Devolução",$BJ$2,"Motivo Devoluçao","Acordo Comercial")</f>
        <v>159033.15999999995</v>
      </c>
      <c r="BM1" s="1" t="s">
        <v>260</v>
      </c>
      <c r="BN1" t="s">
        <v>345</v>
      </c>
      <c r="BP1" s="1" t="s">
        <v>260</v>
      </c>
      <c r="BQ1" t="s">
        <v>441</v>
      </c>
      <c r="BR1" s="30">
        <f>GETPIVOTDATA("% Dev",$BP$1)</f>
        <v>2.8611970184302202E-2</v>
      </c>
      <c r="BT1" s="1" t="s">
        <v>260</v>
      </c>
      <c r="BU1" t="s">
        <v>345</v>
      </c>
      <c r="BV1" s="25">
        <f>GETPIVOTDATA("Vlr Devolução",$BT$1)</f>
        <v>312115.16000000003</v>
      </c>
    </row>
    <row r="2" spans="2:74" x14ac:dyDescent="0.2">
      <c r="B2" s="2" t="s">
        <v>1135</v>
      </c>
      <c r="C2">
        <v>214433.02999999982</v>
      </c>
      <c r="G2" s="1" t="s">
        <v>260</v>
      </c>
      <c r="H2" t="s">
        <v>345</v>
      </c>
      <c r="J2" s="1" t="s">
        <v>260</v>
      </c>
      <c r="K2" t="s">
        <v>261</v>
      </c>
      <c r="L2" t="s">
        <v>345</v>
      </c>
      <c r="N2" s="1" t="s">
        <v>260</v>
      </c>
      <c r="O2" t="s">
        <v>345</v>
      </c>
      <c r="U2" s="1" t="s">
        <v>347</v>
      </c>
      <c r="V2" t="s">
        <v>239</v>
      </c>
      <c r="X2" s="1" t="s">
        <v>1972</v>
      </c>
      <c r="Y2" t="s">
        <v>239</v>
      </c>
      <c r="AA2" s="1" t="s">
        <v>389</v>
      </c>
      <c r="AB2" t="s">
        <v>239</v>
      </c>
      <c r="AD2" s="1" t="s">
        <v>348</v>
      </c>
      <c r="AE2" t="s">
        <v>239</v>
      </c>
      <c r="AG2" s="1" t="s">
        <v>1973</v>
      </c>
      <c r="AH2" t="s">
        <v>239</v>
      </c>
      <c r="AJ2" s="1" t="s">
        <v>349</v>
      </c>
      <c r="AK2" t="s">
        <v>239</v>
      </c>
      <c r="AS2" s="2" t="s">
        <v>396</v>
      </c>
      <c r="AT2" s="31">
        <v>0.33601459794519478</v>
      </c>
      <c r="AZ2" s="26">
        <v>312115.16000000056</v>
      </c>
      <c r="BA2">
        <v>34480.593171100023</v>
      </c>
      <c r="BB2">
        <v>1908</v>
      </c>
      <c r="BC2" s="37"/>
      <c r="BD2" s="37"/>
      <c r="BJ2" s="1" t="s">
        <v>260</v>
      </c>
      <c r="BK2" t="s">
        <v>345</v>
      </c>
      <c r="BM2" s="2" t="s">
        <v>372</v>
      </c>
      <c r="BN2" s="26">
        <v>14206.32</v>
      </c>
      <c r="BP2" s="2" t="s">
        <v>1133</v>
      </c>
      <c r="BQ2" s="40">
        <v>2.8611970184302785E-2</v>
      </c>
      <c r="BT2" s="2" t="s">
        <v>1970</v>
      </c>
      <c r="BU2" s="26">
        <v>86.9</v>
      </c>
    </row>
    <row r="3" spans="2:74" x14ac:dyDescent="0.2">
      <c r="B3" s="2" t="s">
        <v>1141</v>
      </c>
      <c r="C3">
        <v>68851.059999999939</v>
      </c>
      <c r="G3" s="2" t="s">
        <v>731</v>
      </c>
      <c r="H3" s="29">
        <v>13386.44</v>
      </c>
      <c r="J3" s="2" t="s">
        <v>671</v>
      </c>
      <c r="K3" s="8">
        <v>1392.2723250000001</v>
      </c>
      <c r="L3" s="26">
        <v>10394.009999999998</v>
      </c>
      <c r="N3" s="2" t="s">
        <v>406</v>
      </c>
      <c r="O3" s="26">
        <v>6956.5</v>
      </c>
      <c r="R3" s="1" t="s">
        <v>260</v>
      </c>
      <c r="S3" t="s">
        <v>261</v>
      </c>
      <c r="AM3" s="1" t="s">
        <v>260</v>
      </c>
      <c r="AN3" t="s">
        <v>345</v>
      </c>
      <c r="AP3" s="1" t="s">
        <v>260</v>
      </c>
      <c r="AQ3" t="s">
        <v>345</v>
      </c>
      <c r="AS3" s="2" t="s">
        <v>251</v>
      </c>
      <c r="AT3" s="31">
        <v>0.22949186447720146</v>
      </c>
      <c r="BJ3" s="2" t="s">
        <v>371</v>
      </c>
      <c r="BK3">
        <v>159033.15999999995</v>
      </c>
      <c r="BM3" s="2" t="s">
        <v>302</v>
      </c>
      <c r="BN3" s="26">
        <v>28705.640000000039</v>
      </c>
      <c r="BP3" s="2" t="s">
        <v>2482</v>
      </c>
      <c r="BQ3" s="40">
        <v>2.8611970184303087E-2</v>
      </c>
      <c r="BT3" s="2" t="s">
        <v>395</v>
      </c>
      <c r="BU3" s="26">
        <v>229.5</v>
      </c>
    </row>
    <row r="4" spans="2:74" x14ac:dyDescent="0.2">
      <c r="B4" s="2" t="s">
        <v>1284</v>
      </c>
      <c r="C4">
        <v>28831.070000000003</v>
      </c>
      <c r="G4" s="2" t="s">
        <v>734</v>
      </c>
      <c r="H4" s="29">
        <v>13712.779999999999</v>
      </c>
      <c r="J4" s="2" t="s">
        <v>257</v>
      </c>
      <c r="K4" s="8">
        <v>1125.0006000000001</v>
      </c>
      <c r="L4" s="26">
        <v>11027.759999999998</v>
      </c>
      <c r="N4" s="2" t="s">
        <v>1144</v>
      </c>
      <c r="O4" s="26">
        <v>9345.1999999999989</v>
      </c>
      <c r="R4" s="2" t="s">
        <v>339</v>
      </c>
      <c r="S4" s="8">
        <v>8373.1436000000012</v>
      </c>
      <c r="U4" s="1" t="s">
        <v>260</v>
      </c>
      <c r="V4" t="s">
        <v>345</v>
      </c>
      <c r="X4" s="1" t="s">
        <v>260</v>
      </c>
      <c r="Y4" t="s">
        <v>345</v>
      </c>
      <c r="AA4" s="1" t="s">
        <v>260</v>
      </c>
      <c r="AB4" t="s">
        <v>345</v>
      </c>
      <c r="AD4" s="1" t="s">
        <v>260</v>
      </c>
      <c r="AE4" t="s">
        <v>345</v>
      </c>
      <c r="AG4" s="1" t="s">
        <v>260</v>
      </c>
      <c r="AH4" t="s">
        <v>345</v>
      </c>
      <c r="AJ4" s="1" t="s">
        <v>260</v>
      </c>
      <c r="AK4" t="s">
        <v>345</v>
      </c>
      <c r="AM4" s="2" t="s">
        <v>251</v>
      </c>
      <c r="AN4" s="26">
        <v>71627.889999999956</v>
      </c>
      <c r="AP4" s="2" t="s">
        <v>251</v>
      </c>
      <c r="AQ4" s="26">
        <v>71627.889999999956</v>
      </c>
      <c r="AS4" s="2" t="s">
        <v>388</v>
      </c>
      <c r="AT4" s="31">
        <v>0.20501810934143672</v>
      </c>
      <c r="BJ4" s="2" t="s">
        <v>379</v>
      </c>
      <c r="BK4">
        <v>53284.46</v>
      </c>
      <c r="BM4" s="2" t="s">
        <v>368</v>
      </c>
      <c r="BN4" s="26">
        <v>43873.780000000013</v>
      </c>
      <c r="BP4" s="2" t="s">
        <v>182</v>
      </c>
      <c r="BQ4" s="40">
        <v>2.8611970184302202E-2</v>
      </c>
      <c r="BT4" s="2" t="s">
        <v>925</v>
      </c>
      <c r="BU4" s="26">
        <v>1196.5</v>
      </c>
    </row>
    <row r="5" spans="2:74" x14ac:dyDescent="0.2">
      <c r="B5" s="2" t="s">
        <v>182</v>
      </c>
      <c r="C5">
        <v>312115.15999999974</v>
      </c>
      <c r="G5" s="2" t="s">
        <v>820</v>
      </c>
      <c r="H5" s="29">
        <v>14753.599999999999</v>
      </c>
      <c r="J5" s="2" t="s">
        <v>388</v>
      </c>
      <c r="K5" s="8">
        <v>9408.1622066999989</v>
      </c>
      <c r="L5" s="26">
        <v>63989.260000000024</v>
      </c>
      <c r="N5" s="2" t="s">
        <v>373</v>
      </c>
      <c r="O5" s="26">
        <v>14206.32</v>
      </c>
      <c r="R5" s="2" t="s">
        <v>84</v>
      </c>
      <c r="S5" s="8">
        <v>3285.9794400000001</v>
      </c>
      <c r="U5" s="2" t="s">
        <v>339</v>
      </c>
      <c r="V5" s="26">
        <v>8956.0599999999959</v>
      </c>
      <c r="X5" s="2" t="s">
        <v>84</v>
      </c>
      <c r="Y5" s="26">
        <v>18522.599999999999</v>
      </c>
      <c r="AA5" s="2" t="s">
        <v>35</v>
      </c>
      <c r="AB5" s="26">
        <v>3792.6</v>
      </c>
      <c r="AD5" s="2" t="s">
        <v>182</v>
      </c>
      <c r="AE5" s="26"/>
      <c r="AG5" s="2" t="s">
        <v>429</v>
      </c>
      <c r="AH5" s="26">
        <v>33072.44</v>
      </c>
      <c r="AJ5" s="2" t="s">
        <v>35</v>
      </c>
      <c r="AK5" s="26">
        <v>9025.3599999999988</v>
      </c>
      <c r="AM5" s="2" t="s">
        <v>254</v>
      </c>
      <c r="AN5" s="26">
        <v>2032.02</v>
      </c>
      <c r="AP5" s="2" t="s">
        <v>254</v>
      </c>
      <c r="AQ5" s="26">
        <v>2032.02</v>
      </c>
      <c r="AS5" s="2" t="s">
        <v>662</v>
      </c>
      <c r="AT5" s="31">
        <v>5.0267023235910736E-2</v>
      </c>
      <c r="BJ5" s="2" t="s">
        <v>369</v>
      </c>
      <c r="BK5">
        <v>36917.280000000028</v>
      </c>
      <c r="BM5" s="2" t="s">
        <v>370</v>
      </c>
      <c r="BN5" s="26">
        <v>224145.01999999996</v>
      </c>
      <c r="BT5" s="2" t="s">
        <v>923</v>
      </c>
      <c r="BU5" s="26">
        <v>5362.5799999999972</v>
      </c>
    </row>
    <row r="6" spans="2:74" x14ac:dyDescent="0.2">
      <c r="G6" s="2" t="s">
        <v>828</v>
      </c>
      <c r="H6" s="29">
        <v>15977.67</v>
      </c>
      <c r="J6" s="2" t="s">
        <v>251</v>
      </c>
      <c r="K6" s="8">
        <v>8126.260199399997</v>
      </c>
      <c r="L6" s="26">
        <v>71627.889999999956</v>
      </c>
      <c r="N6" s="2" t="s">
        <v>21</v>
      </c>
      <c r="O6" s="26">
        <v>15586.269999999997</v>
      </c>
      <c r="R6" s="2" t="s">
        <v>429</v>
      </c>
      <c r="S6" s="8">
        <v>2687.1223999999993</v>
      </c>
      <c r="U6" s="2" t="s">
        <v>365</v>
      </c>
      <c r="V6" s="26">
        <v>7282.2</v>
      </c>
      <c r="X6" s="2" t="s">
        <v>339</v>
      </c>
      <c r="Y6" s="26">
        <v>15701.400000000001</v>
      </c>
      <c r="AA6" s="2" t="s">
        <v>418</v>
      </c>
      <c r="AB6" s="26">
        <v>1759.06</v>
      </c>
      <c r="AG6" s="2" t="s">
        <v>84</v>
      </c>
      <c r="AH6" s="26">
        <v>8136.8099999999995</v>
      </c>
      <c r="AJ6" s="2" t="s">
        <v>318</v>
      </c>
      <c r="AK6" s="26">
        <v>5787</v>
      </c>
      <c r="AM6" s="2" t="s">
        <v>257</v>
      </c>
      <c r="AN6" s="26">
        <v>11027.759999999998</v>
      </c>
      <c r="AP6" s="2" t="s">
        <v>257</v>
      </c>
      <c r="AQ6" s="26">
        <v>11027.759999999998</v>
      </c>
      <c r="AS6" s="2" t="s">
        <v>257</v>
      </c>
      <c r="AT6" s="31">
        <v>3.5332343356855853E-2</v>
      </c>
      <c r="BJ6" s="2" t="s">
        <v>21</v>
      </c>
      <c r="BK6">
        <v>15586.269999999997</v>
      </c>
      <c r="BM6" s="2" t="s">
        <v>2</v>
      </c>
      <c r="BN6" s="26">
        <v>1184.4000000000001</v>
      </c>
      <c r="BT6" s="2" t="s">
        <v>916</v>
      </c>
      <c r="BU6" s="26">
        <v>18220.699999999997</v>
      </c>
    </row>
    <row r="7" spans="2:74" x14ac:dyDescent="0.2">
      <c r="G7" s="2" t="s">
        <v>718</v>
      </c>
      <c r="H7" s="29">
        <v>20531.979999999996</v>
      </c>
      <c r="J7" s="2" t="s">
        <v>396</v>
      </c>
      <c r="K7" s="8">
        <v>10837.095133999983</v>
      </c>
      <c r="L7" s="26">
        <v>104875.24999999994</v>
      </c>
      <c r="N7" s="2" t="s">
        <v>369</v>
      </c>
      <c r="O7" s="26">
        <v>36917.280000000028</v>
      </c>
      <c r="R7" s="2" t="s">
        <v>340</v>
      </c>
      <c r="S7" s="8">
        <v>2618.3842</v>
      </c>
      <c r="U7" s="2" t="s">
        <v>340</v>
      </c>
      <c r="V7" s="26">
        <v>6654.99</v>
      </c>
      <c r="X7" s="2" t="s">
        <v>180</v>
      </c>
      <c r="Y7" s="26">
        <v>3907.4500000000003</v>
      </c>
      <c r="AA7" s="2" t="s">
        <v>339</v>
      </c>
      <c r="AB7" s="26">
        <v>1599.5</v>
      </c>
      <c r="AG7" s="2" t="s">
        <v>339</v>
      </c>
      <c r="AH7" s="26">
        <v>8577.94</v>
      </c>
      <c r="AJ7" s="2" t="s">
        <v>34</v>
      </c>
      <c r="AK7" s="26">
        <v>3984.93</v>
      </c>
      <c r="AM7" s="2" t="s">
        <v>388</v>
      </c>
      <c r="AN7" s="26">
        <v>63989.260000000024</v>
      </c>
      <c r="AP7" s="2" t="s">
        <v>388</v>
      </c>
      <c r="AQ7" s="26">
        <v>63989.260000000024</v>
      </c>
      <c r="AS7" s="2" t="s">
        <v>671</v>
      </c>
      <c r="AT7" s="31">
        <v>3.3301842819810475E-2</v>
      </c>
      <c r="BJ7" s="2" t="s">
        <v>373</v>
      </c>
      <c r="BK7">
        <v>14206.32</v>
      </c>
      <c r="BM7" s="2" t="s">
        <v>182</v>
      </c>
      <c r="BN7" s="26">
        <v>312115.16000000003</v>
      </c>
      <c r="BT7" s="2" t="s">
        <v>919</v>
      </c>
      <c r="BU7" s="26">
        <v>19913.370000000006</v>
      </c>
    </row>
    <row r="8" spans="2:74" x14ac:dyDescent="0.2">
      <c r="G8" s="2" t="s">
        <v>182</v>
      </c>
      <c r="H8" s="29">
        <v>78362.47</v>
      </c>
      <c r="J8" s="2" t="s">
        <v>182</v>
      </c>
      <c r="K8" s="8">
        <v>30888.790465099981</v>
      </c>
      <c r="L8" s="26">
        <v>261914.16999999993</v>
      </c>
      <c r="N8" s="2" t="s">
        <v>379</v>
      </c>
      <c r="O8" s="26">
        <v>53284.46</v>
      </c>
      <c r="R8" s="2" t="s">
        <v>417</v>
      </c>
      <c r="S8" s="8">
        <v>2262.4347000000002</v>
      </c>
      <c r="U8" s="2" t="s">
        <v>182</v>
      </c>
      <c r="V8" s="26">
        <v>22893.249999999996</v>
      </c>
      <c r="X8" s="2" t="s">
        <v>182</v>
      </c>
      <c r="Y8" s="26">
        <v>38131.449999999997</v>
      </c>
      <c r="AA8" s="2" t="s">
        <v>182</v>
      </c>
      <c r="AB8" s="26">
        <v>7151.16</v>
      </c>
      <c r="AG8" s="2" t="s">
        <v>182</v>
      </c>
      <c r="AH8" s="26">
        <v>49787.19</v>
      </c>
      <c r="AJ8" s="2" t="s">
        <v>182</v>
      </c>
      <c r="AK8" s="26">
        <v>18797.29</v>
      </c>
      <c r="AM8" s="2" t="s">
        <v>396</v>
      </c>
      <c r="AN8" s="26">
        <v>104875.24999999994</v>
      </c>
      <c r="AP8" s="2" t="s">
        <v>396</v>
      </c>
      <c r="AQ8" s="26">
        <v>104875.24999999994</v>
      </c>
      <c r="AS8" s="2" t="s">
        <v>666</v>
      </c>
      <c r="AT8" s="31">
        <v>3.3210818724729675E-2</v>
      </c>
      <c r="BJ8" s="2" t="s">
        <v>1144</v>
      </c>
      <c r="BK8">
        <v>9345.1999999999989</v>
      </c>
      <c r="BT8" s="2" t="s">
        <v>924</v>
      </c>
      <c r="BU8" s="26">
        <v>20436.379999999994</v>
      </c>
    </row>
    <row r="9" spans="2:74" x14ac:dyDescent="0.2">
      <c r="C9" s="25"/>
      <c r="H9"/>
      <c r="N9" s="2" t="s">
        <v>371</v>
      </c>
      <c r="O9" s="26">
        <v>159033.15999999995</v>
      </c>
      <c r="R9" s="2" t="s">
        <v>415</v>
      </c>
      <c r="S9" s="8">
        <v>2114.1615999999995</v>
      </c>
      <c r="AM9" s="2" t="s">
        <v>649</v>
      </c>
      <c r="AN9" s="26">
        <v>4774.04</v>
      </c>
      <c r="AP9" s="2" t="s">
        <v>649</v>
      </c>
      <c r="AQ9" s="26">
        <v>4774.04</v>
      </c>
      <c r="AS9" s="2" t="s">
        <v>654</v>
      </c>
      <c r="AT9" s="31">
        <v>1.890776468531679E-2</v>
      </c>
      <c r="BJ9" s="2" t="s">
        <v>406</v>
      </c>
      <c r="BK9">
        <v>6956.5</v>
      </c>
      <c r="BT9" s="2" t="s">
        <v>921</v>
      </c>
      <c r="BU9" s="26">
        <v>22776.269999999997</v>
      </c>
    </row>
    <row r="10" spans="2:74" x14ac:dyDescent="0.2">
      <c r="H10"/>
      <c r="N10" s="2" t="s">
        <v>182</v>
      </c>
      <c r="O10" s="26">
        <v>295329.19</v>
      </c>
      <c r="R10" s="2" t="s">
        <v>180</v>
      </c>
      <c r="S10" s="8">
        <v>1678.6944000000005</v>
      </c>
      <c r="AM10" s="2" t="s">
        <v>650</v>
      </c>
      <c r="AN10" s="26">
        <v>1162.5999999999999</v>
      </c>
      <c r="AP10" s="2" t="s">
        <v>650</v>
      </c>
      <c r="AQ10" s="26">
        <v>1162.5999999999999</v>
      </c>
      <c r="AS10" s="2" t="s">
        <v>649</v>
      </c>
      <c r="AT10" s="31">
        <v>1.5295764550494759E-2</v>
      </c>
      <c r="BJ10" s="2" t="s">
        <v>1979</v>
      </c>
      <c r="BK10">
        <v>5187</v>
      </c>
      <c r="BT10" s="2" t="s">
        <v>922</v>
      </c>
      <c r="BU10" s="26">
        <v>23170.97</v>
      </c>
    </row>
    <row r="11" spans="2:74" x14ac:dyDescent="0.2">
      <c r="B11" s="1" t="s">
        <v>260</v>
      </c>
      <c r="C11" t="s">
        <v>345</v>
      </c>
      <c r="H11"/>
      <c r="R11" s="2" t="s">
        <v>418</v>
      </c>
      <c r="S11" s="8">
        <v>1640.5236749999997</v>
      </c>
      <c r="AM11" s="2" t="s">
        <v>665</v>
      </c>
      <c r="AN11" s="26">
        <v>1167.4000000000001</v>
      </c>
      <c r="AP11" s="2" t="s">
        <v>665</v>
      </c>
      <c r="AQ11" s="26">
        <v>1167.4000000000001</v>
      </c>
      <c r="AS11" s="2" t="s">
        <v>651</v>
      </c>
      <c r="AT11" s="31">
        <v>8.0073008949645367E-3</v>
      </c>
      <c r="BJ11" s="2" t="s">
        <v>335</v>
      </c>
      <c r="BK11">
        <v>2645.5899999999992</v>
      </c>
      <c r="BT11" s="2" t="s">
        <v>918</v>
      </c>
      <c r="BU11" s="26">
        <v>47599.510000000017</v>
      </c>
    </row>
    <row r="12" spans="2:74" x14ac:dyDescent="0.2">
      <c r="B12" s="2" t="s">
        <v>251</v>
      </c>
      <c r="C12" s="29">
        <v>71627.889999999956</v>
      </c>
      <c r="H12"/>
      <c r="R12" s="2" t="s">
        <v>358</v>
      </c>
      <c r="S12" s="8">
        <v>1515.8819249999995</v>
      </c>
      <c r="AM12" s="2" t="s">
        <v>666</v>
      </c>
      <c r="AN12" s="26">
        <v>10365.599999999999</v>
      </c>
      <c r="AP12" s="2" t="s">
        <v>666</v>
      </c>
      <c r="AQ12" s="26">
        <v>10365.599999999999</v>
      </c>
      <c r="AS12" s="2" t="s">
        <v>254</v>
      </c>
      <c r="AT12" s="31">
        <v>6.5104815799399167E-3</v>
      </c>
      <c r="BJ12" s="2" t="s">
        <v>316</v>
      </c>
      <c r="BK12">
        <v>2538.48</v>
      </c>
      <c r="BT12" s="2" t="s">
        <v>920</v>
      </c>
      <c r="BU12" s="26">
        <v>65230.420000000013</v>
      </c>
    </row>
    <row r="13" spans="2:74" x14ac:dyDescent="0.2">
      <c r="B13" s="2" t="s">
        <v>254</v>
      </c>
      <c r="C13" s="29">
        <v>2032.02</v>
      </c>
      <c r="H13"/>
      <c r="R13" s="2" t="s">
        <v>35</v>
      </c>
      <c r="S13" s="8">
        <v>1413.4129999999998</v>
      </c>
      <c r="AM13" s="2" t="s">
        <v>662</v>
      </c>
      <c r="AN13" s="26">
        <v>15689.099999999999</v>
      </c>
      <c r="AP13" s="2" t="s">
        <v>662</v>
      </c>
      <c r="AQ13" s="26">
        <v>15689.099999999999</v>
      </c>
      <c r="AS13" s="2" t="s">
        <v>664</v>
      </c>
      <c r="AT13" s="31">
        <v>5.9111835516096048E-3</v>
      </c>
      <c r="BJ13" s="2" t="s">
        <v>1834</v>
      </c>
      <c r="BK13">
        <v>1965.6</v>
      </c>
      <c r="BT13" s="2" t="s">
        <v>917</v>
      </c>
      <c r="BU13" s="26">
        <v>87892.059999999939</v>
      </c>
    </row>
    <row r="14" spans="2:74" x14ac:dyDescent="0.2">
      <c r="B14" s="2" t="s">
        <v>257</v>
      </c>
      <c r="C14" s="29">
        <v>11027.759999999998</v>
      </c>
      <c r="R14" s="2" t="s">
        <v>182</v>
      </c>
      <c r="S14" s="8">
        <v>27589.738939999999</v>
      </c>
      <c r="AM14" s="2" t="s">
        <v>659</v>
      </c>
      <c r="AN14" s="26">
        <v>353.2</v>
      </c>
      <c r="AP14" s="2" t="s">
        <v>659</v>
      </c>
      <c r="AQ14" s="26">
        <v>353.2</v>
      </c>
      <c r="AS14" s="2" t="s">
        <v>652</v>
      </c>
      <c r="AT14" s="31">
        <v>5.8584145672385783E-3</v>
      </c>
      <c r="BJ14" s="2" t="s">
        <v>1980</v>
      </c>
      <c r="BK14">
        <v>1648.8</v>
      </c>
      <c r="BT14" s="2" t="s">
        <v>182</v>
      </c>
      <c r="BU14" s="26">
        <v>312115.16000000003</v>
      </c>
    </row>
    <row r="15" spans="2:74" x14ac:dyDescent="0.2">
      <c r="B15" s="2" t="s">
        <v>388</v>
      </c>
      <c r="C15" s="29">
        <v>63989.260000000024</v>
      </c>
      <c r="H15"/>
      <c r="AM15" s="2" t="s">
        <v>651</v>
      </c>
      <c r="AN15" s="26">
        <v>2499.2000000000003</v>
      </c>
      <c r="AP15" s="2" t="s">
        <v>651</v>
      </c>
      <c r="AQ15" s="26">
        <v>2499.2000000000003</v>
      </c>
      <c r="AS15" s="2" t="s">
        <v>665</v>
      </c>
      <c r="AT15" s="31">
        <v>3.7402861174702308E-3</v>
      </c>
      <c r="BJ15" s="2" t="s">
        <v>1977</v>
      </c>
      <c r="BK15">
        <v>1184.4000000000001</v>
      </c>
    </row>
    <row r="16" spans="2:74" x14ac:dyDescent="0.2">
      <c r="B16" s="2" t="s">
        <v>396</v>
      </c>
      <c r="C16" s="29">
        <v>104875.24999999994</v>
      </c>
      <c r="H16"/>
      <c r="AM16" s="2" t="s">
        <v>671</v>
      </c>
      <c r="AN16" s="26">
        <v>10394.009999999998</v>
      </c>
      <c r="AP16" s="2" t="s">
        <v>671</v>
      </c>
      <c r="AQ16" s="26">
        <v>10394.009999999998</v>
      </c>
      <c r="AS16" s="2" t="s">
        <v>650</v>
      </c>
      <c r="AT16" s="31">
        <v>3.724907178491426E-3</v>
      </c>
      <c r="BJ16" s="2" t="s">
        <v>1981</v>
      </c>
      <c r="BK16">
        <v>1099.5</v>
      </c>
    </row>
    <row r="17" spans="2:63" x14ac:dyDescent="0.2">
      <c r="B17" s="2" t="s">
        <v>649</v>
      </c>
      <c r="C17" s="29">
        <v>4774.04</v>
      </c>
      <c r="H17"/>
      <c r="N17" s="1" t="s">
        <v>260</v>
      </c>
      <c r="O17" t="s">
        <v>261</v>
      </c>
      <c r="AM17" s="2" t="s">
        <v>652</v>
      </c>
      <c r="AN17" s="26">
        <v>1828.5</v>
      </c>
      <c r="AP17" s="2" t="s">
        <v>652</v>
      </c>
      <c r="AQ17" s="26">
        <v>1828.5</v>
      </c>
      <c r="AS17" s="2" t="s">
        <v>656</v>
      </c>
      <c r="AT17" s="31">
        <v>2.7784616421707938E-3</v>
      </c>
      <c r="BJ17" s="2" t="s">
        <v>1978</v>
      </c>
      <c r="BK17">
        <v>516.6</v>
      </c>
    </row>
    <row r="18" spans="2:63" x14ac:dyDescent="0.2">
      <c r="B18" s="2" t="s">
        <v>650</v>
      </c>
      <c r="C18" s="29">
        <v>1162.5999999999999</v>
      </c>
      <c r="E18" s="30"/>
      <c r="G18" s="2"/>
      <c r="H18" s="29"/>
      <c r="N18" s="2" t="s">
        <v>1979</v>
      </c>
      <c r="O18" s="8">
        <v>384.15</v>
      </c>
      <c r="AM18" s="2" t="s">
        <v>3014</v>
      </c>
      <c r="AN18" s="26">
        <v>204.73000000000002</v>
      </c>
      <c r="AP18" s="2" t="s">
        <v>3014</v>
      </c>
      <c r="AQ18" s="26">
        <v>204.73000000000002</v>
      </c>
      <c r="AS18" s="2" t="s">
        <v>670</v>
      </c>
      <c r="AT18" s="31">
        <v>2.6849064300497288E-3</v>
      </c>
      <c r="BJ18" s="2" t="s">
        <v>182</v>
      </c>
      <c r="BK18">
        <v>312115.15999999997</v>
      </c>
    </row>
    <row r="19" spans="2:63" x14ac:dyDescent="0.2">
      <c r="B19" s="2" t="s">
        <v>665</v>
      </c>
      <c r="C19" s="29">
        <v>1167.4000000000001</v>
      </c>
      <c r="E19" s="30"/>
      <c r="G19" s="2"/>
      <c r="H19" s="29"/>
      <c r="N19" s="2" t="s">
        <v>316</v>
      </c>
      <c r="O19" s="8">
        <v>212.25919999999999</v>
      </c>
      <c r="AM19" s="2" t="s">
        <v>664</v>
      </c>
      <c r="AN19" s="26">
        <v>1844.97</v>
      </c>
      <c r="AP19" s="2" t="s">
        <v>664</v>
      </c>
      <c r="AQ19" s="26">
        <v>1844.97</v>
      </c>
      <c r="AS19" s="2" t="s">
        <v>659</v>
      </c>
      <c r="AT19" s="31">
        <v>1.1316335931904108E-3</v>
      </c>
    </row>
    <row r="20" spans="2:63" x14ac:dyDescent="0.2">
      <c r="B20" s="2" t="s">
        <v>666</v>
      </c>
      <c r="C20" s="29">
        <v>10365.599999999999</v>
      </c>
      <c r="E20" s="30"/>
      <c r="G20" s="2"/>
      <c r="H20" s="29"/>
      <c r="N20" s="2" t="s">
        <v>1980</v>
      </c>
      <c r="O20" s="8">
        <v>72</v>
      </c>
      <c r="AM20" s="2" t="s">
        <v>670</v>
      </c>
      <c r="AN20" s="26">
        <v>838</v>
      </c>
      <c r="AP20" s="2" t="s">
        <v>670</v>
      </c>
      <c r="AQ20" s="26">
        <v>838</v>
      </c>
      <c r="AS20" s="2" t="s">
        <v>657</v>
      </c>
      <c r="AT20" s="31">
        <v>9.5198836224424336E-4</v>
      </c>
    </row>
    <row r="21" spans="2:63" x14ac:dyDescent="0.2">
      <c r="B21" s="2" t="s">
        <v>662</v>
      </c>
      <c r="C21" s="29">
        <v>15689.099999999999</v>
      </c>
      <c r="E21" s="30"/>
      <c r="G21" s="2"/>
      <c r="H21" s="29"/>
      <c r="N21" s="2" t="s">
        <v>1981</v>
      </c>
      <c r="O21" s="8">
        <v>155.69999999999999</v>
      </c>
      <c r="AM21" s="2" t="s">
        <v>654</v>
      </c>
      <c r="AN21" s="26">
        <v>5901.4000000000005</v>
      </c>
      <c r="AP21" s="2" t="s">
        <v>654</v>
      </c>
      <c r="AQ21" s="26">
        <v>5901.4000000000005</v>
      </c>
      <c r="AS21" s="2" t="s">
        <v>3014</v>
      </c>
      <c r="AT21" s="31">
        <v>6.5594378690224462E-4</v>
      </c>
    </row>
    <row r="22" spans="2:63" x14ac:dyDescent="0.2">
      <c r="B22" s="2" t="s">
        <v>659</v>
      </c>
      <c r="C22" s="29">
        <v>353.2</v>
      </c>
      <c r="E22" s="30"/>
      <c r="G22" s="2"/>
      <c r="H22" s="29"/>
      <c r="N22" s="2" t="s">
        <v>335</v>
      </c>
      <c r="O22" s="8">
        <v>237.76350670000002</v>
      </c>
      <c r="AM22" s="2" t="s">
        <v>668</v>
      </c>
      <c r="AN22" s="26">
        <v>15.9</v>
      </c>
      <c r="AP22" s="2" t="s">
        <v>668</v>
      </c>
      <c r="AQ22" s="26">
        <v>15.9</v>
      </c>
      <c r="AS22" s="2" t="s">
        <v>669</v>
      </c>
      <c r="AT22" s="31">
        <v>5.0462143524204327E-4</v>
      </c>
    </row>
    <row r="23" spans="2:63" x14ac:dyDescent="0.2">
      <c r="B23" s="2" t="s">
        <v>651</v>
      </c>
      <c r="C23" s="29">
        <v>2499.2000000000003</v>
      </c>
      <c r="E23" s="30"/>
      <c r="G23" s="2"/>
      <c r="H23" s="29"/>
      <c r="N23" s="2" t="s">
        <v>21</v>
      </c>
      <c r="O23" s="8">
        <v>1713.0872500000023</v>
      </c>
      <c r="AM23" s="2" t="s">
        <v>655</v>
      </c>
      <c r="AN23" s="26">
        <v>16.8</v>
      </c>
      <c r="AP23" s="2" t="s">
        <v>655</v>
      </c>
      <c r="AQ23" s="26">
        <v>16.8</v>
      </c>
      <c r="AS23" s="2" t="s">
        <v>653</v>
      </c>
      <c r="AT23" s="31">
        <v>4.1330898505538783E-4</v>
      </c>
    </row>
    <row r="24" spans="2:63" x14ac:dyDescent="0.2">
      <c r="B24" s="2" t="s">
        <v>671</v>
      </c>
      <c r="C24" s="29">
        <v>10394.009999999998</v>
      </c>
      <c r="E24" s="30"/>
      <c r="G24" s="2"/>
      <c r="H24" s="29"/>
      <c r="N24" s="2" t="s">
        <v>373</v>
      </c>
      <c r="O24" s="8">
        <v>1437.0376999999999</v>
      </c>
      <c r="AM24" s="2" t="s">
        <v>667</v>
      </c>
      <c r="AN24" s="26">
        <v>56.7</v>
      </c>
      <c r="AP24" s="2" t="s">
        <v>667</v>
      </c>
      <c r="AQ24" s="26">
        <v>56.7</v>
      </c>
      <c r="AS24" s="2" t="s">
        <v>667</v>
      </c>
      <c r="AT24" s="31">
        <v>1.8166371668713559E-4</v>
      </c>
    </row>
    <row r="25" spans="2:63" x14ac:dyDescent="0.2">
      <c r="B25" s="2" t="s">
        <v>652</v>
      </c>
      <c r="C25" s="29">
        <v>1828.5</v>
      </c>
      <c r="E25" s="30"/>
      <c r="G25" s="2"/>
      <c r="H25" s="29"/>
      <c r="N25" s="2" t="s">
        <v>369</v>
      </c>
      <c r="O25" s="8">
        <v>3108.4031017000007</v>
      </c>
      <c r="AM25" s="2" t="s">
        <v>669</v>
      </c>
      <c r="AN25" s="26">
        <v>157.5</v>
      </c>
      <c r="AP25" s="2" t="s">
        <v>669</v>
      </c>
      <c r="AQ25" s="26">
        <v>157.5</v>
      </c>
      <c r="AS25" s="2" t="s">
        <v>655</v>
      </c>
      <c r="AT25" s="31">
        <v>5.3826286425817955E-5</v>
      </c>
    </row>
    <row r="26" spans="2:63" x14ac:dyDescent="0.2">
      <c r="B26" s="2" t="s">
        <v>3014</v>
      </c>
      <c r="C26" s="29">
        <v>204.73000000000002</v>
      </c>
      <c r="E26" s="30"/>
      <c r="G26" s="2"/>
      <c r="H26" s="29"/>
      <c r="N26" s="2" t="s">
        <v>379</v>
      </c>
      <c r="O26" s="8">
        <v>5998.8889450000024</v>
      </c>
      <c r="AM26" s="2" t="s">
        <v>653</v>
      </c>
      <c r="AN26" s="26">
        <v>129</v>
      </c>
      <c r="AP26" s="2" t="s">
        <v>653</v>
      </c>
      <c r="AQ26" s="26">
        <v>129</v>
      </c>
      <c r="AS26" s="2" t="s">
        <v>668</v>
      </c>
      <c r="AT26" s="31">
        <v>5.094273536729199E-5</v>
      </c>
    </row>
    <row r="27" spans="2:63" x14ac:dyDescent="0.2">
      <c r="B27" s="2" t="s">
        <v>664</v>
      </c>
      <c r="C27" s="29">
        <v>1844.97</v>
      </c>
      <c r="E27" s="30"/>
      <c r="G27" s="2"/>
      <c r="H27" s="29"/>
      <c r="N27" s="2" t="s">
        <v>371</v>
      </c>
      <c r="O27" s="8">
        <v>19176.367301699996</v>
      </c>
      <c r="AM27" s="2" t="s">
        <v>656</v>
      </c>
      <c r="AN27" s="26">
        <v>867.2</v>
      </c>
      <c r="AP27" s="2" t="s">
        <v>656</v>
      </c>
      <c r="AQ27" s="26">
        <v>867.2</v>
      </c>
      <c r="AS27" s="2" t="s">
        <v>182</v>
      </c>
      <c r="AT27" s="31">
        <v>1.0000000000000004</v>
      </c>
    </row>
    <row r="28" spans="2:63" x14ac:dyDescent="0.2">
      <c r="B28" s="2" t="s">
        <v>670</v>
      </c>
      <c r="C28" s="29">
        <v>838</v>
      </c>
      <c r="E28" s="30"/>
      <c r="G28" s="2"/>
      <c r="H28" s="29"/>
      <c r="N28" s="2" t="s">
        <v>406</v>
      </c>
      <c r="O28" s="8">
        <v>402.62516000000005</v>
      </c>
      <c r="AM28" s="2" t="s">
        <v>657</v>
      </c>
      <c r="AN28" s="26">
        <v>297.13</v>
      </c>
      <c r="AP28" s="2" t="s">
        <v>657</v>
      </c>
      <c r="AQ28" s="26">
        <v>297.13</v>
      </c>
    </row>
    <row r="29" spans="2:63" x14ac:dyDescent="0.2">
      <c r="B29" s="2" t="s">
        <v>654</v>
      </c>
      <c r="C29" s="29">
        <v>5901.4000000000005</v>
      </c>
      <c r="E29" s="30"/>
      <c r="G29" s="2"/>
      <c r="H29" s="29"/>
      <c r="N29" s="2" t="s">
        <v>1144</v>
      </c>
      <c r="O29" s="8">
        <v>865.21100599999988</v>
      </c>
      <c r="AM29" s="2" t="s">
        <v>182</v>
      </c>
      <c r="AN29" s="26">
        <v>312115.15999999997</v>
      </c>
      <c r="AP29" s="2" t="s">
        <v>182</v>
      </c>
      <c r="AQ29" s="26">
        <v>312115.15999999997</v>
      </c>
    </row>
    <row r="30" spans="2:63" x14ac:dyDescent="0.2">
      <c r="B30" s="2" t="s">
        <v>668</v>
      </c>
      <c r="C30" s="29">
        <v>15.9</v>
      </c>
      <c r="E30" s="30"/>
      <c r="G30" s="2"/>
      <c r="H30" s="29"/>
      <c r="N30" s="2" t="s">
        <v>1834</v>
      </c>
      <c r="O30" s="8">
        <v>504</v>
      </c>
    </row>
    <row r="31" spans="2:63" x14ac:dyDescent="0.2">
      <c r="B31" s="2" t="s">
        <v>655</v>
      </c>
      <c r="C31" s="29">
        <v>16.8</v>
      </c>
      <c r="E31" s="30"/>
      <c r="G31" s="2"/>
      <c r="H31" s="29"/>
      <c r="N31" s="2" t="s">
        <v>1977</v>
      </c>
      <c r="O31" s="8">
        <v>171.6</v>
      </c>
    </row>
    <row r="32" spans="2:63" x14ac:dyDescent="0.2">
      <c r="B32" s="2" t="s">
        <v>667</v>
      </c>
      <c r="C32" s="29">
        <v>56.7</v>
      </c>
      <c r="E32" s="30"/>
      <c r="G32" s="2"/>
      <c r="H32" s="29"/>
      <c r="N32" s="2" t="s">
        <v>1978</v>
      </c>
      <c r="O32" s="8">
        <v>41.5</v>
      </c>
    </row>
    <row r="33" spans="2:43" x14ac:dyDescent="0.2">
      <c r="B33" s="2" t="s">
        <v>669</v>
      </c>
      <c r="C33" s="29">
        <v>157.5</v>
      </c>
      <c r="E33" s="30"/>
      <c r="G33" s="2"/>
      <c r="H33" s="29"/>
      <c r="N33" s="2" t="s">
        <v>182</v>
      </c>
      <c r="O33" s="8">
        <v>34480.593171100001</v>
      </c>
      <c r="AM33" s="1" t="s">
        <v>12</v>
      </c>
      <c r="AN33" t="s">
        <v>346</v>
      </c>
      <c r="AP33" s="1" t="s">
        <v>12</v>
      </c>
      <c r="AQ33" t="s">
        <v>346</v>
      </c>
    </row>
    <row r="34" spans="2:43" x14ac:dyDescent="0.2">
      <c r="B34" s="2" t="s">
        <v>653</v>
      </c>
      <c r="C34" s="29">
        <v>129</v>
      </c>
      <c r="E34" s="30"/>
      <c r="G34" s="2"/>
      <c r="H34" s="29"/>
    </row>
    <row r="35" spans="2:43" x14ac:dyDescent="0.2">
      <c r="B35" s="2" t="s">
        <v>656</v>
      </c>
      <c r="C35" s="29">
        <v>867.2</v>
      </c>
      <c r="E35" s="30"/>
      <c r="G35" s="2"/>
      <c r="H35" s="29"/>
      <c r="AM35" s="1" t="s">
        <v>260</v>
      </c>
      <c r="AN35" t="s">
        <v>345</v>
      </c>
      <c r="AP35" s="1" t="s">
        <v>260</v>
      </c>
      <c r="AQ35" t="s">
        <v>345</v>
      </c>
    </row>
    <row r="36" spans="2:43" x14ac:dyDescent="0.2">
      <c r="B36" s="2" t="s">
        <v>657</v>
      </c>
      <c r="C36" s="29">
        <v>297.13</v>
      </c>
      <c r="E36" s="30"/>
      <c r="G36" s="2"/>
      <c r="H36" s="29"/>
      <c r="AM36" s="2" t="s">
        <v>251</v>
      </c>
      <c r="AN36" s="26">
        <v>71627.889999999956</v>
      </c>
      <c r="AP36" s="2" t="s">
        <v>251</v>
      </c>
      <c r="AQ36" s="26">
        <v>71627.889999999956</v>
      </c>
    </row>
    <row r="37" spans="2:43" x14ac:dyDescent="0.2">
      <c r="B37" s="2" t="s">
        <v>182</v>
      </c>
      <c r="C37" s="29">
        <v>312115.15999999997</v>
      </c>
      <c r="E37" s="30"/>
      <c r="G37" s="2"/>
      <c r="H37" s="29"/>
      <c r="AM37" s="2" t="s">
        <v>254</v>
      </c>
      <c r="AN37" s="26">
        <v>2032.02</v>
      </c>
      <c r="AP37" s="2" t="s">
        <v>254</v>
      </c>
      <c r="AQ37" s="26">
        <v>2032.02</v>
      </c>
    </row>
    <row r="38" spans="2:43" x14ac:dyDescent="0.2">
      <c r="B38" s="2"/>
      <c r="C38" s="29"/>
      <c r="E38" s="30"/>
      <c r="G38" s="2"/>
      <c r="H38" s="29"/>
      <c r="AM38" s="2" t="s">
        <v>257</v>
      </c>
      <c r="AN38" s="26">
        <v>11027.759999999998</v>
      </c>
      <c r="AP38" s="2" t="s">
        <v>257</v>
      </c>
      <c r="AQ38" s="26">
        <v>11027.759999999998</v>
      </c>
    </row>
    <row r="39" spans="2:43" x14ac:dyDescent="0.2">
      <c r="B39" s="2"/>
      <c r="C39" s="29"/>
      <c r="G39" s="2"/>
      <c r="H39" s="29"/>
      <c r="AM39" s="2" t="s">
        <v>388</v>
      </c>
      <c r="AN39" s="26">
        <v>63989.260000000024</v>
      </c>
      <c r="AP39" s="2" t="s">
        <v>388</v>
      </c>
      <c r="AQ39" s="26">
        <v>63989.260000000024</v>
      </c>
    </row>
    <row r="40" spans="2:43" ht="27.6" customHeight="1" x14ac:dyDescent="0.2">
      <c r="B40" s="2"/>
      <c r="C40" s="29"/>
      <c r="G40" s="2"/>
      <c r="H40" s="29"/>
      <c r="AM40" s="2" t="s">
        <v>396</v>
      </c>
      <c r="AN40" s="26">
        <v>104875.24999999994</v>
      </c>
      <c r="AP40" s="2" t="s">
        <v>396</v>
      </c>
      <c r="AQ40" s="26">
        <v>104875.24999999994</v>
      </c>
    </row>
    <row r="41" spans="2:43" ht="33.6" customHeight="1" x14ac:dyDescent="0.2">
      <c r="B41" s="1" t="s">
        <v>260</v>
      </c>
      <c r="C41" t="s">
        <v>261</v>
      </c>
      <c r="D41" s="8">
        <f>GETPIVOTDATA("Qtd Devolvida Kg",$B$41)</f>
        <v>34480.593171099972</v>
      </c>
      <c r="G41" s="2"/>
      <c r="H41" s="29"/>
      <c r="AM41" s="2" t="s">
        <v>649</v>
      </c>
      <c r="AN41" s="26">
        <v>4774.04</v>
      </c>
      <c r="AP41" s="2" t="s">
        <v>649</v>
      </c>
      <c r="AQ41" s="26">
        <v>4774.04</v>
      </c>
    </row>
    <row r="42" spans="2:43" x14ac:dyDescent="0.2">
      <c r="B42" s="2" t="s">
        <v>396</v>
      </c>
      <c r="C42" s="8">
        <v>10837.095133999983</v>
      </c>
      <c r="D42" s="8">
        <f>GETPIVOTDATA("Qtd Devolvida Kg",$B$41,"Rede","Mateus")</f>
        <v>9408.1622066999989</v>
      </c>
      <c r="E42" s="30">
        <f>D42/$D$41</f>
        <v>0.27285383868005736</v>
      </c>
      <c r="G42" s="2"/>
      <c r="H42" s="29"/>
      <c r="AM42" s="2" t="s">
        <v>650</v>
      </c>
      <c r="AN42" s="26">
        <v>1162.5999999999999</v>
      </c>
      <c r="AP42" s="2" t="s">
        <v>650</v>
      </c>
      <c r="AQ42" s="26">
        <v>1162.5999999999999</v>
      </c>
    </row>
    <row r="43" spans="2:43" x14ac:dyDescent="0.2">
      <c r="B43" s="2" t="s">
        <v>388</v>
      </c>
      <c r="C43" s="8">
        <v>9408.1622066999989</v>
      </c>
      <c r="D43" s="8">
        <f>GETPIVOTDATA("Qtd Devolvida Kg",$B$41,"Rede","Atacadao")</f>
        <v>10837.095133999983</v>
      </c>
      <c r="E43" s="30">
        <f t="shared" ref="E43:E60" si="0">D43/$D$41</f>
        <v>0.31429549602653389</v>
      </c>
      <c r="G43" s="2"/>
      <c r="H43" s="29"/>
      <c r="N43" s="1" t="s">
        <v>260</v>
      </c>
      <c r="O43" t="s">
        <v>345</v>
      </c>
      <c r="P43" t="s">
        <v>261</v>
      </c>
      <c r="AM43" s="2" t="s">
        <v>665</v>
      </c>
      <c r="AN43" s="26">
        <v>1167.4000000000001</v>
      </c>
      <c r="AP43" s="2" t="s">
        <v>665</v>
      </c>
      <c r="AQ43" s="26">
        <v>1167.4000000000001</v>
      </c>
    </row>
    <row r="44" spans="2:43" x14ac:dyDescent="0.2">
      <c r="B44" s="2" t="s">
        <v>251</v>
      </c>
      <c r="C44" s="8">
        <v>8126.260199399997</v>
      </c>
      <c r="D44" s="8">
        <f>GETPIVOTDATA("Qtd Devolvida Kg",$B$41,"Rede","Assai")</f>
        <v>8126.260199399997</v>
      </c>
      <c r="E44" s="30">
        <f t="shared" si="0"/>
        <v>0.23567634579474259</v>
      </c>
      <c r="H44"/>
      <c r="N44" s="2" t="s">
        <v>2485</v>
      </c>
      <c r="O44" s="26">
        <v>20067.300000000007</v>
      </c>
      <c r="P44" s="8">
        <v>1858.9057077000016</v>
      </c>
      <c r="AM44" s="2" t="s">
        <v>666</v>
      </c>
      <c r="AN44" s="26">
        <v>10365.599999999999</v>
      </c>
      <c r="AP44" s="2" t="s">
        <v>666</v>
      </c>
      <c r="AQ44" s="26">
        <v>10365.599999999999</v>
      </c>
    </row>
    <row r="45" spans="2:43" x14ac:dyDescent="0.2">
      <c r="B45" s="2" t="s">
        <v>671</v>
      </c>
      <c r="C45" s="8">
        <v>1392.2723250000001</v>
      </c>
      <c r="D45" s="8">
        <f>GETPIVOTDATA("Qtd Devolvida Kg",$B$41,"Rede","Vanguarda")</f>
        <v>1392.2723250000001</v>
      </c>
      <c r="E45" s="30">
        <f t="shared" si="0"/>
        <v>4.0378433111380986E-2</v>
      </c>
      <c r="H45"/>
      <c r="N45" s="2" t="s">
        <v>1982</v>
      </c>
      <c r="O45" s="26">
        <v>92742.039999999964</v>
      </c>
      <c r="P45" s="8">
        <v>10467.855423299996</v>
      </c>
      <c r="AM45" s="2" t="s">
        <v>662</v>
      </c>
      <c r="AN45" s="26">
        <v>15689.099999999999</v>
      </c>
      <c r="AP45" s="2" t="s">
        <v>662</v>
      </c>
      <c r="AQ45" s="26">
        <v>15689.099999999999</v>
      </c>
    </row>
    <row r="46" spans="2:43" x14ac:dyDescent="0.2">
      <c r="B46" s="2" t="s">
        <v>257</v>
      </c>
      <c r="C46" s="8">
        <v>1125.0006000000001</v>
      </c>
      <c r="D46" s="8">
        <f>GETPIVOTDATA("Qtd Devolvida Kg",$B$41,"Rede","Sams")</f>
        <v>1125.0006000000001</v>
      </c>
      <c r="E46" s="30">
        <f t="shared" si="0"/>
        <v>3.2627066315753614E-2</v>
      </c>
      <c r="H46"/>
      <c r="N46" s="2" t="s">
        <v>430</v>
      </c>
      <c r="O46" s="26">
        <v>102275.31999999999</v>
      </c>
      <c r="P46" s="8">
        <v>11125.856587699995</v>
      </c>
      <c r="AM46" s="2" t="s">
        <v>659</v>
      </c>
      <c r="AN46" s="26">
        <v>353.2</v>
      </c>
      <c r="AP46" s="2" t="s">
        <v>659</v>
      </c>
      <c r="AQ46" s="26">
        <v>353.2</v>
      </c>
    </row>
    <row r="47" spans="2:43" x14ac:dyDescent="0.2">
      <c r="B47" s="2" t="s">
        <v>662</v>
      </c>
      <c r="C47" s="8">
        <v>938.10811999999999</v>
      </c>
      <c r="D47" s="8">
        <f>GETPIVOTDATA("Qtd Devolvida Kg",$B$41,"Rede","G Barbosa")</f>
        <v>455.38524999999998</v>
      </c>
      <c r="E47" s="30">
        <f t="shared" si="0"/>
        <v>1.3207001623791167E-2</v>
      </c>
      <c r="H47"/>
      <c r="N47" s="2" t="s">
        <v>357</v>
      </c>
      <c r="O47" s="26">
        <v>93472.469999999899</v>
      </c>
      <c r="P47" s="8">
        <v>10795.069098399987</v>
      </c>
      <c r="AM47" s="2" t="s">
        <v>651</v>
      </c>
      <c r="AN47" s="26">
        <v>2499.2000000000003</v>
      </c>
      <c r="AP47" s="2" t="s">
        <v>651</v>
      </c>
      <c r="AQ47" s="26">
        <v>2499.2000000000003</v>
      </c>
    </row>
    <row r="48" spans="2:43" x14ac:dyDescent="0.2">
      <c r="B48" s="2" t="s">
        <v>666</v>
      </c>
      <c r="C48" s="8">
        <v>927.25064999999995</v>
      </c>
      <c r="D48" s="8">
        <f>GETPIVOTDATA("Qtd Devolvida Kg",$B$41,"Rede","Sao Luiz")</f>
        <v>927.25064999999995</v>
      </c>
      <c r="E48" s="30">
        <f t="shared" si="0"/>
        <v>2.6891957612178732E-2</v>
      </c>
      <c r="H48"/>
      <c r="N48" s="2" t="s">
        <v>266</v>
      </c>
      <c r="O48" s="26">
        <v>3558.0299999999997</v>
      </c>
      <c r="P48" s="8">
        <v>232.90635400000005</v>
      </c>
      <c r="AM48" s="2" t="s">
        <v>671</v>
      </c>
      <c r="AN48" s="26">
        <v>10394.009999999998</v>
      </c>
      <c r="AP48" s="2" t="s">
        <v>671</v>
      </c>
      <c r="AQ48" s="26">
        <v>10394.009999999998</v>
      </c>
    </row>
    <row r="49" spans="2:43" x14ac:dyDescent="0.2">
      <c r="B49" s="2" t="s">
        <v>649</v>
      </c>
      <c r="C49" s="8">
        <v>455.38524999999998</v>
      </c>
      <c r="D49" s="8">
        <f>GETPIVOTDATA("Qtd Devolvida Kg",$B$41,"Rede","Lagoa")</f>
        <v>938.10811999999999</v>
      </c>
      <c r="E49" s="30">
        <f t="shared" si="0"/>
        <v>2.7206844016427145E-2</v>
      </c>
      <c r="H49"/>
      <c r="N49" s="2" t="s">
        <v>182</v>
      </c>
      <c r="O49" s="26">
        <v>312115.15999999992</v>
      </c>
      <c r="P49" s="8">
        <v>34480.593171099979</v>
      </c>
      <c r="AM49" s="2" t="s">
        <v>652</v>
      </c>
      <c r="AN49" s="26">
        <v>1828.5</v>
      </c>
      <c r="AP49" s="2" t="s">
        <v>652</v>
      </c>
      <c r="AQ49" s="26">
        <v>1828.5</v>
      </c>
    </row>
    <row r="50" spans="2:43" x14ac:dyDescent="0.2">
      <c r="B50" s="2" t="s">
        <v>654</v>
      </c>
      <c r="C50" s="8">
        <v>400.39285000000001</v>
      </c>
      <c r="D50" s="8">
        <f>GETPIVOTDATA("Qtd Devolvida Kg",$B$41,"Rede","Rede Integrada")</f>
        <v>400.39285000000001</v>
      </c>
      <c r="E50" s="30">
        <f t="shared" si="0"/>
        <v>1.1612121868471529E-2</v>
      </c>
      <c r="H50"/>
      <c r="AM50" s="2" t="s">
        <v>3014</v>
      </c>
      <c r="AN50" s="26">
        <v>204.73000000000002</v>
      </c>
      <c r="AP50" s="2" t="s">
        <v>3014</v>
      </c>
      <c r="AQ50" s="26">
        <v>204.73000000000002</v>
      </c>
    </row>
    <row r="51" spans="2:43" x14ac:dyDescent="0.2">
      <c r="B51" s="2" t="s">
        <v>651</v>
      </c>
      <c r="C51" s="8">
        <v>209.87977999999998</v>
      </c>
      <c r="D51" s="8">
        <f>GETPIVOTDATA("Qtd Devolvida Kg",$B$41,"Rede","Centerbox")</f>
        <v>209.87977999999998</v>
      </c>
      <c r="E51" s="30">
        <f t="shared" si="0"/>
        <v>6.0868958651184527E-3</v>
      </c>
      <c r="H51"/>
      <c r="AM51" s="2" t="s">
        <v>664</v>
      </c>
      <c r="AN51" s="26">
        <v>1844.97</v>
      </c>
      <c r="AP51" s="2" t="s">
        <v>664</v>
      </c>
      <c r="AQ51" s="26">
        <v>1844.97</v>
      </c>
    </row>
    <row r="52" spans="2:43" x14ac:dyDescent="0.2">
      <c r="B52" s="2" t="s">
        <v>254</v>
      </c>
      <c r="C52" s="8">
        <v>151.94575</v>
      </c>
      <c r="D52" s="8">
        <f>GETPIVOTDATA("Qtd Devolvida Kg",$B$41,"Rede","formula")</f>
        <v>20.999700000000001</v>
      </c>
      <c r="E52" s="30">
        <f t="shared" si="0"/>
        <v>6.0902954586062544E-4</v>
      </c>
      <c r="H52"/>
      <c r="AM52" s="2" t="s">
        <v>670</v>
      </c>
      <c r="AN52" s="26">
        <v>838</v>
      </c>
      <c r="AP52" s="2" t="s">
        <v>670</v>
      </c>
      <c r="AQ52" s="26">
        <v>838</v>
      </c>
    </row>
    <row r="53" spans="2:43" x14ac:dyDescent="0.2">
      <c r="B53" s="2" t="s">
        <v>652</v>
      </c>
      <c r="C53" s="8">
        <v>129.93081599999999</v>
      </c>
      <c r="D53" s="8">
        <f>GETPIVOTDATA("Qtd Devolvida Kg",$B$41,"Rede","Rede Uniforca")</f>
        <v>40.06</v>
      </c>
      <c r="E53" s="30">
        <f t="shared" si="0"/>
        <v>1.1618129595745014E-3</v>
      </c>
      <c r="H53"/>
      <c r="AM53" s="2" t="s">
        <v>654</v>
      </c>
      <c r="AN53" s="26">
        <v>5901.4000000000005</v>
      </c>
      <c r="AP53" s="2" t="s">
        <v>654</v>
      </c>
      <c r="AQ53" s="26">
        <v>5901.4000000000005</v>
      </c>
    </row>
    <row r="54" spans="2:43" x14ac:dyDescent="0.2">
      <c r="B54" s="2" t="s">
        <v>664</v>
      </c>
      <c r="C54" s="8">
        <v>111.78196</v>
      </c>
      <c r="D54" s="8">
        <f>GETPIVOTDATA("Qtd Devolvida Kg",$B$41,"Rede","Bom Vizinho")</f>
        <v>129.93081599999999</v>
      </c>
      <c r="E54" s="30">
        <f t="shared" si="0"/>
        <v>3.7682303014700443E-3</v>
      </c>
      <c r="H54"/>
      <c r="AM54" s="2" t="s">
        <v>668</v>
      </c>
      <c r="AN54" s="26">
        <v>15.9</v>
      </c>
      <c r="AP54" s="2" t="s">
        <v>668</v>
      </c>
      <c r="AQ54" s="26">
        <v>15.9</v>
      </c>
    </row>
    <row r="55" spans="2:43" x14ac:dyDescent="0.2">
      <c r="B55" s="2" t="s">
        <v>665</v>
      </c>
      <c r="C55" s="8">
        <v>63.86</v>
      </c>
      <c r="D55" s="8">
        <f>GETPIVOTDATA("Qtd Devolvida Kg",$B$41,"Rede","Supermercado Do Povo")</f>
        <v>63.86</v>
      </c>
      <c r="E55" s="30">
        <f t="shared" si="0"/>
        <v>1.8520563055024377E-3</v>
      </c>
      <c r="H55"/>
      <c r="AM55" s="2" t="s">
        <v>655</v>
      </c>
      <c r="AN55" s="26">
        <v>16.8</v>
      </c>
      <c r="AP55" s="2" t="s">
        <v>655</v>
      </c>
      <c r="AQ55" s="26">
        <v>16.8</v>
      </c>
    </row>
    <row r="56" spans="2:43" x14ac:dyDescent="0.2">
      <c r="B56" s="2" t="s">
        <v>650</v>
      </c>
      <c r="C56" s="8">
        <v>44.7</v>
      </c>
      <c r="D56" s="8">
        <f>GETPIVOTDATA("Qtd Devolvida Kg",$B$41,"Rede","Cbd")</f>
        <v>44.7</v>
      </c>
      <c r="E56" s="30">
        <f t="shared" si="0"/>
        <v>1.2963814102091916E-3</v>
      </c>
      <c r="H56"/>
      <c r="AM56" s="2" t="s">
        <v>667</v>
      </c>
      <c r="AN56" s="26">
        <v>56.7</v>
      </c>
      <c r="AP56" s="2" t="s">
        <v>667</v>
      </c>
      <c r="AQ56" s="26">
        <v>56.7</v>
      </c>
    </row>
    <row r="57" spans="2:43" x14ac:dyDescent="0.2">
      <c r="B57" s="2" t="s">
        <v>656</v>
      </c>
      <c r="C57" s="8">
        <v>41.522609999999993</v>
      </c>
      <c r="D57" s="8">
        <f>GETPIVOTDATA("Qtd Devolvida Kg",$B$41,"Rede","Fazendinha")</f>
        <v>18.30837</v>
      </c>
      <c r="E57" s="30">
        <f t="shared" si="0"/>
        <v>5.309760742557417E-4</v>
      </c>
      <c r="H57"/>
      <c r="AM57" s="2" t="s">
        <v>669</v>
      </c>
      <c r="AN57" s="26">
        <v>157.5</v>
      </c>
      <c r="AP57" s="2" t="s">
        <v>669</v>
      </c>
      <c r="AQ57" s="26">
        <v>157.5</v>
      </c>
    </row>
    <row r="58" spans="2:43" x14ac:dyDescent="0.2">
      <c r="B58" s="2" t="s">
        <v>670</v>
      </c>
      <c r="C58" s="8">
        <v>40.06</v>
      </c>
      <c r="D58" s="8">
        <f>GETPIVOTDATA("Qtd Devolvida Kg",$B$41,"Rede","Eliseu Martins")</f>
        <v>1.0842000000000001</v>
      </c>
      <c r="E58" s="30">
        <f t="shared" si="0"/>
        <v>3.1443774607355828E-5</v>
      </c>
      <c r="AM58" s="2" t="s">
        <v>653</v>
      </c>
      <c r="AN58" s="26">
        <v>129</v>
      </c>
      <c r="AP58" s="2" t="s">
        <v>653</v>
      </c>
      <c r="AQ58" s="26">
        <v>129</v>
      </c>
    </row>
    <row r="59" spans="2:43" x14ac:dyDescent="0.2">
      <c r="B59" s="2" t="s">
        <v>3014</v>
      </c>
      <c r="C59" s="8">
        <v>20.999700000000001</v>
      </c>
      <c r="D59" s="8">
        <f>GETPIVOTDATA("Qtd Devolvida Kg",$B$41,"Rede","Sup Paulo Belo")</f>
        <v>111.78196</v>
      </c>
      <c r="E59" s="30">
        <f t="shared" si="0"/>
        <v>3.2418804237303676E-3</v>
      </c>
      <c r="AM59" s="2" t="s">
        <v>656</v>
      </c>
      <c r="AN59" s="26">
        <v>867.2</v>
      </c>
      <c r="AP59" s="2" t="s">
        <v>656</v>
      </c>
      <c r="AQ59" s="26">
        <v>867.2</v>
      </c>
    </row>
    <row r="60" spans="2:43" x14ac:dyDescent="0.2">
      <c r="B60" s="2" t="s">
        <v>659</v>
      </c>
      <c r="C60" s="8">
        <v>18.30837</v>
      </c>
      <c r="D60" s="8">
        <f>GETPIVOTDATA("Qtd Devolvida Kg",$B$41)</f>
        <v>34480.593171099972</v>
      </c>
      <c r="E60" s="30">
        <f t="shared" si="0"/>
        <v>1</v>
      </c>
      <c r="N60" s="1" t="s">
        <v>0</v>
      </c>
      <c r="O60" t="s">
        <v>346</v>
      </c>
      <c r="R60" s="1" t="s">
        <v>0</v>
      </c>
      <c r="S60" t="s">
        <v>346</v>
      </c>
      <c r="AM60" s="2" t="s">
        <v>657</v>
      </c>
      <c r="AN60" s="26">
        <v>297.13</v>
      </c>
      <c r="AP60" s="2" t="s">
        <v>657</v>
      </c>
      <c r="AQ60" s="26">
        <v>297.13</v>
      </c>
    </row>
    <row r="61" spans="2:43" x14ac:dyDescent="0.2">
      <c r="B61" s="2" t="s">
        <v>657</v>
      </c>
      <c r="C61" s="8">
        <v>18.1816</v>
      </c>
      <c r="AM61" s="2" t="s">
        <v>182</v>
      </c>
      <c r="AN61" s="26">
        <v>312115.15999999997</v>
      </c>
      <c r="AP61" s="2" t="s">
        <v>182</v>
      </c>
      <c r="AQ61" s="26">
        <v>312115.15999999997</v>
      </c>
    </row>
    <row r="62" spans="2:43" x14ac:dyDescent="0.2">
      <c r="B62" s="2" t="s">
        <v>653</v>
      </c>
      <c r="C62" s="8">
        <v>10</v>
      </c>
      <c r="N62" s="1" t="s">
        <v>260</v>
      </c>
      <c r="O62" t="s">
        <v>345</v>
      </c>
      <c r="R62" s="1" t="s">
        <v>260</v>
      </c>
      <c r="S62" t="s">
        <v>345</v>
      </c>
    </row>
    <row r="63" spans="2:43" x14ac:dyDescent="0.2">
      <c r="B63" s="2" t="s">
        <v>669</v>
      </c>
      <c r="C63" s="8">
        <v>4.5149999999999997</v>
      </c>
      <c r="L63" s="26"/>
      <c r="N63" s="2" t="s">
        <v>1979</v>
      </c>
      <c r="O63">
        <v>5187</v>
      </c>
      <c r="R63" s="2" t="s">
        <v>1979</v>
      </c>
      <c r="S63">
        <v>5187</v>
      </c>
    </row>
    <row r="64" spans="2:43" x14ac:dyDescent="0.2">
      <c r="B64" s="2" t="s">
        <v>667</v>
      </c>
      <c r="C64" s="8">
        <v>2.9996999999999998</v>
      </c>
      <c r="L64" s="26"/>
      <c r="N64" s="2" t="s">
        <v>316</v>
      </c>
      <c r="O64">
        <v>2538.48</v>
      </c>
      <c r="R64" s="2" t="s">
        <v>316</v>
      </c>
      <c r="S64">
        <v>2538.48</v>
      </c>
    </row>
    <row r="65" spans="2:46" x14ac:dyDescent="0.2">
      <c r="B65" s="2" t="s">
        <v>668</v>
      </c>
      <c r="C65" s="8">
        <v>1.0842000000000001</v>
      </c>
      <c r="L65" s="26"/>
      <c r="N65" s="2" t="s">
        <v>1980</v>
      </c>
      <c r="O65">
        <v>1648.8</v>
      </c>
      <c r="R65" s="2" t="s">
        <v>1980</v>
      </c>
      <c r="S65">
        <v>1648.8</v>
      </c>
    </row>
    <row r="66" spans="2:46" x14ac:dyDescent="0.2">
      <c r="B66" s="2" t="s">
        <v>655</v>
      </c>
      <c r="C66" s="8">
        <v>0.89634999999999998</v>
      </c>
      <c r="L66" s="26"/>
      <c r="N66" s="2" t="s">
        <v>1981</v>
      </c>
      <c r="O66">
        <v>1099.5</v>
      </c>
      <c r="R66" s="2" t="s">
        <v>1981</v>
      </c>
      <c r="S66">
        <v>1099.5</v>
      </c>
    </row>
    <row r="67" spans="2:46" x14ac:dyDescent="0.2">
      <c r="B67" s="2" t="s">
        <v>182</v>
      </c>
      <c r="C67" s="8">
        <v>34480.593171099972</v>
      </c>
      <c r="L67" s="26"/>
      <c r="N67" s="2" t="s">
        <v>335</v>
      </c>
      <c r="O67">
        <v>2645.5899999999992</v>
      </c>
      <c r="R67" s="2" t="s">
        <v>335</v>
      </c>
      <c r="S67">
        <v>2645.5899999999992</v>
      </c>
      <c r="AM67" s="1" t="s">
        <v>12</v>
      </c>
      <c r="AN67" t="s">
        <v>346</v>
      </c>
      <c r="AP67" s="1" t="s">
        <v>12</v>
      </c>
      <c r="AQ67" t="s">
        <v>346</v>
      </c>
      <c r="AS67" s="1" t="s">
        <v>260</v>
      </c>
      <c r="AT67" s="31" t="s">
        <v>354</v>
      </c>
    </row>
    <row r="68" spans="2:46" x14ac:dyDescent="0.2">
      <c r="B68" s="1" t="s">
        <v>260</v>
      </c>
      <c r="C68" t="s">
        <v>345</v>
      </c>
      <c r="L68" s="26"/>
      <c r="N68" s="2" t="s">
        <v>21</v>
      </c>
      <c r="O68">
        <v>15586.269999999997</v>
      </c>
      <c r="R68" s="2" t="s">
        <v>21</v>
      </c>
      <c r="S68">
        <v>15586.269999999997</v>
      </c>
      <c r="AS68" s="2" t="s">
        <v>396</v>
      </c>
      <c r="AT68" s="31">
        <v>0.31429549602653384</v>
      </c>
    </row>
    <row r="69" spans="2:46" x14ac:dyDescent="0.2">
      <c r="B69" s="2" t="s">
        <v>266</v>
      </c>
      <c r="C69" s="26">
        <v>3558.0299999999997</v>
      </c>
      <c r="L69" s="26"/>
      <c r="N69" s="2" t="s">
        <v>373</v>
      </c>
      <c r="O69">
        <v>14206.32</v>
      </c>
      <c r="R69" s="2" t="s">
        <v>373</v>
      </c>
      <c r="S69">
        <v>14206.32</v>
      </c>
      <c r="AM69" s="1" t="s">
        <v>260</v>
      </c>
      <c r="AN69" t="s">
        <v>345</v>
      </c>
      <c r="AP69" s="1" t="s">
        <v>260</v>
      </c>
      <c r="AQ69" t="s">
        <v>345</v>
      </c>
      <c r="AS69" s="2" t="s">
        <v>388</v>
      </c>
      <c r="AT69" s="31">
        <v>0.2728538386800568</v>
      </c>
    </row>
    <row r="70" spans="2:46" x14ac:dyDescent="0.2">
      <c r="B70" s="2" t="s">
        <v>357</v>
      </c>
      <c r="C70" s="26">
        <v>93472.469999999899</v>
      </c>
      <c r="L70" s="26"/>
      <c r="N70" s="2" t="s">
        <v>369</v>
      </c>
      <c r="O70">
        <v>36917.280000000028</v>
      </c>
      <c r="R70" s="2" t="s">
        <v>369</v>
      </c>
      <c r="S70">
        <v>36917.280000000028</v>
      </c>
      <c r="AM70" s="2" t="s">
        <v>251</v>
      </c>
      <c r="AN70" s="26">
        <v>71627.889999999956</v>
      </c>
      <c r="AP70" s="2" t="s">
        <v>251</v>
      </c>
      <c r="AQ70" s="26">
        <v>71627.889999999956</v>
      </c>
      <c r="AS70" s="2" t="s">
        <v>251</v>
      </c>
      <c r="AT70" s="31">
        <v>0.23567634579474234</v>
      </c>
    </row>
    <row r="71" spans="2:46" x14ac:dyDescent="0.2">
      <c r="B71" s="2" t="s">
        <v>430</v>
      </c>
      <c r="C71" s="26">
        <v>102275.31999999999</v>
      </c>
      <c r="L71" s="26"/>
      <c r="N71" s="2" t="s">
        <v>379</v>
      </c>
      <c r="O71">
        <v>53284.46</v>
      </c>
      <c r="R71" s="2" t="s">
        <v>379</v>
      </c>
      <c r="S71">
        <v>53284.46</v>
      </c>
      <c r="AM71" s="2" t="s">
        <v>254</v>
      </c>
      <c r="AN71" s="26">
        <v>2032.02</v>
      </c>
      <c r="AP71" s="2" t="s">
        <v>254</v>
      </c>
      <c r="AQ71" s="26">
        <v>2032.02</v>
      </c>
      <c r="AS71" s="2" t="s">
        <v>671</v>
      </c>
      <c r="AT71" s="31">
        <v>4.0378433111380917E-2</v>
      </c>
    </row>
    <row r="72" spans="2:46" x14ac:dyDescent="0.2">
      <c r="B72" s="2" t="s">
        <v>1982</v>
      </c>
      <c r="C72" s="26">
        <v>92742.039999999964</v>
      </c>
      <c r="L72" s="26"/>
      <c r="N72" s="2" t="s">
        <v>371</v>
      </c>
      <c r="O72">
        <v>159033.15999999995</v>
      </c>
      <c r="R72" s="2" t="s">
        <v>371</v>
      </c>
      <c r="S72">
        <v>159033.15999999995</v>
      </c>
      <c r="AM72" s="2" t="s">
        <v>257</v>
      </c>
      <c r="AN72" s="26">
        <v>11027.759999999998</v>
      </c>
      <c r="AP72" s="2" t="s">
        <v>257</v>
      </c>
      <c r="AQ72" s="26">
        <v>11027.759999999998</v>
      </c>
      <c r="AS72" s="2" t="s">
        <v>257</v>
      </c>
      <c r="AT72" s="31">
        <v>3.2627066315753565E-2</v>
      </c>
    </row>
    <row r="73" spans="2:46" x14ac:dyDescent="0.2">
      <c r="B73" s="2" t="s">
        <v>2485</v>
      </c>
      <c r="C73" s="26">
        <v>20067.300000000007</v>
      </c>
      <c r="L73" s="26"/>
      <c r="N73" s="2" t="s">
        <v>406</v>
      </c>
      <c r="O73">
        <v>6956.5</v>
      </c>
      <c r="R73" s="2" t="s">
        <v>406</v>
      </c>
      <c r="S73">
        <v>6956.5</v>
      </c>
      <c r="AM73" s="2" t="s">
        <v>388</v>
      </c>
      <c r="AN73" s="26">
        <v>63989.260000000024</v>
      </c>
      <c r="AP73" s="2" t="s">
        <v>388</v>
      </c>
      <c r="AQ73" s="26">
        <v>63989.260000000024</v>
      </c>
      <c r="AS73" s="2" t="s">
        <v>662</v>
      </c>
      <c r="AT73" s="31">
        <v>2.7206844016427097E-2</v>
      </c>
    </row>
    <row r="74" spans="2:46" x14ac:dyDescent="0.2">
      <c r="B74" s="2" t="s">
        <v>182</v>
      </c>
      <c r="C74" s="26">
        <v>312115.15999999986</v>
      </c>
      <c r="H74"/>
      <c r="N74" s="2" t="s">
        <v>1144</v>
      </c>
      <c r="O74">
        <v>9345.1999999999989</v>
      </c>
      <c r="R74" s="2" t="s">
        <v>1144</v>
      </c>
      <c r="S74">
        <v>9345.1999999999989</v>
      </c>
      <c r="AM74" s="2" t="s">
        <v>396</v>
      </c>
      <c r="AN74" s="26">
        <v>104875.24999999994</v>
      </c>
      <c r="AP74" s="2" t="s">
        <v>396</v>
      </c>
      <c r="AQ74" s="26">
        <v>104875.24999999994</v>
      </c>
      <c r="AS74" s="2" t="s">
        <v>666</v>
      </c>
      <c r="AT74" s="31">
        <v>2.6891957612178698E-2</v>
      </c>
    </row>
    <row r="75" spans="2:46" x14ac:dyDescent="0.2">
      <c r="H75"/>
      <c r="N75" s="2" t="s">
        <v>1834</v>
      </c>
      <c r="O75">
        <v>1965.6</v>
      </c>
      <c r="R75" s="2" t="s">
        <v>1834</v>
      </c>
      <c r="S75">
        <v>1965.6</v>
      </c>
      <c r="AM75" s="2" t="s">
        <v>649</v>
      </c>
      <c r="AN75" s="26">
        <v>4774.04</v>
      </c>
      <c r="AP75" s="2" t="s">
        <v>649</v>
      </c>
      <c r="AQ75" s="26">
        <v>4774.04</v>
      </c>
      <c r="AS75" s="2" t="s">
        <v>649</v>
      </c>
      <c r="AT75" s="31">
        <v>1.3207001623791152E-2</v>
      </c>
    </row>
    <row r="76" spans="2:46" x14ac:dyDescent="0.2">
      <c r="H76"/>
      <c r="N76" s="2" t="s">
        <v>1977</v>
      </c>
      <c r="O76">
        <v>1184.4000000000001</v>
      </c>
      <c r="R76" s="2" t="s">
        <v>1977</v>
      </c>
      <c r="S76">
        <v>1184.4000000000001</v>
      </c>
      <c r="AM76" s="2" t="s">
        <v>650</v>
      </c>
      <c r="AN76" s="26">
        <v>1162.5999999999999</v>
      </c>
      <c r="AP76" s="2" t="s">
        <v>650</v>
      </c>
      <c r="AQ76" s="26">
        <v>1162.5999999999999</v>
      </c>
      <c r="AS76" s="2" t="s">
        <v>654</v>
      </c>
      <c r="AT76" s="31">
        <v>1.1612121868471511E-2</v>
      </c>
    </row>
    <row r="77" spans="2:46" x14ac:dyDescent="0.2">
      <c r="G77" s="1" t="s">
        <v>260</v>
      </c>
      <c r="H77" t="s">
        <v>261</v>
      </c>
      <c r="J77" s="1" t="s">
        <v>260</v>
      </c>
      <c r="K77" t="s">
        <v>345</v>
      </c>
      <c r="N77" s="2" t="s">
        <v>1978</v>
      </c>
      <c r="O77">
        <v>516.6</v>
      </c>
      <c r="R77" s="2" t="s">
        <v>1978</v>
      </c>
      <c r="S77">
        <v>516.6</v>
      </c>
      <c r="AM77" s="2" t="s">
        <v>665</v>
      </c>
      <c r="AN77" s="26">
        <v>1167.4000000000001</v>
      </c>
      <c r="AP77" s="2" t="s">
        <v>665</v>
      </c>
      <c r="AQ77" s="26">
        <v>1167.4000000000001</v>
      </c>
      <c r="AS77" s="2" t="s">
        <v>651</v>
      </c>
      <c r="AT77" s="31">
        <v>6.086895865118444E-3</v>
      </c>
    </row>
    <row r="78" spans="2:46" x14ac:dyDescent="0.2">
      <c r="G78" s="2" t="s">
        <v>161</v>
      </c>
      <c r="H78" s="8">
        <v>2594.1035999999999</v>
      </c>
      <c r="J78" s="2" t="s">
        <v>339</v>
      </c>
      <c r="K78" s="26">
        <v>38337.879999999983</v>
      </c>
      <c r="N78" s="2" t="s">
        <v>182</v>
      </c>
      <c r="O78">
        <v>312115.15999999997</v>
      </c>
      <c r="R78" s="2" t="s">
        <v>182</v>
      </c>
      <c r="S78">
        <v>312115.15999999997</v>
      </c>
      <c r="AM78" s="2" t="s">
        <v>666</v>
      </c>
      <c r="AN78" s="26">
        <v>10365.599999999999</v>
      </c>
      <c r="AP78" s="2" t="s">
        <v>666</v>
      </c>
      <c r="AQ78" s="26">
        <v>10365.599999999999</v>
      </c>
      <c r="AS78" s="2" t="s">
        <v>254</v>
      </c>
      <c r="AT78" s="31">
        <v>4.4067034823331757E-3</v>
      </c>
    </row>
    <row r="79" spans="2:46" x14ac:dyDescent="0.2">
      <c r="G79" s="2" t="s">
        <v>58</v>
      </c>
      <c r="H79" s="8">
        <v>2551.3452000000002</v>
      </c>
      <c r="J79" s="2" t="s">
        <v>429</v>
      </c>
      <c r="K79" s="26">
        <v>37934.779999999992</v>
      </c>
      <c r="AM79" s="2" t="s">
        <v>662</v>
      </c>
      <c r="AN79" s="26">
        <v>15689.099999999999</v>
      </c>
      <c r="AP79" s="2" t="s">
        <v>662</v>
      </c>
      <c r="AQ79" s="26">
        <v>15689.099999999999</v>
      </c>
      <c r="AS79" s="2" t="s">
        <v>652</v>
      </c>
      <c r="AT79" s="31">
        <v>3.7682303014700382E-3</v>
      </c>
    </row>
    <row r="80" spans="2:46" x14ac:dyDescent="0.2">
      <c r="G80" s="2" t="s">
        <v>1800</v>
      </c>
      <c r="H80" s="8">
        <v>2482.2396000000003</v>
      </c>
      <c r="J80" s="2" t="s">
        <v>84</v>
      </c>
      <c r="K80" s="26">
        <v>36473.290000000008</v>
      </c>
      <c r="AM80" s="2" t="s">
        <v>659</v>
      </c>
      <c r="AN80" s="26">
        <v>353.2</v>
      </c>
      <c r="AP80" s="2" t="s">
        <v>659</v>
      </c>
      <c r="AQ80" s="26">
        <v>353.2</v>
      </c>
      <c r="AS80" s="2" t="s">
        <v>664</v>
      </c>
      <c r="AT80" s="31">
        <v>3.2418804237303628E-3</v>
      </c>
    </row>
    <row r="81" spans="2:46" x14ac:dyDescent="0.2">
      <c r="G81" s="2" t="s">
        <v>374</v>
      </c>
      <c r="H81" s="8">
        <v>1954.6956</v>
      </c>
      <c r="J81" s="2" t="s">
        <v>35</v>
      </c>
      <c r="K81" s="26">
        <v>21606.570000000011</v>
      </c>
      <c r="AM81" s="2" t="s">
        <v>651</v>
      </c>
      <c r="AN81" s="26">
        <v>2499.2000000000003</v>
      </c>
      <c r="AP81" s="2" t="s">
        <v>651</v>
      </c>
      <c r="AQ81" s="26">
        <v>2499.2000000000003</v>
      </c>
      <c r="AS81" s="2" t="s">
        <v>665</v>
      </c>
      <c r="AT81" s="31">
        <v>1.8520563055024353E-3</v>
      </c>
    </row>
    <row r="82" spans="2:46" x14ac:dyDescent="0.2">
      <c r="G82" s="2" t="s">
        <v>1161</v>
      </c>
      <c r="H82" s="8">
        <v>1925.9639999999999</v>
      </c>
      <c r="J82" s="2" t="s">
        <v>417</v>
      </c>
      <c r="K82" s="26">
        <v>16264.390000000001</v>
      </c>
      <c r="AM82" s="2" t="s">
        <v>671</v>
      </c>
      <c r="AN82" s="26">
        <v>10394.009999999998</v>
      </c>
      <c r="AP82" s="2" t="s">
        <v>671</v>
      </c>
      <c r="AQ82" s="26">
        <v>10394.009999999998</v>
      </c>
      <c r="AS82" s="2" t="s">
        <v>650</v>
      </c>
      <c r="AT82" s="31">
        <v>1.2963814102091896E-3</v>
      </c>
    </row>
    <row r="83" spans="2:46" x14ac:dyDescent="0.2">
      <c r="G83" s="2" t="s">
        <v>181</v>
      </c>
      <c r="H83" s="8">
        <v>1678.6944000000005</v>
      </c>
      <c r="J83" s="2" t="s">
        <v>418</v>
      </c>
      <c r="K83" s="26">
        <v>14307.880000000001</v>
      </c>
      <c r="AM83" s="2" t="s">
        <v>652</v>
      </c>
      <c r="AN83" s="26">
        <v>1828.5</v>
      </c>
      <c r="AP83" s="2" t="s">
        <v>652</v>
      </c>
      <c r="AQ83" s="26">
        <v>1828.5</v>
      </c>
      <c r="AS83" s="2" t="s">
        <v>656</v>
      </c>
      <c r="AT83" s="31">
        <v>1.2042313133638974E-3</v>
      </c>
    </row>
    <row r="84" spans="2:46" x14ac:dyDescent="0.2">
      <c r="B84" s="1" t="s">
        <v>260</v>
      </c>
      <c r="C84" t="s">
        <v>261</v>
      </c>
      <c r="D84" t="s">
        <v>345</v>
      </c>
      <c r="G84" s="2" t="s">
        <v>140</v>
      </c>
      <c r="H84" s="8">
        <v>1604.9988000000001</v>
      </c>
      <c r="J84" s="2" t="s">
        <v>180</v>
      </c>
      <c r="K84" s="26">
        <v>14245.95</v>
      </c>
      <c r="AM84" s="2" t="s">
        <v>3014</v>
      </c>
      <c r="AN84" s="26">
        <v>204.73000000000002</v>
      </c>
      <c r="AP84" s="2" t="s">
        <v>3014</v>
      </c>
      <c r="AQ84" s="26">
        <v>204.73000000000002</v>
      </c>
      <c r="AS84" s="2" t="s">
        <v>670</v>
      </c>
      <c r="AT84" s="31">
        <v>1.1618129595744996E-3</v>
      </c>
    </row>
    <row r="85" spans="2:46" x14ac:dyDescent="0.2">
      <c r="B85" s="2" t="s">
        <v>340</v>
      </c>
      <c r="C85" s="8">
        <v>2618.3842</v>
      </c>
      <c r="D85" s="26">
        <v>10226.019999999999</v>
      </c>
      <c r="G85" s="2" t="s">
        <v>1814</v>
      </c>
      <c r="H85" s="8">
        <v>1330.1544000000001</v>
      </c>
      <c r="J85" s="2" t="s">
        <v>365</v>
      </c>
      <c r="K85" s="26">
        <v>12911.5</v>
      </c>
      <c r="AM85" s="2" t="s">
        <v>664</v>
      </c>
      <c r="AN85" s="26">
        <v>1844.97</v>
      </c>
      <c r="AP85" s="2" t="s">
        <v>664</v>
      </c>
      <c r="AQ85" s="26">
        <v>1844.97</v>
      </c>
      <c r="AS85" s="2" t="s">
        <v>3014</v>
      </c>
      <c r="AT85" s="31">
        <v>6.0902954586062458E-4</v>
      </c>
    </row>
    <row r="86" spans="2:46" x14ac:dyDescent="0.2">
      <c r="B86" s="2" t="s">
        <v>417</v>
      </c>
      <c r="C86" s="8">
        <v>2262.4347000000002</v>
      </c>
      <c r="D86" s="26">
        <v>16264.390000000001</v>
      </c>
      <c r="G86" s="2" t="s">
        <v>1792</v>
      </c>
      <c r="H86" s="8">
        <v>1259.7048000000002</v>
      </c>
      <c r="J86" s="2" t="s">
        <v>340</v>
      </c>
      <c r="K86" s="26">
        <v>10226.019999999999</v>
      </c>
      <c r="AM86" s="2" t="s">
        <v>670</v>
      </c>
      <c r="AN86" s="26">
        <v>838</v>
      </c>
      <c r="AP86" s="2" t="s">
        <v>670</v>
      </c>
      <c r="AQ86" s="26">
        <v>838</v>
      </c>
      <c r="AS86" s="2" t="s">
        <v>659</v>
      </c>
      <c r="AT86" s="31">
        <v>5.3097607425574094E-4</v>
      </c>
    </row>
    <row r="87" spans="2:46" x14ac:dyDescent="0.2">
      <c r="B87" s="2" t="s">
        <v>84</v>
      </c>
      <c r="C87" s="8">
        <v>3285.9794400000001</v>
      </c>
      <c r="D87" s="26">
        <v>36473.290000000008</v>
      </c>
      <c r="G87" s="2" t="s">
        <v>1813</v>
      </c>
      <c r="H87" s="8">
        <v>912.12959999999998</v>
      </c>
      <c r="J87" s="2" t="s">
        <v>310</v>
      </c>
      <c r="K87" s="26">
        <v>10202.630000000001</v>
      </c>
      <c r="AM87" s="2" t="s">
        <v>654</v>
      </c>
      <c r="AN87" s="26">
        <v>5901.4000000000005</v>
      </c>
      <c r="AP87" s="2" t="s">
        <v>654</v>
      </c>
      <c r="AQ87" s="26">
        <v>5901.4000000000005</v>
      </c>
      <c r="AS87" s="2" t="s">
        <v>657</v>
      </c>
      <c r="AT87" s="31">
        <v>5.2729951337493063E-4</v>
      </c>
    </row>
    <row r="88" spans="2:46" x14ac:dyDescent="0.2">
      <c r="B88" s="2" t="s">
        <v>429</v>
      </c>
      <c r="C88" s="8">
        <v>2687.1223999999993</v>
      </c>
      <c r="D88" s="26">
        <v>37934.779999999992</v>
      </c>
      <c r="G88" s="2" t="s">
        <v>182</v>
      </c>
      <c r="H88" s="8">
        <v>18294.03</v>
      </c>
      <c r="J88" s="2" t="s">
        <v>182</v>
      </c>
      <c r="K88" s="26">
        <v>212510.89</v>
      </c>
      <c r="AM88" s="2" t="s">
        <v>668</v>
      </c>
      <c r="AN88" s="26">
        <v>15.9</v>
      </c>
      <c r="AP88" s="2" t="s">
        <v>668</v>
      </c>
      <c r="AQ88" s="26">
        <v>15.9</v>
      </c>
      <c r="AS88" s="2" t="s">
        <v>653</v>
      </c>
      <c r="AT88" s="31">
        <v>2.9001821257476277E-4</v>
      </c>
    </row>
    <row r="89" spans="2:46" x14ac:dyDescent="0.2">
      <c r="B89" s="2" t="s">
        <v>339</v>
      </c>
      <c r="C89" s="8">
        <v>8373.1436000000012</v>
      </c>
      <c r="D89" s="26">
        <v>38337.879999999983</v>
      </c>
      <c r="H89"/>
      <c r="AM89" s="2" t="s">
        <v>655</v>
      </c>
      <c r="AN89" s="26">
        <v>16.8</v>
      </c>
      <c r="AP89" s="2" t="s">
        <v>655</v>
      </c>
      <c r="AQ89" s="26">
        <v>16.8</v>
      </c>
      <c r="AS89" s="2" t="s">
        <v>669</v>
      </c>
      <c r="AT89" s="31">
        <v>1.3094322297750539E-4</v>
      </c>
    </row>
    <row r="90" spans="2:46" x14ac:dyDescent="0.2">
      <c r="B90" s="2" t="s">
        <v>182</v>
      </c>
      <c r="C90" s="8">
        <v>19227.064340000001</v>
      </c>
      <c r="D90" s="26">
        <v>139236.36000000002</v>
      </c>
      <c r="H90"/>
      <c r="N90" s="1" t="s">
        <v>0</v>
      </c>
      <c r="O90" t="s">
        <v>346</v>
      </c>
      <c r="R90" s="1" t="s">
        <v>0</v>
      </c>
      <c r="S90" t="s">
        <v>346</v>
      </c>
      <c r="AM90" s="2" t="s">
        <v>667</v>
      </c>
      <c r="AN90" s="26">
        <v>56.7</v>
      </c>
      <c r="AP90" s="2" t="s">
        <v>667</v>
      </c>
      <c r="AQ90" s="26">
        <v>56.7</v>
      </c>
      <c r="AS90" s="2" t="s">
        <v>667</v>
      </c>
      <c r="AT90" s="31">
        <v>8.6996763226051578E-5</v>
      </c>
    </row>
    <row r="91" spans="2:46" x14ac:dyDescent="0.2">
      <c r="H91"/>
      <c r="AM91" s="2" t="s">
        <v>669</v>
      </c>
      <c r="AN91" s="26">
        <v>157.5</v>
      </c>
      <c r="AP91" s="2" t="s">
        <v>669</v>
      </c>
      <c r="AQ91" s="26">
        <v>157.5</v>
      </c>
      <c r="AS91" s="2" t="s">
        <v>668</v>
      </c>
      <c r="AT91" s="31">
        <v>3.144377460735578E-5</v>
      </c>
    </row>
    <row r="92" spans="2:46" x14ac:dyDescent="0.2">
      <c r="H92"/>
      <c r="N92" s="1" t="s">
        <v>260</v>
      </c>
      <c r="O92" t="s">
        <v>345</v>
      </c>
      <c r="R92" s="1" t="s">
        <v>260</v>
      </c>
      <c r="S92" t="s">
        <v>345</v>
      </c>
      <c r="AM92" s="2" t="s">
        <v>653</v>
      </c>
      <c r="AN92" s="26">
        <v>129</v>
      </c>
      <c r="AP92" s="2" t="s">
        <v>653</v>
      </c>
      <c r="AQ92" s="26">
        <v>129</v>
      </c>
      <c r="AS92" s="2" t="s">
        <v>655</v>
      </c>
      <c r="AT92" s="31">
        <v>2.5995782484138859E-5</v>
      </c>
    </row>
    <row r="93" spans="2:46" x14ac:dyDescent="0.2">
      <c r="H93"/>
      <c r="N93" s="2" t="s">
        <v>1979</v>
      </c>
      <c r="O93">
        <v>5187</v>
      </c>
      <c r="R93" s="2" t="s">
        <v>1979</v>
      </c>
      <c r="S93">
        <v>5187</v>
      </c>
      <c r="AM93" s="2" t="s">
        <v>656</v>
      </c>
      <c r="AN93" s="26">
        <v>867.2</v>
      </c>
      <c r="AP93" s="2" t="s">
        <v>656</v>
      </c>
      <c r="AQ93" s="26">
        <v>867.2</v>
      </c>
      <c r="AS93" s="2" t="s">
        <v>182</v>
      </c>
      <c r="AT93" s="31">
        <v>0.99999999999999922</v>
      </c>
    </row>
    <row r="94" spans="2:46" x14ac:dyDescent="0.2">
      <c r="H94"/>
      <c r="N94" s="2" t="s">
        <v>316</v>
      </c>
      <c r="O94">
        <v>2538.48</v>
      </c>
      <c r="R94" s="2" t="s">
        <v>316</v>
      </c>
      <c r="S94">
        <v>2538.48</v>
      </c>
      <c r="AM94" s="2" t="s">
        <v>657</v>
      </c>
      <c r="AN94" s="26">
        <v>297.13</v>
      </c>
      <c r="AP94" s="2" t="s">
        <v>657</v>
      </c>
      <c r="AQ94" s="26">
        <v>297.13</v>
      </c>
    </row>
    <row r="95" spans="2:46" x14ac:dyDescent="0.2">
      <c r="H95"/>
      <c r="N95" s="2" t="s">
        <v>1980</v>
      </c>
      <c r="O95">
        <v>1648.8</v>
      </c>
      <c r="R95" s="2" t="s">
        <v>1980</v>
      </c>
      <c r="S95">
        <v>1648.8</v>
      </c>
      <c r="AM95" s="2" t="s">
        <v>182</v>
      </c>
      <c r="AN95" s="26">
        <v>312115.15999999997</v>
      </c>
      <c r="AP95" s="2" t="s">
        <v>182</v>
      </c>
      <c r="AQ95" s="26">
        <v>312115.15999999997</v>
      </c>
    </row>
    <row r="96" spans="2:46" x14ac:dyDescent="0.2">
      <c r="H96"/>
      <c r="N96" s="2" t="s">
        <v>1981</v>
      </c>
      <c r="O96">
        <v>1099.5</v>
      </c>
      <c r="R96" s="2" t="s">
        <v>1981</v>
      </c>
      <c r="S96">
        <v>1099.5</v>
      </c>
    </row>
    <row r="97" spans="8:19" x14ac:dyDescent="0.2">
      <c r="H97"/>
      <c r="N97" s="2" t="s">
        <v>335</v>
      </c>
      <c r="O97">
        <v>2645.5899999999992</v>
      </c>
      <c r="R97" s="2" t="s">
        <v>335</v>
      </c>
      <c r="S97">
        <v>2645.5899999999992</v>
      </c>
    </row>
    <row r="98" spans="8:19" x14ac:dyDescent="0.2">
      <c r="H98"/>
      <c r="N98" s="2" t="s">
        <v>21</v>
      </c>
      <c r="O98">
        <v>15586.269999999997</v>
      </c>
      <c r="R98" s="2" t="s">
        <v>21</v>
      </c>
      <c r="S98">
        <v>15586.269999999997</v>
      </c>
    </row>
    <row r="99" spans="8:19" x14ac:dyDescent="0.2">
      <c r="H99"/>
      <c r="N99" s="2" t="s">
        <v>373</v>
      </c>
      <c r="O99">
        <v>14206.32</v>
      </c>
      <c r="R99" s="2" t="s">
        <v>373</v>
      </c>
      <c r="S99">
        <v>14206.32</v>
      </c>
    </row>
    <row r="100" spans="8:19" x14ac:dyDescent="0.2">
      <c r="H100"/>
      <c r="N100" s="2" t="s">
        <v>369</v>
      </c>
      <c r="O100">
        <v>36917.280000000028</v>
      </c>
      <c r="R100" s="2" t="s">
        <v>369</v>
      </c>
      <c r="S100">
        <v>36917.280000000028</v>
      </c>
    </row>
    <row r="101" spans="8:19" x14ac:dyDescent="0.2">
      <c r="H101"/>
      <c r="N101" s="2" t="s">
        <v>379</v>
      </c>
      <c r="O101">
        <v>53284.46</v>
      </c>
      <c r="R101" s="2" t="s">
        <v>379</v>
      </c>
      <c r="S101">
        <v>53284.46</v>
      </c>
    </row>
    <row r="102" spans="8:19" x14ac:dyDescent="0.2">
      <c r="H102"/>
      <c r="N102" s="2" t="s">
        <v>371</v>
      </c>
      <c r="O102">
        <v>159033.15999999995</v>
      </c>
      <c r="R102" s="2" t="s">
        <v>371</v>
      </c>
      <c r="S102">
        <v>159033.15999999995</v>
      </c>
    </row>
    <row r="103" spans="8:19" x14ac:dyDescent="0.2">
      <c r="H103"/>
      <c r="N103" s="2" t="s">
        <v>406</v>
      </c>
      <c r="O103">
        <v>6956.5</v>
      </c>
      <c r="R103" s="2" t="s">
        <v>406</v>
      </c>
      <c r="S103">
        <v>6956.5</v>
      </c>
    </row>
    <row r="104" spans="8:19" x14ac:dyDescent="0.2">
      <c r="H104"/>
      <c r="N104" s="2" t="s">
        <v>1144</v>
      </c>
      <c r="O104">
        <v>9345.1999999999989</v>
      </c>
      <c r="R104" s="2" t="s">
        <v>1144</v>
      </c>
      <c r="S104">
        <v>9345.1999999999989</v>
      </c>
    </row>
    <row r="105" spans="8:19" x14ac:dyDescent="0.2">
      <c r="H105"/>
      <c r="N105" s="2" t="s">
        <v>1834</v>
      </c>
      <c r="O105">
        <v>1965.6</v>
      </c>
      <c r="R105" s="2" t="s">
        <v>1834</v>
      </c>
      <c r="S105">
        <v>1965.6</v>
      </c>
    </row>
    <row r="106" spans="8:19" x14ac:dyDescent="0.2">
      <c r="H106"/>
      <c r="N106" s="2" t="s">
        <v>1977</v>
      </c>
      <c r="O106">
        <v>1184.4000000000001</v>
      </c>
      <c r="R106" s="2" t="s">
        <v>1977</v>
      </c>
      <c r="S106">
        <v>1184.4000000000001</v>
      </c>
    </row>
    <row r="107" spans="8:19" x14ac:dyDescent="0.2">
      <c r="H107"/>
      <c r="N107" s="2" t="s">
        <v>1978</v>
      </c>
      <c r="O107">
        <v>516.6</v>
      </c>
      <c r="R107" s="2" t="s">
        <v>1978</v>
      </c>
      <c r="S107">
        <v>516.6</v>
      </c>
    </row>
    <row r="108" spans="8:19" x14ac:dyDescent="0.2">
      <c r="H108"/>
      <c r="N108" s="2" t="s">
        <v>182</v>
      </c>
      <c r="O108">
        <v>312115.15999999997</v>
      </c>
      <c r="R108" s="2" t="s">
        <v>182</v>
      </c>
      <c r="S108">
        <v>312115.15999999997</v>
      </c>
    </row>
    <row r="109" spans="8:19" x14ac:dyDescent="0.2">
      <c r="H109"/>
    </row>
    <row r="110" spans="8:19" x14ac:dyDescent="0.2">
      <c r="H110"/>
    </row>
    <row r="111" spans="8:19" x14ac:dyDescent="0.2">
      <c r="H111"/>
    </row>
    <row r="112" spans="8:19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</sheetData>
  <sheetProtection algorithmName="SHA-512" hashValue="MyI58unt6XyLM0yHiuTqJpasVDgGEpSHLsHTiYvXEPkMy0ZnS/TDiGD0pdpKGdrD3DxW+8lRZJNSAc+dM+skcA==" saltValue="H2vfuaftqmljFl5/IM85Lg==" spinCount="100000" sheet="1" formatCells="0" formatColumns="0" formatRows="0" insertColumns="0" insertRows="0" insertHyperlinks="0" deleteColumns="0" deleteRows="0" sort="0" autoFilter="0" pivotTables="0"/>
  <mergeCells count="7">
    <mergeCell ref="AG1:AH1"/>
    <mergeCell ref="AJ1:AK1"/>
    <mergeCell ref="J1:K1"/>
    <mergeCell ref="U1:V1"/>
    <mergeCell ref="X1:Y1"/>
    <mergeCell ref="AA1:AB1"/>
    <mergeCell ref="AD1:AE1"/>
  </mergeCells>
  <pageMargins left="0.511811024" right="0.511811024" top="0.78740157499999996" bottom="0.78740157499999996" header="0.31496062000000002" footer="0.31496062000000002"/>
  <pageSetup paperSize="9" orientation="portrait" verticalDpi="0" r:id="rId3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>
    <tabColor rgb="FFFF0000"/>
    <pageSetUpPr fitToPage="1"/>
  </sheetPr>
  <dimension ref="A1:AN78"/>
  <sheetViews>
    <sheetView showGridLines="0" showRowColHeaders="0" tabSelected="1" topLeftCell="A4" zoomScale="60" zoomScaleNormal="60" workbookViewId="0">
      <selection activeCell="AS20" sqref="AS20"/>
    </sheetView>
  </sheetViews>
  <sheetFormatPr defaultRowHeight="12.75" x14ac:dyDescent="0.2"/>
  <cols>
    <col min="1" max="1" width="1.5703125" customWidth="1"/>
    <col min="2" max="2" width="2.7109375" customWidth="1"/>
    <col min="9" max="9" width="2.28515625" customWidth="1"/>
    <col min="16" max="16" width="2.28515625" customWidth="1"/>
    <col min="23" max="23" width="2.28515625" customWidth="1"/>
    <col min="27" max="28" width="9.28515625" customWidth="1"/>
    <col min="30" max="31" width="2.7109375" customWidth="1"/>
    <col min="35" max="35" width="1.5703125" customWidth="1"/>
    <col min="40" max="40" width="1.7109375" customWidth="1"/>
  </cols>
  <sheetData>
    <row r="1" spans="1:40" ht="8.1" customHeight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8"/>
      <c r="AK1" s="28"/>
      <c r="AL1" s="28"/>
      <c r="AM1" s="28"/>
      <c r="AN1" s="28"/>
    </row>
    <row r="2" spans="1:40" x14ac:dyDescent="0.2">
      <c r="A2" s="23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28"/>
    </row>
    <row r="3" spans="1:40" x14ac:dyDescent="0.2">
      <c r="A3" s="23"/>
      <c r="B3" s="17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28"/>
    </row>
    <row r="4" spans="1:40" x14ac:dyDescent="0.2">
      <c r="A4" s="23"/>
      <c r="B4" s="17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28"/>
    </row>
    <row r="5" spans="1:40" x14ac:dyDescent="0.2">
      <c r="A5" s="23"/>
      <c r="B5" s="17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28"/>
    </row>
    <row r="6" spans="1:40" ht="10.15" customHeight="1" x14ac:dyDescent="0.2">
      <c r="A6" s="23"/>
      <c r="B6" s="17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28"/>
    </row>
    <row r="7" spans="1:40" x14ac:dyDescent="0.2">
      <c r="A7" s="23"/>
      <c r="B7" s="17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28"/>
    </row>
    <row r="8" spans="1:40" x14ac:dyDescent="0.2">
      <c r="A8" s="23"/>
      <c r="B8" s="17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28"/>
    </row>
    <row r="9" spans="1:40" x14ac:dyDescent="0.2">
      <c r="A9" s="23"/>
      <c r="B9" s="17"/>
      <c r="C9" s="15"/>
      <c r="D9" s="15"/>
      <c r="E9" s="15"/>
      <c r="F9" s="15"/>
      <c r="G9" s="15"/>
      <c r="H9" s="16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28"/>
    </row>
    <row r="10" spans="1:40" x14ac:dyDescent="0.2">
      <c r="A10" s="23"/>
      <c r="B10" s="17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28"/>
    </row>
    <row r="11" spans="1:40" x14ac:dyDescent="0.2">
      <c r="A11" s="23"/>
      <c r="B11" s="17"/>
      <c r="C11" s="15"/>
      <c r="D11" s="15"/>
      <c r="E11" s="15"/>
      <c r="F11" s="15"/>
      <c r="G11" s="15"/>
      <c r="H11" s="15"/>
      <c r="I11" s="15"/>
      <c r="J11" s="15"/>
      <c r="K11" s="15"/>
      <c r="L11" s="67">
        <f ca="1">NOW()</f>
        <v>45857.989958564816</v>
      </c>
      <c r="M11" s="67"/>
      <c r="N11" s="67"/>
      <c r="O11" s="67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28"/>
    </row>
    <row r="12" spans="1:40" x14ac:dyDescent="0.2">
      <c r="A12" s="23"/>
      <c r="B12" s="17"/>
      <c r="C12" s="15"/>
      <c r="D12" s="15"/>
      <c r="E12" s="15"/>
      <c r="F12" s="15"/>
      <c r="G12" s="15"/>
      <c r="H12" s="15"/>
      <c r="I12" s="15"/>
      <c r="J12" s="15"/>
      <c r="K12" s="15"/>
      <c r="L12" s="67"/>
      <c r="M12" s="67"/>
      <c r="N12" s="67"/>
      <c r="O12" s="67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28"/>
    </row>
    <row r="13" spans="1:40" x14ac:dyDescent="0.2">
      <c r="A13" s="23"/>
      <c r="B13" s="1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28"/>
    </row>
    <row r="14" spans="1:40" x14ac:dyDescent="0.2">
      <c r="A14" s="23"/>
      <c r="B14" s="1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28"/>
    </row>
    <row r="15" spans="1:40" x14ac:dyDescent="0.2">
      <c r="A15" s="23"/>
      <c r="B15" s="17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28"/>
    </row>
    <row r="16" spans="1:40" x14ac:dyDescent="0.2">
      <c r="A16" s="23"/>
      <c r="B16" s="17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28"/>
    </row>
    <row r="17" spans="1:40" ht="10.15" customHeight="1" x14ac:dyDescent="0.2">
      <c r="A17" s="23"/>
      <c r="B17" s="17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28"/>
    </row>
    <row r="18" spans="1:40" x14ac:dyDescent="0.2">
      <c r="A18" s="23"/>
      <c r="B18" s="17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28"/>
    </row>
    <row r="19" spans="1:40" x14ac:dyDescent="0.2">
      <c r="A19" s="23"/>
      <c r="B19" s="17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28"/>
    </row>
    <row r="20" spans="1:40" x14ac:dyDescent="0.2">
      <c r="A20" s="23"/>
      <c r="B20" s="17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28"/>
    </row>
    <row r="21" spans="1:40" x14ac:dyDescent="0.2">
      <c r="A21" s="23"/>
      <c r="B21" s="17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28"/>
    </row>
    <row r="22" spans="1:40" x14ac:dyDescent="0.2">
      <c r="A22" s="23"/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28"/>
    </row>
    <row r="23" spans="1:40" x14ac:dyDescent="0.2">
      <c r="A23" s="23"/>
      <c r="B23" s="1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28"/>
    </row>
    <row r="24" spans="1:40" x14ac:dyDescent="0.2">
      <c r="A24" s="23"/>
      <c r="B24" s="1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28"/>
    </row>
    <row r="25" spans="1:40" x14ac:dyDescent="0.2">
      <c r="A25" s="23"/>
      <c r="B25" s="17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28"/>
    </row>
    <row r="26" spans="1:40" x14ac:dyDescent="0.2">
      <c r="A26" s="23"/>
      <c r="B26" s="17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28"/>
    </row>
    <row r="27" spans="1:40" x14ac:dyDescent="0.2">
      <c r="A27" s="23"/>
      <c r="B27" s="17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28"/>
    </row>
    <row r="28" spans="1:40" ht="10.15" customHeight="1" x14ac:dyDescent="0.2">
      <c r="A28" s="23"/>
      <c r="B28" s="17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28"/>
    </row>
    <row r="29" spans="1:40" x14ac:dyDescent="0.2">
      <c r="A29" s="23"/>
      <c r="B29" s="17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28"/>
    </row>
    <row r="30" spans="1:40" x14ac:dyDescent="0.2">
      <c r="A30" s="23"/>
      <c r="B30" s="17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28"/>
    </row>
    <row r="31" spans="1:40" x14ac:dyDescent="0.2">
      <c r="A31" s="23"/>
      <c r="B31" s="17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28"/>
    </row>
    <row r="32" spans="1:40" x14ac:dyDescent="0.2">
      <c r="A32" s="23"/>
      <c r="B32" s="17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28"/>
    </row>
    <row r="33" spans="1:40" x14ac:dyDescent="0.2">
      <c r="A33" s="23"/>
      <c r="B33" s="17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28"/>
    </row>
    <row r="34" spans="1:40" x14ac:dyDescent="0.2">
      <c r="A34" s="23"/>
      <c r="B34" s="17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28"/>
    </row>
    <row r="35" spans="1:40" x14ac:dyDescent="0.2">
      <c r="A35" s="23"/>
      <c r="B35" s="17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28"/>
    </row>
    <row r="36" spans="1:40" x14ac:dyDescent="0.2">
      <c r="A36" s="23"/>
      <c r="B36" s="17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28"/>
    </row>
    <row r="37" spans="1:40" x14ac:dyDescent="0.2">
      <c r="A37" s="23"/>
      <c r="B37" s="17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28"/>
    </row>
    <row r="38" spans="1:40" x14ac:dyDescent="0.2">
      <c r="A38" s="23"/>
      <c r="B38" s="17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28"/>
    </row>
    <row r="39" spans="1:40" ht="10.15" customHeight="1" x14ac:dyDescent="0.2">
      <c r="A39" s="23"/>
      <c r="B39" s="17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28"/>
    </row>
    <row r="40" spans="1:40" x14ac:dyDescent="0.2">
      <c r="A40" s="23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28"/>
    </row>
    <row r="41" spans="1:40" x14ac:dyDescent="0.2">
      <c r="A41" s="23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28"/>
    </row>
    <row r="42" spans="1:40" x14ac:dyDescent="0.2">
      <c r="A42" s="23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28"/>
    </row>
    <row r="43" spans="1:40" x14ac:dyDescent="0.2">
      <c r="A43" s="23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28"/>
    </row>
    <row r="44" spans="1:40" x14ac:dyDescent="0.2">
      <c r="A44" s="23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28"/>
    </row>
    <row r="45" spans="1:40" x14ac:dyDescent="0.2">
      <c r="A45" s="23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28"/>
    </row>
    <row r="46" spans="1:40" x14ac:dyDescent="0.2">
      <c r="A46" s="23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28"/>
    </row>
    <row r="47" spans="1:40" x14ac:dyDescent="0.2">
      <c r="A47" s="23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28"/>
    </row>
    <row r="48" spans="1:40" x14ac:dyDescent="0.2">
      <c r="A48" s="23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28"/>
    </row>
    <row r="49" spans="1:40" x14ac:dyDescent="0.2">
      <c r="A49" s="23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28"/>
    </row>
    <row r="50" spans="1:40" x14ac:dyDescent="0.2">
      <c r="A50" s="23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28"/>
    </row>
    <row r="51" spans="1:40" x14ac:dyDescent="0.2">
      <c r="A51" s="23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28"/>
    </row>
    <row r="52" spans="1:40" x14ac:dyDescent="0.2">
      <c r="A52" s="23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28"/>
    </row>
    <row r="53" spans="1:40" ht="8.1" customHeight="1" x14ac:dyDescent="0.2">
      <c r="A53" s="23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28"/>
    </row>
    <row r="54" spans="1:40" x14ac:dyDescent="0.2">
      <c r="A54" s="23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23"/>
    </row>
    <row r="55" spans="1:40" x14ac:dyDescent="0.2">
      <c r="A55" s="23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23"/>
    </row>
    <row r="56" spans="1:40" x14ac:dyDescent="0.2">
      <c r="A56" s="23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23"/>
    </row>
    <row r="57" spans="1:40" x14ac:dyDescent="0.2">
      <c r="A57" s="23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23"/>
    </row>
    <row r="58" spans="1:40" x14ac:dyDescent="0.2">
      <c r="A58" s="23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23"/>
    </row>
    <row r="59" spans="1:40" x14ac:dyDescent="0.2">
      <c r="A59" s="23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23"/>
    </row>
    <row r="60" spans="1:40" x14ac:dyDescent="0.2">
      <c r="A60" s="23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23"/>
    </row>
    <row r="61" spans="1:40" x14ac:dyDescent="0.2">
      <c r="A61" s="23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23"/>
    </row>
    <row r="62" spans="1:40" x14ac:dyDescent="0.2">
      <c r="A62" s="23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23"/>
    </row>
    <row r="63" spans="1:40" x14ac:dyDescent="0.2">
      <c r="A63" s="23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23"/>
    </row>
    <row r="64" spans="1:40" x14ac:dyDescent="0.2">
      <c r="A64" s="23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23"/>
    </row>
    <row r="65" spans="1:40" x14ac:dyDescent="0.2">
      <c r="A65" s="23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23"/>
    </row>
    <row r="66" spans="1:40" x14ac:dyDescent="0.2">
      <c r="A66" s="23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23"/>
    </row>
    <row r="67" spans="1:40" x14ac:dyDescent="0.2">
      <c r="A67" s="23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23"/>
    </row>
    <row r="68" spans="1:40" x14ac:dyDescent="0.2">
      <c r="A68" s="23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23"/>
    </row>
    <row r="69" spans="1:40" x14ac:dyDescent="0.2">
      <c r="A69" s="23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23"/>
    </row>
    <row r="70" spans="1:40" x14ac:dyDescent="0.2">
      <c r="A70" s="23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23"/>
    </row>
    <row r="71" spans="1:40" x14ac:dyDescent="0.2">
      <c r="A71" s="23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23"/>
    </row>
    <row r="72" spans="1:40" x14ac:dyDescent="0.2">
      <c r="A72" s="23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23"/>
    </row>
    <row r="73" spans="1:40" x14ac:dyDescent="0.2">
      <c r="A73" s="23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23"/>
    </row>
    <row r="74" spans="1:40" x14ac:dyDescent="0.2">
      <c r="A74" s="23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23"/>
    </row>
    <row r="75" spans="1:40" x14ac:dyDescent="0.2">
      <c r="A75" s="23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23"/>
    </row>
    <row r="76" spans="1:40" x14ac:dyDescent="0.2">
      <c r="A76" s="23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23"/>
    </row>
    <row r="77" spans="1:40" x14ac:dyDescent="0.2">
      <c r="A77" s="23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23"/>
    </row>
    <row r="78" spans="1:40" x14ac:dyDescent="0.2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</row>
  </sheetData>
  <sheetProtection algorithmName="SHA-512" hashValue="5VLhRNx43ReVY8ae3shuoET2FRwiwjBneRRn8D3DYdeTEC0iQ571U1mUtHg+eL9TqMj+3s+MAs5SOgIJ3dg8+A==" saltValue="55Ercx/vXdlY4Pe2xOvRPQ==" spinCount="100000" sheet="1" formatCells="0" formatColumns="0" formatRows="0" insertColumns="0" insertRows="0" insertHyperlinks="0" deleteColumns="0" deleteRows="0" sort="0" autoFilter="0" pivotTables="0"/>
  <mergeCells count="1">
    <mergeCell ref="L11:O12"/>
  </mergeCells>
  <pageMargins left="0.25" right="0.25" top="0.75" bottom="0.75" header="0.3" footer="0.3"/>
  <pageSetup paperSize="9" scale="49" fitToHeight="0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J8"/>
  <sheetViews>
    <sheetView workbookViewId="0">
      <selection activeCell="E2" sqref="E2"/>
    </sheetView>
  </sheetViews>
  <sheetFormatPr defaultRowHeight="12.75" x14ac:dyDescent="0.2"/>
  <cols>
    <col min="1" max="1" width="20.5703125" bestFit="1" customWidth="1"/>
    <col min="2" max="2" width="13.28515625" bestFit="1" customWidth="1"/>
    <col min="3" max="3" width="16.7109375" bestFit="1" customWidth="1"/>
    <col min="4" max="4" width="15" bestFit="1" customWidth="1"/>
    <col min="5" max="5" width="16.5703125" bestFit="1" customWidth="1"/>
    <col min="6" max="6" width="11.7109375" bestFit="1" customWidth="1"/>
    <col min="7" max="7" width="16.7109375" bestFit="1" customWidth="1"/>
    <col min="8" max="8" width="15" bestFit="1" customWidth="1"/>
    <col min="9" max="9" width="16.5703125" bestFit="1" customWidth="1"/>
    <col min="10" max="10" width="11.7109375" bestFit="1" customWidth="1"/>
  </cols>
  <sheetData>
    <row r="1" spans="1:10" x14ac:dyDescent="0.2">
      <c r="A1" t="s">
        <v>285</v>
      </c>
      <c r="B1" t="s">
        <v>0</v>
      </c>
      <c r="C1" t="s">
        <v>404</v>
      </c>
      <c r="D1" t="s">
        <v>11</v>
      </c>
      <c r="E1" t="s">
        <v>420</v>
      </c>
      <c r="F1" t="s">
        <v>421</v>
      </c>
      <c r="G1" t="s">
        <v>422</v>
      </c>
      <c r="H1" t="s">
        <v>423</v>
      </c>
      <c r="I1" t="s">
        <v>424</v>
      </c>
      <c r="J1" t="s">
        <v>425</v>
      </c>
    </row>
    <row r="2" spans="1:10" x14ac:dyDescent="0.2">
      <c r="A2" t="s">
        <v>426</v>
      </c>
      <c r="B2" t="s">
        <v>427</v>
      </c>
      <c r="C2" s="43">
        <v>1326342.22</v>
      </c>
      <c r="D2" s="43">
        <v>27522.94</v>
      </c>
      <c r="E2" s="44">
        <v>2.0799999999999999E-2</v>
      </c>
      <c r="F2" s="44">
        <v>1</v>
      </c>
      <c r="G2" s="45">
        <v>165560.4</v>
      </c>
      <c r="H2" s="45">
        <v>3571.3919099999998</v>
      </c>
      <c r="I2" s="46">
        <v>2.15715346785826E-2</v>
      </c>
      <c r="J2" s="46">
        <v>1</v>
      </c>
    </row>
    <row r="3" spans="1:10" x14ac:dyDescent="0.2">
      <c r="A3" s="46" t="s">
        <v>428</v>
      </c>
      <c r="B3" s="46" t="s">
        <v>426</v>
      </c>
      <c r="C3" s="43">
        <v>1326342.22</v>
      </c>
      <c r="D3" s="43">
        <v>27522.94</v>
      </c>
      <c r="E3" s="44">
        <v>2.0799999999999999E-2</v>
      </c>
      <c r="F3" s="44">
        <v>1</v>
      </c>
      <c r="G3" s="45">
        <v>165560.4</v>
      </c>
      <c r="H3" s="45">
        <v>3571.3919099999998</v>
      </c>
      <c r="I3" s="46">
        <v>2.15715346785826E-2</v>
      </c>
      <c r="J3" s="46">
        <v>1</v>
      </c>
    </row>
    <row r="4" spans="1:10" x14ac:dyDescent="0.2">
      <c r="A4" s="46" t="s">
        <v>428</v>
      </c>
      <c r="B4" s="46" t="s">
        <v>13</v>
      </c>
      <c r="C4" s="43">
        <v>495591.6</v>
      </c>
      <c r="D4" s="43">
        <v>13290.84</v>
      </c>
      <c r="E4" s="44">
        <v>2.6800000000000001E-2</v>
      </c>
      <c r="F4" s="44">
        <v>0.48290044595526499</v>
      </c>
      <c r="G4" s="45">
        <v>49941.9</v>
      </c>
      <c r="H4" s="45">
        <v>2055.4675900000002</v>
      </c>
      <c r="I4" s="46">
        <v>4.11571764390221E-2</v>
      </c>
      <c r="J4" s="46">
        <v>0.57553683320070004</v>
      </c>
    </row>
    <row r="5" spans="1:10" x14ac:dyDescent="0.2">
      <c r="A5" s="46" t="s">
        <v>428</v>
      </c>
      <c r="B5" s="46" t="s">
        <v>25</v>
      </c>
      <c r="C5" s="43">
        <v>430830.54</v>
      </c>
      <c r="D5" s="43">
        <v>7323.9</v>
      </c>
      <c r="E5" s="44">
        <v>1.7000000000000001E-2</v>
      </c>
      <c r="F5" s="44">
        <v>0.26610165919774598</v>
      </c>
      <c r="G5" s="45">
        <v>57892</v>
      </c>
      <c r="H5" s="45">
        <v>615.06870000000004</v>
      </c>
      <c r="I5" s="46">
        <v>1.06244161542182E-2</v>
      </c>
      <c r="J5" s="46">
        <v>0.17222100388304901</v>
      </c>
    </row>
    <row r="6" spans="1:10" x14ac:dyDescent="0.2">
      <c r="A6" s="46" t="s">
        <v>428</v>
      </c>
      <c r="B6" s="46" t="s">
        <v>355</v>
      </c>
      <c r="C6" s="43">
        <v>203680.06</v>
      </c>
      <c r="D6" s="43">
        <v>3569.3</v>
      </c>
      <c r="E6" s="44">
        <v>1.7500000000000002E-2</v>
      </c>
      <c r="F6" s="44">
        <v>0.12968454678170299</v>
      </c>
      <c r="G6" s="45">
        <v>35257.599999999999</v>
      </c>
      <c r="H6" s="45">
        <v>597.30942000000005</v>
      </c>
      <c r="I6" s="46">
        <v>1.6941295493737501E-2</v>
      </c>
      <c r="J6" s="46">
        <v>0.167248354437808</v>
      </c>
    </row>
    <row r="7" spans="1:10" x14ac:dyDescent="0.2">
      <c r="A7" s="46" t="s">
        <v>428</v>
      </c>
      <c r="B7" s="46" t="s">
        <v>68</v>
      </c>
      <c r="C7" s="43">
        <v>157969.4</v>
      </c>
      <c r="D7" s="43">
        <v>3338.9</v>
      </c>
      <c r="E7" s="44">
        <v>2.1100000000000001E-2</v>
      </c>
      <c r="F7" s="44">
        <v>0.121313348065287</v>
      </c>
      <c r="G7" s="45">
        <v>16749.099999999999</v>
      </c>
      <c r="H7" s="45">
        <v>303.5462</v>
      </c>
      <c r="I7" s="46">
        <v>1.8123134974416501E-2</v>
      </c>
      <c r="J7" s="46">
        <v>8.4993808478442803E-2</v>
      </c>
    </row>
    <row r="8" spans="1:10" x14ac:dyDescent="0.2">
      <c r="A8" s="46" t="s">
        <v>428</v>
      </c>
      <c r="B8" s="46" t="s">
        <v>397</v>
      </c>
      <c r="C8" s="43">
        <v>34525.72</v>
      </c>
      <c r="D8" s="43">
        <v>0</v>
      </c>
      <c r="E8" s="44">
        <v>0</v>
      </c>
      <c r="F8" s="44">
        <v>0</v>
      </c>
      <c r="G8" s="45">
        <v>4315.5</v>
      </c>
      <c r="H8" s="45">
        <v>0</v>
      </c>
      <c r="I8" s="46">
        <v>0</v>
      </c>
      <c r="J8" s="46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BASE1</vt:lpstr>
      <vt:lpstr>TAB_DINAMICAS</vt:lpstr>
      <vt:lpstr>DASHBOARD FALTA DE PESO</vt:lpstr>
      <vt:lpstr>Clientes</vt:lpstr>
      <vt:lpstr>BASE DEVOLUÇÕES</vt:lpstr>
      <vt:lpstr>BASE VENDAS</vt:lpstr>
      <vt:lpstr>TABELA DINAMICA</vt:lpstr>
      <vt:lpstr>DASHBOARD LOGISTICA</vt:lpstr>
      <vt:lpstr>Planilha1</vt:lpstr>
      <vt:lpstr>'DASHBOARD LOGISTICA'!dashboard1</vt:lpstr>
      <vt:lpstr>dashboard1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Obedys</dc:creator>
  <cp:keywords/>
  <dc:description/>
  <cp:lastModifiedBy>Obedys Junio</cp:lastModifiedBy>
  <cp:lastPrinted>2025-02-25T18:57:24Z</cp:lastPrinted>
  <dcterms:created xsi:type="dcterms:W3CDTF">2025-01-24T11:44:29Z</dcterms:created>
  <dcterms:modified xsi:type="dcterms:W3CDTF">2025-07-20T02:45:43Z</dcterms:modified>
  <cp:category/>
</cp:coreProperties>
</file>