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r3\Desktop\Budgeting\Oliver Budgetting\AutoBudget\"/>
    </mc:Choice>
  </mc:AlternateContent>
  <xr:revisionPtr revIDLastSave="0" documentId="13_ncr:1_{62347B62-505A-411F-B754-8994516C8E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to Budget" sheetId="1" r:id="rId1"/>
    <sheet name="Categories" sheetId="4" r:id="rId2"/>
    <sheet name="Blacklist" sheetId="5" r:id="rId3"/>
  </sheets>
  <definedNames>
    <definedName name="Alcohol">Categories!$E$4:$E$102</definedName>
    <definedName name="Bills">Categories!$O$4:$O$102</definedName>
    <definedName name="Blacklist_Alcohol">Blacklist!$E$3:$E$25</definedName>
    <definedName name="Blacklist_Bills">Blacklist!$O$3:$O$25</definedName>
    <definedName name="Blacklist_Clothes">Blacklist!$H$3:$H$25</definedName>
    <definedName name="Blacklist_Digital_Services">Blacklist!$G$3:$G$25</definedName>
    <definedName name="Blacklist_Dining_Out">Blacklist!$A$3:$A$25</definedName>
    <definedName name="Blacklist_Education">Blacklist!$M$3:$M$25</definedName>
    <definedName name="Blacklist_Entertainment">Blacklist!$D$3:$D$25</definedName>
    <definedName name="Blacklist_Food">Blacklist!$B$3:$B$25</definedName>
    <definedName name="Blacklist_Household_Expenses">Blacklist!$I$3:$I$25</definedName>
    <definedName name="Blacklist_Medical_Expenses">Blacklist!$N$3:$N$25</definedName>
    <definedName name="Blacklist_Misc">Blacklist!$Q$3:$Q$25</definedName>
    <definedName name="Blacklist_Personal_Transport">Blacklist!$J$3:$J$25</definedName>
    <definedName name="Blacklist_Pet_Expenses">Blacklist!$P$3:$P$25</definedName>
    <definedName name="Blacklist_Private_Transport">Blacklist!$K$3:$K$25</definedName>
    <definedName name="Blacklist_Rent">Blacklist!$C$3:$C$25</definedName>
    <definedName name="Blacklist_Technology">Blacklist!$F$3:$F$25</definedName>
    <definedName name="Blacklist_Travel">Blacklist!$L$3:$L$25</definedName>
    <definedName name="Clothes">Categories!$H$4:$H$102</definedName>
    <definedName name="Digital_Services">Categories!$G$4:$G$102</definedName>
    <definedName name="Dining_Out">Categories!$A$4:$A$102</definedName>
    <definedName name="Education">Categories!$M$4:$M$102</definedName>
    <definedName name="Entertainment">Categories!$D$4:$D$102</definedName>
    <definedName name="Food">Categories!$B$4:$B$102</definedName>
    <definedName name="Household_Expenses">Categories!$I$4:$I$102</definedName>
    <definedName name="Medical_Expenses">Categories!$N$4:$N$102</definedName>
    <definedName name="Misc">Categories!$Q$4:$Q$102</definedName>
    <definedName name="Personal_Transport">Categories!$J$4:$J$102</definedName>
    <definedName name="Pet_Expenses">Categories!$P$4:$P$102</definedName>
    <definedName name="Private_Transport">Categories!$K$4:$K$102</definedName>
    <definedName name="Rent">Categories!$C$4:$C$102</definedName>
    <definedName name="Technology">Categories!$F$4:$F$102</definedName>
    <definedName name="Travel">Categories!$L$4:$L$102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U2" i="1" l="1" a="1"/>
  <c r="U2" i="1" s="1"/>
  <c r="U3" i="1" s="1"/>
  <c r="U4" i="1" s="1"/>
  <c r="T2" i="1" a="1"/>
  <c r="T2" i="1" s="1"/>
  <c r="T3" i="1" s="1"/>
  <c r="T4" i="1" s="1"/>
  <c r="M2" i="1" a="1"/>
  <c r="M2" i="1" s="1"/>
  <c r="M3" i="1" s="1"/>
  <c r="M4" i="1" s="1"/>
  <c r="P2" i="1" a="1"/>
  <c r="P2" i="1" s="1"/>
  <c r="P3" i="1" s="1"/>
  <c r="P4" i="1" s="1"/>
  <c r="H2" i="1" a="1"/>
  <c r="H2" i="1" s="1"/>
  <c r="H3" i="1" s="1"/>
  <c r="D4" i="1" s="1"/>
  <c r="AA2" i="1" a="1"/>
  <c r="AA2" i="1" s="1"/>
  <c r="AA3" i="1" s="1"/>
  <c r="AA4" i="1" s="1"/>
  <c r="Y2" i="1" a="1"/>
  <c r="Y2" i="1" s="1"/>
  <c r="Y3" i="1" s="1"/>
  <c r="Y4" i="1" s="1"/>
  <c r="X2" i="1" a="1"/>
  <c r="X2" i="1" s="1"/>
  <c r="X3" i="1" s="1"/>
  <c r="X4" i="1" s="1"/>
  <c r="Q2" i="1" a="1"/>
  <c r="Q2" i="1" s="1"/>
  <c r="Q3" i="1" s="1"/>
  <c r="Q4" i="1" s="1"/>
  <c r="W2" i="1" a="1"/>
  <c r="W2" i="1" s="1"/>
  <c r="W3" i="1" s="1"/>
  <c r="W4" i="1" s="1"/>
  <c r="V2" i="1" a="1"/>
  <c r="V2" i="1" s="1"/>
  <c r="V3" i="1" s="1"/>
  <c r="V4" i="1" s="1"/>
  <c r="Z2" i="1" a="1"/>
  <c r="Z2" i="1" s="1"/>
  <c r="Z3" i="1" s="1"/>
  <c r="Z4" i="1" s="1"/>
  <c r="S2" i="1" a="1"/>
  <c r="S2" i="1" s="1"/>
  <c r="S3" i="1" s="1"/>
  <c r="S4" i="1" s="1"/>
  <c r="R2" i="1" a="1"/>
  <c r="R2" i="1" s="1"/>
  <c r="R3" i="1" s="1"/>
  <c r="R4" i="1" s="1"/>
  <c r="O2" i="1" a="1"/>
  <c r="O2" i="1" s="1"/>
  <c r="O3" i="1" s="1"/>
  <c r="O4" i="1" s="1"/>
  <c r="N2" i="1" a="1"/>
  <c r="N2" i="1" s="1"/>
  <c r="N3" i="1" s="1"/>
  <c r="N4" i="1" s="1"/>
  <c r="L2" i="1" a="1"/>
  <c r="L2" i="1" s="1"/>
  <c r="L3" i="1" s="1"/>
  <c r="L4" i="1" s="1"/>
  <c r="K2" i="1" a="1"/>
  <c r="K2" i="1" s="1"/>
  <c r="K3" i="1" s="1"/>
  <c r="K4" i="1" s="1"/>
  <c r="J2" i="1" l="1"/>
  <c r="J3" i="1" s="1"/>
  <c r="J4" i="1" s="1"/>
  <c r="B4" i="1"/>
  <c r="B5" i="1" s="1"/>
  <c r="AB2" i="1"/>
  <c r="A8" i="1" l="1"/>
  <c r="B8" i="1" s="1"/>
  <c r="A43" i="1"/>
  <c r="B43" i="1" s="1"/>
  <c r="A54" i="1"/>
  <c r="B54" i="1" s="1"/>
  <c r="A42" i="1"/>
  <c r="B42" i="1" s="1"/>
  <c r="A46" i="1"/>
  <c r="B46" i="1" s="1"/>
  <c r="A57" i="1"/>
  <c r="B57" i="1" s="1"/>
  <c r="A49" i="1"/>
  <c r="B49" i="1" s="1"/>
  <c r="A41" i="1"/>
  <c r="B41" i="1" s="1"/>
  <c r="A56" i="1"/>
  <c r="B56" i="1" s="1"/>
  <c r="A52" i="1"/>
  <c r="B52" i="1" s="1"/>
  <c r="A48" i="1"/>
  <c r="B48" i="1" s="1"/>
  <c r="A44" i="1"/>
  <c r="B44" i="1" s="1"/>
  <c r="A40" i="1"/>
  <c r="B40" i="1" s="1"/>
  <c r="A36" i="1"/>
  <c r="B36" i="1" s="1"/>
  <c r="A59" i="1"/>
  <c r="B59" i="1" s="1"/>
  <c r="A55" i="1"/>
  <c r="B55" i="1" s="1"/>
  <c r="A51" i="1"/>
  <c r="B51" i="1" s="1"/>
  <c r="A47" i="1"/>
  <c r="B47" i="1" s="1"/>
  <c r="A39" i="1"/>
  <c r="B39" i="1" s="1"/>
  <c r="A35" i="1"/>
  <c r="B35" i="1" s="1"/>
  <c r="A58" i="1"/>
  <c r="B58" i="1" s="1"/>
  <c r="A50" i="1"/>
  <c r="B50" i="1" s="1"/>
  <c r="A38" i="1"/>
  <c r="B38" i="1" s="1"/>
  <c r="A53" i="1"/>
  <c r="B53" i="1" s="1"/>
  <c r="A45" i="1"/>
  <c r="B45" i="1" s="1"/>
  <c r="A37" i="1"/>
  <c r="B37" i="1" s="1"/>
  <c r="I2" i="1"/>
  <c r="I3" i="1" s="1"/>
  <c r="I4" i="1" s="1"/>
  <c r="D5" i="1" s="1"/>
  <c r="A19" i="1"/>
  <c r="B19" i="1" s="1"/>
  <c r="A30" i="1"/>
  <c r="B30" i="1" s="1"/>
  <c r="A14" i="1"/>
  <c r="B14" i="1" s="1"/>
  <c r="A13" i="1"/>
  <c r="B13" i="1" s="1"/>
  <c r="A31" i="1"/>
  <c r="B31" i="1" s="1"/>
  <c r="A9" i="1"/>
  <c r="B9" i="1" s="1"/>
  <c r="A15" i="1"/>
  <c r="B15" i="1" s="1"/>
  <c r="A26" i="1"/>
  <c r="B26" i="1" s="1"/>
  <c r="A10" i="1"/>
  <c r="B10" i="1" s="1"/>
  <c r="A28" i="1"/>
  <c r="B28" i="1" s="1"/>
  <c r="A33" i="1"/>
  <c r="B33" i="1" s="1"/>
  <c r="A7" i="1"/>
  <c r="B7" i="1" s="1"/>
  <c r="A16" i="1"/>
  <c r="B16" i="1" s="1"/>
  <c r="A27" i="1"/>
  <c r="B27" i="1" s="1"/>
  <c r="A11" i="1"/>
  <c r="B11" i="1" s="1"/>
  <c r="A22" i="1"/>
  <c r="B22" i="1" s="1"/>
  <c r="A29" i="1"/>
  <c r="B29" i="1" s="1"/>
  <c r="A20" i="1"/>
  <c r="B20" i="1" s="1"/>
  <c r="A25" i="1"/>
  <c r="B25" i="1" s="1"/>
  <c r="A32" i="1"/>
  <c r="B32" i="1" s="1"/>
  <c r="A23" i="1"/>
  <c r="B23" i="1" s="1"/>
  <c r="A34" i="1"/>
  <c r="B34" i="1" s="1"/>
  <c r="A18" i="1"/>
  <c r="B18" i="1" s="1"/>
  <c r="A21" i="1"/>
  <c r="B21" i="1" s="1"/>
  <c r="A12" i="1"/>
  <c r="B12" i="1" s="1"/>
  <c r="A17" i="1"/>
  <c r="B17" i="1" s="1"/>
  <c r="A24" i="1"/>
  <c r="B24" i="1" s="1"/>
  <c r="C7" i="1" l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B60" i="1"/>
  <c r="G2" i="1"/>
  <c r="G3" i="1" l="1"/>
  <c r="D3" i="1" s="1"/>
  <c r="F2" i="1"/>
  <c r="F3" i="1" s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<sst xmlns="http://schemas.openxmlformats.org/spreadsheetml/2006/main" count="2130" uniqueCount="367">
  <si>
    <t>Date</t>
  </si>
  <si>
    <t>Amount</t>
  </si>
  <si>
    <t>Type</t>
  </si>
  <si>
    <t>Balance</t>
  </si>
  <si>
    <t>Cash</t>
  </si>
  <si>
    <t>Salary</t>
  </si>
  <si>
    <t>Food</t>
  </si>
  <si>
    <t>Takeaway</t>
  </si>
  <si>
    <t>Petrol</t>
  </si>
  <si>
    <t>Medical</t>
  </si>
  <si>
    <t>KFC</t>
  </si>
  <si>
    <t>Transfers</t>
  </si>
  <si>
    <t>Transport</t>
  </si>
  <si>
    <t>Uncategorized</t>
  </si>
  <si>
    <t>Alcohol</t>
  </si>
  <si>
    <t>IGA</t>
  </si>
  <si>
    <t>GABBA</t>
  </si>
  <si>
    <t>MSY</t>
  </si>
  <si>
    <t>Medicare</t>
  </si>
  <si>
    <t>Clinic</t>
  </si>
  <si>
    <t>BP</t>
  </si>
  <si>
    <t>SPOTTO</t>
  </si>
  <si>
    <t>TRANSLINK</t>
  </si>
  <si>
    <t>BUNNINGS</t>
  </si>
  <si>
    <t>These should always match</t>
  </si>
  <si>
    <t>Tax Refund</t>
  </si>
  <si>
    <t>Telstra</t>
  </si>
  <si>
    <t>Travel</t>
  </si>
  <si>
    <t>Westnet</t>
  </si>
  <si>
    <t>Road Tolls</t>
  </si>
  <si>
    <t>Pool Maintenance</t>
  </si>
  <si>
    <t>Pet Insurance</t>
  </si>
  <si>
    <t>Pet Expenses</t>
  </si>
  <si>
    <t>Parking</t>
  </si>
  <si>
    <t>Netflix</t>
  </si>
  <si>
    <t>Microsoft</t>
  </si>
  <si>
    <t>House Insurance</t>
  </si>
  <si>
    <t>Health and Fitness</t>
  </si>
  <si>
    <t>Haircut</t>
  </si>
  <si>
    <t>Entertainment</t>
  </si>
  <si>
    <t>Dining Out</t>
  </si>
  <si>
    <t>Clothes</t>
  </si>
  <si>
    <t>Chemist</t>
  </si>
  <si>
    <t>Car Insurance</t>
  </si>
  <si>
    <t>Books</t>
  </si>
  <si>
    <t>Bills</t>
  </si>
  <si>
    <t>Medical Expenses</t>
  </si>
  <si>
    <t>DVDS</t>
  </si>
  <si>
    <t>AHM Insurance</t>
  </si>
  <si>
    <t>Post</t>
  </si>
  <si>
    <t>Car Maintenance</t>
  </si>
  <si>
    <t>BWS</t>
  </si>
  <si>
    <t>DAN MURPHYS</t>
  </si>
  <si>
    <t>Gaythorne RSL</t>
  </si>
  <si>
    <t>SPIRIT</t>
  </si>
  <si>
    <t>WINES</t>
  </si>
  <si>
    <t>RAW GROUP</t>
  </si>
  <si>
    <t>INTNL</t>
  </si>
  <si>
    <t>Home Loan Pymt</t>
  </si>
  <si>
    <t>BOOKSHOP</t>
  </si>
  <si>
    <t>BIG W</t>
  </si>
  <si>
    <t>RACQ</t>
  </si>
  <si>
    <t>AUTO &amp; GENERAL</t>
  </si>
  <si>
    <t>BUDGET DIRECT</t>
  </si>
  <si>
    <t>SQ ?WIN WIN</t>
  </si>
  <si>
    <t>PUMA ENERGY</t>
  </si>
  <si>
    <t>CHEMMART</t>
  </si>
  <si>
    <t>GPP WAREHOUSE</t>
  </si>
  <si>
    <t>CHEMIST BROTHERS</t>
  </si>
  <si>
    <t>TERRY WHITE CHEMIST</t>
  </si>
  <si>
    <t>PRICELINE</t>
  </si>
  <si>
    <t>PHRMCY</t>
  </si>
  <si>
    <t>GLAMACO</t>
  </si>
  <si>
    <t>COLES</t>
  </si>
  <si>
    <t>MYER</t>
  </si>
  <si>
    <t>DRREDNUTRAC</t>
  </si>
  <si>
    <t>HARRIS SCARFE</t>
  </si>
  <si>
    <t>ASOSCOMLTD</t>
  </si>
  <si>
    <t>LOVISA</t>
  </si>
  <si>
    <t>LIFELINE</t>
  </si>
  <si>
    <t>H&amp;M</t>
  </si>
  <si>
    <t>KMART</t>
  </si>
  <si>
    <t>TARGET</t>
  </si>
  <si>
    <t>JAY JAYS</t>
  </si>
  <si>
    <t>REBEL</t>
  </si>
  <si>
    <t>JEANSWEST</t>
  </si>
  <si>
    <t>CONNOR CLOTHING</t>
  </si>
  <si>
    <t>ECOMM PURCH</t>
  </si>
  <si>
    <t>YESCOMUSA</t>
  </si>
  <si>
    <t>KATIES</t>
  </si>
  <si>
    <t>SUNBURN</t>
  </si>
  <si>
    <t>ANACONDA</t>
  </si>
  <si>
    <t>SUPRE</t>
  </si>
  <si>
    <t>Dentist</t>
  </si>
  <si>
    <t>P QUIRK DENTAL</t>
  </si>
  <si>
    <t>Bavarian</t>
  </si>
  <si>
    <t>AT SIXES AND SEVEN</t>
  </si>
  <si>
    <t>BYRON BAY FRESH</t>
  </si>
  <si>
    <t>BURRITO BAR EVERTON</t>
  </si>
  <si>
    <t>MISS MARGARITA</t>
  </si>
  <si>
    <t>Gaming</t>
  </si>
  <si>
    <t>FIERY DELI</t>
  </si>
  <si>
    <t>COFFEE</t>
  </si>
  <si>
    <t>Coco Bliss</t>
  </si>
  <si>
    <t>KING LUDWIGS</t>
  </si>
  <si>
    <t>GELATISSIMO</t>
  </si>
  <si>
    <t>MOTTO MOTTO</t>
  </si>
  <si>
    <t>CPTN</t>
  </si>
  <si>
    <t>T.M DAVIES</t>
  </si>
  <si>
    <t>MUDJIRA VILLAGE EATE</t>
  </si>
  <si>
    <t>MURGON SERVICES CLUB</t>
  </si>
  <si>
    <t>DUTCH AND CO NIMBIN</t>
  </si>
  <si>
    <t>RIVER QUAY</t>
  </si>
  <si>
    <t>STAFFORD TAVERN</t>
  </si>
  <si>
    <t>AM GARDEN CITY</t>
  </si>
  <si>
    <t>GRIFFIN SHUTE POLETT</t>
  </si>
  <si>
    <t>CHAMBERS</t>
  </si>
  <si>
    <t>VIDEO EZY</t>
  </si>
  <si>
    <t>Electricity</t>
  </si>
  <si>
    <t>AGL SALES</t>
  </si>
  <si>
    <t>DOCKLANDS</t>
  </si>
  <si>
    <t>Comedy</t>
  </si>
  <si>
    <t>TICKETEK</t>
  </si>
  <si>
    <t>EXHIBITIONS</t>
  </si>
  <si>
    <t>HOYTS</t>
  </si>
  <si>
    <t>BARRACKS</t>
  </si>
  <si>
    <t>PALACE</t>
  </si>
  <si>
    <t>KINGPIN</t>
  </si>
  <si>
    <t>QTIX TICKET</t>
  </si>
  <si>
    <t>CUTTING EDGE MEATS</t>
  </si>
  <si>
    <t>ALDI STORES</t>
  </si>
  <si>
    <t>CORNETTS SUPERMARKET</t>
  </si>
  <si>
    <t>CHARLIES</t>
  </si>
  <si>
    <t>MEAT@BILLY's</t>
  </si>
  <si>
    <t>Groceries</t>
  </si>
  <si>
    <t>SUPA FRUTA</t>
  </si>
  <si>
    <t>THE CHOP SHOP</t>
  </si>
  <si>
    <t>HEALTHY LIFE STAFFORD</t>
  </si>
  <si>
    <t>RODE MEATS</t>
  </si>
  <si>
    <t>MINECRAFT</t>
  </si>
  <si>
    <t>STEAM GAMES</t>
  </si>
  <si>
    <t>THE MOWER SHOP</t>
  </si>
  <si>
    <t>SMIGGLE</t>
  </si>
  <si>
    <t>BOOKTOPIA</t>
  </si>
  <si>
    <t>HEMPING AROUND</t>
  </si>
  <si>
    <t>THE REJECT SHOP</t>
  </si>
  <si>
    <t>PILLOW TALK</t>
  </si>
  <si>
    <t>CITY BEACH</t>
  </si>
  <si>
    <t>SPECSAVERS</t>
  </si>
  <si>
    <t>HAIR BEAUTY</t>
  </si>
  <si>
    <t>KIMBEACHFIT</t>
  </si>
  <si>
    <t>PRINCESS CRUISE LINES</t>
  </si>
  <si>
    <t>CommInsure</t>
  </si>
  <si>
    <t>SPOTLIGHT</t>
  </si>
  <si>
    <t>FORTY WINKS</t>
  </si>
  <si>
    <t>RAR LEASING SERVICE</t>
  </si>
  <si>
    <t>MAX WY</t>
  </si>
  <si>
    <t>COMPUTER SUPERSTO</t>
  </si>
  <si>
    <t>BCF AUSTRALIA</t>
  </si>
  <si>
    <t>STEVE JONES</t>
  </si>
  <si>
    <t>NIMEMP</t>
  </si>
  <si>
    <t>BRISBANE ELECTRONICS</t>
  </si>
  <si>
    <t>HARDWARE</t>
  </si>
  <si>
    <t>HYPNOSIS</t>
  </si>
  <si>
    <t>Digital Services</t>
  </si>
  <si>
    <t>MCARE BENEFITS</t>
  </si>
  <si>
    <t>PARKING</t>
  </si>
  <si>
    <t>CULTURAL CENTRE CARQPS</t>
  </si>
  <si>
    <t>BYRON SHIRE COUNCIL</t>
  </si>
  <si>
    <t>WESTFIELD CHERMSIDE</t>
  </si>
  <si>
    <t>ROYAL AGRICULTURAL S</t>
  </si>
  <si>
    <t>EVERTON HILLS VET</t>
  </si>
  <si>
    <t>PET INSURANCE</t>
  </si>
  <si>
    <t>MATILDA</t>
  </si>
  <si>
    <t>PUMA</t>
  </si>
  <si>
    <t>WOOLWORTHS PETROL</t>
  </si>
  <si>
    <t>CALTEX</t>
  </si>
  <si>
    <t>R/R MANAGEMENT</t>
  </si>
  <si>
    <t>SPAR KELL POOL SUPP</t>
  </si>
  <si>
    <t>XINGDONG</t>
  </si>
  <si>
    <t>INTERNORTH GROUP</t>
  </si>
  <si>
    <t>NUTRA CASE</t>
  </si>
  <si>
    <t>GO VIA</t>
  </si>
  <si>
    <t>DEPT OF EDUCATION</t>
  </si>
  <si>
    <t>EVERTON PARK STATE H</t>
  </si>
  <si>
    <t>DEPARTMENT OF EDUCAT</t>
  </si>
  <si>
    <t>ORPORTO</t>
  </si>
  <si>
    <t>BOOST</t>
  </si>
  <si>
    <t>EVERTON PLAZA SEAFOODS</t>
  </si>
  <si>
    <t>UKI TAKE AWAY</t>
  </si>
  <si>
    <t>J.M JONES TEA ROOMS</t>
  </si>
  <si>
    <t>ROSE WD &amp; LB</t>
  </si>
  <si>
    <t>DOMINOS</t>
  </si>
  <si>
    <t>VG &amp; NS</t>
  </si>
  <si>
    <t>GRILL</t>
  </si>
  <si>
    <t>JADE RESERVE</t>
  </si>
  <si>
    <t>RAW SQUEEZE ONE</t>
  </si>
  <si>
    <t>FLAMES ON</t>
  </si>
  <si>
    <t>Canteen</t>
  </si>
  <si>
    <t>ISTANBUL INVESTMENT</t>
  </si>
  <si>
    <t>BRUMBYS</t>
  </si>
  <si>
    <t>MCDONALDS</t>
  </si>
  <si>
    <t>NANDOS</t>
  </si>
  <si>
    <t>EVERTON PIZZA WORKZ</t>
  </si>
  <si>
    <t>SHAUN WALKER</t>
  </si>
  <si>
    <t>SUBWAY</t>
  </si>
  <si>
    <t>SWEETIE PIES</t>
  </si>
  <si>
    <t>THE WOOD FIRED</t>
  </si>
  <si>
    <t>RED ROOSTER</t>
  </si>
  <si>
    <t>Phone</t>
  </si>
  <si>
    <t>NOUMEA</t>
  </si>
  <si>
    <t>P &amp; O</t>
  </si>
  <si>
    <t>RACQ TRAVEL</t>
  </si>
  <si>
    <t>Bank Fee</t>
  </si>
  <si>
    <t>ATO</t>
  </si>
  <si>
    <t>Duplicates</t>
  </si>
  <si>
    <t>Gardening</t>
  </si>
  <si>
    <t>AHM</t>
  </si>
  <si>
    <t>RDL TYRE &amp; AUTO</t>
  </si>
  <si>
    <t>CAFE</t>
  </si>
  <si>
    <t>OZTIX</t>
  </si>
  <si>
    <t>BIRCH CARROLL &amp; CLY</t>
  </si>
  <si>
    <t>WOOLWORTH</t>
  </si>
  <si>
    <t>SHAVER SHOP</t>
  </si>
  <si>
    <t>SUPER DISCOUNT</t>
  </si>
  <si>
    <t>CONVENTION</t>
  </si>
  <si>
    <t>Physio_Massage</t>
  </si>
  <si>
    <t>LIANG FENG</t>
  </si>
  <si>
    <t>INTEREST</t>
  </si>
  <si>
    <t>Hypnotist</t>
  </si>
  <si>
    <t>Total</t>
  </si>
  <si>
    <t>JB</t>
  </si>
  <si>
    <t>Jaycar</t>
  </si>
  <si>
    <t>WICKHAM</t>
  </si>
  <si>
    <t>Board</t>
  </si>
  <si>
    <t>Adult</t>
  </si>
  <si>
    <t>BOPOKS</t>
  </si>
  <si>
    <t>Vendostore</t>
  </si>
  <si>
    <t>Patreon</t>
  </si>
  <si>
    <t>JADE ARTISTRY</t>
  </si>
  <si>
    <t>Patisserie</t>
  </si>
  <si>
    <t>PROHIBITION</t>
  </si>
  <si>
    <t>PHARMACY</t>
  </si>
  <si>
    <t>CHOCOLATERIA</t>
  </si>
  <si>
    <t>FUEL</t>
  </si>
  <si>
    <t>ROCKSPORTS</t>
  </si>
  <si>
    <t>ICE WORLD</t>
  </si>
  <si>
    <t>KEBAB</t>
  </si>
  <si>
    <t>JAV GROUP</t>
  </si>
  <si>
    <t>HEALTHSAVE</t>
  </si>
  <si>
    <t>EVENT</t>
  </si>
  <si>
    <t>EPIC</t>
  </si>
  <si>
    <t>7-ELEVEN</t>
  </si>
  <si>
    <t>K2 Base Camp</t>
  </si>
  <si>
    <t>QUT</t>
  </si>
  <si>
    <t>Car Expenses</t>
  </si>
  <si>
    <t>Misc</t>
  </si>
  <si>
    <t>Household Expenses</t>
  </si>
  <si>
    <t>Rent</t>
  </si>
  <si>
    <t>Education</t>
  </si>
  <si>
    <t>UNI</t>
  </si>
  <si>
    <t>Wish</t>
  </si>
  <si>
    <t>Case</t>
  </si>
  <si>
    <t>Cola</t>
  </si>
  <si>
    <t>WISE</t>
  </si>
  <si>
    <t>VEGANYUM</t>
  </si>
  <si>
    <t>miss claudes</t>
  </si>
  <si>
    <t>white grove</t>
  </si>
  <si>
    <t>H2</t>
  </si>
  <si>
    <t>chop chop</t>
  </si>
  <si>
    <t>bigwarehouse</t>
  </si>
  <si>
    <t>NEIGHBOURHOOD MARKET</t>
  </si>
  <si>
    <t>Week</t>
  </si>
  <si>
    <t>Starting Date</t>
  </si>
  <si>
    <t>Starting Week</t>
  </si>
  <si>
    <t>Exclude</t>
  </si>
  <si>
    <t>Total Net</t>
  </si>
  <si>
    <t>HANO</t>
  </si>
  <si>
    <t>ESPRESSO</t>
  </si>
  <si>
    <t>CARPAR</t>
  </si>
  <si>
    <t>SUSHI</t>
  </si>
  <si>
    <t>GUZMAN</t>
  </si>
  <si>
    <t>hungry jacks</t>
  </si>
  <si>
    <t>cinnabon</t>
  </si>
  <si>
    <t>tavern</t>
  </si>
  <si>
    <t>baskin</t>
  </si>
  <si>
    <t>noodle</t>
  </si>
  <si>
    <t>dinner</t>
  </si>
  <si>
    <t>gona</t>
  </si>
  <si>
    <t>meds</t>
  </si>
  <si>
    <t>wang</t>
  </si>
  <si>
    <t>love yolk</t>
  </si>
  <si>
    <t>BEAUREPAIRES</t>
  </si>
  <si>
    <t>bedsheets</t>
  </si>
  <si>
    <t>SULEYMAN CANGOKCE</t>
  </si>
  <si>
    <t>7 ELEVEN</t>
  </si>
  <si>
    <t>HOSPIT</t>
  </si>
  <si>
    <t>BAKEHOUSE</t>
  </si>
  <si>
    <t>medicine</t>
  </si>
  <si>
    <t>GYAZO</t>
  </si>
  <si>
    <t>Barber</t>
  </si>
  <si>
    <t>BEST &amp; LESS</t>
  </si>
  <si>
    <t>AMAZON</t>
  </si>
  <si>
    <t>LINKT</t>
  </si>
  <si>
    <t>Technology</t>
  </si>
  <si>
    <t>Desktop</t>
  </si>
  <si>
    <t>Laptop</t>
  </si>
  <si>
    <t>Vet</t>
  </si>
  <si>
    <t>Personal Transport</t>
  </si>
  <si>
    <t>Private Transport</t>
  </si>
  <si>
    <t>Uber</t>
  </si>
  <si>
    <t>Lyft</t>
  </si>
  <si>
    <t>Didi</t>
  </si>
  <si>
    <t>Mortgage</t>
  </si>
  <si>
    <t>Onlyfans</t>
  </si>
  <si>
    <t>EATONS HILL HOTEL</t>
  </si>
  <si>
    <t>Blacklist Dining Out</t>
  </si>
  <si>
    <t>Blacklist Food</t>
  </si>
  <si>
    <t>Blacklist Entertainment</t>
  </si>
  <si>
    <t>Blacklist Technology</t>
  </si>
  <si>
    <t>Blacklist Alcohol</t>
  </si>
  <si>
    <t>Blacklist Clothes</t>
  </si>
  <si>
    <t>Blacklist Household Expenses</t>
  </si>
  <si>
    <t>Blacklist Pet Expenses</t>
  </si>
  <si>
    <t>Blacklist Travel</t>
  </si>
  <si>
    <t>Blacklist Personal Transport</t>
  </si>
  <si>
    <t>Blacklist Education</t>
  </si>
  <si>
    <t>Blacklist Digital Services</t>
  </si>
  <si>
    <t>Blacklist Private Transport</t>
  </si>
  <si>
    <t>Blacklist Medical Expenses</t>
  </si>
  <si>
    <t>Blacklist Rent</t>
  </si>
  <si>
    <t>Blacklist Bills</t>
  </si>
  <si>
    <t>Blacklist Misc</t>
  </si>
  <si>
    <t>ATM</t>
  </si>
  <si>
    <t>KEBABS</t>
  </si>
  <si>
    <t>EATONS</t>
  </si>
  <si>
    <t>!</t>
  </si>
  <si>
    <t>Exclaimation marks are placeholders replace with keyword for category</t>
  </si>
  <si>
    <t>Like how Woolworths owns Caltex you don't want "Woolworths Caltex" to show up in Food but rather Personal Transport</t>
  </si>
  <si>
    <t>Blacklist is for excluding words from a category</t>
  </si>
  <si>
    <t>SALARY</t>
  </si>
  <si>
    <t>Skipee</t>
  </si>
  <si>
    <t>Bond</t>
  </si>
  <si>
    <t>Cleaners</t>
  </si>
  <si>
    <t>Residential</t>
  </si>
  <si>
    <t>Bluestone</t>
  </si>
  <si>
    <t>WOW FNL DIV</t>
  </si>
  <si>
    <t>Transaction Fee</t>
  </si>
  <si>
    <t>Daiso</t>
  </si>
  <si>
    <t>SANDSTONE POINT HOTE</t>
  </si>
  <si>
    <t>MING RUI</t>
  </si>
  <si>
    <t>PLINE</t>
  </si>
  <si>
    <t>Plan</t>
  </si>
  <si>
    <t>PLATYPUS</t>
  </si>
  <si>
    <t>Disney</t>
  </si>
  <si>
    <t>Stan</t>
  </si>
  <si>
    <t>Binge</t>
  </si>
  <si>
    <t>Playstation</t>
  </si>
  <si>
    <t>WEIQIN</t>
  </si>
  <si>
    <t>D&amp;S</t>
  </si>
  <si>
    <t>SHREE MADI</t>
  </si>
  <si>
    <t>storage</t>
  </si>
  <si>
    <t>house</t>
  </si>
  <si>
    <t>warehouse</t>
  </si>
  <si>
    <t>bakehouse</t>
  </si>
  <si>
    <t>Weekly Salary</t>
  </si>
  <si>
    <t>Weekly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</si>
</sst>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42"/>
    <xf numFmtId="164" fontId="0" fillId="0" borderId="0" xfId="0" applyNumberFormat="1"/>
    <xf numFmtId="14" fontId="0" fillId="0" borderId="0" xfId="0" applyNumberFormat="1"/>
    <xf numFmtId="164" fontId="0" fillId="0" borderId="0" xfId="0" applyNumberFormat="1" applyFill="1"/>
    <xf numFmtId="164" fontId="16" fillId="0" borderId="10" xfId="0" applyNumberFormat="1" applyFont="1" applyBorder="1"/>
    <xf numFmtId="14" fontId="0" fillId="0" borderId="0" xfId="0" applyNumberFormat="1" applyFont="1" applyFill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164" fontId="0" fillId="0" borderId="0" xfId="0" applyNumberFormat="1" applyFont="1" applyFill="1"/>
    <xf numFmtId="0" fontId="0" fillId="0" borderId="11" xfId="0" applyBorder="1"/>
    <xf numFmtId="0" fontId="0" fillId="0" borderId="0" xfId="0" applyBorder="1"/>
    <xf numFmtId="0" fontId="20" fillId="0" borderId="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fill>
        <patternFill patternType="none">
          <fgColor indexed="64"/>
          <bgColor indexed="65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indexed="65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&quot;$&quot;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4"/>
        </top>
      </border>
    </dxf>
    <dxf>
      <border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2000"/>
              <a:t>Gross Yearly Running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'Auto Budget'!$C$7:$C$59</c:f>
              <c:numCache>
                <c:formatCode>"$"#,##0.00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D-4302-BC09-8CDEB76DC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188392"/>
        <c:axId val="362188720"/>
      </c:lineChart>
      <c:catAx>
        <c:axId val="362188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88720"/>
        <c:crosses val="autoZero"/>
        <c:auto val="1"/>
        <c:lblAlgn val="ctr"/>
        <c:lblOffset val="100"/>
        <c:noMultiLvlLbl val="0"/>
      </c:catAx>
      <c:valAx>
        <c:axId val="36218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88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  <a:r>
              <a:rPr lang="en-US" baseline="0"/>
              <a:t> Spending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7B-459C-84D4-50B04B079CE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7B-459C-84D4-50B04B079CE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7B-459C-84D4-50B04B079CE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7B-459C-84D4-50B04B079CE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97B-459C-84D4-50B04B079CE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97B-459C-84D4-50B04B079CE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97B-459C-84D4-50B04B079CE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97B-459C-84D4-50B04B079CE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97B-459C-84D4-50B04B079CEE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97B-459C-84D4-50B04B079CEE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97B-459C-84D4-50B04B079CE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97B-459C-84D4-50B04B079CEE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97B-459C-84D4-50B04B079CEE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97B-459C-84D4-50B04B079CEE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97B-459C-84D4-50B04B079CEE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97B-459C-84D4-50B04B079CEE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B97B-459C-84D4-50B04B079CEE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97B-459C-84D4-50B04B079CEE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97B-459C-84D4-50B04B079CEE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B97B-459C-84D4-50B04B079CEE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B97B-459C-84D4-50B04B079C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'Auto Budget'!$K$1:$AA$1</c:f>
              <c:strCache>
                <c:ptCount val="17"/>
                <c:pt idx="0">
                  <c:v>Dining Out</c:v>
                </c:pt>
                <c:pt idx="1">
                  <c:v>Food</c:v>
                </c:pt>
                <c:pt idx="2">
                  <c:v>Rent</c:v>
                </c:pt>
                <c:pt idx="3">
                  <c:v>Entertainment</c:v>
                </c:pt>
                <c:pt idx="4">
                  <c:v>Alcohol</c:v>
                </c:pt>
                <c:pt idx="5">
                  <c:v>Technology</c:v>
                </c:pt>
                <c:pt idx="6">
                  <c:v>Digital Services</c:v>
                </c:pt>
                <c:pt idx="7">
                  <c:v>Clothes</c:v>
                </c:pt>
                <c:pt idx="8">
                  <c:v>Household Expenses</c:v>
                </c:pt>
                <c:pt idx="9">
                  <c:v>Personal Transport</c:v>
                </c:pt>
                <c:pt idx="10">
                  <c:v>Private Transport</c:v>
                </c:pt>
                <c:pt idx="11">
                  <c:v>Travel</c:v>
                </c:pt>
                <c:pt idx="12">
                  <c:v>Education</c:v>
                </c:pt>
                <c:pt idx="13">
                  <c:v>Medical Expenses</c:v>
                </c:pt>
                <c:pt idx="14">
                  <c:v>Bills</c:v>
                </c:pt>
                <c:pt idx="15">
                  <c:v>Pet Expenses</c:v>
                </c:pt>
                <c:pt idx="16">
                  <c:v>Misc</c:v>
                </c:pt>
              </c:strCache>
            </c:strRef>
          </c:cat>
          <c:val>
            <c:numRef>
              <c:f>'Auto Budget'!$K$3:$AA$3</c:f>
              <c:numCache>
                <c:formatCode>"$"#,##0.00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689-408C-9B3C-6A8AE39728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46682888"/>
        <c:axId val="546681904"/>
      </c:barChart>
      <c:valAx>
        <c:axId val="54668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82888"/>
        <c:crosses val="autoZero"/>
        <c:crossBetween val="between"/>
      </c:valAx>
      <c:catAx>
        <c:axId val="5466828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81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1120</xdr:rowOff>
    </xdr:from>
    <xdr:to>
      <xdr:col>16</xdr:col>
      <xdr:colOff>0</xdr:colOff>
      <xdr:row>55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7FEA8-482F-4321-A72B-B82A3B876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6</xdr:row>
      <xdr:rowOff>2718</xdr:rowOff>
    </xdr:from>
    <xdr:to>
      <xdr:col>28</xdr:col>
      <xdr:colOff>1</xdr:colOff>
      <xdr:row>55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92C5F7-26BC-4F1C-8EF6-71FFB5E90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udgeting" displayName="Budgeting" ref="A1:AB3" totalsRowCount="1" headerRowDxfId="60" dataDxfId="59" totalsRowDxfId="58">
  <autoFilter ref="A1:AB2" xr:uid="{00000000-0009-0000-0100-000001000000}"/>
  <tableColumns count="28">
    <tableColumn id="1" xr3:uid="{00000000-0010-0000-0000-000001000000}" name="Date" totalsRowLabel="Total" dataDxfId="54" totalsRowDxfId="27"/>
    <tableColumn id="2" xr3:uid="{00000000-0010-0000-0000-000002000000}" name="Amount" totalsRowFunction="custom" dataDxfId="53" totalsRowDxfId="26">
      <totalsRowFormula>SUM(B2:B2)</totalsRowFormula>
    </tableColumn>
    <tableColumn id="3" xr3:uid="{00000000-0010-0000-0000-000003000000}" name="Type" totalsRowLabel="These should always match" dataDxfId="52" totalsRowDxfId="25"/>
    <tableColumn id="4" xr3:uid="{00000000-0010-0000-0000-000004000000}" name="Balance" totalsRowFunction="custom" dataDxfId="51" totalsRowDxfId="24">
      <totalsRowFormula>SUM(Budgeting[[#Totals],[Uncategorized]:[Misc]])</totalsRowFormula>
    </tableColumn>
    <tableColumn id="16" xr3:uid="{9B7629F9-F603-469B-AC5E-D113F9C469F2}" name="Exclude" totalsRowDxfId="23"/>
    <tableColumn id="9" xr3:uid="{00000000-0010-0000-0000-000009000000}" name="Duplicates" totalsRowFunction="custom" dataDxfId="50" totalsRowDxfId="22">
      <calculatedColumnFormula>IF(Budgeting[[#This Row],[Exclude]],FALSE,IF(SUM(Budgeting[[#This Row],[Uncategorized]:[Misc]])&lt;&gt;Budgeting[[#This Row],[Amount]],TRUE,FALSE))</calculatedColumnFormula>
      <totalsRowFormula array="1">IF(SUMPRODUCT(--ISNUMBER(SEARCH("TRUE",Budgeting[Duplicates])))&gt;0,"ERROR","VALID")</totalsRowFormula>
    </tableColumn>
    <tableColumn id="6" xr3:uid="{00000000-0010-0000-0000-000006000000}" name="Uncategorized" totalsRowFunction="custom" dataDxfId="49" totalsRowDxfId="21">
      <calculatedColumnFormula>IF(SUM(Budgeting[[#This Row],[Salary]:[Misc]])=0,IF(Budgeting[[#This Row],[Exclude]],0,Budgeting[[#This Row],[Amount]]),0)</calculatedColumnFormula>
      <totalsRowFormula>SUM(G2:G2)</totalsRowFormula>
    </tableColumn>
    <tableColumn id="27" xr3:uid="{49E0588D-AE83-46C9-B15B-0DB0A3B4D812}" name="Salary" totalsRowFunction="custom" dataDxfId="48" totalsRowDxfId="20">
      <calculatedColumnFormula array="1">IF(SUMPRODUCT(--ISNUMBER(SEARCH({"Salary"},Budgeting[[#This Row],[Type]])))&gt;0,IF(Budgeting[[#This Row],[Exclude]],0,Budgeting[[#This Row],[Amount]]),0)</calculatedColumnFormula>
      <totalsRowFormula>SUM(H2:H2)</totalsRowFormula>
    </tableColumn>
    <tableColumn id="21" xr3:uid="{07489866-8734-41D0-AC6E-842490AD3099}" name="Transfers" totalsRowFunction="custom" dataDxfId="47" totalsRowDxfId="19">
      <calculatedColumnFormula>IF(SUMPRODUCT(--ISNUMBER(SEARCH("Transfer",Budgeting[[#This Row],[Type]])))&gt;0,IF(SUM(Budgeting[[#This Row],[Cash]:[Misc]])=0,IF(Budgeting[[#This Row],[Exclude]],0,Budgeting[[#This Row],[Amount]]),0),0)</calculatedColumnFormula>
      <totalsRowFormula>SUM(I2:I2)</totalsRowFormula>
    </tableColumn>
    <tableColumn id="5" xr3:uid="{00000000-0010-0000-0000-000005000000}" name="Cash" totalsRowFunction="custom" dataDxfId="46" totalsRowDxfId="18">
      <calculatedColumnFormula>IF(SUMPRODUCT(--ISNUMBER(SEARCH({"Cash","ATM"},Budgeting[[#This Row],[Type]])))&gt;0,IF(Budgeting[[#This Row],[Exclude]],0,Budgeting[[#This Row],[Amount]]),0)</calculatedColumnFormula>
      <totalsRowFormula>SUM(J2:J2)</totalsRowFormula>
    </tableColumn>
    <tableColumn id="26" xr3:uid="{CFAD1E27-AAF7-4BFD-B9E9-3DC222D57925}" name="Dining Out" totalsRowFunction="custom" dataDxfId="45" totalsRowDxfId="17">
      <calculatedColumnFormula array="1">IF(SUMPRODUCT(--ISNUMBER(SEARCH(Dining_Out,Budgeting[[#This Row],[Type]])))&gt;0,IF(SUMPRODUCT(--ISNUMBER(SEARCH(Blacklist_Dining_Out,Budgeting[[#This Row],[Type]])))&gt;0,0,IF(Budgeting[[#This Row],[Exclude]],0,Budgeting[[#This Row],[Amount]])),0)</calculatedColumnFormula>
      <totalsRowFormula>SUM(K2:K2)</totalsRowFormula>
    </tableColumn>
    <tableColumn id="7" xr3:uid="{4B2A61D4-DF0F-45F3-8B33-2133829BE77B}" name="Food" totalsRowFunction="custom" dataDxfId="44" totalsRowDxfId="16">
      <calculatedColumnFormula array="1">IF(SUMPRODUCT(--ISNUMBER(SEARCH(Food,Budgeting[[#This Row],[Type]])))&gt;0,IF(SUMPRODUCT(--ISNUMBER(SEARCH(Blacklist_Food,Budgeting[[#This Row],[Type]])))&gt;0,0,IF(Budgeting[[#This Row],[Exclude]],0,Budgeting[[#This Row],[Amount]])),0)</calculatedColumnFormula>
      <totalsRowFormula>SUM(L2:L2)</totalsRowFormula>
    </tableColumn>
    <tableColumn id="28" xr3:uid="{F6B7B246-5B11-4E0C-AD31-4B82AF0D962E}" name="Rent" totalsRowFunction="custom" dataDxfId="43" totalsRowDxfId="15">
      <calculatedColumnFormula array="1">IF(SUMPRODUCT(--ISNUMBER(SEARCH(Rent,Budgeting[[#This Row],[Type]])))&gt;0,IF(SUMPRODUCT(--ISNUMBER(SEARCH(Blacklist_Rent,Budgeting[[#This Row],[Type]])))&gt;0,0,IF(Budgeting[[#This Row],[Exclude]],0,Budgeting[[#This Row],[Amount]])),0)</calculatedColumnFormula>
      <totalsRowFormula>SUM(M2:M2)</totalsRowFormula>
    </tableColumn>
    <tableColumn id="8" xr3:uid="{C4BD6805-C29C-41F1-AACD-6E87F36F9D2C}" name="Entertainment" totalsRowFunction="custom" dataDxfId="42" totalsRowDxfId="14">
      <calculatedColumnFormula array="1">IF(SUMPRODUCT(--ISNUMBER(SEARCH(Entertainment,Budgeting[[#This Row],[Type]])))&gt;0,IF(SUMPRODUCT(--ISNUMBER(SEARCH(Blacklist_Entertainment,Budgeting[[#This Row],[Type]])))&gt;0,0,IF(Budgeting[[#This Row],[Exclude]],0,Budgeting[[#This Row],[Amount]])),0)</calculatedColumnFormula>
      <totalsRowFormula>SUM(N2:N2)</totalsRowFormula>
    </tableColumn>
    <tableColumn id="11" xr3:uid="{001B1880-A0C0-4AF5-9C96-F66981CF8051}" name="Alcohol" totalsRowFunction="custom" dataDxfId="41" totalsRowDxfId="13">
      <calculatedColumnFormula array="1">IF(SUMPRODUCT(--ISNUMBER(SEARCH(Alcohol,Budgeting[[#This Row],[Type]])))&gt;0,IF(SUMPRODUCT(--ISNUMBER(SEARCH(Blacklist_Alcohol,Budgeting[[#This Row],[Type]])))&gt;0,0,IF(Budgeting[[#This Row],[Exclude]],0,Budgeting[[#This Row],[Amount]])),0)</calculatedColumnFormula>
      <totalsRowFormula>SUM(O2:O2)</totalsRowFormula>
    </tableColumn>
    <tableColumn id="25" xr3:uid="{661DDF7D-391C-4616-B05D-C0F3ADA44B2B}" name="Technology" totalsRowFunction="custom" dataDxfId="40" totalsRowDxfId="12">
      <calculatedColumnFormula array="1">IF(SUMPRODUCT(--ISNUMBER(SEARCH(Technology,Budgeting[[#This Row],[Type]])))&gt;0,IF(SUMPRODUCT(--ISNUMBER(SEARCH(Blacklist_Technology,Budgeting[[#This Row],[Type]])))&gt;0,0,IF(Budgeting[[#This Row],[Exclude]],0,Budgeting[[#This Row],[Amount]])),0)</calculatedColumnFormula>
      <totalsRowFormula>SUM(P2:P2)</totalsRowFormula>
    </tableColumn>
    <tableColumn id="19" xr3:uid="{CB9C61DA-D742-4FA2-B664-6221C72E91E1}" name="Digital Services" totalsRowFunction="custom" dataDxfId="39" totalsRowDxfId="11">
      <calculatedColumnFormula array="1">IF(SUMPRODUCT(--ISNUMBER(SEARCH(Digital_Services,Budgeting[[#This Row],[Type]])))&gt;0,IF(SUMPRODUCT(--ISNUMBER(SEARCH(Blacklist_Digital_Services,Budgeting[[#This Row],[Type]])))&gt;0,0,IF(Budgeting[[#This Row],[Exclude]],0,Budgeting[[#This Row],[Amount]])),0)</calculatedColumnFormula>
      <totalsRowFormula>SUM(Q2:Q2)</totalsRowFormula>
    </tableColumn>
    <tableColumn id="13" xr3:uid="{0806ADB2-266D-4863-8642-6FF00A40E336}" name="Clothes" totalsRowFunction="custom" dataDxfId="38" totalsRowDxfId="10">
      <calculatedColumnFormula array="1">IF(SUMPRODUCT(--ISNUMBER(SEARCH(Clothes,Budgeting[[#This Row],[Type]])))&gt;0,IF(SUMPRODUCT(--ISNUMBER(SEARCH(Blacklist_Clothes,Budgeting[[#This Row],[Type]])))&gt;0,0,IF(Budgeting[[#This Row],[Exclude]],0,Budgeting[[#This Row],[Amount]])),0)</calculatedColumnFormula>
      <totalsRowFormula>SUM(R2:R2)</totalsRowFormula>
    </tableColumn>
    <tableColumn id="14" xr3:uid="{36FE35AB-6AEB-44C5-B5E7-1FD51A50AF51}" name="Household Expenses" totalsRowFunction="custom" dataDxfId="37" totalsRowDxfId="9">
      <calculatedColumnFormula array="1">IF(SUMPRODUCT(--ISNUMBER(SEARCH(Household_Expenses,Budgeting[[#This Row],[Type]])))&gt;0,IF(SUMPRODUCT(--ISNUMBER(SEARCH(Blacklist_Household_Expenses,Budgeting[[#This Row],[Type]])))&gt;0,0,IF(Budgeting[[#This Row],[Exclude]],0,Budgeting[[#This Row],[Amount]])),0)</calculatedColumnFormula>
      <totalsRowFormula>SUM(S2:S2)</totalsRowFormula>
    </tableColumn>
    <tableColumn id="20" xr3:uid="{748B323C-F18C-470F-8B14-29AFED87B2FE}" name="Personal Transport" totalsRowFunction="custom" dataDxfId="36" totalsRowDxfId="8">
      <calculatedColumnFormula array="1">IF(SUMPRODUCT(--ISNUMBER(SEARCH(Personal_Transport,Budgeting[[#This Row],[Type]])))&gt;0,IF(SUMPRODUCT(--ISNUMBER(SEARCH(Blacklist_Personal_Transport,Budgeting[[#This Row],[Type]])))&gt;0,0,IF(Budgeting[[#This Row],[Exclude]],0,Budgeting[[#This Row],[Amount]])),0)</calculatedColumnFormula>
      <totalsRowFormula>SUM(T2:T2)</totalsRowFormula>
    </tableColumn>
    <tableColumn id="29" xr3:uid="{DE7A2F02-E36B-4546-B775-D7CD9B6ED4F0}" name="Private Transport" totalsRowFunction="custom" dataDxfId="35" totalsRowDxfId="7">
      <calculatedColumnFormula array="1">IF(SUMPRODUCT(--ISNUMBER(SEARCH(Private_Transport,Budgeting[[#This Row],[Type]])))&gt;0,IF(SUMPRODUCT(--ISNUMBER(SEARCH(Blacklist_Private_Transport,Budgeting[[#This Row],[Type]])))&gt;0,0,IF(Budgeting[[#This Row],[Exclude]],0,Budgeting[[#This Row],[Amount]])),0)</calculatedColumnFormula>
      <totalsRowFormula>SUM(U2:U2)</totalsRowFormula>
    </tableColumn>
    <tableColumn id="17" xr3:uid="{86B9D874-9D11-4655-84F9-DB8716C7DD31}" name="Travel" totalsRowFunction="custom" dataDxfId="34" totalsRowDxfId="6">
      <calculatedColumnFormula array="1">IF(SUMPRODUCT(--ISNUMBER(SEARCH(Travel,Budgeting[[#This Row],[Type]])))&gt;0,IF(SUMPRODUCT(--ISNUMBER(SEARCH(Blacklist_Travel,Budgeting[[#This Row],[Type]])))&gt;0,0,IF(Budgeting[[#This Row],[Exclude]],0,Budgeting[[#This Row],[Amount]])),0)</calculatedColumnFormula>
      <totalsRowFormula>SUM(V2:V2)</totalsRowFormula>
    </tableColumn>
    <tableColumn id="18" xr3:uid="{F57DAA28-0535-4879-9581-95E85BF92267}" name="Education" totalsRowFunction="custom" dataDxfId="33" totalsRowDxfId="5">
      <calculatedColumnFormula array="1">IF(SUMPRODUCT(--ISNUMBER(SEARCH(Education,Budgeting[[#This Row],[Type]])))&gt;0,IF(SUMPRODUCT(--ISNUMBER(SEARCH(Blacklist_Education,Budgeting[[#This Row],[Type]])))&gt;0,0,IF(Budgeting[[#This Row],[Exclude]],0,Budgeting[[#This Row],[Amount]])),0)</calculatedColumnFormula>
      <totalsRowFormula>SUM(W2:W2)</totalsRowFormula>
    </tableColumn>
    <tableColumn id="22" xr3:uid="{0A489049-6968-479B-A2DE-130D3C94552C}" name="Medical Expenses" totalsRowFunction="custom" dataDxfId="32" totalsRowDxfId="4">
      <calculatedColumnFormula array="1">IF(SUMPRODUCT(--ISNUMBER(SEARCH(Medical_Expenses,Budgeting[[#This Row],[Type]])))&gt;0,IF(SUMPRODUCT(--ISNUMBER(SEARCH(Blacklist_Medical_Expenses,Budgeting[[#This Row],[Type]])))&gt;0,0,IF(Budgeting[[#This Row],[Exclude]],0,Budgeting[[#This Row],[Amount]])),0)</calculatedColumnFormula>
      <totalsRowFormula>SUM(X2:X2)</totalsRowFormula>
    </tableColumn>
    <tableColumn id="23" xr3:uid="{20FE938F-3D67-4333-A5FC-57C4617F72BA}" name="Bills" totalsRowFunction="custom" dataDxfId="31" totalsRowDxfId="3">
      <calculatedColumnFormula array="1">IF(SUMPRODUCT(--ISNUMBER(SEARCH(Bills,Budgeting[[#This Row],[Type]])))&gt;0,IF(SUMPRODUCT(--ISNUMBER(SEARCH(Blacklist_Bills,Budgeting[[#This Row],[Type]])))&gt;0,0,IF(Budgeting[[#This Row],[Exclude]],0,Budgeting[[#This Row],[Amount]])),0)</calculatedColumnFormula>
      <totalsRowFormula>SUM(Y2:Y2)</totalsRowFormula>
    </tableColumn>
    <tableColumn id="15" xr3:uid="{DC63E1A4-EEA8-4E8D-9ED9-A56CEE5B067F}" name="Pet Expenses" totalsRowFunction="custom" dataDxfId="30" totalsRowDxfId="2">
      <calculatedColumnFormula array="1">IF(SUMPRODUCT(--ISNUMBER(SEARCH(Pet_Expenses,Budgeting[[#This Row],[Type]])))&gt;0,IF(SUMPRODUCT(--ISNUMBER(SEARCH(Blacklist_Pet_Expenses,Budgeting[[#This Row],[Type]])))&gt;0,0,IF(Budgeting[[#This Row],[Exclude]],0,Budgeting[[#This Row],[Amount]])),0)</calculatedColumnFormula>
      <totalsRowFormula>SUM(Z2:Z2)</totalsRowFormula>
    </tableColumn>
    <tableColumn id="24" xr3:uid="{1F2FD5E4-A744-4F0C-B9DB-69E9ECE64367}" name="Misc" totalsRowFunction="custom" dataDxfId="29" totalsRowDxfId="1">
      <calculatedColumnFormula array="1">IF(SUMPRODUCT(--ISNUMBER(SEARCH(Misc,Budgeting[[#This Row],[Type]])))&gt;0,IF(SUMPRODUCT(--ISNUMBER(SEARCH(Blacklist_Misc,Budgeting[[#This Row],[Type]])))&gt;0,0,IF(Budgeting[[#This Row],[Exclude]],0,Budgeting[[#This Row],[Amount]])),0)</calculatedColumnFormula>
      <totalsRowFormula>SUM(AA2:AA2)</totalsRowFormula>
    </tableColumn>
    <tableColumn id="12" xr3:uid="{C9B39903-9C11-4EC4-B4FB-F33E437B797C}" name="Week" dataDxfId="28" totalsRowDxfId="0">
      <calculatedColumnFormula>WEEKNUM(Budgeting[[#This Row],[Date]])</calculatedColumnFormula>
    </tableColumn>
  </tableColumns>
  <tableStyleInfo name="TableStyleLight7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2BD278-AA03-4B3B-953D-459AA9B0438E}" name="Whitelist" displayName="Whitelist" ref="A3:Q102" totalsRowShown="0">
  <autoFilter ref="A3:Q102" xr:uid="{49C2A9B2-9A1B-41D6-B17E-95603F62007F}"/>
  <tableColumns count="17">
    <tableColumn id="1" xr3:uid="{EC9C5177-E4B8-42B0-82F7-E642CDFB6230}" name="Dining Out"/>
    <tableColumn id="2" xr3:uid="{498053B9-025F-4349-92A4-1611C76C967C}" name="Food"/>
    <tableColumn id="15" xr3:uid="{B2434564-F9D0-4CDF-992B-1038A6A29B6B}" name="Rent"/>
    <tableColumn id="3" xr3:uid="{B0BE04F7-159D-4DB6-9D99-41D82F392A80}" name="Entertainment"/>
    <tableColumn id="5" xr3:uid="{987AC0EB-C643-4B18-B8E3-13312C358E18}" name="Alcohol"/>
    <tableColumn id="4" xr3:uid="{876F905E-0472-49B9-AC06-B0361723DC2A}" name="Technology"/>
    <tableColumn id="12" xr3:uid="{D174EE21-3F2F-4654-9FE4-64139E5CF7ED}" name="Digital Services"/>
    <tableColumn id="6" xr3:uid="{AE02ABBA-D898-477A-AA18-BF6A31D35BD6}" name="Clothes"/>
    <tableColumn id="7" xr3:uid="{BA5998BD-1829-4AF5-8996-4D9E3670983C}" name="Household Expenses"/>
    <tableColumn id="10" xr3:uid="{A55E7A6F-EF8C-45F3-895D-B93A6092BAB6}" name="Personal Transport"/>
    <tableColumn id="13" xr3:uid="{A804953C-EAFC-4362-8A79-EE03357B4D48}" name="Private Transport"/>
    <tableColumn id="9" xr3:uid="{C5CD2C10-B4F6-4308-BC12-F48C93BA22FA}" name="Travel"/>
    <tableColumn id="11" xr3:uid="{5F8EE611-0E7D-43CA-8F82-AB006AD1CEFA}" name="Education"/>
    <tableColumn id="14" xr3:uid="{B4BD45B5-BF76-4928-B1A5-DF3A1068DA51}" name="Medical Expenses"/>
    <tableColumn id="16" xr3:uid="{5A3D2E87-8D29-4072-812E-4D1E636990A7}" name="Bills"/>
    <tableColumn id="8" xr3:uid="{1B65CD11-2464-44F1-9578-AB318A9669F7}" name="Pet Expenses"/>
    <tableColumn id="17" xr3:uid="{62B6934B-8FEB-4632-A74B-DD49160C6870}" name="Misc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603C94-78FB-4FDE-BDBD-38C3E1658533}" name="Blacklist" displayName="Blacklist" ref="A3:Q25" totalsRowShown="0" headerRowDxfId="57" headerRowBorderDxfId="56" tableBorderDxfId="55">
  <autoFilter ref="A3:Q25" xr:uid="{3CCFAF1A-7F96-4CDE-ADBE-61EB89A23367}"/>
  <tableColumns count="17">
    <tableColumn id="1" xr3:uid="{A5AF47AC-374A-487C-91C9-4CD003E06792}" name="Blacklist Dining Out"/>
    <tableColumn id="2" xr3:uid="{89B792F6-BB8B-4F90-AF20-4DF0A0EF2106}" name="Blacklist Food"/>
    <tableColumn id="15" xr3:uid="{432F5DF6-6D58-438F-906F-72B46B8C0BED}" name="Blacklist Rent"/>
    <tableColumn id="3" xr3:uid="{754864AA-B876-40D0-A14C-2A243C66C975}" name="Blacklist Entertainment"/>
    <tableColumn id="5" xr3:uid="{1CB029AA-036E-410C-A259-3C2B59453A21}" name="Blacklist Alcohol"/>
    <tableColumn id="4" xr3:uid="{72F199F9-7C14-498A-A24B-8F137A6646D3}" name="Blacklist Technology"/>
    <tableColumn id="12" xr3:uid="{EBB82163-FF19-4A82-8827-C3A77CADA420}" name="Blacklist Digital Services"/>
    <tableColumn id="6" xr3:uid="{270BCF24-889A-48EA-AAE1-A6451D15574A}" name="Blacklist Clothes"/>
    <tableColumn id="7" xr3:uid="{9826B030-37AF-48CC-B4AE-2B6136067315}" name="Blacklist Household Expenses"/>
    <tableColumn id="10" xr3:uid="{9D6E3DA5-255C-43A5-BDE6-2126879AC6A6}" name="Blacklist Personal Transport"/>
    <tableColumn id="13" xr3:uid="{EF44FFE1-160D-47C1-A920-050E62AF1B39}" name="Blacklist Private Transport"/>
    <tableColumn id="9" xr3:uid="{F6772CF7-9C97-4CC0-8A82-1667765D54CB}" name="Blacklist Travel"/>
    <tableColumn id="11" xr3:uid="{4E9662DE-125F-483C-B672-1A56EDCCA5FF}" name="Blacklist Education"/>
    <tableColumn id="14" xr3:uid="{718AEC1A-17A4-40C8-AE63-50761CAC2BB4}" name="Blacklist Medical Expenses"/>
    <tableColumn id="16" xr3:uid="{F31397EE-C3BA-4AF2-B970-CE8F69082C69}" name="Blacklist Bills"/>
    <tableColumn id="8" xr3:uid="{57FE5B21-ED8A-4E32-B1ED-510F374ABC5B}" name="Blacklist Pet Expenses"/>
    <tableColumn id="17" xr3:uid="{48E4F170-95A7-4E6F-BDF8-F42C1332A978}" name="Blacklist Misc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MEAT@BILLY'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tabSelected="1" zoomScale="70" zoomScaleNormal="70" workbookViewId="0">
      <selection activeCell="C6" sqref="C6"/>
    </sheetView>
  </sheetViews>
  <sheetFormatPr defaultColWidth="10.28515625" defaultRowHeight="15" x14ac:dyDescent="0.25"/>
  <cols>
    <col min="1" max="1" width="14.28515625" customWidth="1"/>
    <col min="2" max="2" width="14.5703125" customWidth="1"/>
    <col min="3" max="3" width="45.28515625" customWidth="1"/>
    <col min="4" max="4" width="14.28515625" customWidth="1"/>
    <col min="5" max="5" width="8.5703125" customWidth="1"/>
    <col min="6" max="6" width="9.42578125" customWidth="1"/>
    <col min="7" max="27" width="14.85546875" customWidth="1"/>
    <col min="28" max="28" width="13" customWidth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275</v>
      </c>
      <c r="F1" s="2" t="s">
        <v>215</v>
      </c>
      <c r="G1" s="2" t="s">
        <v>13</v>
      </c>
      <c r="H1" s="5" t="s">
        <v>5</v>
      </c>
      <c r="I1" s="2" t="s">
        <v>11</v>
      </c>
      <c r="J1" s="2" t="s">
        <v>4</v>
      </c>
      <c r="K1" t="s">
        <v>40</v>
      </c>
      <c r="L1" t="s">
        <v>6</v>
      </c>
      <c r="M1" t="s">
        <v>258</v>
      </c>
      <c r="N1" t="s">
        <v>39</v>
      </c>
      <c r="O1" t="s">
        <v>14</v>
      </c>
      <c r="P1" s="4" t="s">
        <v>304</v>
      </c>
      <c r="Q1" s="4" t="s">
        <v>164</v>
      </c>
      <c r="R1" t="s">
        <v>41</v>
      </c>
      <c r="S1" s="4" t="s">
        <v>257</v>
      </c>
      <c r="T1" s="4" t="s">
        <v>308</v>
      </c>
      <c r="U1" s="4" t="s">
        <v>309</v>
      </c>
      <c r="V1" s="4" t="s">
        <v>27</v>
      </c>
      <c r="W1" s="4" t="s">
        <v>259</v>
      </c>
      <c r="X1" s="4" t="s">
        <v>46</v>
      </c>
      <c r="Y1" s="4" t="s">
        <v>45</v>
      </c>
      <c r="Z1" s="4" t="s">
        <v>32</v>
      </c>
      <c r="AA1" s="4" t="s">
        <v>256</v>
      </c>
      <c r="AB1" s="4" t="s">
        <v>272</v>
      </c>
    </row>
    <row r="2" spans="1:28" x14ac:dyDescent="0.25">
      <c r="A2" s="3"/>
      <c r="E2" t="b">
        <v>0</v>
      </c>
      <c r="F2" s="4" t="b">
        <f>IF(Budgeting[[#This Row],[Exclude]],FALSE,IF(SUM(Budgeting[[#This Row],[Uncategorized]:[Misc]])&lt;&gt;Budgeting[[#This Row],[Amount]],TRUE,FALSE))</f>
        <v>0</v>
      </c>
      <c r="G2" s="4">
        <f>IF(SUM(Budgeting[[#This Row],[Salary]:[Misc]])=0,IF(Budgeting[[#This Row],[Exclude]],0,Budgeting[[#This Row],[Amount]]),0)</f>
        <v>0</v>
      </c>
      <c r="H2" s="10" cm="1">
        <f t="array" ref="H2">IF(SUMPRODUCT(--ISNUMBER(SEARCH({"Salary"},Budgeting[[#This Row],[Type]])))&gt;0,IF(Budgeting[[#This Row],[Exclude]],0,Budgeting[[#This Row],[Amount]]),0)</f>
        <v>0</v>
      </c>
      <c r="I2" s="4">
        <f>IF(SUMPRODUCT(--ISNUMBER(SEARCH("Transfer",Budgeting[[#This Row],[Type]])))&gt;0,IF(SUM(Budgeting[[#This Row],[Cash]:[Misc]])=0,IF(Budgeting[[#This Row],[Exclude]],0,Budgeting[[#This Row],[Amount]]),0),0)</f>
        <v>0</v>
      </c>
      <c r="J2" s="4">
        <f>IF(SUMPRODUCT(--ISNUMBER(SEARCH({"Cash","ATM"},Budgeting[[#This Row],[Type]])))&gt;0,IF(Budgeting[[#This Row],[Exclude]],0,Budgeting[[#This Row],[Amount]]),0)</f>
        <v>0</v>
      </c>
      <c r="K2" s="4" cm="1">
        <f t="array" ref="K2">IF(SUMPRODUCT(--ISNUMBER(SEARCH(Dining_Out,Budgeting[[#This Row],[Type]])))&gt;0,IF(SUMPRODUCT(--ISNUMBER(SEARCH(Blacklist_Dining_Out,Budgeting[[#This Row],[Type]])))&gt;0,0,IF(Budgeting[[#This Row],[Exclude]],0,Budgeting[[#This Row],[Amount]])),0)</f>
        <v>0</v>
      </c>
      <c r="L2" s="4" cm="1">
        <f t="array" ref="L2">IF(SUMPRODUCT(--ISNUMBER(SEARCH(Food,Budgeting[[#This Row],[Type]])))&gt;0,IF(SUMPRODUCT(--ISNUMBER(SEARCH(Blacklist_Food,Budgeting[[#This Row],[Type]])))&gt;0,0,IF(Budgeting[[#This Row],[Exclude]],0,Budgeting[[#This Row],[Amount]])),0)</f>
        <v>0</v>
      </c>
      <c r="M2" s="4" cm="1">
        <f t="array" ref="M2">IF(SUMPRODUCT(--ISNUMBER(SEARCH(Rent,Budgeting[[#This Row],[Type]])))&gt;0,IF(SUMPRODUCT(--ISNUMBER(SEARCH(Blacklist_Rent,Budgeting[[#This Row],[Type]])))&gt;0,0,IF(Budgeting[[#This Row],[Exclude]],0,Budgeting[[#This Row],[Amount]])),0)</f>
        <v>0</v>
      </c>
      <c r="N2" s="4" cm="1">
        <f t="array" ref="N2">IF(SUMPRODUCT(--ISNUMBER(SEARCH(Entertainment,Budgeting[[#This Row],[Type]])))&gt;0,IF(SUMPRODUCT(--ISNUMBER(SEARCH(Blacklist_Entertainment,Budgeting[[#This Row],[Type]])))&gt;0,0,IF(Budgeting[[#This Row],[Exclude]],0,Budgeting[[#This Row],[Amount]])),0)</f>
        <v>0</v>
      </c>
      <c r="O2" s="4" cm="1">
        <f t="array" ref="O2">IF(SUMPRODUCT(--ISNUMBER(SEARCH(Alcohol,Budgeting[[#This Row],[Type]])))&gt;0,IF(SUMPRODUCT(--ISNUMBER(SEARCH(Blacklist_Alcohol,Budgeting[[#This Row],[Type]])))&gt;0,0,IF(Budgeting[[#This Row],[Exclude]],0,Budgeting[[#This Row],[Amount]])),0)</f>
        <v>0</v>
      </c>
      <c r="P2" s="4" cm="1">
        <f t="array" ref="P2">IF(SUMPRODUCT(--ISNUMBER(SEARCH(Technology,Budgeting[[#This Row],[Type]])))&gt;0,IF(SUMPRODUCT(--ISNUMBER(SEARCH(Blacklist_Technology,Budgeting[[#This Row],[Type]])))&gt;0,0,IF(Budgeting[[#This Row],[Exclude]],0,Budgeting[[#This Row],[Amount]])),0)</f>
        <v>0</v>
      </c>
      <c r="Q2" s="4" cm="1">
        <f t="array" ref="Q2">IF(SUMPRODUCT(--ISNUMBER(SEARCH(Digital_Services,Budgeting[[#This Row],[Type]])))&gt;0,IF(SUMPRODUCT(--ISNUMBER(SEARCH(Blacklist_Digital_Services,Budgeting[[#This Row],[Type]])))&gt;0,0,IF(Budgeting[[#This Row],[Exclude]],0,Budgeting[[#This Row],[Amount]])),0)</f>
        <v>0</v>
      </c>
      <c r="R2" s="4" cm="1">
        <f t="array" ref="R2">IF(SUMPRODUCT(--ISNUMBER(SEARCH(Clothes,Budgeting[[#This Row],[Type]])))&gt;0,IF(SUMPRODUCT(--ISNUMBER(SEARCH(Blacklist_Clothes,Budgeting[[#This Row],[Type]])))&gt;0,0,IF(Budgeting[[#This Row],[Exclude]],0,Budgeting[[#This Row],[Amount]])),0)</f>
        <v>0</v>
      </c>
      <c r="S2" s="4" cm="1">
        <f t="array" ref="S2">IF(SUMPRODUCT(--ISNUMBER(SEARCH(Household_Expenses,Budgeting[[#This Row],[Type]])))&gt;0,IF(SUMPRODUCT(--ISNUMBER(SEARCH(Blacklist_Household_Expenses,Budgeting[[#This Row],[Type]])))&gt;0,0,IF(Budgeting[[#This Row],[Exclude]],0,Budgeting[[#This Row],[Amount]])),0)</f>
        <v>0</v>
      </c>
      <c r="T2" s="4" cm="1">
        <f t="array" ref="T2">IF(SUMPRODUCT(--ISNUMBER(SEARCH(Personal_Transport,Budgeting[[#This Row],[Type]])))&gt;0,IF(SUMPRODUCT(--ISNUMBER(SEARCH(Blacklist_Personal_Transport,Budgeting[[#This Row],[Type]])))&gt;0,0,IF(Budgeting[[#This Row],[Exclude]],0,Budgeting[[#This Row],[Amount]])),0)</f>
        <v>0</v>
      </c>
      <c r="U2" s="4" cm="1">
        <f t="array" ref="U2">IF(SUMPRODUCT(--ISNUMBER(SEARCH(Private_Transport,Budgeting[[#This Row],[Type]])))&gt;0,IF(SUMPRODUCT(--ISNUMBER(SEARCH(Blacklist_Private_Transport,Budgeting[[#This Row],[Type]])))&gt;0,0,IF(Budgeting[[#This Row],[Exclude]],0,Budgeting[[#This Row],[Amount]])),0)</f>
        <v>0</v>
      </c>
      <c r="V2" s="4" cm="1">
        <f t="array" ref="V2">IF(SUMPRODUCT(--ISNUMBER(SEARCH(Travel,Budgeting[[#This Row],[Type]])))&gt;0,IF(SUMPRODUCT(--ISNUMBER(SEARCH(Blacklist_Travel,Budgeting[[#This Row],[Type]])))&gt;0,0,IF(Budgeting[[#This Row],[Exclude]],0,Budgeting[[#This Row],[Amount]])),0)</f>
        <v>0</v>
      </c>
      <c r="W2" s="4" cm="1">
        <f t="array" ref="W2">IF(SUMPRODUCT(--ISNUMBER(SEARCH(Education,Budgeting[[#This Row],[Type]])))&gt;0,IF(SUMPRODUCT(--ISNUMBER(SEARCH(Blacklist_Education,Budgeting[[#This Row],[Type]])))&gt;0,0,IF(Budgeting[[#This Row],[Exclude]],0,Budgeting[[#This Row],[Amount]])),0)</f>
        <v>0</v>
      </c>
      <c r="X2" s="4" cm="1">
        <f t="array" ref="X2">IF(SUMPRODUCT(--ISNUMBER(SEARCH(Medical_Expenses,Budgeting[[#This Row],[Type]])))&gt;0,IF(SUMPRODUCT(--ISNUMBER(SEARCH(Blacklist_Medical_Expenses,Budgeting[[#This Row],[Type]])))&gt;0,0,IF(Budgeting[[#This Row],[Exclude]],0,Budgeting[[#This Row],[Amount]])),0)</f>
        <v>0</v>
      </c>
      <c r="Y2" s="4" cm="1">
        <f t="array" ref="Y2">IF(SUMPRODUCT(--ISNUMBER(SEARCH(Bills,Budgeting[[#This Row],[Type]])))&gt;0,IF(SUMPRODUCT(--ISNUMBER(SEARCH(Blacklist_Bills,Budgeting[[#This Row],[Type]])))&gt;0,0,IF(Budgeting[[#This Row],[Exclude]],0,Budgeting[[#This Row],[Amount]])),0)</f>
        <v>0</v>
      </c>
      <c r="Z2" s="4" cm="1">
        <f t="array" ref="Z2">IF(SUMPRODUCT(--ISNUMBER(SEARCH(Pet_Expenses,Budgeting[[#This Row],[Type]])))&gt;0,IF(SUMPRODUCT(--ISNUMBER(SEARCH(Blacklist_Pet_Expenses,Budgeting[[#This Row],[Type]])))&gt;0,0,IF(Budgeting[[#This Row],[Exclude]],0,Budgeting[[#This Row],[Amount]])),0)</f>
        <v>0</v>
      </c>
      <c r="AA2" s="4" cm="1">
        <f t="array" ref="AA2">IF(SUMPRODUCT(--ISNUMBER(SEARCH(Misc,Budgeting[[#This Row],[Type]])))&gt;0,IF(SUMPRODUCT(--ISNUMBER(SEARCH(Blacklist_Misc,Budgeting[[#This Row],[Type]])))&gt;0,0,IF(Budgeting[[#This Row],[Exclude]],0,Budgeting[[#This Row],[Amount]])),0)</f>
        <v>0</v>
      </c>
      <c r="AB2" s="9">
        <f>WEEKNUM(Budgeting[[#This Row],[Date]])</f>
        <v>0</v>
      </c>
    </row>
    <row r="3" spans="1:28" x14ac:dyDescent="0.25">
      <c r="A3" s="2" t="s">
        <v>230</v>
      </c>
      <c r="B3" s="2">
        <f>SUM(B2:B2)</f>
        <v>0</v>
      </c>
      <c r="C3" s="2" t="s">
        <v>24</v>
      </c>
      <c r="D3" s="2">
        <f>SUM(Budgeting[[#Totals],[Uncategorized]:[Misc]])</f>
        <v>0</v>
      </c>
      <c r="E3" s="2"/>
      <c r="F3" s="2" t="str" cm="1">
        <f t="array" ref="F3">IF(SUMPRODUCT(--ISNUMBER(SEARCH("TRUE",Budgeting[Duplicates])))&gt;0,"ERROR","VALID")</f>
        <v>VALID</v>
      </c>
      <c r="G3" s="2">
        <f>SUM(G2:G2)</f>
        <v>0</v>
      </c>
      <c r="H3" s="2">
        <f>SUM(H2:H2)</f>
        <v>0</v>
      </c>
      <c r="I3" s="2">
        <f>SUM(I2:I2)</f>
        <v>0</v>
      </c>
      <c r="J3" s="2">
        <f>SUM(J2:J2)</f>
        <v>0</v>
      </c>
      <c r="K3" s="2">
        <f>SUM(K2:K2)</f>
        <v>0</v>
      </c>
      <c r="L3" s="2">
        <f>SUM(L2:L2)</f>
        <v>0</v>
      </c>
      <c r="M3" s="2">
        <f>SUM(M2:M2)</f>
        <v>0</v>
      </c>
      <c r="N3" s="2">
        <f>SUM(N2:N2)</f>
        <v>0</v>
      </c>
      <c r="O3" s="2">
        <f>SUM(O2:O2)</f>
        <v>0</v>
      </c>
      <c r="P3" s="2">
        <f>SUM(P2:P2)</f>
        <v>0</v>
      </c>
      <c r="Q3" s="2">
        <f>SUM(Q2:Q2)</f>
        <v>0</v>
      </c>
      <c r="R3" s="2">
        <f>SUM(R2:R2)</f>
        <v>0</v>
      </c>
      <c r="S3" s="2">
        <f>SUM(S2:S2)</f>
        <v>0</v>
      </c>
      <c r="T3" s="2">
        <f>SUM(T2:T2)</f>
        <v>0</v>
      </c>
      <c r="U3" s="2">
        <f>SUM(U2:U2)</f>
        <v>0</v>
      </c>
      <c r="V3" s="2">
        <f>SUM(V2:V2)</f>
        <v>0</v>
      </c>
      <c r="W3" s="2">
        <f>SUM(W2:W2)</f>
        <v>0</v>
      </c>
      <c r="X3" s="2">
        <f>SUM(X2:X2)</f>
        <v>0</v>
      </c>
      <c r="Y3" s="2">
        <f>SUM(Y2:Y2)</f>
        <v>0</v>
      </c>
      <c r="Z3" s="2">
        <f>SUM(Z2:Z2)</f>
        <v>0</v>
      </c>
      <c r="AA3" s="2">
        <f>SUM(AA2:AA2)</f>
        <v>0</v>
      </c>
      <c r="AB3" s="7"/>
    </row>
    <row r="4" spans="1:28" x14ac:dyDescent="0.25">
      <c r="A4" t="s">
        <v>273</v>
      </c>
      <c r="B4" s="3">
        <f>A2</f>
        <v>0</v>
      </c>
      <c r="C4" t="s">
        <v>365</v>
      </c>
      <c r="D4" s="2">
        <f>Budgeting[[#Totals],[Salary]]/52</f>
        <v>0</v>
      </c>
      <c r="G4" s="2"/>
      <c r="I4" s="2">
        <f>Budgeting[[#Totals],[Transfers]]/52</f>
        <v>0</v>
      </c>
      <c r="J4" s="2">
        <f>Budgeting[[#Totals],[Cash]]/52</f>
        <v>0</v>
      </c>
      <c r="K4" s="2">
        <f>Budgeting[[#Totals],[Dining Out]]/52</f>
        <v>0</v>
      </c>
      <c r="L4" s="2">
        <f>Budgeting[[#Totals],[Food]]/52</f>
        <v>0</v>
      </c>
      <c r="M4" s="2">
        <f>Budgeting[[#Totals],[Rent]]/52</f>
        <v>0</v>
      </c>
      <c r="N4" s="2">
        <f>Budgeting[[#Totals],[Entertainment]]/52</f>
        <v>0</v>
      </c>
      <c r="O4" s="2">
        <f>Budgeting[[#Totals],[Alcohol]]/52</f>
        <v>0</v>
      </c>
      <c r="P4" s="2">
        <f>Budgeting[[#Totals],[Technology]]/52</f>
        <v>0</v>
      </c>
      <c r="Q4" s="2">
        <f>Budgeting[[#Totals],[Digital Services]]/52</f>
        <v>0</v>
      </c>
      <c r="R4" s="2">
        <f>Budgeting[[#Totals],[Clothes]]/52</f>
        <v>0</v>
      </c>
      <c r="S4" s="2">
        <f>Budgeting[[#Totals],[Household Expenses]]/52</f>
        <v>0</v>
      </c>
      <c r="T4" s="2">
        <f>Budgeting[[#Totals],[Personal Transport]]/52</f>
        <v>0</v>
      </c>
      <c r="U4" s="2">
        <f>Budgeting[[#Totals],[Private Transport]]/52</f>
        <v>0</v>
      </c>
      <c r="V4" s="2">
        <f>Budgeting[[#Totals],[Travel]]/52</f>
        <v>0</v>
      </c>
      <c r="W4" s="2">
        <f>Budgeting[[#Totals],[Education]]/52</f>
        <v>0</v>
      </c>
      <c r="X4" s="2">
        <f>Budgeting[[#Totals],[Medical Expenses]]/52</f>
        <v>0</v>
      </c>
      <c r="Y4" s="2">
        <f>Budgeting[[#Totals],[Bills]]/52</f>
        <v>0</v>
      </c>
      <c r="Z4" s="2">
        <f>Budgeting[[#Totals],[Pet Expenses]]/52</f>
        <v>0</v>
      </c>
      <c r="AA4" s="2">
        <f>Budgeting[[#Totals],[Misc]]/52</f>
        <v>0</v>
      </c>
    </row>
    <row r="5" spans="1:28" x14ac:dyDescent="0.25">
      <c r="A5" t="s">
        <v>274</v>
      </c>
      <c r="B5" s="8">
        <f>WEEKNUM(B4)</f>
        <v>0</v>
      </c>
      <c r="C5" s="2" t="s">
        <v>366</v>
      </c>
      <c r="D5" s="2">
        <f>SUM(I4:AA4)</f>
        <v>0</v>
      </c>
      <c r="E5" s="6"/>
    </row>
    <row r="6" spans="1:28" x14ac:dyDescent="0.25">
      <c r="A6" t="s">
        <v>272</v>
      </c>
    </row>
    <row r="7" spans="1:28" x14ac:dyDescent="0.25">
      <c r="A7">
        <f>$B$5+0</f>
        <v>0</v>
      </c>
      <c r="B7" s="2">
        <f>SUMIFS(Budgeting[Amount],Budgeting[Week],A7,Budgeting[Exclude],FALSE)</f>
        <v>0</v>
      </c>
      <c r="C7" s="2">
        <f>B7</f>
        <v>0</v>
      </c>
    </row>
    <row r="8" spans="1:28" x14ac:dyDescent="0.25">
      <c r="A8">
        <f>$B$5+1</f>
        <v>1</v>
      </c>
      <c r="B8" s="2">
        <f>SUMIFS(Budgeting[Amount],Budgeting[Week],A8,Budgeting[Exclude],FALSE)</f>
        <v>0</v>
      </c>
      <c r="C8" s="2">
        <f>B8+C7</f>
        <v>0</v>
      </c>
    </row>
    <row r="9" spans="1:28" x14ac:dyDescent="0.25">
      <c r="A9">
        <f>$B$5+2</f>
        <v>2</v>
      </c>
      <c r="B9" s="2">
        <f>SUMIFS(Budgeting[Amount],Budgeting[Week],A9,Budgeting[Exclude],FALSE)</f>
        <v>0</v>
      </c>
      <c r="C9" s="2">
        <f t="shared" ref="C9:C59" si="0">B9+C8</f>
        <v>0</v>
      </c>
    </row>
    <row r="10" spans="1:28" x14ac:dyDescent="0.25">
      <c r="A10">
        <f>$B$5+3</f>
        <v>3</v>
      </c>
      <c r="B10" s="2">
        <f>SUMIFS(Budgeting[Amount],Budgeting[Week],A10,Budgeting[Exclude],FALSE)</f>
        <v>0</v>
      </c>
      <c r="C10" s="2">
        <f t="shared" si="0"/>
        <v>0</v>
      </c>
    </row>
    <row r="11" spans="1:28" x14ac:dyDescent="0.25">
      <c r="A11">
        <f>$B$5+4</f>
        <v>4</v>
      </c>
      <c r="B11" s="2">
        <f>SUMIFS(Budgeting[Amount],Budgeting[Week],A11,Budgeting[Exclude],FALSE)</f>
        <v>0</v>
      </c>
      <c r="C11" s="2">
        <f t="shared" si="0"/>
        <v>0</v>
      </c>
    </row>
    <row r="12" spans="1:28" x14ac:dyDescent="0.25">
      <c r="A12">
        <f>$B$5+5</f>
        <v>5</v>
      </c>
      <c r="B12" s="2">
        <f>SUMIFS(Budgeting[Amount],Budgeting[Week],A12,Budgeting[Exclude],FALSE)</f>
        <v>0</v>
      </c>
      <c r="C12" s="2">
        <f t="shared" si="0"/>
        <v>0</v>
      </c>
    </row>
    <row r="13" spans="1:28" x14ac:dyDescent="0.25">
      <c r="A13">
        <f>$B$5+6</f>
        <v>6</v>
      </c>
      <c r="B13" s="2">
        <f>SUMIFS(Budgeting[Amount],Budgeting[Week],A13,Budgeting[Exclude],FALSE)</f>
        <v>0</v>
      </c>
      <c r="C13" s="2">
        <f t="shared" si="0"/>
        <v>0</v>
      </c>
    </row>
    <row r="14" spans="1:28" x14ac:dyDescent="0.25">
      <c r="A14">
        <f>$B$5+7</f>
        <v>7</v>
      </c>
      <c r="B14" s="2">
        <f>SUMIFS(Budgeting[Amount],Budgeting[Week],A14,Budgeting[Exclude],FALSE)</f>
        <v>0</v>
      </c>
      <c r="C14" s="2">
        <f t="shared" si="0"/>
        <v>0</v>
      </c>
    </row>
    <row r="15" spans="1:28" x14ac:dyDescent="0.25">
      <c r="A15">
        <f>$B$5+8</f>
        <v>8</v>
      </c>
      <c r="B15" s="2">
        <f>SUMIFS(Budgeting[Amount],Budgeting[Week],A15,Budgeting[Exclude],FALSE)</f>
        <v>0</v>
      </c>
      <c r="C15" s="2">
        <f t="shared" si="0"/>
        <v>0</v>
      </c>
    </row>
    <row r="16" spans="1:28" x14ac:dyDescent="0.25">
      <c r="A16">
        <f>$B$5+9</f>
        <v>9</v>
      </c>
      <c r="B16" s="2">
        <f>SUMIFS(Budgeting[Amount],Budgeting[Week],A16,Budgeting[Exclude],FALSE)</f>
        <v>0</v>
      </c>
      <c r="C16" s="2">
        <f t="shared" si="0"/>
        <v>0</v>
      </c>
    </row>
    <row r="17" spans="1:3" x14ac:dyDescent="0.25">
      <c r="A17">
        <f>$B$5+10</f>
        <v>10</v>
      </c>
      <c r="B17" s="2">
        <f>SUMIFS(Budgeting[Amount],Budgeting[Week],A17,Budgeting[Exclude],FALSE)</f>
        <v>0</v>
      </c>
      <c r="C17" s="2">
        <f t="shared" si="0"/>
        <v>0</v>
      </c>
    </row>
    <row r="18" spans="1:3" x14ac:dyDescent="0.25">
      <c r="A18">
        <f>$B$5+11</f>
        <v>11</v>
      </c>
      <c r="B18" s="2">
        <f>SUMIFS(Budgeting[Amount],Budgeting[Week],A18,Budgeting[Exclude],FALSE)</f>
        <v>0</v>
      </c>
      <c r="C18" s="2">
        <f t="shared" si="0"/>
        <v>0</v>
      </c>
    </row>
    <row r="19" spans="1:3" x14ac:dyDescent="0.25">
      <c r="A19">
        <f>$B$5+12</f>
        <v>12</v>
      </c>
      <c r="B19" s="2">
        <f>SUMIFS(Budgeting[Amount],Budgeting[Week],A19,Budgeting[Exclude],FALSE)</f>
        <v>0</v>
      </c>
      <c r="C19" s="2">
        <f t="shared" si="0"/>
        <v>0</v>
      </c>
    </row>
    <row r="20" spans="1:3" x14ac:dyDescent="0.25">
      <c r="A20">
        <f>$B$5+13</f>
        <v>13</v>
      </c>
      <c r="B20" s="2">
        <f>SUMIFS(Budgeting[Amount],Budgeting[Week],A20,Budgeting[Exclude],FALSE)</f>
        <v>0</v>
      </c>
      <c r="C20" s="2">
        <f t="shared" si="0"/>
        <v>0</v>
      </c>
    </row>
    <row r="21" spans="1:3" x14ac:dyDescent="0.25">
      <c r="A21">
        <f>$B$5+14</f>
        <v>14</v>
      </c>
      <c r="B21" s="2">
        <f>SUMIFS(Budgeting[Amount],Budgeting[Week],A21,Budgeting[Exclude],FALSE)</f>
        <v>0</v>
      </c>
      <c r="C21" s="2">
        <f t="shared" si="0"/>
        <v>0</v>
      </c>
    </row>
    <row r="22" spans="1:3" x14ac:dyDescent="0.25">
      <c r="A22">
        <f>$B$5+15</f>
        <v>15</v>
      </c>
      <c r="B22" s="2">
        <f>SUMIFS(Budgeting[Amount],Budgeting[Week],A22,Budgeting[Exclude],FALSE)</f>
        <v>0</v>
      </c>
      <c r="C22" s="2">
        <f t="shared" si="0"/>
        <v>0</v>
      </c>
    </row>
    <row r="23" spans="1:3" x14ac:dyDescent="0.25">
      <c r="A23">
        <f>$B$5+16</f>
        <v>16</v>
      </c>
      <c r="B23" s="2">
        <f>SUMIFS(Budgeting[Amount],Budgeting[Week],A23,Budgeting[Exclude],FALSE)</f>
        <v>0</v>
      </c>
      <c r="C23" s="2">
        <f t="shared" si="0"/>
        <v>0</v>
      </c>
    </row>
    <row r="24" spans="1:3" x14ac:dyDescent="0.25">
      <c r="A24">
        <f>$B$5+17</f>
        <v>17</v>
      </c>
      <c r="B24" s="2">
        <f>SUMIFS(Budgeting[Amount],Budgeting[Week],A24,Budgeting[Exclude],FALSE)</f>
        <v>0</v>
      </c>
      <c r="C24" s="2">
        <f t="shared" si="0"/>
        <v>0</v>
      </c>
    </row>
    <row r="25" spans="1:3" x14ac:dyDescent="0.25">
      <c r="A25">
        <f>$B$5+18</f>
        <v>18</v>
      </c>
      <c r="B25" s="2">
        <f>SUMIFS(Budgeting[Amount],Budgeting[Week],A25,Budgeting[Exclude],FALSE)</f>
        <v>0</v>
      </c>
      <c r="C25" s="2">
        <f t="shared" si="0"/>
        <v>0</v>
      </c>
    </row>
    <row r="26" spans="1:3" x14ac:dyDescent="0.25">
      <c r="A26">
        <f>$B$5+19</f>
        <v>19</v>
      </c>
      <c r="B26" s="2">
        <f>SUMIFS(Budgeting[Amount],Budgeting[Week],A26,Budgeting[Exclude],FALSE)</f>
        <v>0</v>
      </c>
      <c r="C26" s="2">
        <f t="shared" si="0"/>
        <v>0</v>
      </c>
    </row>
    <row r="27" spans="1:3" x14ac:dyDescent="0.25">
      <c r="A27">
        <f>$B$5+20</f>
        <v>20</v>
      </c>
      <c r="B27" s="2">
        <f>SUMIFS(Budgeting[Amount],Budgeting[Week],A27,Budgeting[Exclude],FALSE)</f>
        <v>0</v>
      </c>
      <c r="C27" s="2">
        <f t="shared" si="0"/>
        <v>0</v>
      </c>
    </row>
    <row r="28" spans="1:3" x14ac:dyDescent="0.25">
      <c r="A28">
        <f>$B$5+21</f>
        <v>21</v>
      </c>
      <c r="B28" s="2">
        <f>SUMIFS(Budgeting[Amount],Budgeting[Week],A28,Budgeting[Exclude],FALSE)</f>
        <v>0</v>
      </c>
      <c r="C28" s="2">
        <f t="shared" si="0"/>
        <v>0</v>
      </c>
    </row>
    <row r="29" spans="1:3" x14ac:dyDescent="0.25">
      <c r="A29">
        <f>$B$5+22</f>
        <v>22</v>
      </c>
      <c r="B29" s="2">
        <f>SUMIFS(Budgeting[Amount],Budgeting[Week],A29,Budgeting[Exclude],FALSE)</f>
        <v>0</v>
      </c>
      <c r="C29" s="2">
        <f t="shared" si="0"/>
        <v>0</v>
      </c>
    </row>
    <row r="30" spans="1:3" x14ac:dyDescent="0.25">
      <c r="A30">
        <f>$B$5+23</f>
        <v>23</v>
      </c>
      <c r="B30" s="2">
        <f>SUMIFS(Budgeting[Amount],Budgeting[Week],A30,Budgeting[Exclude],FALSE)</f>
        <v>0</v>
      </c>
      <c r="C30" s="2">
        <f t="shared" si="0"/>
        <v>0</v>
      </c>
    </row>
    <row r="31" spans="1:3" x14ac:dyDescent="0.25">
      <c r="A31">
        <f>$B$5+24</f>
        <v>24</v>
      </c>
      <c r="B31" s="2">
        <f>SUMIFS(Budgeting[Amount],Budgeting[Week],A31,Budgeting[Exclude],FALSE)</f>
        <v>0</v>
      </c>
      <c r="C31" s="2">
        <f t="shared" si="0"/>
        <v>0</v>
      </c>
    </row>
    <row r="32" spans="1:3" x14ac:dyDescent="0.25">
      <c r="A32">
        <f>$B$5+25</f>
        <v>25</v>
      </c>
      <c r="B32" s="2">
        <f>SUMIFS(Budgeting[Amount],Budgeting[Week],A32,Budgeting[Exclude],FALSE)</f>
        <v>0</v>
      </c>
      <c r="C32" s="2">
        <f t="shared" si="0"/>
        <v>0</v>
      </c>
    </row>
    <row r="33" spans="1:3" x14ac:dyDescent="0.25">
      <c r="A33">
        <f>$B$5+26</f>
        <v>26</v>
      </c>
      <c r="B33" s="2">
        <f>SUMIFS(Budgeting[Amount],Budgeting[Week],A33,Budgeting[Exclude],FALSE)</f>
        <v>0</v>
      </c>
      <c r="C33" s="2">
        <f t="shared" si="0"/>
        <v>0</v>
      </c>
    </row>
    <row r="34" spans="1:3" x14ac:dyDescent="0.25">
      <c r="A34">
        <f>$B$5+27</f>
        <v>27</v>
      </c>
      <c r="B34" s="2">
        <f>SUMIFS(Budgeting[Amount],Budgeting[Week],A34,Budgeting[Exclude],FALSE)</f>
        <v>0</v>
      </c>
      <c r="C34" s="2">
        <f t="shared" si="0"/>
        <v>0</v>
      </c>
    </row>
    <row r="35" spans="1:3" x14ac:dyDescent="0.25">
      <c r="A35">
        <f>$B$5+28</f>
        <v>28</v>
      </c>
      <c r="B35" s="2">
        <f>SUMIFS(Budgeting[Amount],Budgeting[Week],A35,Budgeting[Exclude],FALSE)</f>
        <v>0</v>
      </c>
      <c r="C35" s="2">
        <f t="shared" si="0"/>
        <v>0</v>
      </c>
    </row>
    <row r="36" spans="1:3" x14ac:dyDescent="0.25">
      <c r="A36">
        <f>$B$5+29</f>
        <v>29</v>
      </c>
      <c r="B36" s="2">
        <f>SUMIFS(Budgeting[Amount],Budgeting[Week],A36,Budgeting[Exclude],FALSE)</f>
        <v>0</v>
      </c>
      <c r="C36" s="2">
        <f t="shared" si="0"/>
        <v>0</v>
      </c>
    </row>
    <row r="37" spans="1:3" x14ac:dyDescent="0.25">
      <c r="A37">
        <f>$B$5+30</f>
        <v>30</v>
      </c>
      <c r="B37" s="2">
        <f>SUMIFS(Budgeting[Amount],Budgeting[Week],A37,Budgeting[Exclude],FALSE)</f>
        <v>0</v>
      </c>
      <c r="C37" s="2">
        <f t="shared" si="0"/>
        <v>0</v>
      </c>
    </row>
    <row r="38" spans="1:3" x14ac:dyDescent="0.25">
      <c r="A38">
        <f>$B$5+31</f>
        <v>31</v>
      </c>
      <c r="B38" s="2">
        <f>SUMIFS(Budgeting[Amount],Budgeting[Week],A38,Budgeting[Exclude],FALSE)</f>
        <v>0</v>
      </c>
      <c r="C38" s="2">
        <f t="shared" si="0"/>
        <v>0</v>
      </c>
    </row>
    <row r="39" spans="1:3" x14ac:dyDescent="0.25">
      <c r="A39">
        <f>$B$5+32</f>
        <v>32</v>
      </c>
      <c r="B39" s="2">
        <f>SUMIFS(Budgeting[Amount],Budgeting[Week],A39,Budgeting[Exclude],FALSE)</f>
        <v>0</v>
      </c>
      <c r="C39" s="2">
        <f t="shared" si="0"/>
        <v>0</v>
      </c>
    </row>
    <row r="40" spans="1:3" x14ac:dyDescent="0.25">
      <c r="A40">
        <f>$B$5+33</f>
        <v>33</v>
      </c>
      <c r="B40" s="2">
        <f>SUMIFS(Budgeting[Amount],Budgeting[Week],A40,Budgeting[Exclude],FALSE)</f>
        <v>0</v>
      </c>
      <c r="C40" s="2">
        <f t="shared" si="0"/>
        <v>0</v>
      </c>
    </row>
    <row r="41" spans="1:3" x14ac:dyDescent="0.25">
      <c r="A41">
        <f>$B$5+34</f>
        <v>34</v>
      </c>
      <c r="B41" s="2">
        <f>SUMIFS(Budgeting[Amount],Budgeting[Week],A41,Budgeting[Exclude],FALSE)</f>
        <v>0</v>
      </c>
      <c r="C41" s="2">
        <f t="shared" si="0"/>
        <v>0</v>
      </c>
    </row>
    <row r="42" spans="1:3" x14ac:dyDescent="0.25">
      <c r="A42">
        <f>$B$5+35</f>
        <v>35</v>
      </c>
      <c r="B42" s="2">
        <f>SUMIFS(Budgeting[Amount],Budgeting[Week],A42,Budgeting[Exclude],FALSE)</f>
        <v>0</v>
      </c>
      <c r="C42" s="2">
        <f t="shared" si="0"/>
        <v>0</v>
      </c>
    </row>
    <row r="43" spans="1:3" x14ac:dyDescent="0.25">
      <c r="A43">
        <f>$B$5+36</f>
        <v>36</v>
      </c>
      <c r="B43" s="2">
        <f>SUMIFS(Budgeting[Amount],Budgeting[Week],A43,Budgeting[Exclude],FALSE)</f>
        <v>0</v>
      </c>
      <c r="C43" s="2">
        <f t="shared" si="0"/>
        <v>0</v>
      </c>
    </row>
    <row r="44" spans="1:3" x14ac:dyDescent="0.25">
      <c r="A44">
        <f>$B$5+37</f>
        <v>37</v>
      </c>
      <c r="B44" s="2">
        <f>SUMIFS(Budgeting[Amount],Budgeting[Week],A44,Budgeting[Exclude],FALSE)</f>
        <v>0</v>
      </c>
      <c r="C44" s="2">
        <f t="shared" si="0"/>
        <v>0</v>
      </c>
    </row>
    <row r="45" spans="1:3" x14ac:dyDescent="0.25">
      <c r="A45">
        <f>$B$5+38</f>
        <v>38</v>
      </c>
      <c r="B45" s="2">
        <f>SUMIFS(Budgeting[Amount],Budgeting[Week],A45,Budgeting[Exclude],FALSE)</f>
        <v>0</v>
      </c>
      <c r="C45" s="2">
        <f t="shared" si="0"/>
        <v>0</v>
      </c>
    </row>
    <row r="46" spans="1:3" x14ac:dyDescent="0.25">
      <c r="A46">
        <f>$B$5+39</f>
        <v>39</v>
      </c>
      <c r="B46" s="2">
        <f>SUMIFS(Budgeting[Amount],Budgeting[Week],A46,Budgeting[Exclude],FALSE)</f>
        <v>0</v>
      </c>
      <c r="C46" s="2">
        <f t="shared" si="0"/>
        <v>0</v>
      </c>
    </row>
    <row r="47" spans="1:3" x14ac:dyDescent="0.25">
      <c r="A47">
        <f>$B$5+40</f>
        <v>40</v>
      </c>
      <c r="B47" s="2">
        <f>SUMIFS(Budgeting[Amount],Budgeting[Week],A47,Budgeting[Exclude],FALSE)</f>
        <v>0</v>
      </c>
      <c r="C47" s="2">
        <f t="shared" si="0"/>
        <v>0</v>
      </c>
    </row>
    <row r="48" spans="1:3" x14ac:dyDescent="0.25">
      <c r="A48">
        <f>$B$5+41</f>
        <v>41</v>
      </c>
      <c r="B48" s="2">
        <f>SUMIFS(Budgeting[Amount],Budgeting[Week],A48,Budgeting[Exclude],FALSE)</f>
        <v>0</v>
      </c>
      <c r="C48" s="2">
        <f t="shared" si="0"/>
        <v>0</v>
      </c>
    </row>
    <row r="49" spans="1:3" x14ac:dyDescent="0.25">
      <c r="A49">
        <f>$B$5+42</f>
        <v>42</v>
      </c>
      <c r="B49" s="2">
        <f>SUMIFS(Budgeting[Amount],Budgeting[Week],A49,Budgeting[Exclude],FALSE)</f>
        <v>0</v>
      </c>
      <c r="C49" s="2">
        <f t="shared" si="0"/>
        <v>0</v>
      </c>
    </row>
    <row r="50" spans="1:3" x14ac:dyDescent="0.25">
      <c r="A50">
        <f>$B$5+43</f>
        <v>43</v>
      </c>
      <c r="B50" s="2">
        <f>SUMIFS(Budgeting[Amount],Budgeting[Week],A50,Budgeting[Exclude],FALSE)</f>
        <v>0</v>
      </c>
      <c r="C50" s="2">
        <f t="shared" si="0"/>
        <v>0</v>
      </c>
    </row>
    <row r="51" spans="1:3" x14ac:dyDescent="0.25">
      <c r="A51">
        <f>$B$5+44</f>
        <v>44</v>
      </c>
      <c r="B51" s="2">
        <f>SUMIFS(Budgeting[Amount],Budgeting[Week],A51,Budgeting[Exclude],FALSE)</f>
        <v>0</v>
      </c>
      <c r="C51" s="2">
        <f t="shared" si="0"/>
        <v>0</v>
      </c>
    </row>
    <row r="52" spans="1:3" x14ac:dyDescent="0.25">
      <c r="A52">
        <f>$B$5+45</f>
        <v>45</v>
      </c>
      <c r="B52" s="2">
        <f>SUMIFS(Budgeting[Amount],Budgeting[Week],A52,Budgeting[Exclude],FALSE)</f>
        <v>0</v>
      </c>
      <c r="C52" s="2">
        <f t="shared" si="0"/>
        <v>0</v>
      </c>
    </row>
    <row r="53" spans="1:3" x14ac:dyDescent="0.25">
      <c r="A53">
        <f>$B$5+46</f>
        <v>46</v>
      </c>
      <c r="B53" s="2">
        <f>SUMIFS(Budgeting[Amount],Budgeting[Week],A53,Budgeting[Exclude],FALSE)</f>
        <v>0</v>
      </c>
      <c r="C53" s="2">
        <f t="shared" si="0"/>
        <v>0</v>
      </c>
    </row>
    <row r="54" spans="1:3" x14ac:dyDescent="0.25">
      <c r="A54">
        <f>$B$5+47</f>
        <v>47</v>
      </c>
      <c r="B54" s="2">
        <f>SUMIFS(Budgeting[Amount],Budgeting[Week],A54,Budgeting[Exclude],FALSE)</f>
        <v>0</v>
      </c>
      <c r="C54" s="2">
        <f t="shared" si="0"/>
        <v>0</v>
      </c>
    </row>
    <row r="55" spans="1:3" x14ac:dyDescent="0.25">
      <c r="A55">
        <f>$B$5+48</f>
        <v>48</v>
      </c>
      <c r="B55" s="2">
        <f>SUMIFS(Budgeting[Amount],Budgeting[Week],A55,Budgeting[Exclude],FALSE)</f>
        <v>0</v>
      </c>
      <c r="C55" s="2">
        <f t="shared" si="0"/>
        <v>0</v>
      </c>
    </row>
    <row r="56" spans="1:3" x14ac:dyDescent="0.25">
      <c r="A56">
        <f>$B$5+49</f>
        <v>49</v>
      </c>
      <c r="B56" s="2">
        <f>SUMIFS(Budgeting[Amount],Budgeting[Week],A56,Budgeting[Exclude],FALSE)</f>
        <v>0</v>
      </c>
      <c r="C56" s="2">
        <f t="shared" si="0"/>
        <v>0</v>
      </c>
    </row>
    <row r="57" spans="1:3" x14ac:dyDescent="0.25">
      <c r="A57">
        <f>$B$5+50</f>
        <v>50</v>
      </c>
      <c r="B57" s="2">
        <f>SUMIFS(Budgeting[Amount],Budgeting[Week],A57,Budgeting[Exclude],FALSE)</f>
        <v>0</v>
      </c>
      <c r="C57" s="2">
        <f t="shared" si="0"/>
        <v>0</v>
      </c>
    </row>
    <row r="58" spans="1:3" x14ac:dyDescent="0.25">
      <c r="A58">
        <f>$B$5+51</f>
        <v>51</v>
      </c>
      <c r="B58" s="2">
        <f>SUMIFS(Budgeting[Amount],Budgeting[Week],A58,Budgeting[Exclude],FALSE)</f>
        <v>0</v>
      </c>
      <c r="C58" s="2">
        <f t="shared" si="0"/>
        <v>0</v>
      </c>
    </row>
    <row r="59" spans="1:3" x14ac:dyDescent="0.25">
      <c r="A59">
        <f>$B$5+52</f>
        <v>52</v>
      </c>
      <c r="B59" s="2">
        <f>SUMIFS(Budgeting[Amount],Budgeting[Week],A59,Budgeting[Exclude],FALSE)</f>
        <v>0</v>
      </c>
      <c r="C59" s="2">
        <f t="shared" si="0"/>
        <v>0</v>
      </c>
    </row>
    <row r="60" spans="1:3" x14ac:dyDescent="0.25">
      <c r="A60" t="s">
        <v>276</v>
      </c>
      <c r="B60" s="2">
        <f>SUM(B7:B59)</f>
        <v>0</v>
      </c>
    </row>
  </sheetData>
  <phoneticPr fontId="19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7BEE-F478-4E46-B72C-43030785A599}">
  <dimension ref="A1:Q102"/>
  <sheetViews>
    <sheetView zoomScaleNormal="100" workbookViewId="0">
      <selection activeCell="E4" sqref="E4:E14"/>
    </sheetView>
  </sheetViews>
  <sheetFormatPr defaultColWidth="16.85546875" defaultRowHeight="15" x14ac:dyDescent="0.25"/>
  <sheetData>
    <row r="1" spans="1:17" x14ac:dyDescent="0.25">
      <c r="A1" t="s">
        <v>337</v>
      </c>
    </row>
    <row r="3" spans="1:17" x14ac:dyDescent="0.25">
      <c r="A3" t="s">
        <v>40</v>
      </c>
      <c r="B3" t="s">
        <v>6</v>
      </c>
      <c r="C3" t="s">
        <v>258</v>
      </c>
      <c r="D3" t="s">
        <v>39</v>
      </c>
      <c r="E3" t="s">
        <v>14</v>
      </c>
      <c r="F3" t="s">
        <v>304</v>
      </c>
      <c r="G3" t="s">
        <v>164</v>
      </c>
      <c r="H3" t="s">
        <v>41</v>
      </c>
      <c r="I3" t="s">
        <v>257</v>
      </c>
      <c r="J3" t="s">
        <v>308</v>
      </c>
      <c r="K3" t="s">
        <v>309</v>
      </c>
      <c r="L3" t="s">
        <v>27</v>
      </c>
      <c r="M3" t="s">
        <v>259</v>
      </c>
      <c r="N3" t="s">
        <v>46</v>
      </c>
      <c r="O3" t="s">
        <v>45</v>
      </c>
      <c r="P3" t="s">
        <v>32</v>
      </c>
      <c r="Q3" t="s">
        <v>256</v>
      </c>
    </row>
    <row r="4" spans="1:17" x14ac:dyDescent="0.25">
      <c r="A4" t="s">
        <v>40</v>
      </c>
      <c r="B4" t="s">
        <v>6</v>
      </c>
      <c r="C4" t="s">
        <v>258</v>
      </c>
      <c r="D4" t="s">
        <v>39</v>
      </c>
      <c r="E4" t="s">
        <v>14</v>
      </c>
      <c r="F4" t="s">
        <v>304</v>
      </c>
      <c r="G4" t="s">
        <v>164</v>
      </c>
      <c r="H4" t="s">
        <v>41</v>
      </c>
      <c r="I4" t="s">
        <v>257</v>
      </c>
      <c r="J4" t="s">
        <v>308</v>
      </c>
      <c r="K4" t="s">
        <v>309</v>
      </c>
      <c r="L4" t="s">
        <v>27</v>
      </c>
      <c r="M4" t="s">
        <v>259</v>
      </c>
      <c r="N4" t="s">
        <v>46</v>
      </c>
      <c r="O4" t="s">
        <v>45</v>
      </c>
      <c r="P4" t="s">
        <v>32</v>
      </c>
      <c r="Q4" t="s">
        <v>256</v>
      </c>
    </row>
    <row r="5" spans="1:17" x14ac:dyDescent="0.25">
      <c r="A5" t="s">
        <v>95</v>
      </c>
      <c r="B5" t="s">
        <v>73</v>
      </c>
      <c r="C5" t="s">
        <v>313</v>
      </c>
      <c r="D5" t="s">
        <v>120</v>
      </c>
      <c r="E5" t="s">
        <v>51</v>
      </c>
      <c r="F5" t="s">
        <v>305</v>
      </c>
      <c r="G5" t="s">
        <v>28</v>
      </c>
      <c r="H5" t="s">
        <v>60</v>
      </c>
      <c r="I5" t="s">
        <v>153</v>
      </c>
      <c r="J5" t="s">
        <v>255</v>
      </c>
      <c r="K5" t="s">
        <v>310</v>
      </c>
      <c r="L5" t="s">
        <v>151</v>
      </c>
      <c r="M5" t="s">
        <v>183</v>
      </c>
      <c r="N5" t="s">
        <v>37</v>
      </c>
      <c r="O5" t="s">
        <v>25</v>
      </c>
      <c r="P5" t="s">
        <v>170</v>
      </c>
      <c r="Q5" t="s">
        <v>49</v>
      </c>
    </row>
    <row r="6" spans="1:17" x14ac:dyDescent="0.25">
      <c r="A6" t="s">
        <v>96</v>
      </c>
      <c r="B6" t="s">
        <v>129</v>
      </c>
      <c r="C6" t="s">
        <v>58</v>
      </c>
      <c r="D6" t="s">
        <v>121</v>
      </c>
      <c r="E6" t="s">
        <v>52</v>
      </c>
      <c r="F6" t="s">
        <v>306</v>
      </c>
      <c r="G6" t="s">
        <v>26</v>
      </c>
      <c r="H6" t="s">
        <v>74</v>
      </c>
      <c r="I6" t="s">
        <v>142</v>
      </c>
      <c r="J6" t="s">
        <v>29</v>
      </c>
      <c r="K6" t="s">
        <v>311</v>
      </c>
      <c r="L6" t="s">
        <v>210</v>
      </c>
      <c r="M6" t="s">
        <v>184</v>
      </c>
      <c r="N6" t="s">
        <v>150</v>
      </c>
      <c r="O6" t="s">
        <v>214</v>
      </c>
      <c r="P6" t="s">
        <v>171</v>
      </c>
      <c r="Q6" t="s">
        <v>235</v>
      </c>
    </row>
    <row r="7" spans="1:17" x14ac:dyDescent="0.25">
      <c r="A7" t="s">
        <v>97</v>
      </c>
      <c r="B7" t="s">
        <v>222</v>
      </c>
      <c r="C7" t="s">
        <v>234</v>
      </c>
      <c r="D7" t="s">
        <v>122</v>
      </c>
      <c r="E7" t="s">
        <v>14</v>
      </c>
      <c r="F7" t="s">
        <v>209</v>
      </c>
      <c r="G7" t="s">
        <v>34</v>
      </c>
      <c r="H7" t="s">
        <v>76</v>
      </c>
      <c r="I7" t="s">
        <v>143</v>
      </c>
      <c r="J7" t="s">
        <v>182</v>
      </c>
      <c r="K7" t="s">
        <v>312</v>
      </c>
      <c r="L7" t="s">
        <v>211</v>
      </c>
      <c r="M7" t="s">
        <v>185</v>
      </c>
      <c r="N7" t="s">
        <v>9</v>
      </c>
      <c r="O7" t="s">
        <v>36</v>
      </c>
      <c r="P7" t="s">
        <v>307</v>
      </c>
      <c r="Q7" t="s">
        <v>236</v>
      </c>
    </row>
    <row r="8" spans="1:17" x14ac:dyDescent="0.25">
      <c r="A8" t="s">
        <v>98</v>
      </c>
      <c r="B8" t="s">
        <v>130</v>
      </c>
      <c r="C8" t="s">
        <v>342</v>
      </c>
      <c r="D8" t="s">
        <v>123</v>
      </c>
      <c r="E8" t="s">
        <v>54</v>
      </c>
      <c r="F8" t="s">
        <v>17</v>
      </c>
      <c r="G8" t="s">
        <v>35</v>
      </c>
      <c r="H8" t="s">
        <v>77</v>
      </c>
      <c r="I8" t="s">
        <v>144</v>
      </c>
      <c r="J8" t="s">
        <v>61</v>
      </c>
      <c r="K8" t="s">
        <v>336</v>
      </c>
      <c r="L8" t="s">
        <v>212</v>
      </c>
      <c r="M8" t="s">
        <v>254</v>
      </c>
      <c r="N8" t="s">
        <v>19</v>
      </c>
      <c r="O8" t="s">
        <v>152</v>
      </c>
      <c r="P8" t="s">
        <v>31</v>
      </c>
      <c r="Q8" t="s">
        <v>237</v>
      </c>
    </row>
    <row r="9" spans="1:17" x14ac:dyDescent="0.25">
      <c r="A9" t="s">
        <v>99</v>
      </c>
      <c r="B9" t="s">
        <v>132</v>
      </c>
      <c r="C9" t="s">
        <v>343</v>
      </c>
      <c r="D9" t="s">
        <v>124</v>
      </c>
      <c r="E9" t="s">
        <v>55</v>
      </c>
      <c r="F9" t="s">
        <v>231</v>
      </c>
      <c r="G9" t="s">
        <v>209</v>
      </c>
      <c r="H9" t="s">
        <v>41</v>
      </c>
      <c r="I9" t="s">
        <v>145</v>
      </c>
      <c r="J9" t="s">
        <v>50</v>
      </c>
      <c r="K9" t="s">
        <v>336</v>
      </c>
      <c r="L9" t="s">
        <v>336</v>
      </c>
      <c r="M9" t="s">
        <v>260</v>
      </c>
      <c r="N9" t="s">
        <v>116</v>
      </c>
      <c r="O9" t="s">
        <v>63</v>
      </c>
      <c r="P9" t="s">
        <v>172</v>
      </c>
      <c r="Q9" t="s">
        <v>238</v>
      </c>
    </row>
    <row r="10" spans="1:17" x14ac:dyDescent="0.25">
      <c r="A10" t="s">
        <v>219</v>
      </c>
      <c r="B10" t="s">
        <v>15</v>
      </c>
      <c r="C10" t="s">
        <v>344</v>
      </c>
      <c r="D10" t="s">
        <v>250</v>
      </c>
      <c r="E10" t="s">
        <v>56</v>
      </c>
      <c r="F10" t="s">
        <v>262</v>
      </c>
      <c r="G10" t="s">
        <v>299</v>
      </c>
      <c r="H10" t="s">
        <v>78</v>
      </c>
      <c r="I10" t="s">
        <v>146</v>
      </c>
      <c r="J10" t="s">
        <v>62</v>
      </c>
      <c r="K10" t="s">
        <v>336</v>
      </c>
      <c r="L10" t="s">
        <v>336</v>
      </c>
      <c r="M10" t="s">
        <v>336</v>
      </c>
      <c r="N10" t="s">
        <v>148</v>
      </c>
      <c r="O10" t="s">
        <v>64</v>
      </c>
      <c r="P10" t="s">
        <v>336</v>
      </c>
      <c r="Q10" t="s">
        <v>239</v>
      </c>
    </row>
    <row r="11" spans="1:17" x14ac:dyDescent="0.25">
      <c r="A11" t="s">
        <v>101</v>
      </c>
      <c r="B11" t="s">
        <v>131</v>
      </c>
      <c r="C11" t="s">
        <v>345</v>
      </c>
      <c r="D11" t="s">
        <v>221</v>
      </c>
      <c r="E11" t="s">
        <v>233</v>
      </c>
      <c r="F11" t="s">
        <v>232</v>
      </c>
      <c r="G11" t="s">
        <v>354</v>
      </c>
      <c r="H11" t="s">
        <v>79</v>
      </c>
      <c r="I11" t="s">
        <v>147</v>
      </c>
      <c r="J11" t="s">
        <v>65</v>
      </c>
      <c r="K11" t="s">
        <v>336</v>
      </c>
      <c r="L11" t="s">
        <v>336</v>
      </c>
      <c r="M11" t="s">
        <v>336</v>
      </c>
      <c r="N11" t="s">
        <v>163</v>
      </c>
      <c r="O11" t="s">
        <v>118</v>
      </c>
      <c r="P11" t="s">
        <v>336</v>
      </c>
      <c r="Q11" t="s">
        <v>38</v>
      </c>
    </row>
    <row r="12" spans="1:17" x14ac:dyDescent="0.25">
      <c r="A12" t="s">
        <v>102</v>
      </c>
      <c r="B12" s="1" t="s">
        <v>133</v>
      </c>
      <c r="C12" t="s">
        <v>336</v>
      </c>
      <c r="D12" t="s">
        <v>125</v>
      </c>
      <c r="E12" t="s">
        <v>241</v>
      </c>
      <c r="F12" t="s">
        <v>336</v>
      </c>
      <c r="G12" t="s">
        <v>34</v>
      </c>
      <c r="H12" t="s">
        <v>80</v>
      </c>
      <c r="I12" t="s">
        <v>154</v>
      </c>
      <c r="J12" t="s">
        <v>218</v>
      </c>
      <c r="K12" t="s">
        <v>336</v>
      </c>
      <c r="L12" t="s">
        <v>336</v>
      </c>
      <c r="M12" t="s">
        <v>336</v>
      </c>
      <c r="N12" t="s">
        <v>229</v>
      </c>
      <c r="O12" t="s">
        <v>119</v>
      </c>
      <c r="P12" t="s">
        <v>336</v>
      </c>
      <c r="Q12" t="s">
        <v>149</v>
      </c>
    </row>
    <row r="13" spans="1:17" x14ac:dyDescent="0.25">
      <c r="A13" t="s">
        <v>53</v>
      </c>
      <c r="B13" t="s">
        <v>134</v>
      </c>
      <c r="C13" t="s">
        <v>336</v>
      </c>
      <c r="D13" t="s">
        <v>126</v>
      </c>
      <c r="E13" t="s">
        <v>315</v>
      </c>
      <c r="F13" t="s">
        <v>336</v>
      </c>
      <c r="G13" t="s">
        <v>355</v>
      </c>
      <c r="H13" t="s">
        <v>81</v>
      </c>
      <c r="I13" t="s">
        <v>156</v>
      </c>
      <c r="J13" t="s">
        <v>33</v>
      </c>
      <c r="K13" t="s">
        <v>336</v>
      </c>
      <c r="L13" t="s">
        <v>336</v>
      </c>
      <c r="M13" t="s">
        <v>336</v>
      </c>
      <c r="N13" t="s">
        <v>42</v>
      </c>
      <c r="O13" t="s">
        <v>57</v>
      </c>
      <c r="P13" t="s">
        <v>336</v>
      </c>
      <c r="Q13" t="s">
        <v>300</v>
      </c>
    </row>
    <row r="14" spans="1:17" x14ac:dyDescent="0.25">
      <c r="A14" t="s">
        <v>104</v>
      </c>
      <c r="B14" t="s">
        <v>135</v>
      </c>
      <c r="C14" t="s">
        <v>336</v>
      </c>
      <c r="D14" t="s">
        <v>127</v>
      </c>
      <c r="E14" t="s">
        <v>336</v>
      </c>
      <c r="F14" t="s">
        <v>336</v>
      </c>
      <c r="G14" t="s">
        <v>356</v>
      </c>
      <c r="H14" t="s">
        <v>82</v>
      </c>
      <c r="I14" t="s">
        <v>223</v>
      </c>
      <c r="J14" t="s">
        <v>166</v>
      </c>
      <c r="K14" t="s">
        <v>336</v>
      </c>
      <c r="L14" t="s">
        <v>336</v>
      </c>
      <c r="M14" t="s">
        <v>336</v>
      </c>
      <c r="N14" t="s">
        <v>66</v>
      </c>
      <c r="O14" t="s">
        <v>228</v>
      </c>
      <c r="P14" t="s">
        <v>336</v>
      </c>
      <c r="Q14" t="s">
        <v>261</v>
      </c>
    </row>
    <row r="15" spans="1:17" x14ac:dyDescent="0.25">
      <c r="A15" t="s">
        <v>105</v>
      </c>
      <c r="B15" t="s">
        <v>136</v>
      </c>
      <c r="C15" t="s">
        <v>336</v>
      </c>
      <c r="D15" t="s">
        <v>128</v>
      </c>
      <c r="E15" t="s">
        <v>336</v>
      </c>
      <c r="F15" t="s">
        <v>336</v>
      </c>
      <c r="G15" t="s">
        <v>336</v>
      </c>
      <c r="H15" t="s">
        <v>83</v>
      </c>
      <c r="I15" t="s">
        <v>157</v>
      </c>
      <c r="J15" t="s">
        <v>167</v>
      </c>
      <c r="K15" t="s">
        <v>336</v>
      </c>
      <c r="L15" t="s">
        <v>336</v>
      </c>
      <c r="M15" t="s">
        <v>336</v>
      </c>
      <c r="N15" t="s">
        <v>67</v>
      </c>
      <c r="O15" t="s">
        <v>213</v>
      </c>
      <c r="P15" t="s">
        <v>336</v>
      </c>
      <c r="Q15" t="s">
        <v>270</v>
      </c>
    </row>
    <row r="16" spans="1:17" x14ac:dyDescent="0.25">
      <c r="A16" t="s">
        <v>106</v>
      </c>
      <c r="B16" t="s">
        <v>137</v>
      </c>
      <c r="C16" t="s">
        <v>336</v>
      </c>
      <c r="D16" t="s">
        <v>220</v>
      </c>
      <c r="E16" t="s">
        <v>336</v>
      </c>
      <c r="F16" t="s">
        <v>336</v>
      </c>
      <c r="G16" t="s">
        <v>336</v>
      </c>
      <c r="H16" t="s">
        <v>84</v>
      </c>
      <c r="I16" t="s">
        <v>160</v>
      </c>
      <c r="J16" t="s">
        <v>168</v>
      </c>
      <c r="K16" t="s">
        <v>336</v>
      </c>
      <c r="L16" t="s">
        <v>336</v>
      </c>
      <c r="M16" t="s">
        <v>336</v>
      </c>
      <c r="N16" t="s">
        <v>68</v>
      </c>
      <c r="O16" t="s">
        <v>18</v>
      </c>
      <c r="P16" t="s">
        <v>336</v>
      </c>
      <c r="Q16" t="s">
        <v>314</v>
      </c>
    </row>
    <row r="17" spans="1:17" x14ac:dyDescent="0.25">
      <c r="A17" t="s">
        <v>107</v>
      </c>
      <c r="B17" t="s">
        <v>138</v>
      </c>
      <c r="C17" t="s">
        <v>336</v>
      </c>
      <c r="D17" t="s">
        <v>225</v>
      </c>
      <c r="E17" t="s">
        <v>336</v>
      </c>
      <c r="F17" t="s">
        <v>336</v>
      </c>
      <c r="G17" t="s">
        <v>336</v>
      </c>
      <c r="H17" t="s">
        <v>85</v>
      </c>
      <c r="I17" t="s">
        <v>161</v>
      </c>
      <c r="J17" t="s">
        <v>169</v>
      </c>
      <c r="K17" t="s">
        <v>336</v>
      </c>
      <c r="L17" t="s">
        <v>336</v>
      </c>
      <c r="M17" t="s">
        <v>336</v>
      </c>
      <c r="N17" t="s">
        <v>69</v>
      </c>
      <c r="O17" t="s">
        <v>165</v>
      </c>
      <c r="P17" t="s">
        <v>336</v>
      </c>
      <c r="Q17" t="s">
        <v>336</v>
      </c>
    </row>
    <row r="18" spans="1:17" x14ac:dyDescent="0.25">
      <c r="A18" t="s">
        <v>108</v>
      </c>
      <c r="B18" t="s">
        <v>271</v>
      </c>
      <c r="C18" t="s">
        <v>336</v>
      </c>
      <c r="D18" t="s">
        <v>245</v>
      </c>
      <c r="E18" t="s">
        <v>336</v>
      </c>
      <c r="F18" t="s">
        <v>336</v>
      </c>
      <c r="G18" t="s">
        <v>336</v>
      </c>
      <c r="H18" t="s">
        <v>86</v>
      </c>
      <c r="I18" t="s">
        <v>162</v>
      </c>
      <c r="J18" t="s">
        <v>8</v>
      </c>
      <c r="K18" t="s">
        <v>336</v>
      </c>
      <c r="L18" t="s">
        <v>336</v>
      </c>
      <c r="M18" t="s">
        <v>336</v>
      </c>
      <c r="N18" t="s">
        <v>70</v>
      </c>
      <c r="O18" t="s">
        <v>48</v>
      </c>
      <c r="P18" t="s">
        <v>336</v>
      </c>
      <c r="Q18" t="s">
        <v>336</v>
      </c>
    </row>
    <row r="19" spans="1:17" x14ac:dyDescent="0.25">
      <c r="A19" t="s">
        <v>109</v>
      </c>
      <c r="B19" t="s">
        <v>336</v>
      </c>
      <c r="C19" t="s">
        <v>336</v>
      </c>
      <c r="D19" t="s">
        <v>246</v>
      </c>
      <c r="E19" t="s">
        <v>336</v>
      </c>
      <c r="F19" t="s">
        <v>336</v>
      </c>
      <c r="G19" t="s">
        <v>336</v>
      </c>
      <c r="H19" t="s">
        <v>87</v>
      </c>
      <c r="I19" t="s">
        <v>224</v>
      </c>
      <c r="J19" t="s">
        <v>20</v>
      </c>
      <c r="K19" t="s">
        <v>336</v>
      </c>
      <c r="L19" t="s">
        <v>336</v>
      </c>
      <c r="M19" t="s">
        <v>336</v>
      </c>
      <c r="N19" t="s">
        <v>71</v>
      </c>
      <c r="O19" t="s">
        <v>217</v>
      </c>
      <c r="P19" t="s">
        <v>336</v>
      </c>
      <c r="Q19" t="s">
        <v>336</v>
      </c>
    </row>
    <row r="20" spans="1:17" x14ac:dyDescent="0.25">
      <c r="A20" t="s">
        <v>115</v>
      </c>
      <c r="B20" t="s">
        <v>336</v>
      </c>
      <c r="C20" t="s">
        <v>336</v>
      </c>
      <c r="D20" t="s">
        <v>253</v>
      </c>
      <c r="E20" t="s">
        <v>336</v>
      </c>
      <c r="F20" t="s">
        <v>336</v>
      </c>
      <c r="G20" t="s">
        <v>336</v>
      </c>
      <c r="H20" t="s">
        <v>88</v>
      </c>
      <c r="I20" t="s">
        <v>155</v>
      </c>
      <c r="J20" t="s">
        <v>173</v>
      </c>
      <c r="K20" t="s">
        <v>336</v>
      </c>
      <c r="L20" t="s">
        <v>336</v>
      </c>
      <c r="M20" t="s">
        <v>336</v>
      </c>
      <c r="N20" t="s">
        <v>72</v>
      </c>
      <c r="O20" t="s">
        <v>346</v>
      </c>
      <c r="P20" t="s">
        <v>336</v>
      </c>
      <c r="Q20" t="s">
        <v>336</v>
      </c>
    </row>
    <row r="21" spans="1:17" x14ac:dyDescent="0.25">
      <c r="A21" t="s">
        <v>110</v>
      </c>
      <c r="B21" t="s">
        <v>336</v>
      </c>
      <c r="C21" t="s">
        <v>336</v>
      </c>
      <c r="D21" t="s">
        <v>47</v>
      </c>
      <c r="E21" t="s">
        <v>336</v>
      </c>
      <c r="F21" t="s">
        <v>336</v>
      </c>
      <c r="G21" t="s">
        <v>336</v>
      </c>
      <c r="H21" t="s">
        <v>89</v>
      </c>
      <c r="I21" t="s">
        <v>216</v>
      </c>
      <c r="J21" t="s">
        <v>174</v>
      </c>
      <c r="K21" t="s">
        <v>336</v>
      </c>
      <c r="L21" t="s">
        <v>336</v>
      </c>
      <c r="M21" t="s">
        <v>336</v>
      </c>
      <c r="N21" t="s">
        <v>75</v>
      </c>
      <c r="O21" t="s">
        <v>347</v>
      </c>
      <c r="P21" t="s">
        <v>336</v>
      </c>
      <c r="Q21" t="s">
        <v>336</v>
      </c>
    </row>
    <row r="22" spans="1:17" x14ac:dyDescent="0.25">
      <c r="A22" t="s">
        <v>111</v>
      </c>
      <c r="B22" t="s">
        <v>336</v>
      </c>
      <c r="C22" t="s">
        <v>336</v>
      </c>
      <c r="D22" t="s">
        <v>117</v>
      </c>
      <c r="E22" t="s">
        <v>336</v>
      </c>
      <c r="F22" t="s">
        <v>336</v>
      </c>
      <c r="G22" t="s">
        <v>336</v>
      </c>
      <c r="H22" t="s">
        <v>90</v>
      </c>
      <c r="I22" t="s">
        <v>141</v>
      </c>
      <c r="J22" t="s">
        <v>175</v>
      </c>
      <c r="K22" t="s">
        <v>336</v>
      </c>
      <c r="L22" t="s">
        <v>336</v>
      </c>
      <c r="M22" t="s">
        <v>336</v>
      </c>
      <c r="N22" t="s">
        <v>242</v>
      </c>
      <c r="O22" t="s">
        <v>361</v>
      </c>
      <c r="P22" t="s">
        <v>336</v>
      </c>
      <c r="Q22" t="s">
        <v>336</v>
      </c>
    </row>
    <row r="23" spans="1:17" x14ac:dyDescent="0.25">
      <c r="A23" t="s">
        <v>112</v>
      </c>
      <c r="B23" t="s">
        <v>336</v>
      </c>
      <c r="C23" t="s">
        <v>336</v>
      </c>
      <c r="D23" t="s">
        <v>44</v>
      </c>
      <c r="E23" t="s">
        <v>336</v>
      </c>
      <c r="F23" t="s">
        <v>336</v>
      </c>
      <c r="G23" t="s">
        <v>336</v>
      </c>
      <c r="H23" t="s">
        <v>91</v>
      </c>
      <c r="I23" t="s">
        <v>23</v>
      </c>
      <c r="J23" t="s">
        <v>176</v>
      </c>
      <c r="K23" t="s">
        <v>336</v>
      </c>
      <c r="L23" t="s">
        <v>336</v>
      </c>
      <c r="M23" t="s">
        <v>336</v>
      </c>
      <c r="N23" t="s">
        <v>249</v>
      </c>
      <c r="O23" t="s">
        <v>336</v>
      </c>
      <c r="P23" t="s">
        <v>336</v>
      </c>
      <c r="Q23" t="s">
        <v>336</v>
      </c>
    </row>
    <row r="24" spans="1:17" x14ac:dyDescent="0.25">
      <c r="A24" t="s">
        <v>113</v>
      </c>
      <c r="B24" t="s">
        <v>336</v>
      </c>
      <c r="C24" t="s">
        <v>336</v>
      </c>
      <c r="D24" t="s">
        <v>59</v>
      </c>
      <c r="E24" t="s">
        <v>336</v>
      </c>
      <c r="F24" t="s">
        <v>336</v>
      </c>
      <c r="G24" t="s">
        <v>336</v>
      </c>
      <c r="H24" t="s">
        <v>92</v>
      </c>
      <c r="I24" t="s">
        <v>158</v>
      </c>
      <c r="J24" t="s">
        <v>244</v>
      </c>
      <c r="K24" t="s">
        <v>336</v>
      </c>
      <c r="L24" t="s">
        <v>336</v>
      </c>
      <c r="M24" t="s">
        <v>336</v>
      </c>
      <c r="N24" t="s">
        <v>226</v>
      </c>
      <c r="O24" t="s">
        <v>336</v>
      </c>
      <c r="P24" t="s">
        <v>336</v>
      </c>
      <c r="Q24" t="s">
        <v>336</v>
      </c>
    </row>
    <row r="25" spans="1:17" x14ac:dyDescent="0.25">
      <c r="A25" t="s">
        <v>114</v>
      </c>
      <c r="B25" t="s">
        <v>336</v>
      </c>
      <c r="C25" t="s">
        <v>336</v>
      </c>
      <c r="D25" t="s">
        <v>302</v>
      </c>
      <c r="E25" t="s">
        <v>336</v>
      </c>
      <c r="F25" t="s">
        <v>336</v>
      </c>
      <c r="G25" t="s">
        <v>336</v>
      </c>
      <c r="H25" t="s">
        <v>268</v>
      </c>
      <c r="I25" t="s">
        <v>159</v>
      </c>
      <c r="J25" t="s">
        <v>252</v>
      </c>
      <c r="K25" t="s">
        <v>336</v>
      </c>
      <c r="L25" t="s">
        <v>336</v>
      </c>
      <c r="M25" t="s">
        <v>336</v>
      </c>
      <c r="N25" t="s">
        <v>177</v>
      </c>
      <c r="O25" t="s">
        <v>336</v>
      </c>
      <c r="P25" t="s">
        <v>336</v>
      </c>
      <c r="Q25" t="s">
        <v>336</v>
      </c>
    </row>
    <row r="26" spans="1:17" x14ac:dyDescent="0.25">
      <c r="A26" t="s">
        <v>190</v>
      </c>
      <c r="B26" t="s">
        <v>336</v>
      </c>
      <c r="C26" t="s">
        <v>336</v>
      </c>
      <c r="D26" t="s">
        <v>100</v>
      </c>
      <c r="E26" t="s">
        <v>336</v>
      </c>
      <c r="F26" t="s">
        <v>336</v>
      </c>
      <c r="G26" t="s">
        <v>336</v>
      </c>
      <c r="H26" t="s">
        <v>301</v>
      </c>
      <c r="I26" t="s">
        <v>30</v>
      </c>
      <c r="J26" t="s">
        <v>12</v>
      </c>
      <c r="K26" t="s">
        <v>336</v>
      </c>
      <c r="L26" t="s">
        <v>336</v>
      </c>
      <c r="M26" t="s">
        <v>336</v>
      </c>
      <c r="N26" t="s">
        <v>179</v>
      </c>
      <c r="O26" t="s">
        <v>336</v>
      </c>
      <c r="P26" t="s">
        <v>336</v>
      </c>
      <c r="Q26" t="s">
        <v>336</v>
      </c>
    </row>
    <row r="27" spans="1:17" x14ac:dyDescent="0.25">
      <c r="A27" t="s">
        <v>191</v>
      </c>
      <c r="B27" t="s">
        <v>336</v>
      </c>
      <c r="C27" t="s">
        <v>336</v>
      </c>
      <c r="D27" t="s">
        <v>139</v>
      </c>
      <c r="E27" t="s">
        <v>336</v>
      </c>
      <c r="F27" t="s">
        <v>336</v>
      </c>
      <c r="G27" t="s">
        <v>336</v>
      </c>
      <c r="H27" t="s">
        <v>353</v>
      </c>
      <c r="I27" t="s">
        <v>178</v>
      </c>
      <c r="J27" t="s">
        <v>22</v>
      </c>
      <c r="K27" t="s">
        <v>336</v>
      </c>
      <c r="L27" t="s">
        <v>336</v>
      </c>
      <c r="M27" t="s">
        <v>336</v>
      </c>
      <c r="N27" t="s">
        <v>180</v>
      </c>
      <c r="O27" t="s">
        <v>336</v>
      </c>
      <c r="P27" t="s">
        <v>336</v>
      </c>
      <c r="Q27" t="s">
        <v>336</v>
      </c>
    </row>
    <row r="28" spans="1:17" x14ac:dyDescent="0.25">
      <c r="A28" t="s">
        <v>193</v>
      </c>
      <c r="B28" t="s">
        <v>336</v>
      </c>
      <c r="C28" t="s">
        <v>336</v>
      </c>
      <c r="D28" t="s">
        <v>140</v>
      </c>
      <c r="E28" t="s">
        <v>336</v>
      </c>
      <c r="F28" t="s">
        <v>336</v>
      </c>
      <c r="G28" t="s">
        <v>336</v>
      </c>
      <c r="H28" t="s">
        <v>359</v>
      </c>
      <c r="I28" t="s">
        <v>293</v>
      </c>
      <c r="J28" t="s">
        <v>21</v>
      </c>
      <c r="K28" t="s">
        <v>336</v>
      </c>
      <c r="L28" t="s">
        <v>336</v>
      </c>
      <c r="M28" t="s">
        <v>336</v>
      </c>
      <c r="N28" t="s">
        <v>181</v>
      </c>
      <c r="O28" t="s">
        <v>336</v>
      </c>
      <c r="P28" t="s">
        <v>336</v>
      </c>
      <c r="Q28" t="s">
        <v>336</v>
      </c>
    </row>
    <row r="29" spans="1:17" x14ac:dyDescent="0.25">
      <c r="A29" t="s">
        <v>240</v>
      </c>
      <c r="B29" t="s">
        <v>336</v>
      </c>
      <c r="C29" t="s">
        <v>336</v>
      </c>
      <c r="D29" t="s">
        <v>251</v>
      </c>
      <c r="E29" t="s">
        <v>336</v>
      </c>
      <c r="F29" t="s">
        <v>336</v>
      </c>
      <c r="G29" t="s">
        <v>336</v>
      </c>
      <c r="H29" t="s">
        <v>336</v>
      </c>
      <c r="I29" t="s">
        <v>341</v>
      </c>
      <c r="J29" t="s">
        <v>277</v>
      </c>
      <c r="K29" t="s">
        <v>336</v>
      </c>
      <c r="L29" t="s">
        <v>336</v>
      </c>
      <c r="M29" t="s">
        <v>336</v>
      </c>
      <c r="N29" t="s">
        <v>227</v>
      </c>
      <c r="O29" t="s">
        <v>336</v>
      </c>
      <c r="P29" t="s">
        <v>336</v>
      </c>
      <c r="Q29" t="s">
        <v>336</v>
      </c>
    </row>
    <row r="30" spans="1:17" x14ac:dyDescent="0.25">
      <c r="A30" t="s">
        <v>243</v>
      </c>
      <c r="B30" t="s">
        <v>336</v>
      </c>
      <c r="C30" t="s">
        <v>336</v>
      </c>
      <c r="D30" t="s">
        <v>357</v>
      </c>
      <c r="E30" t="s">
        <v>336</v>
      </c>
      <c r="F30" t="s">
        <v>336</v>
      </c>
      <c r="G30" t="s">
        <v>336</v>
      </c>
      <c r="H30" t="s">
        <v>336</v>
      </c>
      <c r="I30" t="s">
        <v>348</v>
      </c>
      <c r="J30" t="s">
        <v>279</v>
      </c>
      <c r="K30" t="s">
        <v>336</v>
      </c>
      <c r="L30" t="s">
        <v>336</v>
      </c>
      <c r="M30" t="s">
        <v>336</v>
      </c>
      <c r="N30" t="s">
        <v>93</v>
      </c>
      <c r="O30" t="s">
        <v>336</v>
      </c>
      <c r="P30" t="s">
        <v>336</v>
      </c>
      <c r="Q30" t="s">
        <v>336</v>
      </c>
    </row>
    <row r="31" spans="1:17" x14ac:dyDescent="0.25">
      <c r="A31" t="s">
        <v>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  <c r="G31" t="s">
        <v>336</v>
      </c>
      <c r="H31" t="s">
        <v>336</v>
      </c>
      <c r="I31" t="s">
        <v>362</v>
      </c>
      <c r="J31" t="s">
        <v>292</v>
      </c>
      <c r="K31" t="s">
        <v>336</v>
      </c>
      <c r="L31" t="s">
        <v>336</v>
      </c>
      <c r="M31" t="s">
        <v>336</v>
      </c>
      <c r="N31" t="s">
        <v>94</v>
      </c>
      <c r="O31" t="s">
        <v>336</v>
      </c>
      <c r="P31" t="s">
        <v>336</v>
      </c>
      <c r="Q31" t="s">
        <v>336</v>
      </c>
    </row>
    <row r="32" spans="1:17" x14ac:dyDescent="0.25">
      <c r="A32" t="s">
        <v>16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  <c r="G32" t="s">
        <v>336</v>
      </c>
      <c r="H32" t="s">
        <v>336</v>
      </c>
      <c r="I32" t="s">
        <v>336</v>
      </c>
      <c r="J32" t="s">
        <v>295</v>
      </c>
      <c r="K32" t="s">
        <v>336</v>
      </c>
      <c r="L32" t="s">
        <v>336</v>
      </c>
      <c r="M32" t="s">
        <v>336</v>
      </c>
      <c r="N32" t="s">
        <v>289</v>
      </c>
      <c r="O32" t="s">
        <v>336</v>
      </c>
      <c r="P32" t="s">
        <v>336</v>
      </c>
      <c r="Q32" t="s">
        <v>336</v>
      </c>
    </row>
    <row r="33" spans="1:17" x14ac:dyDescent="0.25">
      <c r="A33" t="s">
        <v>186</v>
      </c>
      <c r="B33" t="s">
        <v>336</v>
      </c>
      <c r="C33" t="s">
        <v>336</v>
      </c>
      <c r="D33" t="s">
        <v>336</v>
      </c>
      <c r="E33" t="s">
        <v>336</v>
      </c>
      <c r="F33" t="s">
        <v>336</v>
      </c>
      <c r="G33" t="s">
        <v>336</v>
      </c>
      <c r="H33" t="s">
        <v>336</v>
      </c>
      <c r="I33" t="s">
        <v>336</v>
      </c>
      <c r="J33" t="s">
        <v>303</v>
      </c>
      <c r="K33" t="s">
        <v>336</v>
      </c>
      <c r="L33" t="s">
        <v>336</v>
      </c>
      <c r="M33" t="s">
        <v>336</v>
      </c>
      <c r="N33" t="s">
        <v>296</v>
      </c>
      <c r="O33" t="s">
        <v>336</v>
      </c>
      <c r="P33" t="s">
        <v>336</v>
      </c>
      <c r="Q33" t="s">
        <v>336</v>
      </c>
    </row>
    <row r="34" spans="1:17" x14ac:dyDescent="0.25">
      <c r="A34" t="s">
        <v>187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  <c r="G34" t="s">
        <v>336</v>
      </c>
      <c r="H34" t="s">
        <v>336</v>
      </c>
      <c r="I34" t="s">
        <v>336</v>
      </c>
      <c r="J34" t="s">
        <v>43</v>
      </c>
      <c r="K34" t="s">
        <v>336</v>
      </c>
      <c r="L34" t="s">
        <v>336</v>
      </c>
      <c r="M34" t="s">
        <v>336</v>
      </c>
      <c r="N34" t="s">
        <v>298</v>
      </c>
      <c r="O34" t="s">
        <v>336</v>
      </c>
      <c r="P34" t="s">
        <v>336</v>
      </c>
      <c r="Q34" t="s">
        <v>336</v>
      </c>
    </row>
    <row r="35" spans="1:17" x14ac:dyDescent="0.25">
      <c r="A35" t="s">
        <v>188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  <c r="G35" t="s">
        <v>336</v>
      </c>
      <c r="H35" t="s">
        <v>336</v>
      </c>
      <c r="I35" t="s">
        <v>336</v>
      </c>
      <c r="J35" t="s">
        <v>360</v>
      </c>
      <c r="K35" t="s">
        <v>336</v>
      </c>
      <c r="L35" t="s">
        <v>336</v>
      </c>
      <c r="M35" t="s">
        <v>336</v>
      </c>
      <c r="N35" t="s">
        <v>351</v>
      </c>
      <c r="O35" t="s">
        <v>336</v>
      </c>
      <c r="P35" t="s">
        <v>336</v>
      </c>
      <c r="Q35" t="s">
        <v>336</v>
      </c>
    </row>
    <row r="36" spans="1:17" x14ac:dyDescent="0.25">
      <c r="A36" t="s">
        <v>189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  <c r="G36" t="s">
        <v>336</v>
      </c>
      <c r="H36" t="s">
        <v>336</v>
      </c>
      <c r="I36" t="s">
        <v>336</v>
      </c>
      <c r="J36" t="s">
        <v>336</v>
      </c>
      <c r="K36" t="s">
        <v>336</v>
      </c>
      <c r="L36" t="s">
        <v>336</v>
      </c>
      <c r="M36" t="s">
        <v>336</v>
      </c>
      <c r="N36" t="s">
        <v>336</v>
      </c>
      <c r="O36" t="s">
        <v>336</v>
      </c>
      <c r="P36" t="s">
        <v>336</v>
      </c>
      <c r="Q36" t="s">
        <v>336</v>
      </c>
    </row>
    <row r="37" spans="1:17" x14ac:dyDescent="0.25">
      <c r="A37" t="s">
        <v>103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  <c r="G37" t="s">
        <v>336</v>
      </c>
      <c r="H37" t="s">
        <v>336</v>
      </c>
      <c r="I37" t="s">
        <v>336</v>
      </c>
      <c r="J37" t="s">
        <v>336</v>
      </c>
      <c r="K37" t="s">
        <v>336</v>
      </c>
      <c r="L37" t="s">
        <v>336</v>
      </c>
      <c r="M37" t="s">
        <v>336</v>
      </c>
      <c r="N37" t="s">
        <v>336</v>
      </c>
      <c r="O37" t="s">
        <v>336</v>
      </c>
      <c r="P37" t="s">
        <v>336</v>
      </c>
      <c r="Q37" t="s">
        <v>336</v>
      </c>
    </row>
    <row r="38" spans="1:17" x14ac:dyDescent="0.25">
      <c r="A38" t="s">
        <v>192</v>
      </c>
      <c r="B38" t="s">
        <v>336</v>
      </c>
      <c r="C38" t="s">
        <v>336</v>
      </c>
      <c r="D38" t="s">
        <v>336</v>
      </c>
      <c r="E38" t="s">
        <v>336</v>
      </c>
      <c r="F38" t="s">
        <v>336</v>
      </c>
      <c r="G38" t="s">
        <v>336</v>
      </c>
      <c r="H38" t="s">
        <v>336</v>
      </c>
      <c r="I38" t="s">
        <v>336</v>
      </c>
      <c r="J38" t="s">
        <v>336</v>
      </c>
      <c r="K38" t="s">
        <v>336</v>
      </c>
      <c r="L38" t="s">
        <v>336</v>
      </c>
      <c r="M38" t="s">
        <v>336</v>
      </c>
      <c r="N38" t="s">
        <v>336</v>
      </c>
      <c r="O38" t="s">
        <v>336</v>
      </c>
      <c r="P38" t="s">
        <v>336</v>
      </c>
      <c r="Q38" t="s">
        <v>336</v>
      </c>
    </row>
    <row r="39" spans="1:17" x14ac:dyDescent="0.25">
      <c r="A39" t="s">
        <v>194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  <c r="G39" t="s">
        <v>336</v>
      </c>
      <c r="H39" t="s">
        <v>336</v>
      </c>
      <c r="I39" t="s">
        <v>336</v>
      </c>
      <c r="J39" t="s">
        <v>336</v>
      </c>
      <c r="K39" t="s">
        <v>336</v>
      </c>
      <c r="L39" t="s">
        <v>336</v>
      </c>
      <c r="M39" t="s">
        <v>336</v>
      </c>
      <c r="N39" t="s">
        <v>336</v>
      </c>
      <c r="O39" t="s">
        <v>336</v>
      </c>
      <c r="P39" t="s">
        <v>336</v>
      </c>
      <c r="Q39" t="s">
        <v>336</v>
      </c>
    </row>
    <row r="40" spans="1:17" x14ac:dyDescent="0.25">
      <c r="A40" t="s">
        <v>195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336</v>
      </c>
      <c r="K40" t="s">
        <v>336</v>
      </c>
      <c r="L40" t="s">
        <v>336</v>
      </c>
      <c r="M40" t="s">
        <v>336</v>
      </c>
      <c r="N40" t="s">
        <v>336</v>
      </c>
      <c r="O40" t="s">
        <v>336</v>
      </c>
      <c r="P40" t="s">
        <v>336</v>
      </c>
      <c r="Q40" t="s">
        <v>336</v>
      </c>
    </row>
    <row r="41" spans="1:17" x14ac:dyDescent="0.25">
      <c r="A41" t="s">
        <v>196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  <c r="G41" t="s">
        <v>336</v>
      </c>
      <c r="H41" t="s">
        <v>336</v>
      </c>
      <c r="I41" t="s">
        <v>336</v>
      </c>
      <c r="J41" t="s">
        <v>336</v>
      </c>
      <c r="K41" t="s">
        <v>336</v>
      </c>
      <c r="L41" t="s">
        <v>336</v>
      </c>
      <c r="M41" t="s">
        <v>336</v>
      </c>
      <c r="N41" t="s">
        <v>336</v>
      </c>
      <c r="O41" t="s">
        <v>336</v>
      </c>
      <c r="P41" t="s">
        <v>336</v>
      </c>
      <c r="Q41" t="s">
        <v>336</v>
      </c>
    </row>
    <row r="42" spans="1:17" x14ac:dyDescent="0.25">
      <c r="A42" t="s">
        <v>197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  <c r="G42" t="s">
        <v>336</v>
      </c>
      <c r="H42" t="s">
        <v>336</v>
      </c>
      <c r="I42" t="s">
        <v>336</v>
      </c>
      <c r="J42" t="s">
        <v>336</v>
      </c>
      <c r="K42" t="s">
        <v>336</v>
      </c>
      <c r="L42" t="s">
        <v>336</v>
      </c>
      <c r="M42" t="s">
        <v>336</v>
      </c>
      <c r="N42" t="s">
        <v>336</v>
      </c>
      <c r="O42" t="s">
        <v>336</v>
      </c>
      <c r="P42" t="s">
        <v>336</v>
      </c>
      <c r="Q42" t="s">
        <v>336</v>
      </c>
    </row>
    <row r="43" spans="1:17" x14ac:dyDescent="0.25">
      <c r="A43" t="s">
        <v>198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  <c r="G43" t="s">
        <v>336</v>
      </c>
      <c r="H43" t="s">
        <v>336</v>
      </c>
      <c r="I43" t="s">
        <v>336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</row>
    <row r="44" spans="1:17" x14ac:dyDescent="0.25">
      <c r="A44" t="s">
        <v>199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  <c r="G44" t="s">
        <v>336</v>
      </c>
      <c r="H44" t="s">
        <v>336</v>
      </c>
      <c r="I44" t="s">
        <v>336</v>
      </c>
      <c r="J44" t="s">
        <v>336</v>
      </c>
      <c r="K44" t="s">
        <v>336</v>
      </c>
      <c r="L44" t="s">
        <v>336</v>
      </c>
      <c r="M44" t="s">
        <v>336</v>
      </c>
      <c r="N44" t="s">
        <v>336</v>
      </c>
      <c r="O44" t="s">
        <v>336</v>
      </c>
      <c r="P44" t="s">
        <v>336</v>
      </c>
      <c r="Q44" t="s">
        <v>336</v>
      </c>
    </row>
    <row r="45" spans="1:17" x14ac:dyDescent="0.25">
      <c r="A45" t="s">
        <v>200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  <c r="G45" t="s">
        <v>336</v>
      </c>
      <c r="H45" t="s">
        <v>336</v>
      </c>
      <c r="I45" t="s">
        <v>336</v>
      </c>
      <c r="J45" t="s">
        <v>336</v>
      </c>
      <c r="K45" t="s">
        <v>336</v>
      </c>
      <c r="L45" t="s">
        <v>336</v>
      </c>
      <c r="M45" t="s">
        <v>336</v>
      </c>
      <c r="N45" t="s">
        <v>336</v>
      </c>
      <c r="O45" t="s">
        <v>336</v>
      </c>
      <c r="P45" t="s">
        <v>336</v>
      </c>
      <c r="Q45" t="s">
        <v>336</v>
      </c>
    </row>
    <row r="46" spans="1:17" x14ac:dyDescent="0.25">
      <c r="A46" t="s">
        <v>10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  <c r="G46" t="s">
        <v>336</v>
      </c>
      <c r="H46" t="s">
        <v>336</v>
      </c>
      <c r="I46" t="s">
        <v>336</v>
      </c>
      <c r="J46" t="s">
        <v>336</v>
      </c>
      <c r="K46" t="s">
        <v>336</v>
      </c>
      <c r="L46" t="s">
        <v>336</v>
      </c>
      <c r="M46" t="s">
        <v>336</v>
      </c>
      <c r="N46" t="s">
        <v>336</v>
      </c>
      <c r="O46" t="s">
        <v>336</v>
      </c>
      <c r="P46" t="s">
        <v>336</v>
      </c>
      <c r="Q46" t="s">
        <v>336</v>
      </c>
    </row>
    <row r="47" spans="1:17" x14ac:dyDescent="0.25">
      <c r="A47" t="s">
        <v>201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  <c r="G47" t="s">
        <v>336</v>
      </c>
      <c r="H47" t="s">
        <v>336</v>
      </c>
      <c r="I47" t="s">
        <v>336</v>
      </c>
      <c r="J47" t="s">
        <v>336</v>
      </c>
      <c r="K47" t="s">
        <v>336</v>
      </c>
      <c r="L47" t="s">
        <v>336</v>
      </c>
      <c r="M47" t="s">
        <v>336</v>
      </c>
      <c r="N47" t="s">
        <v>336</v>
      </c>
      <c r="O47" t="s">
        <v>336</v>
      </c>
      <c r="P47" t="s">
        <v>336</v>
      </c>
      <c r="Q47" t="s">
        <v>336</v>
      </c>
    </row>
    <row r="48" spans="1:17" x14ac:dyDescent="0.25">
      <c r="A48" t="s">
        <v>202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  <c r="G48" t="s">
        <v>336</v>
      </c>
      <c r="H48" t="s">
        <v>336</v>
      </c>
      <c r="I48" t="s">
        <v>336</v>
      </c>
      <c r="J48" t="s">
        <v>336</v>
      </c>
      <c r="K48" t="s">
        <v>336</v>
      </c>
      <c r="L48" t="s">
        <v>336</v>
      </c>
      <c r="M48" t="s">
        <v>336</v>
      </c>
      <c r="N48" t="s">
        <v>336</v>
      </c>
      <c r="O48" t="s">
        <v>336</v>
      </c>
      <c r="P48" t="s">
        <v>336</v>
      </c>
      <c r="Q48" t="s">
        <v>336</v>
      </c>
    </row>
    <row r="49" spans="1:17" x14ac:dyDescent="0.25">
      <c r="A49" t="s">
        <v>203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  <c r="G49" t="s">
        <v>336</v>
      </c>
      <c r="H49" t="s">
        <v>336</v>
      </c>
      <c r="I49" t="s">
        <v>336</v>
      </c>
      <c r="J49" t="s">
        <v>336</v>
      </c>
      <c r="K49" t="s">
        <v>336</v>
      </c>
      <c r="L49" t="s">
        <v>336</v>
      </c>
      <c r="M49" t="s">
        <v>336</v>
      </c>
      <c r="N49" t="s">
        <v>336</v>
      </c>
      <c r="O49" t="s">
        <v>336</v>
      </c>
      <c r="P49" t="s">
        <v>336</v>
      </c>
      <c r="Q49" t="s">
        <v>336</v>
      </c>
    </row>
    <row r="50" spans="1:17" x14ac:dyDescent="0.25">
      <c r="A50" t="s">
        <v>204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  <c r="G50" t="s">
        <v>336</v>
      </c>
      <c r="H50" t="s">
        <v>336</v>
      </c>
      <c r="I50" t="s">
        <v>336</v>
      </c>
      <c r="J50" t="s">
        <v>336</v>
      </c>
      <c r="K50" t="s">
        <v>336</v>
      </c>
      <c r="L50" t="s">
        <v>336</v>
      </c>
      <c r="M50" t="s">
        <v>336</v>
      </c>
      <c r="N50" t="s">
        <v>336</v>
      </c>
      <c r="O50" t="s">
        <v>336</v>
      </c>
      <c r="P50" t="s">
        <v>336</v>
      </c>
      <c r="Q50" t="s">
        <v>336</v>
      </c>
    </row>
    <row r="51" spans="1:17" x14ac:dyDescent="0.25">
      <c r="A51" t="s">
        <v>205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  <c r="G51" t="s">
        <v>336</v>
      </c>
      <c r="H51" t="s">
        <v>336</v>
      </c>
      <c r="I51" t="s">
        <v>336</v>
      </c>
      <c r="J51" t="s">
        <v>336</v>
      </c>
      <c r="K51" t="s">
        <v>336</v>
      </c>
      <c r="L51" t="s">
        <v>336</v>
      </c>
      <c r="M51" t="s">
        <v>336</v>
      </c>
      <c r="N51" t="s">
        <v>336</v>
      </c>
      <c r="O51" t="s">
        <v>336</v>
      </c>
      <c r="P51" t="s">
        <v>336</v>
      </c>
      <c r="Q51" t="s">
        <v>336</v>
      </c>
    </row>
    <row r="52" spans="1:17" x14ac:dyDescent="0.25">
      <c r="A52" t="s">
        <v>206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  <c r="G52" t="s">
        <v>336</v>
      </c>
      <c r="H52" t="s">
        <v>336</v>
      </c>
      <c r="I52" t="s">
        <v>336</v>
      </c>
      <c r="J52" t="s">
        <v>336</v>
      </c>
      <c r="K52" t="s">
        <v>336</v>
      </c>
      <c r="L52" t="s">
        <v>336</v>
      </c>
      <c r="M52" t="s">
        <v>336</v>
      </c>
      <c r="N52" t="s">
        <v>336</v>
      </c>
      <c r="O52" t="s">
        <v>336</v>
      </c>
      <c r="P52" t="s">
        <v>336</v>
      </c>
      <c r="Q52" t="s">
        <v>336</v>
      </c>
    </row>
    <row r="53" spans="1:17" x14ac:dyDescent="0.25">
      <c r="A53" t="s">
        <v>207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336</v>
      </c>
      <c r="K53" t="s">
        <v>336</v>
      </c>
      <c r="L53" t="s">
        <v>336</v>
      </c>
      <c r="M53" t="s">
        <v>336</v>
      </c>
      <c r="N53" t="s">
        <v>336</v>
      </c>
      <c r="O53" t="s">
        <v>336</v>
      </c>
      <c r="P53" t="s">
        <v>336</v>
      </c>
      <c r="Q53" t="s">
        <v>336</v>
      </c>
    </row>
    <row r="54" spans="1:17" x14ac:dyDescent="0.25">
      <c r="A54" t="s">
        <v>208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  <c r="G54" t="s">
        <v>336</v>
      </c>
      <c r="H54" t="s">
        <v>336</v>
      </c>
      <c r="I54" t="s">
        <v>336</v>
      </c>
      <c r="J54" t="s">
        <v>336</v>
      </c>
      <c r="K54" t="s">
        <v>336</v>
      </c>
      <c r="L54" t="s">
        <v>336</v>
      </c>
      <c r="M54" t="s">
        <v>336</v>
      </c>
      <c r="N54" t="s">
        <v>336</v>
      </c>
      <c r="O54" t="s">
        <v>336</v>
      </c>
      <c r="P54" t="s">
        <v>336</v>
      </c>
      <c r="Q54" t="s">
        <v>336</v>
      </c>
    </row>
    <row r="55" spans="1:17" x14ac:dyDescent="0.25">
      <c r="A55" t="s">
        <v>247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  <c r="G55" t="s">
        <v>336</v>
      </c>
      <c r="H55" t="s">
        <v>336</v>
      </c>
      <c r="I55" t="s">
        <v>336</v>
      </c>
      <c r="J55" t="s">
        <v>336</v>
      </c>
      <c r="K55" t="s">
        <v>336</v>
      </c>
      <c r="L55" t="s">
        <v>336</v>
      </c>
      <c r="M55" t="s">
        <v>336</v>
      </c>
      <c r="N55" t="s">
        <v>336</v>
      </c>
      <c r="O55" t="s">
        <v>336</v>
      </c>
      <c r="P55" t="s">
        <v>336</v>
      </c>
      <c r="Q55" t="s">
        <v>336</v>
      </c>
    </row>
    <row r="56" spans="1:17" x14ac:dyDescent="0.25">
      <c r="A56" t="s">
        <v>248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  <c r="G56" t="s">
        <v>336</v>
      </c>
      <c r="H56" t="s">
        <v>336</v>
      </c>
      <c r="I56" t="s">
        <v>336</v>
      </c>
      <c r="J56" t="s">
        <v>336</v>
      </c>
      <c r="K56" t="s">
        <v>336</v>
      </c>
      <c r="L56" t="s">
        <v>336</v>
      </c>
      <c r="M56" t="s">
        <v>336</v>
      </c>
      <c r="N56" t="s">
        <v>336</v>
      </c>
      <c r="O56" t="s">
        <v>336</v>
      </c>
      <c r="P56" t="s">
        <v>336</v>
      </c>
      <c r="Q56" t="s">
        <v>336</v>
      </c>
    </row>
    <row r="57" spans="1:17" x14ac:dyDescent="0.25">
      <c r="A57" t="s">
        <v>263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  <c r="G57" t="s">
        <v>336</v>
      </c>
      <c r="H57" t="s">
        <v>336</v>
      </c>
      <c r="I57" t="s">
        <v>336</v>
      </c>
      <c r="J57" t="s">
        <v>336</v>
      </c>
      <c r="K57" t="s">
        <v>336</v>
      </c>
      <c r="L57" t="s">
        <v>336</v>
      </c>
      <c r="M57" t="s">
        <v>336</v>
      </c>
      <c r="N57" t="s">
        <v>336</v>
      </c>
      <c r="O57" t="s">
        <v>336</v>
      </c>
      <c r="P57" t="s">
        <v>336</v>
      </c>
      <c r="Q57" t="s">
        <v>336</v>
      </c>
    </row>
    <row r="58" spans="1:17" x14ac:dyDescent="0.25">
      <c r="A58" t="s">
        <v>264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336</v>
      </c>
    </row>
    <row r="59" spans="1:17" x14ac:dyDescent="0.25">
      <c r="A59" t="s">
        <v>265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  <c r="G59" t="s">
        <v>336</v>
      </c>
      <c r="H59" t="s">
        <v>336</v>
      </c>
      <c r="I59" t="s">
        <v>336</v>
      </c>
      <c r="J59" t="s">
        <v>336</v>
      </c>
      <c r="K59" t="s">
        <v>336</v>
      </c>
      <c r="L59" t="s">
        <v>336</v>
      </c>
      <c r="M59" t="s">
        <v>336</v>
      </c>
      <c r="N59" t="s">
        <v>336</v>
      </c>
      <c r="O59" t="s">
        <v>336</v>
      </c>
      <c r="P59" t="s">
        <v>336</v>
      </c>
      <c r="Q59" t="s">
        <v>336</v>
      </c>
    </row>
    <row r="60" spans="1:17" x14ac:dyDescent="0.25">
      <c r="A60" t="s">
        <v>266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  <c r="G60" t="s">
        <v>336</v>
      </c>
      <c r="H60" t="s">
        <v>336</v>
      </c>
      <c r="I60" t="s">
        <v>336</v>
      </c>
      <c r="J60" t="s">
        <v>336</v>
      </c>
      <c r="K60" t="s">
        <v>336</v>
      </c>
      <c r="L60" t="s">
        <v>336</v>
      </c>
      <c r="M60" t="s">
        <v>336</v>
      </c>
      <c r="N60" t="s">
        <v>336</v>
      </c>
      <c r="O60" t="s">
        <v>336</v>
      </c>
      <c r="P60" t="s">
        <v>336</v>
      </c>
      <c r="Q60" t="s">
        <v>336</v>
      </c>
    </row>
    <row r="61" spans="1:17" x14ac:dyDescent="0.25">
      <c r="A61" t="s">
        <v>267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  <c r="G61" t="s">
        <v>336</v>
      </c>
      <c r="H61" t="s">
        <v>336</v>
      </c>
      <c r="I61" t="s">
        <v>336</v>
      </c>
      <c r="J61" t="s">
        <v>336</v>
      </c>
      <c r="K61" t="s">
        <v>336</v>
      </c>
      <c r="L61" t="s">
        <v>336</v>
      </c>
      <c r="M61" t="s">
        <v>336</v>
      </c>
      <c r="N61" t="s">
        <v>336</v>
      </c>
      <c r="O61" t="s">
        <v>336</v>
      </c>
      <c r="P61" t="s">
        <v>336</v>
      </c>
      <c r="Q61" t="s">
        <v>336</v>
      </c>
    </row>
    <row r="62" spans="1:17" x14ac:dyDescent="0.25">
      <c r="A62" t="s">
        <v>269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  <c r="G62" t="s">
        <v>336</v>
      </c>
      <c r="H62" t="s">
        <v>336</v>
      </c>
      <c r="I62" t="s">
        <v>336</v>
      </c>
      <c r="J62" t="s">
        <v>336</v>
      </c>
      <c r="K62" t="s">
        <v>336</v>
      </c>
      <c r="L62" t="s">
        <v>336</v>
      </c>
      <c r="M62" t="s">
        <v>336</v>
      </c>
      <c r="N62" t="s">
        <v>336</v>
      </c>
      <c r="O62" t="s">
        <v>336</v>
      </c>
      <c r="P62" t="s">
        <v>336</v>
      </c>
      <c r="Q62" t="s">
        <v>336</v>
      </c>
    </row>
    <row r="63" spans="1:17" x14ac:dyDescent="0.25">
      <c r="A63" t="s">
        <v>278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  <c r="G63" t="s">
        <v>336</v>
      </c>
      <c r="H63" t="s">
        <v>336</v>
      </c>
      <c r="I63" t="s">
        <v>336</v>
      </c>
      <c r="J63" t="s">
        <v>336</v>
      </c>
      <c r="K63" t="s">
        <v>336</v>
      </c>
      <c r="L63" t="s">
        <v>336</v>
      </c>
      <c r="M63" t="s">
        <v>336</v>
      </c>
      <c r="N63" t="s">
        <v>336</v>
      </c>
      <c r="O63" t="s">
        <v>336</v>
      </c>
      <c r="P63" t="s">
        <v>336</v>
      </c>
      <c r="Q63" t="s">
        <v>336</v>
      </c>
    </row>
    <row r="64" spans="1:17" x14ac:dyDescent="0.25">
      <c r="A64" t="s">
        <v>280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  <c r="G64" t="s">
        <v>336</v>
      </c>
      <c r="H64" t="s">
        <v>336</v>
      </c>
      <c r="I64" t="s">
        <v>336</v>
      </c>
      <c r="J64" t="s">
        <v>336</v>
      </c>
      <c r="K64" t="s">
        <v>336</v>
      </c>
      <c r="L64" t="s">
        <v>336</v>
      </c>
      <c r="M64" t="s">
        <v>336</v>
      </c>
      <c r="N64" t="s">
        <v>336</v>
      </c>
      <c r="O64" t="s">
        <v>336</v>
      </c>
      <c r="P64" t="s">
        <v>336</v>
      </c>
      <c r="Q64" t="s">
        <v>336</v>
      </c>
    </row>
    <row r="65" spans="1:17" x14ac:dyDescent="0.25">
      <c r="A65" t="s">
        <v>281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  <c r="G65" t="s">
        <v>336</v>
      </c>
      <c r="H65" t="s">
        <v>336</v>
      </c>
      <c r="I65" t="s">
        <v>336</v>
      </c>
      <c r="J65" t="s">
        <v>336</v>
      </c>
      <c r="K65" t="s">
        <v>336</v>
      </c>
      <c r="L65" t="s">
        <v>336</v>
      </c>
      <c r="M65" t="s">
        <v>336</v>
      </c>
      <c r="N65" t="s">
        <v>336</v>
      </c>
      <c r="O65" t="s">
        <v>336</v>
      </c>
      <c r="P65" t="s">
        <v>336</v>
      </c>
      <c r="Q65" t="s">
        <v>336</v>
      </c>
    </row>
    <row r="66" spans="1:17" x14ac:dyDescent="0.25">
      <c r="A66" t="s">
        <v>282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  <c r="G66" t="s">
        <v>336</v>
      </c>
      <c r="H66" t="s">
        <v>336</v>
      </c>
      <c r="I66" t="s">
        <v>336</v>
      </c>
      <c r="J66" t="s">
        <v>336</v>
      </c>
      <c r="K66" t="s">
        <v>336</v>
      </c>
      <c r="L66" t="s">
        <v>336</v>
      </c>
      <c r="M66" t="s">
        <v>336</v>
      </c>
      <c r="N66" t="s">
        <v>336</v>
      </c>
      <c r="O66" t="s">
        <v>336</v>
      </c>
      <c r="P66" t="s">
        <v>336</v>
      </c>
      <c r="Q66" t="s">
        <v>336</v>
      </c>
    </row>
    <row r="67" spans="1:17" x14ac:dyDescent="0.25">
      <c r="A67" t="s">
        <v>283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  <c r="G67" t="s">
        <v>336</v>
      </c>
      <c r="H67" t="s">
        <v>336</v>
      </c>
      <c r="I67" t="s">
        <v>336</v>
      </c>
      <c r="J67" t="s">
        <v>336</v>
      </c>
      <c r="K67" t="s">
        <v>336</v>
      </c>
      <c r="L67" t="s">
        <v>336</v>
      </c>
      <c r="M67" t="s">
        <v>336</v>
      </c>
      <c r="N67" t="s">
        <v>336</v>
      </c>
      <c r="O67" t="s">
        <v>336</v>
      </c>
      <c r="P67" t="s">
        <v>336</v>
      </c>
      <c r="Q67" t="s">
        <v>336</v>
      </c>
    </row>
    <row r="68" spans="1:17" x14ac:dyDescent="0.25">
      <c r="A68" t="s">
        <v>284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  <c r="G68" t="s">
        <v>336</v>
      </c>
      <c r="H68" t="s">
        <v>336</v>
      </c>
      <c r="I68" t="s">
        <v>336</v>
      </c>
      <c r="J68" t="s">
        <v>336</v>
      </c>
      <c r="K68" t="s">
        <v>336</v>
      </c>
      <c r="L68" t="s">
        <v>336</v>
      </c>
      <c r="M68" t="s">
        <v>336</v>
      </c>
      <c r="N68" t="s">
        <v>336</v>
      </c>
      <c r="O68" t="s">
        <v>336</v>
      </c>
      <c r="P68" t="s">
        <v>336</v>
      </c>
      <c r="Q68" t="s">
        <v>336</v>
      </c>
    </row>
    <row r="69" spans="1:17" x14ac:dyDescent="0.25">
      <c r="A69" t="s">
        <v>285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  <c r="G69" t="s">
        <v>336</v>
      </c>
      <c r="H69" t="s">
        <v>336</v>
      </c>
      <c r="I69" t="s">
        <v>336</v>
      </c>
      <c r="J69" t="s">
        <v>336</v>
      </c>
      <c r="K69" t="s">
        <v>336</v>
      </c>
      <c r="L69" t="s">
        <v>336</v>
      </c>
      <c r="M69" t="s">
        <v>336</v>
      </c>
      <c r="N69" t="s">
        <v>336</v>
      </c>
      <c r="O69" t="s">
        <v>336</v>
      </c>
      <c r="P69" t="s">
        <v>336</v>
      </c>
      <c r="Q69" t="s">
        <v>336</v>
      </c>
    </row>
    <row r="70" spans="1:17" x14ac:dyDescent="0.25">
      <c r="A70" t="s">
        <v>286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  <c r="G70" t="s">
        <v>336</v>
      </c>
      <c r="H70" t="s">
        <v>336</v>
      </c>
      <c r="I70" t="s">
        <v>336</v>
      </c>
      <c r="J70" t="s">
        <v>336</v>
      </c>
      <c r="K70" t="s">
        <v>336</v>
      </c>
      <c r="L70" t="s">
        <v>336</v>
      </c>
      <c r="M70" t="s">
        <v>336</v>
      </c>
      <c r="N70" t="s">
        <v>336</v>
      </c>
      <c r="O70" t="s">
        <v>336</v>
      </c>
      <c r="P70" t="s">
        <v>336</v>
      </c>
      <c r="Q70" t="s">
        <v>336</v>
      </c>
    </row>
    <row r="71" spans="1:17" x14ac:dyDescent="0.25">
      <c r="A71" t="s">
        <v>287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  <c r="G71" t="s">
        <v>336</v>
      </c>
      <c r="H71" t="s">
        <v>336</v>
      </c>
      <c r="I71" t="s">
        <v>336</v>
      </c>
      <c r="J71" t="s">
        <v>336</v>
      </c>
      <c r="K71" t="s">
        <v>336</v>
      </c>
      <c r="L71" t="s">
        <v>336</v>
      </c>
      <c r="M71" t="s">
        <v>336</v>
      </c>
      <c r="N71" t="s">
        <v>336</v>
      </c>
      <c r="O71" t="s">
        <v>336</v>
      </c>
      <c r="P71" t="s">
        <v>336</v>
      </c>
      <c r="Q71" t="s">
        <v>336</v>
      </c>
    </row>
    <row r="72" spans="1:17" x14ac:dyDescent="0.25">
      <c r="A72" t="s">
        <v>288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  <c r="G72" t="s">
        <v>336</v>
      </c>
      <c r="H72" t="s">
        <v>336</v>
      </c>
      <c r="I72" t="s">
        <v>336</v>
      </c>
      <c r="J72" t="s">
        <v>336</v>
      </c>
      <c r="K72" t="s">
        <v>336</v>
      </c>
      <c r="L72" t="s">
        <v>336</v>
      </c>
      <c r="M72" t="s">
        <v>336</v>
      </c>
      <c r="N72" t="s">
        <v>336</v>
      </c>
      <c r="O72" t="s">
        <v>336</v>
      </c>
      <c r="P72" t="s">
        <v>336</v>
      </c>
      <c r="Q72" t="s">
        <v>336</v>
      </c>
    </row>
    <row r="73" spans="1:17" x14ac:dyDescent="0.25">
      <c r="A73" t="s">
        <v>290</v>
      </c>
      <c r="B73" t="s">
        <v>336</v>
      </c>
      <c r="C73" t="s">
        <v>336</v>
      </c>
      <c r="D73" t="s">
        <v>336</v>
      </c>
      <c r="E73" t="s">
        <v>336</v>
      </c>
      <c r="F73" t="s">
        <v>336</v>
      </c>
      <c r="G73" t="s">
        <v>336</v>
      </c>
      <c r="H73" t="s">
        <v>336</v>
      </c>
      <c r="I73" t="s">
        <v>336</v>
      </c>
      <c r="J73" t="s">
        <v>336</v>
      </c>
      <c r="K73" t="s">
        <v>336</v>
      </c>
      <c r="L73" t="s">
        <v>336</v>
      </c>
      <c r="M73" t="s">
        <v>336</v>
      </c>
      <c r="N73" t="s">
        <v>336</v>
      </c>
      <c r="O73" t="s">
        <v>336</v>
      </c>
      <c r="P73" t="s">
        <v>336</v>
      </c>
      <c r="Q73" t="s">
        <v>336</v>
      </c>
    </row>
    <row r="74" spans="1:17" x14ac:dyDescent="0.25">
      <c r="A74" t="s">
        <v>291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  <c r="G74" t="s">
        <v>336</v>
      </c>
      <c r="H74" t="s">
        <v>336</v>
      </c>
      <c r="I74" t="s">
        <v>336</v>
      </c>
      <c r="J74" t="s">
        <v>336</v>
      </c>
      <c r="K74" t="s">
        <v>336</v>
      </c>
      <c r="L74" t="s">
        <v>336</v>
      </c>
      <c r="M74" t="s">
        <v>336</v>
      </c>
      <c r="N74" t="s">
        <v>336</v>
      </c>
      <c r="O74" t="s">
        <v>336</v>
      </c>
      <c r="P74" t="s">
        <v>336</v>
      </c>
      <c r="Q74" t="s">
        <v>336</v>
      </c>
    </row>
    <row r="75" spans="1:17" x14ac:dyDescent="0.25">
      <c r="A75" t="s">
        <v>294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  <c r="G75" t="s">
        <v>336</v>
      </c>
      <c r="H75" t="s">
        <v>336</v>
      </c>
      <c r="I75" t="s">
        <v>336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336</v>
      </c>
      <c r="Q75" t="s">
        <v>336</v>
      </c>
    </row>
    <row r="76" spans="1:17" x14ac:dyDescent="0.25">
      <c r="A76" t="s">
        <v>297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  <c r="G76" t="s">
        <v>336</v>
      </c>
      <c r="H76" t="s">
        <v>336</v>
      </c>
      <c r="I76" t="s">
        <v>336</v>
      </c>
      <c r="J76" t="s">
        <v>336</v>
      </c>
      <c r="K76" t="s">
        <v>336</v>
      </c>
      <c r="L76" t="s">
        <v>336</v>
      </c>
      <c r="M76" t="s">
        <v>336</v>
      </c>
      <c r="N76" t="s">
        <v>336</v>
      </c>
      <c r="O76" t="s">
        <v>336</v>
      </c>
      <c r="P76" t="s">
        <v>336</v>
      </c>
      <c r="Q76" t="s">
        <v>336</v>
      </c>
    </row>
    <row r="77" spans="1:17" x14ac:dyDescent="0.25">
      <c r="A77" t="s">
        <v>349</v>
      </c>
      <c r="B77" t="s">
        <v>336</v>
      </c>
      <c r="C77" t="s">
        <v>336</v>
      </c>
      <c r="D77" t="s">
        <v>336</v>
      </c>
      <c r="E77" t="s">
        <v>336</v>
      </c>
      <c r="F77" t="s">
        <v>336</v>
      </c>
      <c r="G77" t="s">
        <v>336</v>
      </c>
      <c r="H77" t="s">
        <v>336</v>
      </c>
      <c r="I77" t="s">
        <v>336</v>
      </c>
      <c r="J77" t="s">
        <v>336</v>
      </c>
      <c r="K77" t="s">
        <v>336</v>
      </c>
      <c r="L77" t="s">
        <v>336</v>
      </c>
      <c r="M77" t="s">
        <v>336</v>
      </c>
      <c r="N77" t="s">
        <v>336</v>
      </c>
      <c r="O77" t="s">
        <v>336</v>
      </c>
      <c r="P77" t="s">
        <v>336</v>
      </c>
      <c r="Q77" t="s">
        <v>336</v>
      </c>
    </row>
    <row r="78" spans="1:17" x14ac:dyDescent="0.25">
      <c r="A78" t="s">
        <v>350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  <c r="G78" t="s">
        <v>336</v>
      </c>
      <c r="H78" t="s">
        <v>336</v>
      </c>
      <c r="I78" t="s">
        <v>336</v>
      </c>
      <c r="J78" t="s">
        <v>336</v>
      </c>
      <c r="K78" t="s">
        <v>336</v>
      </c>
      <c r="L78" t="s">
        <v>336</v>
      </c>
      <c r="M78" t="s">
        <v>336</v>
      </c>
      <c r="N78" t="s">
        <v>336</v>
      </c>
      <c r="O78" t="s">
        <v>336</v>
      </c>
      <c r="P78" t="s">
        <v>336</v>
      </c>
      <c r="Q78" t="s">
        <v>336</v>
      </c>
    </row>
    <row r="79" spans="1:17" x14ac:dyDescent="0.25">
      <c r="A79" t="s">
        <v>358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  <c r="G79" t="s">
        <v>336</v>
      </c>
      <c r="H79" t="s">
        <v>336</v>
      </c>
      <c r="I79" t="s">
        <v>336</v>
      </c>
      <c r="J79" t="s">
        <v>336</v>
      </c>
      <c r="K79" t="s">
        <v>336</v>
      </c>
      <c r="L79" t="s">
        <v>336</v>
      </c>
      <c r="M79" t="s">
        <v>336</v>
      </c>
      <c r="N79" t="s">
        <v>336</v>
      </c>
      <c r="O79" t="s">
        <v>336</v>
      </c>
      <c r="P79" t="s">
        <v>336</v>
      </c>
      <c r="Q79" t="s">
        <v>336</v>
      </c>
    </row>
    <row r="80" spans="1:17" x14ac:dyDescent="0.25">
      <c r="A80" t="s">
        <v>336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  <c r="G80" t="s">
        <v>336</v>
      </c>
      <c r="H80" t="s">
        <v>336</v>
      </c>
      <c r="I80" t="s">
        <v>336</v>
      </c>
      <c r="J80" t="s">
        <v>336</v>
      </c>
      <c r="K80" t="s">
        <v>336</v>
      </c>
      <c r="L80" t="s">
        <v>336</v>
      </c>
      <c r="M80" t="s">
        <v>336</v>
      </c>
      <c r="N80" t="s">
        <v>336</v>
      </c>
      <c r="O80" t="s">
        <v>336</v>
      </c>
      <c r="P80" t="s">
        <v>336</v>
      </c>
      <c r="Q80" t="s">
        <v>336</v>
      </c>
    </row>
    <row r="81" spans="1:17" x14ac:dyDescent="0.25">
      <c r="A81" t="s">
        <v>336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  <c r="G81" t="s">
        <v>336</v>
      </c>
      <c r="H81" t="s">
        <v>336</v>
      </c>
      <c r="I81" t="s">
        <v>336</v>
      </c>
      <c r="J81" t="s">
        <v>336</v>
      </c>
      <c r="K81" t="s">
        <v>336</v>
      </c>
      <c r="L81" t="s">
        <v>336</v>
      </c>
      <c r="M81" t="s">
        <v>336</v>
      </c>
      <c r="N81" t="s">
        <v>336</v>
      </c>
      <c r="O81" t="s">
        <v>336</v>
      </c>
      <c r="P81" t="s">
        <v>336</v>
      </c>
      <c r="Q81" t="s">
        <v>336</v>
      </c>
    </row>
    <row r="82" spans="1:17" x14ac:dyDescent="0.25">
      <c r="A82" t="s">
        <v>336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  <c r="G82" t="s">
        <v>336</v>
      </c>
      <c r="H82" t="s">
        <v>336</v>
      </c>
      <c r="I82" t="s">
        <v>336</v>
      </c>
      <c r="J82" t="s">
        <v>336</v>
      </c>
      <c r="K82" t="s">
        <v>336</v>
      </c>
      <c r="L82" t="s">
        <v>336</v>
      </c>
      <c r="M82" t="s">
        <v>336</v>
      </c>
      <c r="N82" t="s">
        <v>336</v>
      </c>
      <c r="O82" t="s">
        <v>336</v>
      </c>
      <c r="P82" t="s">
        <v>336</v>
      </c>
      <c r="Q82" t="s">
        <v>336</v>
      </c>
    </row>
    <row r="83" spans="1:17" x14ac:dyDescent="0.25">
      <c r="A83" t="s">
        <v>336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  <c r="G83" t="s">
        <v>336</v>
      </c>
      <c r="H83" t="s">
        <v>336</v>
      </c>
      <c r="I83" t="s">
        <v>336</v>
      </c>
      <c r="J83" t="s">
        <v>336</v>
      </c>
      <c r="K83" t="s">
        <v>336</v>
      </c>
      <c r="L83" t="s">
        <v>336</v>
      </c>
      <c r="M83" t="s">
        <v>336</v>
      </c>
      <c r="N83" t="s">
        <v>336</v>
      </c>
      <c r="O83" t="s">
        <v>336</v>
      </c>
      <c r="P83" t="s">
        <v>336</v>
      </c>
      <c r="Q83" t="s">
        <v>336</v>
      </c>
    </row>
    <row r="84" spans="1:17" x14ac:dyDescent="0.25">
      <c r="A84" t="s">
        <v>336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  <c r="G84" t="s">
        <v>336</v>
      </c>
      <c r="H84" t="s">
        <v>336</v>
      </c>
      <c r="I84" t="s">
        <v>336</v>
      </c>
      <c r="J84" t="s">
        <v>336</v>
      </c>
      <c r="K84" t="s">
        <v>336</v>
      </c>
      <c r="L84" t="s">
        <v>336</v>
      </c>
      <c r="M84" t="s">
        <v>336</v>
      </c>
      <c r="N84" t="s">
        <v>336</v>
      </c>
      <c r="O84" t="s">
        <v>336</v>
      </c>
      <c r="P84" t="s">
        <v>336</v>
      </c>
      <c r="Q84" t="s">
        <v>336</v>
      </c>
    </row>
    <row r="85" spans="1:17" x14ac:dyDescent="0.25">
      <c r="A85" t="s">
        <v>336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  <c r="G85" t="s">
        <v>336</v>
      </c>
      <c r="H85" t="s">
        <v>336</v>
      </c>
      <c r="I85" t="s">
        <v>336</v>
      </c>
      <c r="J85" t="s">
        <v>336</v>
      </c>
      <c r="K85" t="s">
        <v>336</v>
      </c>
      <c r="L85" t="s">
        <v>336</v>
      </c>
      <c r="M85" t="s">
        <v>336</v>
      </c>
      <c r="N85" t="s">
        <v>336</v>
      </c>
      <c r="O85" t="s">
        <v>336</v>
      </c>
      <c r="P85" t="s">
        <v>336</v>
      </c>
      <c r="Q85" t="s">
        <v>336</v>
      </c>
    </row>
    <row r="86" spans="1:17" x14ac:dyDescent="0.25">
      <c r="A86" t="s">
        <v>336</v>
      </c>
      <c r="B86" t="s">
        <v>336</v>
      </c>
      <c r="C86" t="s">
        <v>336</v>
      </c>
      <c r="D86" t="s">
        <v>336</v>
      </c>
      <c r="E86" t="s">
        <v>336</v>
      </c>
      <c r="F86" t="s">
        <v>336</v>
      </c>
      <c r="G86" t="s">
        <v>336</v>
      </c>
      <c r="H86" t="s">
        <v>336</v>
      </c>
      <c r="I86" t="s">
        <v>336</v>
      </c>
      <c r="J86" t="s">
        <v>336</v>
      </c>
      <c r="K86" t="s">
        <v>336</v>
      </c>
      <c r="L86" t="s">
        <v>336</v>
      </c>
      <c r="M86" t="s">
        <v>336</v>
      </c>
      <c r="N86" t="s">
        <v>336</v>
      </c>
      <c r="O86" t="s">
        <v>336</v>
      </c>
      <c r="P86" t="s">
        <v>336</v>
      </c>
      <c r="Q86" t="s">
        <v>336</v>
      </c>
    </row>
    <row r="87" spans="1:17" x14ac:dyDescent="0.25">
      <c r="A87" t="s">
        <v>336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  <c r="G87" t="s">
        <v>336</v>
      </c>
      <c r="H87" t="s">
        <v>336</v>
      </c>
      <c r="I87" t="s">
        <v>336</v>
      </c>
      <c r="J87" t="s">
        <v>336</v>
      </c>
      <c r="K87" t="s">
        <v>336</v>
      </c>
      <c r="L87" t="s">
        <v>336</v>
      </c>
      <c r="M87" t="s">
        <v>336</v>
      </c>
      <c r="N87" t="s">
        <v>336</v>
      </c>
      <c r="O87" t="s">
        <v>336</v>
      </c>
      <c r="P87" t="s">
        <v>336</v>
      </c>
      <c r="Q87" t="s">
        <v>336</v>
      </c>
    </row>
    <row r="88" spans="1:17" x14ac:dyDescent="0.25">
      <c r="A88" t="s">
        <v>336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  <c r="G88" t="s">
        <v>336</v>
      </c>
      <c r="H88" t="s">
        <v>336</v>
      </c>
      <c r="I88" t="s">
        <v>336</v>
      </c>
      <c r="J88" t="s">
        <v>336</v>
      </c>
      <c r="K88" t="s">
        <v>336</v>
      </c>
      <c r="L88" t="s">
        <v>336</v>
      </c>
      <c r="M88" t="s">
        <v>336</v>
      </c>
      <c r="N88" t="s">
        <v>336</v>
      </c>
      <c r="O88" t="s">
        <v>336</v>
      </c>
      <c r="P88" t="s">
        <v>336</v>
      </c>
      <c r="Q88" t="s">
        <v>336</v>
      </c>
    </row>
    <row r="89" spans="1:17" x14ac:dyDescent="0.25">
      <c r="A89" t="s">
        <v>336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  <c r="G89" t="s">
        <v>336</v>
      </c>
      <c r="H89" t="s">
        <v>336</v>
      </c>
      <c r="I89" t="s">
        <v>336</v>
      </c>
      <c r="J89" t="s">
        <v>336</v>
      </c>
      <c r="K89" t="s">
        <v>336</v>
      </c>
      <c r="L89" t="s">
        <v>336</v>
      </c>
      <c r="M89" t="s">
        <v>336</v>
      </c>
      <c r="N89" t="s">
        <v>336</v>
      </c>
      <c r="O89" t="s">
        <v>336</v>
      </c>
      <c r="P89" t="s">
        <v>336</v>
      </c>
      <c r="Q89" t="s">
        <v>336</v>
      </c>
    </row>
    <row r="90" spans="1:17" x14ac:dyDescent="0.25">
      <c r="A90" t="s">
        <v>336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  <c r="G90" t="s">
        <v>336</v>
      </c>
      <c r="H90" t="s">
        <v>336</v>
      </c>
      <c r="I90" t="s">
        <v>336</v>
      </c>
      <c r="J90" t="s">
        <v>336</v>
      </c>
      <c r="K90" t="s">
        <v>336</v>
      </c>
      <c r="L90" t="s">
        <v>336</v>
      </c>
      <c r="M90" t="s">
        <v>336</v>
      </c>
      <c r="N90" t="s">
        <v>336</v>
      </c>
      <c r="O90" t="s">
        <v>336</v>
      </c>
      <c r="P90" t="s">
        <v>336</v>
      </c>
      <c r="Q90" t="s">
        <v>336</v>
      </c>
    </row>
    <row r="91" spans="1:17" x14ac:dyDescent="0.25">
      <c r="A91" t="s">
        <v>336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  <c r="G91" t="s">
        <v>336</v>
      </c>
      <c r="H91" t="s">
        <v>336</v>
      </c>
      <c r="I91" t="s">
        <v>336</v>
      </c>
      <c r="J91" t="s">
        <v>336</v>
      </c>
      <c r="K91" t="s">
        <v>336</v>
      </c>
      <c r="L91" t="s">
        <v>336</v>
      </c>
      <c r="M91" t="s">
        <v>336</v>
      </c>
      <c r="N91" t="s">
        <v>336</v>
      </c>
      <c r="O91" t="s">
        <v>336</v>
      </c>
      <c r="P91" t="s">
        <v>336</v>
      </c>
      <c r="Q91" t="s">
        <v>336</v>
      </c>
    </row>
    <row r="92" spans="1:17" x14ac:dyDescent="0.25">
      <c r="A92" t="s">
        <v>336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  <c r="G92" t="s">
        <v>336</v>
      </c>
      <c r="H92" t="s">
        <v>336</v>
      </c>
      <c r="I92" t="s">
        <v>336</v>
      </c>
      <c r="J92" t="s">
        <v>336</v>
      </c>
      <c r="K92" t="s">
        <v>336</v>
      </c>
      <c r="L92" t="s">
        <v>336</v>
      </c>
      <c r="M92" t="s">
        <v>336</v>
      </c>
      <c r="N92" t="s">
        <v>336</v>
      </c>
      <c r="O92" t="s">
        <v>336</v>
      </c>
      <c r="P92" t="s">
        <v>336</v>
      </c>
      <c r="Q92" t="s">
        <v>336</v>
      </c>
    </row>
    <row r="93" spans="1:17" x14ac:dyDescent="0.25">
      <c r="A93" t="s">
        <v>336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  <c r="G93" t="s">
        <v>336</v>
      </c>
      <c r="H93" t="s">
        <v>336</v>
      </c>
      <c r="I93" t="s">
        <v>336</v>
      </c>
      <c r="J93" t="s">
        <v>336</v>
      </c>
      <c r="K93" t="s">
        <v>336</v>
      </c>
      <c r="L93" t="s">
        <v>336</v>
      </c>
      <c r="M93" t="s">
        <v>336</v>
      </c>
      <c r="N93" t="s">
        <v>336</v>
      </c>
      <c r="O93" t="s">
        <v>336</v>
      </c>
      <c r="P93" t="s">
        <v>336</v>
      </c>
      <c r="Q93" t="s">
        <v>336</v>
      </c>
    </row>
    <row r="94" spans="1:17" x14ac:dyDescent="0.25">
      <c r="A94" t="s">
        <v>336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  <c r="G94" t="s">
        <v>336</v>
      </c>
      <c r="H94" t="s">
        <v>336</v>
      </c>
      <c r="I94" t="s">
        <v>336</v>
      </c>
      <c r="J94" t="s">
        <v>336</v>
      </c>
      <c r="K94" t="s">
        <v>336</v>
      </c>
      <c r="L94" t="s">
        <v>336</v>
      </c>
      <c r="M94" t="s">
        <v>336</v>
      </c>
      <c r="N94" t="s">
        <v>336</v>
      </c>
      <c r="O94" t="s">
        <v>336</v>
      </c>
      <c r="P94" t="s">
        <v>336</v>
      </c>
      <c r="Q94" t="s">
        <v>336</v>
      </c>
    </row>
    <row r="95" spans="1:17" x14ac:dyDescent="0.25">
      <c r="A95" t="s">
        <v>336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  <c r="G95" t="s">
        <v>336</v>
      </c>
      <c r="H95" t="s">
        <v>336</v>
      </c>
      <c r="I95" t="s">
        <v>336</v>
      </c>
      <c r="J95" t="s">
        <v>336</v>
      </c>
      <c r="K95" t="s">
        <v>336</v>
      </c>
      <c r="L95" t="s">
        <v>336</v>
      </c>
      <c r="M95" t="s">
        <v>336</v>
      </c>
      <c r="N95" t="s">
        <v>336</v>
      </c>
      <c r="O95" t="s">
        <v>336</v>
      </c>
      <c r="P95" t="s">
        <v>336</v>
      </c>
      <c r="Q95" t="s">
        <v>336</v>
      </c>
    </row>
    <row r="96" spans="1:17" x14ac:dyDescent="0.25">
      <c r="A96" t="s">
        <v>336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  <c r="G96" t="s">
        <v>336</v>
      </c>
      <c r="H96" t="s">
        <v>336</v>
      </c>
      <c r="I96" t="s">
        <v>336</v>
      </c>
      <c r="J96" t="s">
        <v>336</v>
      </c>
      <c r="K96" t="s">
        <v>336</v>
      </c>
      <c r="L96" t="s">
        <v>336</v>
      </c>
      <c r="M96" t="s">
        <v>336</v>
      </c>
      <c r="N96" t="s">
        <v>336</v>
      </c>
      <c r="O96" t="s">
        <v>336</v>
      </c>
      <c r="P96" t="s">
        <v>336</v>
      </c>
      <c r="Q96" t="s">
        <v>336</v>
      </c>
    </row>
    <row r="97" spans="1:17" x14ac:dyDescent="0.25">
      <c r="A97" t="s">
        <v>336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  <c r="G97" t="s">
        <v>336</v>
      </c>
      <c r="H97" t="s">
        <v>336</v>
      </c>
      <c r="I97" t="s">
        <v>336</v>
      </c>
      <c r="J97" t="s">
        <v>336</v>
      </c>
      <c r="K97" t="s">
        <v>336</v>
      </c>
      <c r="L97" t="s">
        <v>336</v>
      </c>
      <c r="M97" t="s">
        <v>336</v>
      </c>
      <c r="N97" t="s">
        <v>336</v>
      </c>
      <c r="O97" t="s">
        <v>336</v>
      </c>
      <c r="P97" t="s">
        <v>336</v>
      </c>
      <c r="Q97" t="s">
        <v>336</v>
      </c>
    </row>
    <row r="98" spans="1:17" x14ac:dyDescent="0.25">
      <c r="A98" t="s">
        <v>336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  <c r="G98" t="s">
        <v>336</v>
      </c>
      <c r="H98" t="s">
        <v>336</v>
      </c>
      <c r="I98" t="s">
        <v>336</v>
      </c>
      <c r="J98" t="s">
        <v>336</v>
      </c>
      <c r="K98" t="s">
        <v>336</v>
      </c>
      <c r="L98" t="s">
        <v>336</v>
      </c>
      <c r="M98" t="s">
        <v>336</v>
      </c>
      <c r="N98" t="s">
        <v>336</v>
      </c>
      <c r="O98" t="s">
        <v>336</v>
      </c>
      <c r="P98" t="s">
        <v>336</v>
      </c>
      <c r="Q98" t="s">
        <v>336</v>
      </c>
    </row>
    <row r="99" spans="1:17" x14ac:dyDescent="0.25">
      <c r="A99" t="s">
        <v>336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  <c r="G99" t="s">
        <v>336</v>
      </c>
      <c r="H99" t="s">
        <v>336</v>
      </c>
      <c r="I99" t="s">
        <v>336</v>
      </c>
      <c r="J99" t="s">
        <v>336</v>
      </c>
      <c r="K99" t="s">
        <v>336</v>
      </c>
      <c r="L99" t="s">
        <v>336</v>
      </c>
      <c r="M99" t="s">
        <v>336</v>
      </c>
      <c r="N99" t="s">
        <v>336</v>
      </c>
      <c r="O99" t="s">
        <v>336</v>
      </c>
      <c r="P99" t="s">
        <v>336</v>
      </c>
      <c r="Q99" t="s">
        <v>336</v>
      </c>
    </row>
    <row r="100" spans="1:17" x14ac:dyDescent="0.25">
      <c r="A100" t="s">
        <v>336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  <c r="G100" t="s">
        <v>336</v>
      </c>
      <c r="H100" t="s">
        <v>336</v>
      </c>
      <c r="I100" t="s">
        <v>336</v>
      </c>
      <c r="J100" t="s">
        <v>336</v>
      </c>
      <c r="K100" t="s">
        <v>336</v>
      </c>
      <c r="L100" t="s">
        <v>336</v>
      </c>
      <c r="M100" t="s">
        <v>336</v>
      </c>
      <c r="N100" t="s">
        <v>336</v>
      </c>
      <c r="O100" t="s">
        <v>336</v>
      </c>
      <c r="P100" t="s">
        <v>336</v>
      </c>
      <c r="Q100" t="s">
        <v>336</v>
      </c>
    </row>
    <row r="101" spans="1:17" x14ac:dyDescent="0.25">
      <c r="A101" t="s">
        <v>336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  <c r="G101" t="s">
        <v>336</v>
      </c>
      <c r="H101" t="s">
        <v>336</v>
      </c>
      <c r="I101" t="s">
        <v>336</v>
      </c>
      <c r="J101" t="s">
        <v>336</v>
      </c>
      <c r="K101" t="s">
        <v>336</v>
      </c>
      <c r="L101" t="s">
        <v>336</v>
      </c>
      <c r="M101" t="s">
        <v>336</v>
      </c>
      <c r="N101" t="s">
        <v>336</v>
      </c>
      <c r="O101" t="s">
        <v>336</v>
      </c>
      <c r="P101" t="s">
        <v>336</v>
      </c>
      <c r="Q101" t="s">
        <v>336</v>
      </c>
    </row>
    <row r="102" spans="1:17" x14ac:dyDescent="0.25">
      <c r="A102" t="s">
        <v>336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  <c r="G102" t="s">
        <v>336</v>
      </c>
      <c r="H102" t="s">
        <v>336</v>
      </c>
      <c r="I102" t="s">
        <v>336</v>
      </c>
      <c r="J102" t="s">
        <v>336</v>
      </c>
      <c r="K102" t="s">
        <v>336</v>
      </c>
      <c r="L102" t="s">
        <v>336</v>
      </c>
      <c r="M102" t="s">
        <v>336</v>
      </c>
      <c r="N102" t="s">
        <v>336</v>
      </c>
      <c r="O102" t="s">
        <v>336</v>
      </c>
      <c r="P102" t="s">
        <v>336</v>
      </c>
      <c r="Q102" t="s">
        <v>336</v>
      </c>
    </row>
  </sheetData>
  <hyperlinks>
    <hyperlink ref="B12" r:id="rId1" xr:uid="{B88E7658-FC60-42E7-90BB-0CA5A7D7737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DAD2-A29D-4FCA-A85C-D1A887C0B74E}">
  <dimension ref="A1:Q27"/>
  <sheetViews>
    <sheetView workbookViewId="0">
      <selection activeCell="I7" sqref="I7"/>
    </sheetView>
  </sheetViews>
  <sheetFormatPr defaultColWidth="15.140625" defaultRowHeight="15" x14ac:dyDescent="0.25"/>
  <sheetData>
    <row r="1" spans="1:17" x14ac:dyDescent="0.25">
      <c r="A1" s="15" t="s">
        <v>339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6"/>
    </row>
    <row r="2" spans="1:17" x14ac:dyDescent="0.25">
      <c r="A2" s="12" t="s">
        <v>338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12" t="s">
        <v>316</v>
      </c>
      <c r="B3" s="13" t="s">
        <v>317</v>
      </c>
      <c r="C3" s="13" t="s">
        <v>330</v>
      </c>
      <c r="D3" s="13" t="s">
        <v>318</v>
      </c>
      <c r="E3" s="13" t="s">
        <v>320</v>
      </c>
      <c r="F3" s="13" t="s">
        <v>319</v>
      </c>
      <c r="G3" s="13" t="s">
        <v>327</v>
      </c>
      <c r="H3" s="13" t="s">
        <v>321</v>
      </c>
      <c r="I3" s="13" t="s">
        <v>322</v>
      </c>
      <c r="J3" s="13" t="s">
        <v>325</v>
      </c>
      <c r="K3" s="13" t="s">
        <v>328</v>
      </c>
      <c r="L3" s="13" t="s">
        <v>324</v>
      </c>
      <c r="M3" s="13" t="s">
        <v>326</v>
      </c>
      <c r="N3" s="13" t="s">
        <v>329</v>
      </c>
      <c r="O3" s="13" t="s">
        <v>331</v>
      </c>
      <c r="P3" s="13" t="s">
        <v>323</v>
      </c>
      <c r="Q3" s="13" t="s">
        <v>332</v>
      </c>
    </row>
    <row r="4" spans="1:17" x14ac:dyDescent="0.25">
      <c r="A4" s="12" t="s">
        <v>4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</row>
    <row r="5" spans="1:17" x14ac:dyDescent="0.25">
      <c r="A5" s="12" t="s">
        <v>333</v>
      </c>
      <c r="B5" s="12" t="s">
        <v>333</v>
      </c>
      <c r="C5" s="12" t="s">
        <v>333</v>
      </c>
      <c r="D5" s="12" t="s">
        <v>333</v>
      </c>
      <c r="E5" s="12" t="s">
        <v>333</v>
      </c>
      <c r="F5" s="12" t="s">
        <v>333</v>
      </c>
      <c r="G5" s="12" t="s">
        <v>333</v>
      </c>
      <c r="H5" s="12" t="s">
        <v>333</v>
      </c>
      <c r="I5" s="12" t="s">
        <v>333</v>
      </c>
      <c r="J5" s="12" t="s">
        <v>333</v>
      </c>
      <c r="K5" s="12" t="s">
        <v>333</v>
      </c>
      <c r="L5" s="12" t="s">
        <v>333</v>
      </c>
      <c r="M5" s="12" t="s">
        <v>333</v>
      </c>
      <c r="N5" s="12" t="s">
        <v>333</v>
      </c>
      <c r="O5" s="12" t="s">
        <v>333</v>
      </c>
      <c r="P5" s="12" t="s">
        <v>333</v>
      </c>
      <c r="Q5" s="12" t="s">
        <v>333</v>
      </c>
    </row>
    <row r="6" spans="1:17" x14ac:dyDescent="0.25">
      <c r="A6" s="12" t="s">
        <v>336</v>
      </c>
      <c r="B6" s="12" t="s">
        <v>176</v>
      </c>
      <c r="C6" s="12" t="s">
        <v>336</v>
      </c>
      <c r="D6" s="12" t="s">
        <v>336</v>
      </c>
      <c r="E6" s="12" t="s">
        <v>336</v>
      </c>
      <c r="F6" s="12" t="s">
        <v>352</v>
      </c>
      <c r="G6" s="12" t="s">
        <v>336</v>
      </c>
      <c r="H6" s="12" t="s">
        <v>336</v>
      </c>
      <c r="I6" s="12" t="s">
        <v>363</v>
      </c>
      <c r="J6" s="12" t="s">
        <v>336</v>
      </c>
      <c r="K6" s="12" t="s">
        <v>336</v>
      </c>
      <c r="L6" s="12" t="s">
        <v>336</v>
      </c>
      <c r="M6" s="12" t="s">
        <v>334</v>
      </c>
      <c r="N6" s="12" t="s">
        <v>336</v>
      </c>
      <c r="O6" s="12" t="s">
        <v>335</v>
      </c>
      <c r="P6" s="12" t="s">
        <v>336</v>
      </c>
      <c r="Q6" s="12" t="s">
        <v>336</v>
      </c>
    </row>
    <row r="7" spans="1:17" x14ac:dyDescent="0.25">
      <c r="A7" s="12" t="s">
        <v>336</v>
      </c>
      <c r="B7" s="12" t="s">
        <v>340</v>
      </c>
      <c r="C7" s="12" t="s">
        <v>336</v>
      </c>
      <c r="D7" s="12" t="s">
        <v>336</v>
      </c>
      <c r="E7" s="12" t="s">
        <v>336</v>
      </c>
      <c r="F7" s="12" t="s">
        <v>336</v>
      </c>
      <c r="G7" s="12" t="s">
        <v>336</v>
      </c>
      <c r="H7" s="12" t="s">
        <v>336</v>
      </c>
      <c r="I7" s="12" t="s">
        <v>364</v>
      </c>
      <c r="J7" s="12" t="s">
        <v>336</v>
      </c>
      <c r="K7" s="12" t="s">
        <v>336</v>
      </c>
      <c r="L7" s="12" t="s">
        <v>336</v>
      </c>
      <c r="M7" s="12" t="s">
        <v>336</v>
      </c>
      <c r="N7" s="12" t="s">
        <v>336</v>
      </c>
      <c r="O7" s="12" t="s">
        <v>336</v>
      </c>
      <c r="P7" s="12" t="s">
        <v>336</v>
      </c>
      <c r="Q7" s="12" t="s">
        <v>336</v>
      </c>
    </row>
    <row r="8" spans="1:17" x14ac:dyDescent="0.25">
      <c r="A8" s="12" t="s">
        <v>336</v>
      </c>
      <c r="B8" s="12" t="s">
        <v>336</v>
      </c>
      <c r="C8" s="12" t="s">
        <v>336</v>
      </c>
      <c r="D8" s="12" t="s">
        <v>336</v>
      </c>
      <c r="E8" s="12" t="s">
        <v>336</v>
      </c>
      <c r="F8" s="12" t="s">
        <v>336</v>
      </c>
      <c r="G8" s="12" t="s">
        <v>336</v>
      </c>
      <c r="H8" s="12" t="s">
        <v>336</v>
      </c>
      <c r="I8" s="12" t="s">
        <v>336</v>
      </c>
      <c r="J8" s="12" t="s">
        <v>336</v>
      </c>
      <c r="K8" s="12" t="s">
        <v>336</v>
      </c>
      <c r="L8" s="12" t="s">
        <v>336</v>
      </c>
      <c r="M8" s="12" t="s">
        <v>336</v>
      </c>
      <c r="N8" s="12" t="s">
        <v>336</v>
      </c>
      <c r="O8" s="12" t="s">
        <v>336</v>
      </c>
      <c r="P8" s="12" t="s">
        <v>336</v>
      </c>
      <c r="Q8" s="12" t="s">
        <v>336</v>
      </c>
    </row>
    <row r="9" spans="1:17" x14ac:dyDescent="0.25">
      <c r="A9" s="12" t="s">
        <v>336</v>
      </c>
      <c r="B9" s="12" t="s">
        <v>336</v>
      </c>
      <c r="C9" s="12" t="s">
        <v>336</v>
      </c>
      <c r="D9" s="12" t="s">
        <v>336</v>
      </c>
      <c r="E9" s="12" t="s">
        <v>336</v>
      </c>
      <c r="F9" s="12" t="s">
        <v>336</v>
      </c>
      <c r="G9" s="12" t="s">
        <v>336</v>
      </c>
      <c r="H9" s="12" t="s">
        <v>336</v>
      </c>
      <c r="I9" s="12" t="s">
        <v>336</v>
      </c>
      <c r="J9" s="12" t="s">
        <v>336</v>
      </c>
      <c r="K9" s="12" t="s">
        <v>336</v>
      </c>
      <c r="L9" s="12" t="s">
        <v>336</v>
      </c>
      <c r="M9" s="12" t="s">
        <v>336</v>
      </c>
      <c r="N9" s="12" t="s">
        <v>336</v>
      </c>
      <c r="O9" s="12" t="s">
        <v>336</v>
      </c>
      <c r="P9" s="12" t="s">
        <v>336</v>
      </c>
      <c r="Q9" s="12" t="s">
        <v>336</v>
      </c>
    </row>
    <row r="10" spans="1:17" x14ac:dyDescent="0.25">
      <c r="A10" s="12" t="s">
        <v>336</v>
      </c>
      <c r="B10" s="12" t="s">
        <v>336</v>
      </c>
      <c r="C10" s="12" t="s">
        <v>336</v>
      </c>
      <c r="D10" s="12" t="s">
        <v>336</v>
      </c>
      <c r="E10" s="12" t="s">
        <v>336</v>
      </c>
      <c r="F10" s="12" t="s">
        <v>336</v>
      </c>
      <c r="G10" s="12" t="s">
        <v>336</v>
      </c>
      <c r="H10" s="12" t="s">
        <v>336</v>
      </c>
      <c r="I10" s="12" t="s">
        <v>336</v>
      </c>
      <c r="J10" s="12" t="s">
        <v>336</v>
      </c>
      <c r="K10" s="12" t="s">
        <v>336</v>
      </c>
      <c r="L10" s="12" t="s">
        <v>336</v>
      </c>
      <c r="M10" s="12" t="s">
        <v>336</v>
      </c>
      <c r="N10" s="12" t="s">
        <v>336</v>
      </c>
      <c r="O10" s="12" t="s">
        <v>336</v>
      </c>
      <c r="P10" s="12" t="s">
        <v>336</v>
      </c>
      <c r="Q10" s="12" t="s">
        <v>336</v>
      </c>
    </row>
    <row r="11" spans="1:17" x14ac:dyDescent="0.25">
      <c r="A11" s="12" t="s">
        <v>336</v>
      </c>
      <c r="B11" s="12" t="s">
        <v>336</v>
      </c>
      <c r="C11" s="12" t="s">
        <v>336</v>
      </c>
      <c r="D11" s="12" t="s">
        <v>336</v>
      </c>
      <c r="E11" s="12" t="s">
        <v>336</v>
      </c>
      <c r="F11" s="12" t="s">
        <v>336</v>
      </c>
      <c r="G11" s="12" t="s">
        <v>336</v>
      </c>
      <c r="H11" s="12" t="s">
        <v>336</v>
      </c>
      <c r="I11" s="12" t="s">
        <v>336</v>
      </c>
      <c r="J11" s="12" t="s">
        <v>336</v>
      </c>
      <c r="K11" s="12" t="s">
        <v>336</v>
      </c>
      <c r="L11" s="12" t="s">
        <v>336</v>
      </c>
      <c r="M11" s="12" t="s">
        <v>336</v>
      </c>
      <c r="N11" s="12" t="s">
        <v>336</v>
      </c>
      <c r="O11" s="12" t="s">
        <v>336</v>
      </c>
      <c r="P11" s="12" t="s">
        <v>336</v>
      </c>
      <c r="Q11" s="12" t="s">
        <v>336</v>
      </c>
    </row>
    <row r="12" spans="1:17" x14ac:dyDescent="0.25">
      <c r="A12" s="12" t="s">
        <v>336</v>
      </c>
      <c r="B12" s="12" t="s">
        <v>336</v>
      </c>
      <c r="C12" s="12" t="s">
        <v>336</v>
      </c>
      <c r="D12" s="12" t="s">
        <v>336</v>
      </c>
      <c r="E12" s="12" t="s">
        <v>336</v>
      </c>
      <c r="F12" s="12" t="s">
        <v>336</v>
      </c>
      <c r="G12" s="12" t="s">
        <v>336</v>
      </c>
      <c r="H12" s="12" t="s">
        <v>336</v>
      </c>
      <c r="I12" s="12" t="s">
        <v>336</v>
      </c>
      <c r="J12" s="12" t="s">
        <v>336</v>
      </c>
      <c r="K12" s="12" t="s">
        <v>336</v>
      </c>
      <c r="L12" s="12" t="s">
        <v>336</v>
      </c>
      <c r="M12" s="12" t="s">
        <v>336</v>
      </c>
      <c r="N12" s="12" t="s">
        <v>336</v>
      </c>
      <c r="O12" s="12" t="s">
        <v>336</v>
      </c>
      <c r="P12" s="12" t="s">
        <v>336</v>
      </c>
      <c r="Q12" s="12" t="s">
        <v>336</v>
      </c>
    </row>
    <row r="13" spans="1:17" x14ac:dyDescent="0.25">
      <c r="A13" s="12" t="s">
        <v>336</v>
      </c>
      <c r="B13" s="12" t="s">
        <v>336</v>
      </c>
      <c r="C13" s="12" t="s">
        <v>336</v>
      </c>
      <c r="D13" s="12" t="s">
        <v>336</v>
      </c>
      <c r="E13" s="12" t="s">
        <v>336</v>
      </c>
      <c r="F13" s="12" t="s">
        <v>336</v>
      </c>
      <c r="G13" s="12" t="s">
        <v>336</v>
      </c>
      <c r="H13" s="12" t="s">
        <v>336</v>
      </c>
      <c r="I13" s="12" t="s">
        <v>336</v>
      </c>
      <c r="J13" s="12" t="s">
        <v>336</v>
      </c>
      <c r="K13" s="12" t="s">
        <v>336</v>
      </c>
      <c r="L13" s="12" t="s">
        <v>336</v>
      </c>
      <c r="M13" s="12" t="s">
        <v>336</v>
      </c>
      <c r="N13" s="12" t="s">
        <v>336</v>
      </c>
      <c r="O13" s="12" t="s">
        <v>336</v>
      </c>
      <c r="P13" s="12" t="s">
        <v>336</v>
      </c>
      <c r="Q13" s="12" t="s">
        <v>336</v>
      </c>
    </row>
    <row r="14" spans="1:17" x14ac:dyDescent="0.25">
      <c r="A14" s="12" t="s">
        <v>336</v>
      </c>
      <c r="B14" s="12" t="s">
        <v>336</v>
      </c>
      <c r="C14" s="12" t="s">
        <v>336</v>
      </c>
      <c r="D14" s="12" t="s">
        <v>336</v>
      </c>
      <c r="E14" s="12" t="s">
        <v>336</v>
      </c>
      <c r="F14" s="12" t="s">
        <v>336</v>
      </c>
      <c r="G14" s="12" t="s">
        <v>336</v>
      </c>
      <c r="H14" s="12" t="s">
        <v>336</v>
      </c>
      <c r="I14" s="12" t="s">
        <v>336</v>
      </c>
      <c r="J14" s="12" t="s">
        <v>336</v>
      </c>
      <c r="K14" s="12" t="s">
        <v>336</v>
      </c>
      <c r="L14" s="12" t="s">
        <v>336</v>
      </c>
      <c r="M14" s="12" t="s">
        <v>336</v>
      </c>
      <c r="N14" s="12" t="s">
        <v>336</v>
      </c>
      <c r="O14" s="12" t="s">
        <v>336</v>
      </c>
      <c r="P14" s="12" t="s">
        <v>336</v>
      </c>
      <c r="Q14" s="12" t="s">
        <v>336</v>
      </c>
    </row>
    <row r="15" spans="1:17" x14ac:dyDescent="0.25">
      <c r="A15" s="12" t="s">
        <v>336</v>
      </c>
      <c r="B15" s="12" t="s">
        <v>336</v>
      </c>
      <c r="C15" s="12" t="s">
        <v>336</v>
      </c>
      <c r="D15" s="12" t="s">
        <v>336</v>
      </c>
      <c r="E15" s="12" t="s">
        <v>336</v>
      </c>
      <c r="F15" s="12" t="s">
        <v>336</v>
      </c>
      <c r="G15" s="12" t="s">
        <v>336</v>
      </c>
      <c r="H15" s="12" t="s">
        <v>336</v>
      </c>
      <c r="I15" s="12" t="s">
        <v>336</v>
      </c>
      <c r="J15" s="12" t="s">
        <v>336</v>
      </c>
      <c r="K15" s="12" t="s">
        <v>336</v>
      </c>
      <c r="L15" s="12" t="s">
        <v>336</v>
      </c>
      <c r="M15" s="12" t="s">
        <v>336</v>
      </c>
      <c r="N15" s="12" t="s">
        <v>336</v>
      </c>
      <c r="O15" s="12" t="s">
        <v>336</v>
      </c>
      <c r="P15" s="12" t="s">
        <v>336</v>
      </c>
      <c r="Q15" s="12" t="s">
        <v>336</v>
      </c>
    </row>
    <row r="16" spans="1:17" x14ac:dyDescent="0.25">
      <c r="A16" s="12" t="s">
        <v>336</v>
      </c>
      <c r="B16" s="12" t="s">
        <v>336</v>
      </c>
      <c r="C16" s="12" t="s">
        <v>336</v>
      </c>
      <c r="D16" s="12" t="s">
        <v>336</v>
      </c>
      <c r="E16" s="12" t="s">
        <v>336</v>
      </c>
      <c r="F16" s="12" t="s">
        <v>336</v>
      </c>
      <c r="G16" s="12" t="s">
        <v>336</v>
      </c>
      <c r="H16" s="12" t="s">
        <v>336</v>
      </c>
      <c r="I16" s="12" t="s">
        <v>336</v>
      </c>
      <c r="J16" s="12" t="s">
        <v>336</v>
      </c>
      <c r="K16" s="12" t="s">
        <v>336</v>
      </c>
      <c r="L16" s="12" t="s">
        <v>336</v>
      </c>
      <c r="M16" s="12" t="s">
        <v>336</v>
      </c>
      <c r="N16" s="12" t="s">
        <v>336</v>
      </c>
      <c r="O16" s="12" t="s">
        <v>336</v>
      </c>
      <c r="P16" s="12" t="s">
        <v>336</v>
      </c>
      <c r="Q16" s="12" t="s">
        <v>336</v>
      </c>
    </row>
    <row r="17" spans="1:17" x14ac:dyDescent="0.25">
      <c r="A17" s="12" t="s">
        <v>336</v>
      </c>
      <c r="B17" s="12" t="s">
        <v>336</v>
      </c>
      <c r="C17" s="12" t="s">
        <v>336</v>
      </c>
      <c r="D17" s="12" t="s">
        <v>336</v>
      </c>
      <c r="E17" s="12" t="s">
        <v>336</v>
      </c>
      <c r="F17" s="12" t="s">
        <v>336</v>
      </c>
      <c r="G17" s="12" t="s">
        <v>336</v>
      </c>
      <c r="H17" s="12" t="s">
        <v>336</v>
      </c>
      <c r="I17" s="12" t="s">
        <v>336</v>
      </c>
      <c r="J17" s="12" t="s">
        <v>336</v>
      </c>
      <c r="K17" s="12" t="s">
        <v>336</v>
      </c>
      <c r="L17" s="12" t="s">
        <v>336</v>
      </c>
      <c r="M17" s="12" t="s">
        <v>336</v>
      </c>
      <c r="N17" s="12" t="s">
        <v>336</v>
      </c>
      <c r="O17" s="12" t="s">
        <v>336</v>
      </c>
      <c r="P17" s="12" t="s">
        <v>336</v>
      </c>
      <c r="Q17" s="12" t="s">
        <v>336</v>
      </c>
    </row>
    <row r="18" spans="1:17" x14ac:dyDescent="0.25">
      <c r="A18" s="12" t="s">
        <v>336</v>
      </c>
      <c r="B18" s="12" t="s">
        <v>336</v>
      </c>
      <c r="C18" s="12" t="s">
        <v>336</v>
      </c>
      <c r="D18" s="12" t="s">
        <v>336</v>
      </c>
      <c r="E18" s="12" t="s">
        <v>336</v>
      </c>
      <c r="F18" s="12" t="s">
        <v>336</v>
      </c>
      <c r="G18" s="12" t="s">
        <v>336</v>
      </c>
      <c r="H18" s="12" t="s">
        <v>336</v>
      </c>
      <c r="I18" s="12" t="s">
        <v>336</v>
      </c>
      <c r="J18" s="12" t="s">
        <v>336</v>
      </c>
      <c r="K18" s="12" t="s">
        <v>336</v>
      </c>
      <c r="L18" s="12" t="s">
        <v>336</v>
      </c>
      <c r="M18" s="12" t="s">
        <v>336</v>
      </c>
      <c r="N18" s="12" t="s">
        <v>336</v>
      </c>
      <c r="O18" s="12" t="s">
        <v>336</v>
      </c>
      <c r="P18" s="12" t="s">
        <v>336</v>
      </c>
      <c r="Q18" s="12" t="s">
        <v>336</v>
      </c>
    </row>
    <row r="19" spans="1:17" x14ac:dyDescent="0.25">
      <c r="A19" s="12" t="s">
        <v>336</v>
      </c>
      <c r="B19" s="12" t="s">
        <v>336</v>
      </c>
      <c r="C19" s="12" t="s">
        <v>336</v>
      </c>
      <c r="D19" s="12" t="s">
        <v>336</v>
      </c>
      <c r="E19" s="12" t="s">
        <v>336</v>
      </c>
      <c r="F19" s="12" t="s">
        <v>336</v>
      </c>
      <c r="G19" s="12" t="s">
        <v>336</v>
      </c>
      <c r="H19" s="12" t="s">
        <v>336</v>
      </c>
      <c r="I19" s="12" t="s">
        <v>336</v>
      </c>
      <c r="J19" s="12" t="s">
        <v>336</v>
      </c>
      <c r="K19" s="12" t="s">
        <v>336</v>
      </c>
      <c r="L19" s="12" t="s">
        <v>336</v>
      </c>
      <c r="M19" s="12" t="s">
        <v>336</v>
      </c>
      <c r="N19" s="12" t="s">
        <v>336</v>
      </c>
      <c r="O19" s="12" t="s">
        <v>336</v>
      </c>
      <c r="P19" s="12" t="s">
        <v>336</v>
      </c>
      <c r="Q19" s="12" t="s">
        <v>336</v>
      </c>
    </row>
    <row r="20" spans="1:17" x14ac:dyDescent="0.25">
      <c r="A20" s="12" t="s">
        <v>336</v>
      </c>
      <c r="B20" s="12" t="s">
        <v>336</v>
      </c>
      <c r="C20" s="12" t="s">
        <v>336</v>
      </c>
      <c r="D20" s="12" t="s">
        <v>336</v>
      </c>
      <c r="E20" s="12" t="s">
        <v>336</v>
      </c>
      <c r="F20" s="12" t="s">
        <v>336</v>
      </c>
      <c r="G20" s="12" t="s">
        <v>336</v>
      </c>
      <c r="H20" s="12" t="s">
        <v>336</v>
      </c>
      <c r="I20" s="12" t="s">
        <v>336</v>
      </c>
      <c r="J20" s="12" t="s">
        <v>336</v>
      </c>
      <c r="K20" s="12" t="s">
        <v>336</v>
      </c>
      <c r="L20" s="12" t="s">
        <v>336</v>
      </c>
      <c r="M20" s="12" t="s">
        <v>336</v>
      </c>
      <c r="N20" s="12" t="s">
        <v>336</v>
      </c>
      <c r="O20" s="12" t="s">
        <v>336</v>
      </c>
      <c r="P20" s="12" t="s">
        <v>336</v>
      </c>
      <c r="Q20" s="12" t="s">
        <v>336</v>
      </c>
    </row>
    <row r="21" spans="1:17" x14ac:dyDescent="0.25">
      <c r="A21" s="12" t="s">
        <v>336</v>
      </c>
      <c r="B21" s="12" t="s">
        <v>336</v>
      </c>
      <c r="C21" s="12" t="s">
        <v>336</v>
      </c>
      <c r="D21" s="12" t="s">
        <v>336</v>
      </c>
      <c r="E21" s="12" t="s">
        <v>336</v>
      </c>
      <c r="F21" s="12" t="s">
        <v>336</v>
      </c>
      <c r="G21" s="12" t="s">
        <v>336</v>
      </c>
      <c r="H21" s="12" t="s">
        <v>336</v>
      </c>
      <c r="I21" s="12" t="s">
        <v>336</v>
      </c>
      <c r="J21" s="12" t="s">
        <v>336</v>
      </c>
      <c r="K21" s="12" t="s">
        <v>336</v>
      </c>
      <c r="L21" s="12" t="s">
        <v>336</v>
      </c>
      <c r="M21" s="12" t="s">
        <v>336</v>
      </c>
      <c r="N21" s="12" t="s">
        <v>336</v>
      </c>
      <c r="O21" s="12" t="s">
        <v>336</v>
      </c>
      <c r="P21" s="12" t="s">
        <v>336</v>
      </c>
      <c r="Q21" s="12" t="s">
        <v>336</v>
      </c>
    </row>
    <row r="22" spans="1:17" x14ac:dyDescent="0.25">
      <c r="A22" s="12" t="s">
        <v>336</v>
      </c>
      <c r="B22" s="12" t="s">
        <v>336</v>
      </c>
      <c r="C22" s="12" t="s">
        <v>336</v>
      </c>
      <c r="D22" s="12" t="s">
        <v>336</v>
      </c>
      <c r="E22" s="12" t="s">
        <v>336</v>
      </c>
      <c r="F22" s="12" t="s">
        <v>336</v>
      </c>
      <c r="G22" s="12" t="s">
        <v>336</v>
      </c>
      <c r="H22" s="12" t="s">
        <v>336</v>
      </c>
      <c r="I22" s="12" t="s">
        <v>336</v>
      </c>
      <c r="J22" s="12" t="s">
        <v>336</v>
      </c>
      <c r="K22" s="12" t="s">
        <v>336</v>
      </c>
      <c r="L22" s="12" t="s">
        <v>336</v>
      </c>
      <c r="M22" s="12" t="s">
        <v>336</v>
      </c>
      <c r="N22" s="12" t="s">
        <v>336</v>
      </c>
      <c r="O22" s="12" t="s">
        <v>336</v>
      </c>
      <c r="P22" s="12" t="s">
        <v>336</v>
      </c>
      <c r="Q22" s="12" t="s">
        <v>336</v>
      </c>
    </row>
    <row r="23" spans="1:17" x14ac:dyDescent="0.25">
      <c r="A23" s="12" t="s">
        <v>336</v>
      </c>
      <c r="B23" s="12" t="s">
        <v>336</v>
      </c>
      <c r="C23" s="12" t="s">
        <v>336</v>
      </c>
      <c r="D23" s="12" t="s">
        <v>336</v>
      </c>
      <c r="E23" s="12" t="s">
        <v>336</v>
      </c>
      <c r="F23" s="12" t="s">
        <v>336</v>
      </c>
      <c r="G23" s="12" t="s">
        <v>336</v>
      </c>
      <c r="H23" s="12" t="s">
        <v>336</v>
      </c>
      <c r="I23" s="12" t="s">
        <v>336</v>
      </c>
      <c r="J23" s="12" t="s">
        <v>336</v>
      </c>
      <c r="K23" s="12" t="s">
        <v>336</v>
      </c>
      <c r="L23" s="12" t="s">
        <v>336</v>
      </c>
      <c r="M23" s="12" t="s">
        <v>336</v>
      </c>
      <c r="N23" s="12" t="s">
        <v>336</v>
      </c>
      <c r="O23" s="12" t="s">
        <v>336</v>
      </c>
      <c r="P23" s="12" t="s">
        <v>336</v>
      </c>
      <c r="Q23" s="12" t="s">
        <v>336</v>
      </c>
    </row>
    <row r="24" spans="1:17" x14ac:dyDescent="0.25">
      <c r="A24" s="12" t="s">
        <v>336</v>
      </c>
      <c r="B24" s="12" t="s">
        <v>336</v>
      </c>
      <c r="C24" s="12" t="s">
        <v>336</v>
      </c>
      <c r="D24" s="12" t="s">
        <v>336</v>
      </c>
      <c r="E24" s="12" t="s">
        <v>336</v>
      </c>
      <c r="F24" s="12" t="s">
        <v>336</v>
      </c>
      <c r="G24" s="12" t="s">
        <v>336</v>
      </c>
      <c r="H24" s="12" t="s">
        <v>336</v>
      </c>
      <c r="I24" s="12" t="s">
        <v>336</v>
      </c>
      <c r="J24" s="12" t="s">
        <v>336</v>
      </c>
      <c r="K24" s="12" t="s">
        <v>336</v>
      </c>
      <c r="L24" s="12" t="s">
        <v>336</v>
      </c>
      <c r="M24" s="12" t="s">
        <v>336</v>
      </c>
      <c r="N24" s="12" t="s">
        <v>336</v>
      </c>
      <c r="O24" s="12" t="s">
        <v>336</v>
      </c>
      <c r="P24" s="12" t="s">
        <v>336</v>
      </c>
      <c r="Q24" s="12" t="s">
        <v>336</v>
      </c>
    </row>
    <row r="25" spans="1:17" x14ac:dyDescent="0.25">
      <c r="A25" s="12" t="s">
        <v>336</v>
      </c>
      <c r="B25" s="12" t="s">
        <v>336</v>
      </c>
      <c r="C25" s="12" t="s">
        <v>336</v>
      </c>
      <c r="D25" s="12" t="s">
        <v>336</v>
      </c>
      <c r="E25" s="12" t="s">
        <v>336</v>
      </c>
      <c r="F25" s="12" t="s">
        <v>336</v>
      </c>
      <c r="G25" s="12" t="s">
        <v>336</v>
      </c>
      <c r="H25" s="12" t="s">
        <v>336</v>
      </c>
      <c r="I25" s="12" t="s">
        <v>336</v>
      </c>
      <c r="J25" s="12" t="s">
        <v>336</v>
      </c>
      <c r="K25" s="12" t="s">
        <v>336</v>
      </c>
      <c r="L25" s="12" t="s">
        <v>336</v>
      </c>
      <c r="M25" s="12" t="s">
        <v>336</v>
      </c>
      <c r="N25" s="12" t="s">
        <v>336</v>
      </c>
      <c r="O25" s="12" t="s">
        <v>336</v>
      </c>
      <c r="P25" s="12" t="s">
        <v>336</v>
      </c>
      <c r="Q25" s="12" t="s">
        <v>336</v>
      </c>
    </row>
    <row r="27" spans="1:17" x14ac:dyDescent="0.25">
      <c r="F27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size="37" baseType="lpstr">
      <vt:lpstr>Auto Budget</vt:lpstr>
      <vt:lpstr>Categories</vt:lpstr>
      <vt:lpstr>Blacklist</vt:lpstr>
      <vt:lpstr>Alcohol</vt:lpstr>
      <vt:lpstr>Bills</vt:lpstr>
      <vt:lpstr>Blacklist_Alcohol</vt:lpstr>
      <vt:lpstr>Blacklist_Bills</vt:lpstr>
      <vt:lpstr>Blacklist_Clothes</vt:lpstr>
      <vt:lpstr>Blacklist_Digital_Services</vt:lpstr>
      <vt:lpstr>Blacklist_Dining_Out</vt:lpstr>
      <vt:lpstr>Blacklist_Education</vt:lpstr>
      <vt:lpstr>Blacklist_Entertainment</vt:lpstr>
      <vt:lpstr>Blacklist_Food</vt:lpstr>
      <vt:lpstr>Blacklist_Household_Expenses</vt:lpstr>
      <vt:lpstr>Blacklist_Medical_Expenses</vt:lpstr>
      <vt:lpstr>Blacklist_Misc</vt:lpstr>
      <vt:lpstr>Blacklist_Personal_Transport</vt:lpstr>
      <vt:lpstr>Blacklist_Pet_Expenses</vt:lpstr>
      <vt:lpstr>Blacklist_Private_Transport</vt:lpstr>
      <vt:lpstr>Blacklist_Rent</vt:lpstr>
      <vt:lpstr>Blacklist_Technology</vt:lpstr>
      <vt:lpstr>Blacklist_Travel</vt:lpstr>
      <vt:lpstr>Clothes</vt:lpstr>
      <vt:lpstr>Digital_Services</vt:lpstr>
      <vt:lpstr>Dining_Out</vt:lpstr>
      <vt:lpstr>Education</vt:lpstr>
      <vt:lpstr>Entertainment</vt:lpstr>
      <vt:lpstr>Food</vt:lpstr>
      <vt:lpstr>Household_Expenses</vt:lpstr>
      <vt:lpstr>Medical_Expenses</vt:lpstr>
      <vt:lpstr>Misc</vt:lpstr>
      <vt:lpstr>Personal_Transport</vt:lpstr>
      <vt:lpstr>Pet_Expenses</vt:lpstr>
      <vt:lpstr>Private_Transport</vt:lpstr>
      <vt:lpstr>Rent</vt:lpstr>
      <vt:lpstr>Technology</vt:lpstr>
      <vt:lpstr>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Mainey</dc:creator>
  <cp:lastModifiedBy>Oliver Mainey</cp:lastModifiedBy>
  <dcterms:created xsi:type="dcterms:W3CDTF">2018-02-03T02:55:02Z</dcterms:created>
  <dcterms:modified xsi:type="dcterms:W3CDTF">2021-01-05T15:28:44Z</dcterms:modified>
</cp:coreProperties>
</file>