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mmanuel Project work\Research_project\"/>
    </mc:Choice>
  </mc:AlternateContent>
  <xr:revisionPtr revIDLastSave="0" documentId="13_ncr:1_{E8999F41-A38D-4DF5-8594-59AEEE05DD5F}" xr6:coauthVersionLast="47" xr6:coauthVersionMax="47" xr10:uidLastSave="{00000000-0000-0000-0000-000000000000}"/>
  <bookViews>
    <workbookView xWindow="-120" yWindow="-120" windowWidth="20730" windowHeight="11160" tabRatio="269" firstSheet="1" activeTab="1" xr2:uid="{3F090771-35F1-4199-9FC6-8E87D1850D2B}"/>
  </bookViews>
  <sheets>
    <sheet name="Sheet1" sheetId="1" r:id="rId1"/>
    <sheet name="Emmanuel Analysis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" i="3" l="1"/>
  <c r="A45" i="3"/>
  <c r="B45" i="3"/>
  <c r="A46" i="3"/>
  <c r="B46" i="3"/>
  <c r="A47" i="3"/>
  <c r="B47" i="3"/>
  <c r="A48" i="3"/>
  <c r="B48" i="3"/>
  <c r="A49" i="3"/>
  <c r="B49" i="3"/>
  <c r="B56" i="3"/>
  <c r="B57" i="3"/>
  <c r="B58" i="3"/>
  <c r="B59" i="3"/>
  <c r="B60" i="3"/>
  <c r="E66" i="3"/>
  <c r="E67" i="3"/>
  <c r="E68" i="3"/>
  <c r="E69" i="3"/>
  <c r="E65" i="3"/>
  <c r="D66" i="3"/>
  <c r="D67" i="3"/>
  <c r="D68" i="3"/>
  <c r="D69" i="3"/>
  <c r="D65" i="3"/>
  <c r="B66" i="3"/>
  <c r="B67" i="3"/>
  <c r="B68" i="3"/>
  <c r="B69" i="3"/>
  <c r="B70" i="3"/>
  <c r="B65" i="3"/>
  <c r="A70" i="3"/>
  <c r="A66" i="3"/>
  <c r="A67" i="3"/>
  <c r="A68" i="3"/>
  <c r="A69" i="3"/>
  <c r="A65" i="3"/>
  <c r="D44" i="3"/>
  <c r="F21" i="3"/>
  <c r="F22" i="3"/>
  <c r="F23" i="3"/>
  <c r="F24" i="3"/>
  <c r="F25" i="3"/>
  <c r="E21" i="3"/>
  <c r="E22" i="3"/>
  <c r="E23" i="3"/>
  <c r="E24" i="3"/>
  <c r="E25" i="3"/>
  <c r="D21" i="3"/>
  <c r="D22" i="3"/>
  <c r="D23" i="3"/>
  <c r="D24" i="3"/>
  <c r="D25" i="3"/>
  <c r="D20" i="3"/>
  <c r="D10" i="4"/>
  <c r="D9" i="4"/>
  <c r="D8" i="4"/>
  <c r="D7" i="4"/>
  <c r="D6" i="4"/>
  <c r="D5" i="4"/>
  <c r="E56" i="3"/>
  <c r="E57" i="3"/>
  <c r="E58" i="3"/>
  <c r="E59" i="3"/>
  <c r="E55" i="3"/>
  <c r="D56" i="3"/>
  <c r="D57" i="3"/>
  <c r="D58" i="3"/>
  <c r="D59" i="3"/>
  <c r="D55" i="3"/>
  <c r="E45" i="3"/>
  <c r="E46" i="3"/>
  <c r="E47" i="3"/>
  <c r="E48" i="3"/>
  <c r="E44" i="3"/>
  <c r="D45" i="3"/>
  <c r="D46" i="3"/>
  <c r="D47" i="3"/>
  <c r="D48" i="3"/>
  <c r="D33" i="3"/>
  <c r="D37" i="3"/>
  <c r="D36" i="3"/>
  <c r="D35" i="3"/>
  <c r="D34" i="3"/>
  <c r="D9" i="3"/>
  <c r="D8" i="3"/>
  <c r="D7" i="3"/>
  <c r="D6" i="3"/>
  <c r="D5" i="3"/>
  <c r="D4" i="3"/>
  <c r="D20" i="1"/>
  <c r="E20" i="1" s="1"/>
  <c r="D25" i="1"/>
  <c r="E25" i="1" s="1"/>
  <c r="D24" i="1"/>
  <c r="E24" i="1" s="1"/>
  <c r="D23" i="1"/>
  <c r="E23" i="1" s="1"/>
  <c r="D22" i="1"/>
  <c r="E22" i="1" s="1"/>
  <c r="D21" i="1"/>
  <c r="I21" i="1"/>
  <c r="I22" i="1"/>
  <c r="I23" i="1"/>
  <c r="I24" i="1"/>
  <c r="I25" i="1"/>
  <c r="I20" i="1"/>
  <c r="D37" i="1"/>
  <c r="D36" i="1"/>
  <c r="D35" i="1"/>
  <c r="D34" i="1"/>
  <c r="D3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B55" i="3" l="1"/>
  <c r="B44" i="3"/>
  <c r="F20" i="3"/>
  <c r="E20" i="3"/>
  <c r="F5" i="4"/>
  <c r="E5" i="4"/>
  <c r="F6" i="4"/>
  <c r="E6" i="4"/>
  <c r="F7" i="4"/>
  <c r="E7" i="4"/>
  <c r="F8" i="4"/>
  <c r="E8" i="4"/>
  <c r="F9" i="4"/>
  <c r="E9" i="4"/>
  <c r="F10" i="4"/>
  <c r="E10" i="4"/>
  <c r="F4" i="3"/>
  <c r="E4" i="3"/>
  <c r="F5" i="3"/>
  <c r="E5" i="3"/>
  <c r="F6" i="3"/>
  <c r="E6" i="3"/>
  <c r="F7" i="3"/>
  <c r="E7" i="3"/>
  <c r="F8" i="3"/>
  <c r="E8" i="3"/>
  <c r="F9" i="3"/>
  <c r="E9" i="3"/>
  <c r="F33" i="3"/>
  <c r="E33" i="3"/>
  <c r="F34" i="3"/>
  <c r="E34" i="3"/>
  <c r="F35" i="3"/>
  <c r="E35" i="3"/>
  <c r="F36" i="3"/>
  <c r="E36" i="3"/>
  <c r="F37" i="3"/>
  <c r="E37" i="3"/>
  <c r="F33" i="1"/>
  <c r="E33" i="1"/>
  <c r="F34" i="1"/>
  <c r="E34" i="1"/>
  <c r="F35" i="1"/>
  <c r="E35" i="1"/>
  <c r="F36" i="1"/>
  <c r="E36" i="1"/>
  <c r="F37" i="1"/>
  <c r="E37" i="1"/>
  <c r="F20" i="1"/>
  <c r="F25" i="1"/>
  <c r="F24" i="1"/>
  <c r="F23" i="1"/>
  <c r="F22" i="1"/>
  <c r="F21" i="1"/>
  <c r="E21" i="1"/>
  <c r="H21" i="1" l="1"/>
  <c r="G21" i="1"/>
  <c r="H22" i="1"/>
  <c r="G22" i="1"/>
  <c r="H23" i="1"/>
  <c r="G23" i="1"/>
  <c r="H24" i="1"/>
  <c r="G24" i="1"/>
  <c r="H25" i="1"/>
  <c r="G25" i="1"/>
  <c r="H20" i="1"/>
  <c r="G20" i="1"/>
</calcChain>
</file>

<file path=xl/sharedStrings.xml><?xml version="1.0" encoding="utf-8"?>
<sst xmlns="http://schemas.openxmlformats.org/spreadsheetml/2006/main" count="89" uniqueCount="27">
  <si>
    <t>concentration</t>
  </si>
  <si>
    <t>absorbance</t>
  </si>
  <si>
    <t>Ce</t>
  </si>
  <si>
    <t>qe</t>
  </si>
  <si>
    <t>Molar extinction (M-1 cm-1)</t>
  </si>
  <si>
    <t>absorbances of concentration from exp.</t>
  </si>
  <si>
    <t>Equilibrum concentration (Ce)</t>
  </si>
  <si>
    <t>adsorption capacity (qe)</t>
  </si>
  <si>
    <t>Removal efficiency (%R)</t>
  </si>
  <si>
    <t>Calibration data value</t>
  </si>
  <si>
    <t>experimental value</t>
  </si>
  <si>
    <t xml:space="preserve">Contact time </t>
  </si>
  <si>
    <t xml:space="preserve">Concentration </t>
  </si>
  <si>
    <t>Time</t>
  </si>
  <si>
    <t>Ce/qe</t>
  </si>
  <si>
    <t>Log qe</t>
  </si>
  <si>
    <t>log Ce</t>
  </si>
  <si>
    <t>Calibration Curve data</t>
  </si>
  <si>
    <t>absorbances  from exp.</t>
  </si>
  <si>
    <t>Langumuir isotherm</t>
  </si>
  <si>
    <t>Concentration</t>
  </si>
  <si>
    <t>Contact Time</t>
  </si>
  <si>
    <t>Ce /qe</t>
  </si>
  <si>
    <t>Fredundlish isotherm</t>
  </si>
  <si>
    <t>Log Ce</t>
  </si>
  <si>
    <t>Temkin isotherm</t>
  </si>
  <si>
    <t>ln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</si>
</sst>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1">
    <xf numFmtId="0" fontId="0" fillId="0" borderId="0" xfId="0"/>
    <xf numFmtId="0" fontId="3" fillId="4" borderId="0" xfId="3"/>
    <xf numFmtId="0" fontId="1" fillId="2" borderId="1" xfId="1"/>
    <xf numFmtId="0" fontId="3" fillId="4" borderId="0" xfId="3" applyAlignment="1"/>
    <xf numFmtId="0" fontId="2" fillId="4" borderId="0" xfId="3" applyFont="1"/>
    <xf numFmtId="0" fontId="3" fillId="4" borderId="0" xfId="3"/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Alignment="1">
      <alignment horizontal="center"/>
    </xf>
    <xf numFmtId="0" fontId="3" fillId="5" borderId="0" xfId="4" applyAlignment="1">
      <alignment horizontal="center"/>
    </xf>
    <xf numFmtId="0" fontId="2" fillId="3" borderId="2" xfId="2" applyAlignment="1">
      <alignment horizontal="center"/>
    </xf>
  </cellXfs>
  <cellStyles count="5">
    <cellStyle name="Accent1" xfId="3" builtinId="29"/>
    <cellStyle name="Accent3" xfId="4" builtinId="37"/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</a:t>
            </a:r>
            <a:r>
              <a:rPr lang="en-US"/>
              <a:t>Efficiency vs Concentration 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1">
                  <c:v>91.835534591194971</c:v>
                </c:pt>
                <c:pt idx="2">
                  <c:v>65.886792452830207</c:v>
                </c:pt>
                <c:pt idx="3">
                  <c:v>57.612159329140454</c:v>
                </c:pt>
                <c:pt idx="4">
                  <c:v>68.441037735849065</c:v>
                </c:pt>
                <c:pt idx="5">
                  <c:v>65.700628930817615</c:v>
                </c:pt>
                <c:pt idx="6">
                  <c:v>94.67044025157233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A0-4BE4-BCBE-1D7724D7C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7008"/>
        <c:axId val="1910540288"/>
      </c:scatterChart>
      <c:valAx>
        <c:axId val="19105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Concentrate (mg / 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0288"/>
        <c:crosses val="autoZero"/>
        <c:crossBetween val="midCat"/>
      </c:valAx>
      <c:valAx>
        <c:axId val="19105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7008"/>
        <c:crosses val="autoZero"/>
        <c:crossBetween val="midCat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(qt) vs Contact</a:t>
            </a:r>
            <a:r>
              <a:rPr lang="en-GB" baseline="0"/>
              <a:t> time (min)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Analysis'!$E$31</c:f>
              <c:strCache>
                <c:ptCount val="1"/>
                <c:pt idx="0">
                  <c:v>adsorption capacity (qe)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Analysis'!$A$32:$A$37</c:f>
              <c:numCache>
                <c:formatCode>General</c:formatCode>
                <c:ptCount val="6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'Emmanuel Analysis'!$E$32:$E$37</c:f>
              <c:numCache>
                <c:formatCode>General</c:formatCode>
                <c:ptCount val="6"/>
                <c:pt idx="1">
                  <c:v>1.5048429319371728</c:v>
                </c:pt>
                <c:pt idx="2">
                  <c:v>1.9875654450261782</c:v>
                </c:pt>
                <c:pt idx="3">
                  <c:v>0.79430628272251314</c:v>
                </c:pt>
                <c:pt idx="4">
                  <c:v>0.86904450261780108</c:v>
                </c:pt>
                <c:pt idx="5">
                  <c:v>1.1902486910994763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5E-40A3-8032-DA6F56DC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9760"/>
        <c:axId val="2110728320"/>
      </c:scatterChart>
      <c:valAx>
        <c:axId val="211072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8320"/>
        <c:crosses val="autoZero"/>
        <c:crossBetween val="midCat"/>
      </c:valAx>
      <c:valAx>
        <c:axId val="2110728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/>
                  <a:t>Adsorption capacity (qt)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Langumuir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Analysis'!$B$43</c:f>
              <c:strCache>
                <c:ptCount val="1"/>
                <c:pt idx="0">
                  <c:v>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377515310586176E-2"/>
                  <c:y val="-0.32454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Analysis'!$A$44:$A$49</c:f>
              <c:numCache>
                <c:formatCode>General</c:formatCode>
                <c:ptCount val="6"/>
                <c:pt idx="0">
                  <c:v>-9.5947418767240329</c:v>
                </c:pt>
                <c:pt idx="1">
                  <c:v>6.8453766466300019</c:v>
                </c:pt>
                <c:pt idx="2">
                  <c:v>2.9429787853426004</c:v>
                </c:pt>
                <c:pt idx="3">
                  <c:v>0.81895759734048079</c:v>
                </c:pt>
                <c:pt idx="4">
                  <c:v>0.47723368907160751</c:v>
                </c:pt>
                <c:pt idx="5">
                  <c:v>3.2385891721562483E-2</c:v>
                </c:pt>
              </c:numCache>
            </c:numRef>
          </c:xVal>
          <c:yVal>
            <c:numRef>
              <c:f>'Emmanuel Analysis'!$B$44:$B$49</c:f>
              <c:numCache>
                <c:formatCode>General</c:formatCode>
                <c:ptCount val="6"/>
                <c:pt idx="0">
                  <c:v>8.5747851180063517</c:v>
                </c:pt>
                <c:pt idx="1">
                  <c:v>6.3117924528301881</c:v>
                </c:pt>
                <c:pt idx="2">
                  <c:v>6.3581761006289303</c:v>
                </c:pt>
                <c:pt idx="3">
                  <c:v>3.3988993710691822</c:v>
                </c:pt>
                <c:pt idx="4">
                  <c:v>2.6647798742138362</c:v>
                </c:pt>
                <c:pt idx="5">
                  <c:v>0.40157232704402512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8-4F27-ACFC-F3AAD5A2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19136"/>
        <c:axId val="1965417216"/>
      </c:scatterChart>
      <c:valAx>
        <c:axId val="196541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7216"/>
        <c:crosses val="autoZero"/>
        <c:crossBetween val="midCat"/>
      </c:valAx>
      <c:valAx>
        <c:axId val="1965417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Ce/ 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1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Langumuir isotherm for Contact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Analysis'!$E$43</c:f>
              <c:strCache>
                <c:ptCount val="1"/>
                <c:pt idx="0">
                  <c:v>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76152607240473"/>
                  <c:y val="0.17660421569720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Analysis'!$D$44:$D$48</c:f>
              <c:numCache>
                <c:formatCode>General</c:formatCode>
                <c:ptCount val="5"/>
                <c:pt idx="0">
                  <c:v>2.6452117943811433</c:v>
                </c:pt>
                <c:pt idx="1">
                  <c:v>1.0312808692788935</c:v>
                </c:pt>
                <c:pt idx="2">
                  <c:v>8.5896020433385516</c:v>
                </c:pt>
                <c:pt idx="3">
                  <c:v>7.5068905791098723</c:v>
                </c:pt>
                <c:pt idx="4">
                  <c:v>4.4016055424204117</c:v>
                </c:pt>
              </c:numCache>
            </c:numRef>
          </c:xVal>
          <c:yVal>
            <c:numRef>
              <c:f>'Emmanuel Analysis'!$E$44:$E$48</c:f>
              <c:numCache>
                <c:formatCode>General</c:formatCode>
                <c:ptCount val="5"/>
                <c:pt idx="0">
                  <c:v>3.9806282722513093</c:v>
                </c:pt>
                <c:pt idx="1">
                  <c:v>2.0497382198952878</c:v>
                </c:pt>
                <c:pt idx="2">
                  <c:v>6.8227748691099475</c:v>
                </c:pt>
                <c:pt idx="3">
                  <c:v>6.5238219895287957</c:v>
                </c:pt>
                <c:pt idx="4">
                  <c:v>5.2390052356020949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B-4D5E-9D70-0BEB523CE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8160"/>
        <c:axId val="1976599120"/>
      </c:scatterChart>
      <c:valAx>
        <c:axId val="19765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9120"/>
        <c:crosses val="autoZero"/>
        <c:crossBetween val="midCat"/>
      </c:valAx>
      <c:valAx>
        <c:axId val="1976599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Ce/qe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Fredundlish</a:t>
            </a:r>
            <a:r>
              <a:rPr lang="en-US" baseline="0"/>
              <a:t> isotherm for contact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Analysis'!$E$54</c:f>
              <c:strCache>
                <c:ptCount val="1"/>
                <c:pt idx="0">
                  <c:v>Log 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632209329681113E-2"/>
                  <c:y val="-0.31717191601049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Analysis'!$D$55:$D$59</c:f>
              <c:numCache>
                <c:formatCode>General</c:formatCode>
                <c:ptCount val="5"/>
                <c:pt idx="0">
                  <c:v>0.17749117278517484</c:v>
                </c:pt>
                <c:pt idx="1">
                  <c:v>0.29832143767859409</c:v>
                </c:pt>
                <c:pt idx="2">
                  <c:v>-0.10001200229899405</c:v>
                </c:pt>
                <c:pt idx="3">
                  <c:v>-6.0957983336751717E-2</c:v>
                </c:pt>
                <c:pt idx="4">
                  <c:v>7.5637712558993223E-2</c:v>
                </c:pt>
              </c:numCache>
            </c:numRef>
          </c:xVal>
          <c:yVal>
            <c:numRef>
              <c:f>'Emmanuel Analysis'!$E$55:$E$59</c:f>
              <c:numCache>
                <c:formatCode>General</c:formatCode>
                <c:ptCount val="5"/>
                <c:pt idx="0">
                  <c:v>0.59995162323902596</c:v>
                </c:pt>
                <c:pt idx="1">
                  <c:v>0.31169839914623465</c:v>
                </c:pt>
                <c:pt idx="2">
                  <c:v>0.83396104111482539</c:v>
                </c:pt>
                <c:pt idx="3">
                  <c:v>0.81450210227319064</c:v>
                </c:pt>
                <c:pt idx="4">
                  <c:v>0.71924883246053695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B-474C-9A5F-550661BC0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87344"/>
        <c:axId val="1913288304"/>
      </c:scatterChart>
      <c:valAx>
        <c:axId val="19132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8304"/>
        <c:crosses val="autoZero"/>
        <c:crossBetween val="midCat"/>
      </c:valAx>
      <c:valAx>
        <c:axId val="191328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Fredundlish isotherm for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Analysis'!$B$54</c:f>
              <c:strCache>
                <c:ptCount val="1"/>
                <c:pt idx="0">
                  <c:v>Log 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23707101893728"/>
                  <c:y val="-0.404393773694954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Analysis'!$A$55:$A$60</c:f>
              <c:numCache>
                <c:formatCode>General</c:formatCode>
                <c:ptCount val="6"/>
                <c:pt idx="0">
                  <c:v>-4.8809999999999999E-2</c:v>
                </c:pt>
                <c:pt idx="1">
                  <c:v>0.95118999999999998</c:v>
                </c:pt>
                <c:pt idx="2">
                  <c:v>1.95119</c:v>
                </c:pt>
                <c:pt idx="3">
                  <c:v>2.95119</c:v>
                </c:pt>
                <c:pt idx="4">
                  <c:v>3.95119</c:v>
                </c:pt>
                <c:pt idx="5">
                  <c:v>4.9511900000000004</c:v>
                </c:pt>
              </c:numCache>
            </c:numRef>
          </c:xVal>
          <c:yVal>
            <c:numRef>
              <c:f>'Emmanuel Analysis'!$B$55:$B$60</c:f>
              <c:numCache>
                <c:formatCode>General</c:formatCode>
                <c:ptCount val="6"/>
                <c:pt idx="0">
                  <c:v>0.93322324553890068</c:v>
                </c:pt>
                <c:pt idx="1">
                  <c:v>0.80015270977162312</c:v>
                </c:pt>
                <c:pt idx="2">
                  <c:v>0.80333255227838896</c:v>
                </c:pt>
                <c:pt idx="3">
                  <c:v>0.53133830690836004</c:v>
                </c:pt>
                <c:pt idx="4">
                  <c:v>0.4256613396805381</c:v>
                </c:pt>
                <c:pt idx="5">
                  <c:v>-0.39623622272101744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D-4ED2-85D3-BD5C740D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61632"/>
        <c:axId val="2120565472"/>
      </c:scatterChart>
      <c:valAx>
        <c:axId val="212056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5472"/>
        <c:crosses val="autoZero"/>
        <c:crossBetween val="midCat"/>
      </c:valAx>
      <c:valAx>
        <c:axId val="212056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qe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4100685331000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5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Temkin</a:t>
            </a:r>
            <a:r>
              <a:rPr lang="en-US" baseline="0"/>
              <a:t> isotherm for Contact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Analysis'!$E$64</c:f>
              <c:strCache>
                <c:ptCount val="1"/>
                <c:pt idx="0">
                  <c:v>ln 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73224345109956"/>
                  <c:y val="-0.35671952464275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Analysis'!$D$65:$D$69</c:f>
              <c:numCache>
                <c:formatCode>General</c:formatCode>
                <c:ptCount val="5"/>
                <c:pt idx="0">
                  <c:v>1.5048429319371728</c:v>
                </c:pt>
                <c:pt idx="1">
                  <c:v>1.9875654450261782</c:v>
                </c:pt>
                <c:pt idx="2">
                  <c:v>0.79430628272251314</c:v>
                </c:pt>
                <c:pt idx="3">
                  <c:v>0.86904450261780108</c:v>
                </c:pt>
                <c:pt idx="4">
                  <c:v>1.1902486910994763</c:v>
                </c:pt>
              </c:numCache>
            </c:numRef>
          </c:xVal>
          <c:yVal>
            <c:numRef>
              <c:f>'Emmanuel Analysis'!$E$65:$E$69</c:f>
              <c:numCache>
                <c:formatCode>General</c:formatCode>
                <c:ptCount val="5"/>
                <c:pt idx="0">
                  <c:v>1.3814396641877611</c:v>
                </c:pt>
                <c:pt idx="1">
                  <c:v>0.71771208738422787</c:v>
                </c:pt>
                <c:pt idx="2">
                  <c:v>1.9202662614087915</c:v>
                </c:pt>
                <c:pt idx="3">
                  <c:v>1.8754603989065604</c:v>
                </c:pt>
                <c:pt idx="4">
                  <c:v>1.6561316397770043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B-4161-BF69-6BF77DF99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58864"/>
        <c:axId val="1974768464"/>
      </c:scatterChart>
      <c:valAx>
        <c:axId val="197475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Ln</a:t>
                </a:r>
                <a:r>
                  <a:rPr lang="en-GB" baseline="0"/>
                  <a:t> 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68464"/>
        <c:crosses val="autoZero"/>
        <c:crossBetween val="midCat"/>
      </c:valAx>
      <c:valAx>
        <c:axId val="1974768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5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Temkin</a:t>
            </a:r>
            <a:r>
              <a:rPr lang="en-US" baseline="0"/>
              <a:t> isotherm for 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Analysis'!$B$64</c:f>
              <c:strCache>
                <c:ptCount val="1"/>
                <c:pt idx="0">
                  <c:v>ln 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27857282113678"/>
                  <c:y val="-0.48995844269466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Analysis'!$A$65:$A$70</c:f>
              <c:numCache>
                <c:formatCode>General</c:formatCode>
                <c:ptCount val="6"/>
                <c:pt idx="0">
                  <c:v>-0.89369627950158792</c:v>
                </c:pt>
                <c:pt idx="1">
                  <c:v>0.92205188679245298</c:v>
                </c:pt>
                <c:pt idx="2">
                  <c:v>2.1604559748427672</c:v>
                </c:pt>
                <c:pt idx="3">
                  <c:v>4.1502751572327048</c:v>
                </c:pt>
                <c:pt idx="4">
                  <c:v>5.5838050314465413</c:v>
                </c:pt>
                <c:pt idx="5">
                  <c:v>12.399606918238995</c:v>
                </c:pt>
              </c:numCache>
            </c:numRef>
          </c:xVal>
          <c:yVal>
            <c:numRef>
              <c:f>'Emmanuel Analysis'!$B$65:$B$70</c:f>
              <c:numCache>
                <c:formatCode>General</c:formatCode>
                <c:ptCount val="6"/>
                <c:pt idx="0">
                  <c:v>2.1488259336133946</c:v>
                </c:pt>
                <c:pt idx="1">
                  <c:v>1.8424197016389305</c:v>
                </c:pt>
                <c:pt idx="2">
                  <c:v>1.8497415595930782</c:v>
                </c:pt>
                <c:pt idx="3">
                  <c:v>1.2234516648238849</c:v>
                </c:pt>
                <c:pt idx="4">
                  <c:v>0.98012145541228191</c:v>
                </c:pt>
                <c:pt idx="5">
                  <c:v>-0.91236761974168334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6-4BB9-91D3-87187F2C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4080"/>
        <c:axId val="1970224560"/>
      </c:scatterChart>
      <c:valAx>
        <c:axId val="19702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560"/>
        <c:crosses val="autoZero"/>
        <c:crossBetween val="midCat"/>
      </c:valAx>
      <c:valAx>
        <c:axId val="197022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Sheet1!$F$32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Sheet1!$A$33:$A$37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Sheet1!$F$33:$F$37</c:f>
              <c:numCache>
                <c:formatCode>General</c:formatCode>
                <c:ptCount val="5"/>
                <c:pt idx="0">
                  <c:v>60.193717277486911</c:v>
                </c:pt>
                <c:pt idx="1">
                  <c:v>79.502617801047123</c:v>
                </c:pt>
                <c:pt idx="2">
                  <c:v>31.772251308900522</c:v>
                </c:pt>
                <c:pt idx="3">
                  <c:v>34.761780104712045</c:v>
                </c:pt>
                <c:pt idx="4">
                  <c:v>47.609947643979048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B-4A13-8091-8D1C5B22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836368"/>
        <c:axId val="1978837328"/>
      </c:scatterChart>
      <c:valAx>
        <c:axId val="19788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7328"/>
        <c:crosses val="autoZero"/>
        <c:crossBetween val="midCat"/>
      </c:valAx>
      <c:valAx>
        <c:axId val="1978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9492563429571"/>
          <c:y val="5.5555555555555552E-2"/>
          <c:w val="0.55383508311461072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14296264119112"/>
                  <c:y val="-0.18467483231262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Sheet1!$C$45:$C$50</c:f>
              <c:numCache>
                <c:formatCode>General</c:formatCode>
                <c:ptCount val="6"/>
                <c:pt idx="0">
                  <c:v>0.67965968586387437</c:v>
                </c:pt>
                <c:pt idx="1">
                  <c:v>5.679581151832461</c:v>
                </c:pt>
                <c:pt idx="2">
                  <c:v>10.58586387434555</c:v>
                </c:pt>
                <c:pt idx="3">
                  <c:v>10.508638743455498</c:v>
                </c:pt>
                <c:pt idx="4">
                  <c:v>14.276439790575916</c:v>
                </c:pt>
                <c:pt idx="5">
                  <c:v>4.4366492146596856</c:v>
                </c:pt>
              </c:numCache>
            </c:numRef>
          </c:xVal>
          <c:yVal>
            <c:numRef>
              <c:f>Sheet1!$B$45:$B$50</c:f>
              <c:numCache>
                <c:formatCode>General</c:formatCode>
                <c:ptCount val="6"/>
                <c:pt idx="0">
                  <c:v>0.62926495270757465</c:v>
                </c:pt>
                <c:pt idx="1">
                  <c:v>5.258361609306835</c:v>
                </c:pt>
                <c:pt idx="2">
                  <c:v>9.5926936306487978</c:v>
                </c:pt>
                <c:pt idx="3">
                  <c:v>4.4287172132277908</c:v>
                </c:pt>
                <c:pt idx="4">
                  <c:v>5.3252612049604524</c:v>
                </c:pt>
                <c:pt idx="5">
                  <c:v>0.38949279525658997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7-4504-89C9-AB129769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291184"/>
        <c:axId val="1913288784"/>
      </c:scatterChart>
      <c:valAx>
        <c:axId val="1913291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88784"/>
        <c:crosses val="autoZero"/>
        <c:crossBetween val="midCat"/>
      </c:valAx>
      <c:valAx>
        <c:axId val="191328878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2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758680875646835E-2"/>
                  <c:y val="-0.28807939426347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Sheet1!$F$45:$F$50</c:f>
              <c:numCache>
                <c:formatCode>General</c:formatCode>
                <c:ptCount val="6"/>
                <c:pt idx="0">
                  <c:v>-0.16770848956884174</c:v>
                </c:pt>
                <c:pt idx="1">
                  <c:v>0.75431630927526061</c:v>
                </c:pt>
                <c:pt idx="2">
                  <c:v>1.0247263050150941</c:v>
                </c:pt>
                <c:pt idx="3">
                  <c:v>1.0215464625083284</c:v>
                </c:pt>
                <c:pt idx="4">
                  <c:v>1.1546199180786911</c:v>
                </c:pt>
                <c:pt idx="5">
                  <c:v>0.64705509241724324</c:v>
                </c:pt>
              </c:numCache>
            </c:numRef>
          </c:xVal>
          <c:yVal>
            <c:numRef>
              <c:f>Sheet1!$E$45:$E$50</c:f>
              <c:numCache>
                <c:formatCode>General</c:formatCode>
                <c:ptCount val="6"/>
                <c:pt idx="0">
                  <c:v>3.3457966304148129E-2</c:v>
                </c:pt>
                <c:pt idx="1">
                  <c:v>3.3465860725423999E-2</c:v>
                </c:pt>
                <c:pt idx="2">
                  <c:v>4.2785730725810822E-2</c:v>
                </c:pt>
                <c:pt idx="3">
                  <c:v>0.37526851233321551</c:v>
                </c:pt>
                <c:pt idx="4">
                  <c:v>0.42827900322785895</c:v>
                </c:pt>
                <c:pt idx="5">
                  <c:v>1.056555663808521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E-4776-AD9C-B57D624F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02000"/>
        <c:axId val="2034821328"/>
      </c:scatterChart>
      <c:valAx>
        <c:axId val="1976602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821328"/>
        <c:crosses val="autoZero"/>
        <c:crossBetween val="midCat"/>
      </c:valAx>
      <c:valAx>
        <c:axId val="2034821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Sheet1!$A$3:$A$9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2-424F-9D0C-7D260D35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221200"/>
        <c:axId val="1970221680"/>
      </c:scatterChart>
      <c:valAx>
        <c:axId val="19702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680"/>
        <c:crosses val="autoZero"/>
        <c:crossBetween val="midCat"/>
      </c:valAx>
      <c:valAx>
        <c:axId val="19702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2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'Emmanuel Analysis'!$B$2</c:f>
              <c:strCache>
                <c:ptCount val="1"/>
                <c:pt idx="0">
                  <c:v>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34819986877576"/>
                  <c:y val="-8.3829833770778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'Emmanuel Analysis'!$A$3:$A$9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Analysis'!$B$3:$B$9</c:f>
              <c:numCache>
                <c:formatCode>General</c:formatCode>
                <c:ptCount val="7"/>
                <c:pt idx="1">
                  <c:v>0.49980999999999998</c:v>
                </c:pt>
                <c:pt idx="2">
                  <c:v>0.73984000000000005</c:v>
                </c:pt>
                <c:pt idx="3">
                  <c:v>1.3384400000000001</c:v>
                </c:pt>
                <c:pt idx="4">
                  <c:v>1.3971800000000001</c:v>
                </c:pt>
                <c:pt idx="5">
                  <c:v>1.66821</c:v>
                </c:pt>
                <c:pt idx="6">
                  <c:v>3.3872200000000001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4767-BD0E-3F15053F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9600"/>
        <c:axId val="1976600080"/>
      </c:scatterChart>
      <c:valAx>
        <c:axId val="197659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080"/>
        <c:crosses val="autoZero"/>
        <c:crossBetween val="midCat"/>
      </c:valAx>
      <c:valAx>
        <c:axId val="1976600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Removal efficiency vs</a:t>
            </a:r>
            <a:r>
              <a:rPr lang="en-US" baseline="0"/>
              <a:t> Concentration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02314814814815"/>
          <c:w val="0.87753018372703417"/>
          <c:h val="0.614984324876057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'Emmanuel Analysis'!$F$18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'Emmanuel Analysis'!$A$19:$A$25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Analysis'!$F$19:$F$25</c:f>
              <c:numCache>
                <c:formatCode>General</c:formatCode>
                <c:ptCount val="7"/>
                <c:pt idx="1">
                  <c:v>-71.495702360127041</c:v>
                </c:pt>
                <c:pt idx="2">
                  <c:v>36.882075471698116</c:v>
                </c:pt>
                <c:pt idx="3">
                  <c:v>57.612159329140454</c:v>
                </c:pt>
                <c:pt idx="4">
                  <c:v>83.005503144654085</c:v>
                </c:pt>
                <c:pt idx="5">
                  <c:v>89.34088050314466</c:v>
                </c:pt>
                <c:pt idx="6">
                  <c:v>99.196855345911956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5-4F7E-9EDC-4EFAFEE3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542208"/>
        <c:axId val="1910544128"/>
      </c:scatterChart>
      <c:valAx>
        <c:axId val="191054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7397381847588571"/>
              <c:y val="0.86075411257017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4128"/>
        <c:crosses val="autoZero"/>
        <c:crossBetween val="midCat"/>
      </c:valAx>
      <c:valAx>
        <c:axId val="1910544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Removal</a:t>
                </a:r>
                <a:r>
                  <a:rPr lang="en-GB" baseline="0"/>
                  <a:t> </a:t>
                </a:r>
                <a:r>
                  <a:rPr lang="en-US" baseline="0"/>
                  <a:t>efficiency (R%)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Removal efficiency (%R) Vs Contact</a:t>
            </a:r>
            <a:r>
              <a:rPr lang="en-GB" baseline="0"/>
              <a:t> time (min)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Analysis'!$F$31</c:f>
              <c:strCache>
                <c:ptCount val="1"/>
                <c:pt idx="0">
                  <c:v>Removal efficiency (%R)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Analysis'!$A$32:$A$37</c:f>
              <c:numCache>
                <c:formatCode>General</c:formatCode>
                <c:ptCount val="6"/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'Emmanuel Analysis'!$F$32:$F$37</c:f>
              <c:numCache>
                <c:formatCode>General</c:formatCode>
                <c:ptCount val="6"/>
                <c:pt idx="1">
                  <c:v>60.193717277486911</c:v>
                </c:pt>
                <c:pt idx="2">
                  <c:v>79.502617801047123</c:v>
                </c:pt>
                <c:pt idx="3">
                  <c:v>31.772251308900522</c:v>
                </c:pt>
                <c:pt idx="4">
                  <c:v>34.761780104712045</c:v>
                </c:pt>
                <c:pt idx="5">
                  <c:v>47.609947643979048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5-491A-90ED-9C3AE6A6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598160"/>
        <c:axId val="1976600560"/>
      </c:scatterChart>
      <c:valAx>
        <c:axId val="19765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00560"/>
        <c:crosses val="autoZero"/>
        <c:crossBetween val="midCat"/>
      </c:valAx>
      <c:valAx>
        <c:axId val="197660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</a:t>
                </a:r>
                <a:r>
                  <a:rPr lang="en-GB" baseline="0"/>
                  <a:t> </a:t>
                </a:r>
                <a:r>
                  <a:rPr lang="en-US" baseline="0"/>
                  <a:t>efficiency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Adsorption capacity (qe) vs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'Emmanuel Analysis'!$E$18</c:f>
              <c:strCache>
                <c:ptCount val="1"/>
                <c:pt idx="0">
                  <c:v>adsorption capacity (qe)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'Emmanuel Analysis'!$A$19:$A$25</c:f>
              <c:numCache>
                <c:formatCode>General</c:formatCode>
                <c:ptCount val="7"/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50</c:v>
                </c:pt>
              </c:numCache>
            </c:numRef>
          </c:xVal>
          <c:yVal>
            <c:numRef>
              <c:f>'Emmanuel Analysis'!$E$19:$E$25</c:f>
              <c:numCache>
                <c:formatCode>General</c:formatCode>
                <c:ptCount val="7"/>
                <c:pt idx="1">
                  <c:v>-0.89369627950158792</c:v>
                </c:pt>
                <c:pt idx="2">
                  <c:v>0.92205188679245298</c:v>
                </c:pt>
                <c:pt idx="3">
                  <c:v>2.1604559748427672</c:v>
                </c:pt>
                <c:pt idx="4">
                  <c:v>4.1502751572327048</c:v>
                </c:pt>
                <c:pt idx="5">
                  <c:v>5.5838050314465413</c:v>
                </c:pt>
                <c:pt idx="6">
                  <c:v>12.399606918238995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C-4068-AEBC-715F6C298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722080"/>
        <c:axId val="2110705760"/>
      </c:scatterChart>
      <c:valAx>
        <c:axId val="211072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05760"/>
        <c:crosses val="autoZero"/>
        <c:crossBetween val="midCat"/>
      </c:valAx>
      <c:valAx>
        <c:axId val="2110705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Adsorption </a:t>
                </a:r>
                <a:r>
                  <a:rPr lang="en-US"/>
                  <a:t>Capacity (qe)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573418</xdr:colOff>
      <xdr:row>14</xdr:row>
      <xdr:rowOff>153281</xdr:rowOff>
    </xdr:from>
    <xdr:to>
      <xdr:col>17</xdr:col>
      <xdr:colOff>291029</xdr:colOff>
      <xdr:row>29</xdr:row>
      <xdr:rowOff>10406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282350-8427-7395-4EDB-285992F63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20410</xdr:colOff>
      <xdr:row>30</xdr:row>
      <xdr:rowOff>43542</xdr:rowOff>
    </xdr:from>
    <xdr:to>
      <xdr:col>17</xdr:col>
      <xdr:colOff>306160</xdr:colOff>
      <xdr:row>44</xdr:row>
      <xdr:rowOff>106135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6FE779F-2040-3629-8D2A-20CA236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33618</xdr:colOff>
      <xdr:row>50</xdr:row>
      <xdr:rowOff>125987</xdr:rowOff>
    </xdr:from>
    <xdr:to>
      <xdr:col>3</xdr:col>
      <xdr:colOff>1503189</xdr:colOff>
      <xdr:row>65</xdr:row>
      <xdr:rowOff>11687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6D3A46-8B95-F273-42E9-FDDD6EB60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1550013</xdr:colOff>
      <xdr:row>50</xdr:row>
      <xdr:rowOff>57152</xdr:rowOff>
    </xdr:from>
    <xdr:to>
      <xdr:col>7</xdr:col>
      <xdr:colOff>256535</xdr:colOff>
      <xdr:row>64</xdr:row>
      <xdr:rowOff>137353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F3B5E1-71CD-DECD-F62B-8A15C16C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565897</xdr:colOff>
      <xdr:row>1</xdr:row>
      <xdr:rowOff>0</xdr:rowOff>
    </xdr:from>
    <xdr:to>
      <xdr:col>17</xdr:col>
      <xdr:colOff>296956</xdr:colOff>
      <xdr:row>15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4E0F12-FC23-74DC-C975-49DCAE5EC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382361</xdr:colOff>
      <xdr:row>0</xdr:row>
      <xdr:rowOff>8845</xdr:rowOff>
    </xdr:from>
    <xdr:to>
      <xdr:col>19</xdr:col>
      <xdr:colOff>74839</xdr:colOff>
      <xdr:row>14</xdr:row>
      <xdr:rowOff>85045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F436D-5597-F3AB-7149-0A297E812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387802</xdr:colOff>
      <xdr:row>14</xdr:row>
      <xdr:rowOff>125186</xdr:rowOff>
    </xdr:from>
    <xdr:to>
      <xdr:col>19</xdr:col>
      <xdr:colOff>142875</xdr:colOff>
      <xdr:row>30</xdr:row>
      <xdr:rowOff>39687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658869-2829-76AD-408E-0FECCAFE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30</xdr:row>
      <xdr:rowOff>2721</xdr:rowOff>
    </xdr:from>
    <xdr:to>
      <xdr:col>19</xdr:col>
      <xdr:colOff>6803</xdr:colOff>
      <xdr:row>44</xdr:row>
      <xdr:rowOff>65314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4102E7-B254-9AF2-2936-4B7FCD25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409143</xdr:colOff>
      <xdr:row>15</xdr:row>
      <xdr:rowOff>46326</xdr:rowOff>
    </xdr:from>
    <xdr:to>
      <xdr:col>27</xdr:col>
      <xdr:colOff>119063</xdr:colOff>
      <xdr:row>29</xdr:row>
      <xdr:rowOff>70571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C36D4F-A091-8451-B421-2BBB7A764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363681</xdr:colOff>
      <xdr:row>30</xdr:row>
      <xdr:rowOff>65808</xdr:rowOff>
    </xdr:from>
    <xdr:to>
      <xdr:col>27</xdr:col>
      <xdr:colOff>86590</xdr:colOff>
      <xdr:row>44</xdr:row>
      <xdr:rowOff>124690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3926B7-2E25-8791-E268-37599F17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415017</xdr:colOff>
      <xdr:row>45</xdr:row>
      <xdr:rowOff>29936</xdr:rowOff>
    </xdr:from>
    <xdr:to>
      <xdr:col>19</xdr:col>
      <xdr:colOff>88445</xdr:colOff>
      <xdr:row>59</xdr:row>
      <xdr:rowOff>106136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56227D-EA11-63DD-3003-6C9AD2D97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394607</xdr:colOff>
      <xdr:row>45</xdr:row>
      <xdr:rowOff>87765</xdr:rowOff>
    </xdr:from>
    <xdr:to>
      <xdr:col>27</xdr:col>
      <xdr:colOff>30616</xdr:colOff>
      <xdr:row>59</xdr:row>
      <xdr:rowOff>146957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1330CA3-BD39-14D0-D6CB-BB9C4DAE9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339560</xdr:colOff>
      <xdr:row>60</xdr:row>
      <xdr:rowOff>121473</xdr:rowOff>
    </xdr:from>
    <xdr:to>
      <xdr:col>27</xdr:col>
      <xdr:colOff>40203</xdr:colOff>
      <xdr:row>75</xdr:row>
      <xdr:rowOff>7173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E8FF3A-70BD-B66C-9EFE-7B7717FC7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551089</xdr:colOff>
      <xdr:row>60</xdr:row>
      <xdr:rowOff>138793</xdr:rowOff>
    </xdr:from>
    <xdr:to>
      <xdr:col>19</xdr:col>
      <xdr:colOff>224517</xdr:colOff>
      <xdr:row>75</xdr:row>
      <xdr:rowOff>24493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B3443A2-C48F-8F39-53BA-686D07638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355640</xdr:colOff>
      <xdr:row>76</xdr:row>
      <xdr:rowOff>49109</xdr:rowOff>
    </xdr:from>
    <xdr:to>
      <xdr:col>27</xdr:col>
      <xdr:colOff>50098</xdr:colOff>
      <xdr:row>90</xdr:row>
      <xdr:rowOff>125309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1ECA88-5374-EA96-2E7E-F0F56A242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415636</xdr:colOff>
      <xdr:row>76</xdr:row>
      <xdr:rowOff>126421</xdr:rowOff>
    </xdr:from>
    <xdr:to>
      <xdr:col>19</xdr:col>
      <xdr:colOff>138545</xdr:colOff>
      <xdr:row>91</xdr:row>
      <xdr:rowOff>12121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45C57F-D1AB-1B0D-5DFF-425EFE419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69A7-3FBD-4206-A29A-3FC97C0A771E}">
  <dimension ref="A1:I50"/>
  <sheetViews>
    <sheetView topLeftCell="A22" zoomScale="85" zoomScaleNormal="85" workbookViewId="0">
      <selection activeCell="C18" sqref="C18:C25"/>
    </sheetView>
  </sheetViews>
  <sheetFormatPr defaultRowHeight="15" x14ac:dyDescent="0.25"/>
  <cols>
    <col min="3" max="3" width="28.140625" customWidth="1"/>
    <col min="4" max="4" width="29" customWidth="1"/>
    <col min="5" max="5" width="25.140625" customWidth="1"/>
    <col min="6" max="6" width="24.28515625" customWidth="1"/>
  </cols>
  <sheetData>
    <row r="1" spans="1:6" x14ac:dyDescent="0.25">
      <c r="A1" s="1"/>
      <c r="B1" s="3" t="s">
        <v>17</v>
      </c>
      <c r="C1" s="3"/>
      <c r="D1" s="3"/>
      <c r="E1" s="3"/>
      <c r="F1" s="3"/>
    </row>
    <row r="2" spans="1:6" x14ac:dyDescent="0.25">
      <c r="A2" t="s">
        <v>0</v>
      </c>
      <c r="B2" t="s">
        <v>1</v>
      </c>
      <c r="C2" t="s">
        <v>5</v>
      </c>
      <c r="D2" t="s">
        <v>6</v>
      </c>
      <c r="E2" t="s">
        <v>7</v>
      </c>
      <c r="F2" t="s">
        <v>8</v>
      </c>
    </row>
    <row r="4" spans="1:6" x14ac:dyDescent="0.25">
      <c r="A4">
        <v>5</v>
      </c>
      <c r="B4">
        <v>0.49980999999999998</v>
      </c>
      <c r="C4">
        <v>2.554E-2</v>
      </c>
      <c r="D4">
        <f>(C4/0.0656)</f>
        <v>0.38932926829268288</v>
      </c>
      <c r="E4">
        <f t="shared" ref="E4:E9" si="0">(A4-D4)*(0.01/0.04)</f>
        <v>1.1526676829268292</v>
      </c>
      <c r="F4">
        <f>((A4-D4)/A4)*100</f>
        <v>92.213414634146346</v>
      </c>
    </row>
    <row r="5" spans="1:6" x14ac:dyDescent="0.25">
      <c r="A5">
        <v>10</v>
      </c>
      <c r="B5">
        <v>0.73984000000000005</v>
      </c>
      <c r="C5">
        <v>0.21617</v>
      </c>
      <c r="D5">
        <f t="shared" ref="D5:D9" si="1">(C5/0.0656)</f>
        <v>3.2952743902439021</v>
      </c>
      <c r="E5">
        <f t="shared" si="0"/>
        <v>1.6761814024390245</v>
      </c>
      <c r="F5">
        <f t="shared" ref="F5" si="2">((A5-D5)/A5)*100</f>
        <v>67.047256097560975</v>
      </c>
    </row>
    <row r="6" spans="1:6" x14ac:dyDescent="0.25">
      <c r="A6">
        <v>15</v>
      </c>
      <c r="B6">
        <v>1.3384400000000001</v>
      </c>
      <c r="C6">
        <v>0.40438000000000002</v>
      </c>
      <c r="D6">
        <f t="shared" si="1"/>
        <v>6.1643292682926827</v>
      </c>
      <c r="E6">
        <f t="shared" si="0"/>
        <v>2.2089176829268293</v>
      </c>
      <c r="F6">
        <f>((A6-D6)/A6)*100</f>
        <v>58.904471544715456</v>
      </c>
    </row>
    <row r="7" spans="1:6" x14ac:dyDescent="0.25">
      <c r="A7">
        <v>20</v>
      </c>
      <c r="B7">
        <v>1.3971800000000001</v>
      </c>
      <c r="C7">
        <v>0.40143000000000001</v>
      </c>
      <c r="D7">
        <f t="shared" si="1"/>
        <v>6.1193597560975608</v>
      </c>
      <c r="E7">
        <f t="shared" si="0"/>
        <v>3.4701600609756098</v>
      </c>
      <c r="F7">
        <f>((A7-D7)/A7)*100</f>
        <v>69.403201219512198</v>
      </c>
    </row>
    <row r="8" spans="1:6" x14ac:dyDescent="0.25">
      <c r="A8">
        <v>25</v>
      </c>
      <c r="B8">
        <v>1.66821</v>
      </c>
      <c r="C8">
        <v>0.54535999999999996</v>
      </c>
      <c r="D8">
        <f t="shared" si="1"/>
        <v>8.3134146341463406</v>
      </c>
      <c r="E8">
        <f t="shared" si="0"/>
        <v>4.1716463414634148</v>
      </c>
      <c r="F8">
        <f>((A8-D8)/A8)*100</f>
        <v>66.746341463414637</v>
      </c>
    </row>
    <row r="9" spans="1:6" x14ac:dyDescent="0.25">
      <c r="A9">
        <v>50</v>
      </c>
      <c r="B9">
        <v>3.3872200000000001</v>
      </c>
      <c r="C9">
        <v>0.16947999999999999</v>
      </c>
      <c r="D9">
        <f t="shared" si="1"/>
        <v>2.5835365853658532</v>
      </c>
      <c r="E9">
        <f t="shared" si="0"/>
        <v>11.854115853658536</v>
      </c>
      <c r="F9">
        <f>((A9-D9)/A9)*100</f>
        <v>94.832926829268288</v>
      </c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4" t="s">
        <v>12</v>
      </c>
      <c r="B16" s="5"/>
      <c r="C16" s="5"/>
      <c r="D16" s="5"/>
      <c r="E16" s="5"/>
      <c r="F16" s="5"/>
    </row>
    <row r="17" spans="1:9" ht="16.5" thickTop="1" thickBot="1" x14ac:dyDescent="0.3">
      <c r="A17" s="6" t="s">
        <v>9</v>
      </c>
      <c r="B17" s="7"/>
      <c r="C17" s="2" t="s">
        <v>10</v>
      </c>
      <c r="D17" s="1"/>
      <c r="E17" s="1"/>
      <c r="F17" s="1"/>
    </row>
    <row r="18" spans="1:9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  <c r="G18" t="s">
        <v>14</v>
      </c>
      <c r="H18" t="s">
        <v>15</v>
      </c>
      <c r="I18" t="s">
        <v>16</v>
      </c>
    </row>
    <row r="20" spans="1:9" x14ac:dyDescent="0.25">
      <c r="A20">
        <v>5</v>
      </c>
      <c r="B20">
        <v>0.49980999999999998</v>
      </c>
      <c r="C20">
        <v>2.5963E-2</v>
      </c>
      <c r="D20">
        <f>(C20/0.0636)</f>
        <v>0.40822327044025153</v>
      </c>
      <c r="E20">
        <f>(A20-D20)*(0.01/0.04)</f>
        <v>1.1479441823899372</v>
      </c>
      <c r="F20">
        <f>((A20-D20)/A20)*100</f>
        <v>91.835534591194971</v>
      </c>
      <c r="G20">
        <f>D20/E20</f>
        <v>0.35561247376188626</v>
      </c>
      <c r="H20">
        <f>LOG(E20)</f>
        <v>5.9920771450990042E-2</v>
      </c>
      <c r="I20">
        <f>LOG(D20)</f>
        <v>-0.38910224230554696</v>
      </c>
    </row>
    <row r="21" spans="1:9" x14ac:dyDescent="0.25">
      <c r="A21">
        <v>10</v>
      </c>
      <c r="B21">
        <v>0.73984000000000005</v>
      </c>
      <c r="C21">
        <v>0.21695999999999999</v>
      </c>
      <c r="D21">
        <f t="shared" ref="D21:D25" si="3">(C21/0.0636)</f>
        <v>3.4113207547169808</v>
      </c>
      <c r="E21">
        <f>(A21-D21)*(0.01/0.04)</f>
        <v>1.6471698113207549</v>
      </c>
      <c r="F21">
        <f t="shared" ref="F21:F25" si="4">((A21-D21)/A21)*100</f>
        <v>65.886792452830207</v>
      </c>
      <c r="G21">
        <f t="shared" ref="G21:G25" si="5">D21/E21</f>
        <v>2.0710194730813285</v>
      </c>
      <c r="H21">
        <f t="shared" ref="H21:H25" si="6">LOG(E21)</f>
        <v>0.21673837410478072</v>
      </c>
      <c r="I21">
        <f t="shared" ref="I21:I25" si="7">LOG(D21)</f>
        <v>0.53292255653855547</v>
      </c>
    </row>
    <row r="22" spans="1:9" x14ac:dyDescent="0.25">
      <c r="A22">
        <v>15</v>
      </c>
      <c r="B22">
        <v>1.3384400000000001</v>
      </c>
      <c r="C22">
        <v>0.40438000000000002</v>
      </c>
      <c r="D22">
        <f t="shared" si="3"/>
        <v>6.3581761006289303</v>
      </c>
      <c r="E22">
        <f t="shared" ref="E22:E25" si="8">(A22-D22)*(0.01/0.04)</f>
        <v>2.1604559748427672</v>
      </c>
      <c r="F22">
        <f t="shared" si="4"/>
        <v>57.612159329140454</v>
      </c>
      <c r="G22">
        <f t="shared" si="5"/>
        <v>2.9429787853426004</v>
      </c>
      <c r="H22">
        <f t="shared" si="6"/>
        <v>0.33454542080801747</v>
      </c>
      <c r="I22">
        <f t="shared" si="7"/>
        <v>0.80333255227838896</v>
      </c>
    </row>
    <row r="23" spans="1:9" x14ac:dyDescent="0.25">
      <c r="A23">
        <v>20</v>
      </c>
      <c r="B23">
        <v>1.3971800000000001</v>
      </c>
      <c r="C23">
        <v>0.40143000000000001</v>
      </c>
      <c r="D23">
        <f t="shared" si="3"/>
        <v>6.3117924528301881</v>
      </c>
      <c r="E23">
        <f t="shared" si="8"/>
        <v>3.422051886792453</v>
      </c>
      <c r="F23">
        <f t="shared" si="4"/>
        <v>68.441037735849065</v>
      </c>
      <c r="G23">
        <f t="shared" si="5"/>
        <v>1.8444467417898616</v>
      </c>
      <c r="H23">
        <f t="shared" si="6"/>
        <v>0.53428659023629377</v>
      </c>
      <c r="I23">
        <f t="shared" si="7"/>
        <v>0.80015270977162312</v>
      </c>
    </row>
    <row r="24" spans="1:9" x14ac:dyDescent="0.25">
      <c r="A24">
        <v>25</v>
      </c>
      <c r="B24">
        <v>1.66821</v>
      </c>
      <c r="C24">
        <v>0.54535999999999996</v>
      </c>
      <c r="D24">
        <f t="shared" si="3"/>
        <v>8.5748427672955962</v>
      </c>
      <c r="E24">
        <f t="shared" si="8"/>
        <v>4.1062893081761009</v>
      </c>
      <c r="F24">
        <f t="shared" si="4"/>
        <v>65.700628930817615</v>
      </c>
      <c r="G24">
        <f t="shared" si="5"/>
        <v>2.0882217797518758</v>
      </c>
      <c r="H24">
        <f t="shared" si="6"/>
        <v>0.61344954428401188</v>
      </c>
      <c r="I24">
        <f t="shared" si="7"/>
        <v>0.93322616534198588</v>
      </c>
    </row>
    <row r="25" spans="1:9" x14ac:dyDescent="0.25">
      <c r="A25">
        <v>50</v>
      </c>
      <c r="B25">
        <v>1.99072</v>
      </c>
      <c r="C25">
        <v>0.16947999999999999</v>
      </c>
      <c r="D25">
        <f t="shared" si="3"/>
        <v>2.6647798742138362</v>
      </c>
      <c r="E25">
        <f t="shared" si="8"/>
        <v>11.833805031446541</v>
      </c>
      <c r="F25">
        <f t="shared" si="4"/>
        <v>94.67044025157233</v>
      </c>
      <c r="G25">
        <f t="shared" si="5"/>
        <v>0.22518368919655074</v>
      </c>
      <c r="H25">
        <f t="shared" si="6"/>
        <v>1.0731244097555586</v>
      </c>
      <c r="I25">
        <f t="shared" si="7"/>
        <v>0.4256613396805381</v>
      </c>
    </row>
    <row r="29" spans="1:9" ht="15.75" thickBot="1" x14ac:dyDescent="0.3">
      <c r="A29" s="4" t="s">
        <v>11</v>
      </c>
      <c r="B29" s="5"/>
      <c r="C29" s="5"/>
      <c r="D29" s="5"/>
      <c r="E29" s="5"/>
      <c r="F29" s="5"/>
    </row>
    <row r="30" spans="1:9" ht="16.5" thickTop="1" thickBot="1" x14ac:dyDescent="0.3">
      <c r="A30" s="6" t="s">
        <v>9</v>
      </c>
      <c r="B30" s="7"/>
      <c r="C30" s="2" t="s">
        <v>10</v>
      </c>
      <c r="D30" s="1"/>
      <c r="E30" s="1"/>
      <c r="F30" s="1"/>
    </row>
    <row r="31" spans="1:9" ht="15.75" thickTop="1" x14ac:dyDescent="0.25">
      <c r="A31" t="s">
        <v>13</v>
      </c>
      <c r="B31" t="s">
        <v>1</v>
      </c>
      <c r="C31" t="s">
        <v>5</v>
      </c>
      <c r="D31" t="s">
        <v>6</v>
      </c>
      <c r="E31" t="s">
        <v>7</v>
      </c>
      <c r="F31" t="s">
        <v>8</v>
      </c>
    </row>
    <row r="33" spans="1:6" x14ac:dyDescent="0.25">
      <c r="A33">
        <v>20</v>
      </c>
      <c r="B33">
        <v>0.49980999999999998</v>
      </c>
      <c r="C33">
        <v>0.15206</v>
      </c>
      <c r="D33">
        <f>(C33/0.0382)</f>
        <v>3.9806282722513093</v>
      </c>
      <c r="E33">
        <f>(10-D33)*(0.01/0.04)</f>
        <v>1.5048429319371728</v>
      </c>
      <c r="F33">
        <f>((10-D33)/10)*100</f>
        <v>60.193717277486911</v>
      </c>
    </row>
    <row r="34" spans="1:6" x14ac:dyDescent="0.25">
      <c r="A34">
        <v>40</v>
      </c>
      <c r="B34">
        <v>0.73984000000000005</v>
      </c>
      <c r="C34">
        <v>7.8299999999999995E-2</v>
      </c>
      <c r="D34">
        <f>(C34/0.0382)</f>
        <v>2.0497382198952878</v>
      </c>
      <c r="E34">
        <f t="shared" ref="E34:E37" si="9">(10-D34)*(0.01/0.04)</f>
        <v>1.9875654450261782</v>
      </c>
      <c r="F34">
        <f t="shared" ref="F34:F37" si="10">((10-D34)/10)*100</f>
        <v>79.502617801047123</v>
      </c>
    </row>
    <row r="35" spans="1:6" x14ac:dyDescent="0.25">
      <c r="A35">
        <v>60</v>
      </c>
      <c r="B35">
        <v>1.3384400000000001</v>
      </c>
      <c r="C35">
        <v>0.26062999999999997</v>
      </c>
      <c r="D35">
        <f>(C35/0.0382)</f>
        <v>6.8227748691099475</v>
      </c>
      <c r="E35">
        <f t="shared" si="9"/>
        <v>0.79430628272251314</v>
      </c>
      <c r="F35">
        <f t="shared" si="10"/>
        <v>31.772251308900522</v>
      </c>
    </row>
    <row r="36" spans="1:6" x14ac:dyDescent="0.25">
      <c r="A36">
        <v>100</v>
      </c>
      <c r="B36">
        <v>1.3971800000000001</v>
      </c>
      <c r="C36">
        <v>0.24920999999999999</v>
      </c>
      <c r="D36">
        <f>(C36/0.0382)</f>
        <v>6.5238219895287957</v>
      </c>
      <c r="E36">
        <f t="shared" si="9"/>
        <v>0.86904450261780108</v>
      </c>
      <c r="F36">
        <f t="shared" si="10"/>
        <v>34.761780104712045</v>
      </c>
    </row>
    <row r="37" spans="1:6" x14ac:dyDescent="0.25">
      <c r="A37">
        <v>120</v>
      </c>
      <c r="B37">
        <v>1.66821</v>
      </c>
      <c r="C37">
        <v>0.20013</v>
      </c>
      <c r="D37">
        <f>(C37/0.0382)</f>
        <v>5.2390052356020949</v>
      </c>
      <c r="E37">
        <f t="shared" si="9"/>
        <v>1.1902486910994763</v>
      </c>
      <c r="F37">
        <f t="shared" si="10"/>
        <v>47.609947643979048</v>
      </c>
    </row>
    <row r="38" spans="1:6" x14ac:dyDescent="0.25">
      <c r="B38">
        <v>1.99072</v>
      </c>
    </row>
    <row r="43" spans="1:6" x14ac:dyDescent="0.25">
      <c r="B43" t="s">
        <v>14</v>
      </c>
      <c r="C43" t="s">
        <v>6</v>
      </c>
      <c r="E43" t="s">
        <v>15</v>
      </c>
      <c r="F43" t="s">
        <v>16</v>
      </c>
    </row>
    <row r="45" spans="1:6" x14ac:dyDescent="0.25">
      <c r="B45">
        <v>0.62926495270757465</v>
      </c>
      <c r="C45">
        <v>0.67965968586387437</v>
      </c>
      <c r="E45">
        <v>3.3457966304148129E-2</v>
      </c>
      <c r="F45">
        <v>-0.16770848956884174</v>
      </c>
    </row>
    <row r="46" spans="1:6" x14ac:dyDescent="0.25">
      <c r="B46">
        <v>5.258361609306835</v>
      </c>
      <c r="C46">
        <v>5.679581151832461</v>
      </c>
      <c r="E46">
        <v>3.3465860725423999E-2</v>
      </c>
      <c r="F46">
        <v>0.75431630927526061</v>
      </c>
    </row>
    <row r="47" spans="1:6" x14ac:dyDescent="0.25">
      <c r="B47">
        <v>9.5926936306487978</v>
      </c>
      <c r="C47">
        <v>10.58586387434555</v>
      </c>
      <c r="E47">
        <v>4.2785730725810822E-2</v>
      </c>
      <c r="F47">
        <v>1.0247263050150941</v>
      </c>
    </row>
    <row r="48" spans="1:6" x14ac:dyDescent="0.25">
      <c r="B48">
        <v>4.4287172132277908</v>
      </c>
      <c r="C48">
        <v>10.508638743455498</v>
      </c>
      <c r="E48">
        <v>0.37526851233321551</v>
      </c>
      <c r="F48">
        <v>1.0215464625083284</v>
      </c>
    </row>
    <row r="49" spans="2:6" x14ac:dyDescent="0.25">
      <c r="B49">
        <v>5.3252612049604524</v>
      </c>
      <c r="C49">
        <v>14.276439790575916</v>
      </c>
      <c r="E49">
        <v>0.42827900322785895</v>
      </c>
      <c r="F49">
        <v>1.1546199180786911</v>
      </c>
    </row>
    <row r="50" spans="2:6" x14ac:dyDescent="0.25">
      <c r="B50">
        <v>0.38949279525658997</v>
      </c>
      <c r="C50">
        <v>4.4366492146596856</v>
      </c>
      <c r="E50">
        <v>1.056555663808521</v>
      </c>
      <c r="F50">
        <v>0.64705509241724324</v>
      </c>
    </row>
  </sheetData>
  <mergeCells count="4">
    <mergeCell ref="A16:F16"/>
    <mergeCell ref="A17:B17"/>
    <mergeCell ref="A29:F29"/>
    <mergeCell ref="A30:B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3E7E-C8D3-486C-8AA2-F3D93AAD0389}">
  <dimension ref="A1:F70"/>
  <sheetViews>
    <sheetView tabSelected="1" topLeftCell="E8" zoomScale="70" zoomScaleNormal="70" workbookViewId="0">
      <selection activeCell="AC20" sqref="AC20"/>
    </sheetView>
  </sheetViews>
  <sheetFormatPr defaultRowHeight="15" x14ac:dyDescent="0.25"/>
  <cols>
    <col min="2" max="2" width="14" customWidth="1"/>
    <col min="3" max="3" width="24.85546875" customWidth="1"/>
    <col min="4" max="4" width="28.140625" bestFit="1" customWidth="1"/>
    <col min="5" max="5" width="25.42578125" customWidth="1"/>
    <col min="6" max="6" width="22.85546875" bestFit="1" customWidth="1"/>
  </cols>
  <sheetData>
    <row r="1" spans="1:6" x14ac:dyDescent="0.25">
      <c r="A1" s="1"/>
      <c r="B1" s="3" t="s">
        <v>17</v>
      </c>
      <c r="C1" s="3"/>
      <c r="D1" s="3"/>
      <c r="E1" s="3"/>
      <c r="F1" s="3"/>
    </row>
    <row r="2" spans="1:6" x14ac:dyDescent="0.25">
      <c r="A2" t="s">
        <v>0</v>
      </c>
      <c r="B2" t="s">
        <v>1</v>
      </c>
      <c r="C2" t="s">
        <v>18</v>
      </c>
      <c r="D2" t="s">
        <v>6</v>
      </c>
      <c r="E2" t="s">
        <v>7</v>
      </c>
      <c r="F2" t="s">
        <v>8</v>
      </c>
    </row>
    <row r="3" spans="1:6" x14ac:dyDescent="0.25">
      <c r="A3">
        <v>0</v>
      </c>
    </row>
    <row r="4" spans="1:6" x14ac:dyDescent="0.25">
      <c r="A4">
        <v>5</v>
      </c>
      <c r="B4">
        <v>0.49980999999999998</v>
      </c>
      <c r="C4">
        <v>2.554E-2</v>
      </c>
      <c r="D4">
        <f>(C4/0.0656)</f>
        <v>0.38932926829268288</v>
      </c>
      <c r="E4">
        <f t="shared" ref="E4:E9" si="0">(A4-D4)*(0.01/0.04)</f>
        <v>1.1526676829268292</v>
      </c>
      <c r="F4">
        <f>((A4-D4)/A4)*100</f>
        <v>92.213414634146346</v>
      </c>
    </row>
    <row r="5" spans="1:6" x14ac:dyDescent="0.25">
      <c r="A5">
        <v>10</v>
      </c>
      <c r="B5">
        <v>0.73984000000000005</v>
      </c>
      <c r="C5">
        <v>0.21617</v>
      </c>
      <c r="D5">
        <f t="shared" ref="D5:D9" si="1">(C5/0.0656)</f>
        <v>3.2952743902439021</v>
      </c>
      <c r="E5">
        <f t="shared" si="0"/>
        <v>1.6761814024390245</v>
      </c>
      <c r="F5">
        <f t="shared" ref="F5" si="2">((A5-D5)/A5)*100</f>
        <v>67.047256097560975</v>
      </c>
    </row>
    <row r="6" spans="1:6" x14ac:dyDescent="0.25">
      <c r="A6">
        <v>15</v>
      </c>
      <c r="B6">
        <v>1.3384400000000001</v>
      </c>
      <c r="C6">
        <v>0.40438000000000002</v>
      </c>
      <c r="D6">
        <f t="shared" si="1"/>
        <v>6.1643292682926827</v>
      </c>
      <c r="E6">
        <f t="shared" si="0"/>
        <v>2.2089176829268293</v>
      </c>
      <c r="F6">
        <f>((A6-D6)/A6)*100</f>
        <v>58.904471544715456</v>
      </c>
    </row>
    <row r="7" spans="1:6" x14ac:dyDescent="0.25">
      <c r="A7">
        <v>20</v>
      </c>
      <c r="B7">
        <v>1.3971800000000001</v>
      </c>
      <c r="C7">
        <v>0.40143000000000001</v>
      </c>
      <c r="D7">
        <f t="shared" si="1"/>
        <v>6.1193597560975608</v>
      </c>
      <c r="E7">
        <f t="shared" si="0"/>
        <v>3.4701600609756098</v>
      </c>
      <c r="F7">
        <f>((A7-D7)/A7)*100</f>
        <v>69.403201219512198</v>
      </c>
    </row>
    <row r="8" spans="1:6" x14ac:dyDescent="0.25">
      <c r="A8">
        <v>25</v>
      </c>
      <c r="B8">
        <v>1.66821</v>
      </c>
      <c r="C8">
        <v>0.54535999999999996</v>
      </c>
      <c r="D8">
        <f t="shared" si="1"/>
        <v>8.3134146341463406</v>
      </c>
      <c r="E8">
        <f t="shared" si="0"/>
        <v>4.1716463414634148</v>
      </c>
      <c r="F8">
        <f>((A8-D8)/A8)*100</f>
        <v>66.746341463414637</v>
      </c>
    </row>
    <row r="9" spans="1:6" x14ac:dyDescent="0.25">
      <c r="A9">
        <v>50</v>
      </c>
      <c r="B9">
        <v>3.3872200000000001</v>
      </c>
      <c r="C9">
        <v>0.16947999999999999</v>
      </c>
      <c r="D9">
        <f t="shared" si="1"/>
        <v>2.5835365853658532</v>
      </c>
      <c r="E9">
        <f t="shared" si="0"/>
        <v>11.854115853658536</v>
      </c>
      <c r="F9">
        <f>((A9-D9)/A9)*100</f>
        <v>94.832926829268288</v>
      </c>
    </row>
    <row r="13" spans="1:6" x14ac:dyDescent="0.25">
      <c r="B13" t="s">
        <v>4</v>
      </c>
    </row>
    <row r="14" spans="1:6" x14ac:dyDescent="0.25">
      <c r="B14">
        <v>6.3600000000000004E-2</v>
      </c>
    </row>
    <row r="16" spans="1:6" ht="15.75" thickBot="1" x14ac:dyDescent="0.3">
      <c r="A16" s="4" t="s">
        <v>12</v>
      </c>
      <c r="B16" s="5"/>
      <c r="C16" s="5"/>
      <c r="D16" s="5"/>
      <c r="E16" s="5"/>
      <c r="F16" s="5"/>
    </row>
    <row r="17" spans="1:6" ht="16.5" thickTop="1" thickBot="1" x14ac:dyDescent="0.3">
      <c r="A17" s="6" t="s">
        <v>9</v>
      </c>
      <c r="B17" s="7"/>
      <c r="C17" s="2" t="s">
        <v>10</v>
      </c>
      <c r="D17" s="1"/>
      <c r="E17" s="1"/>
      <c r="F17" s="1"/>
    </row>
    <row r="18" spans="1:6" ht="15.75" thickTop="1" x14ac:dyDescent="0.25">
      <c r="A18" t="s">
        <v>0</v>
      </c>
      <c r="B18" t="s">
        <v>1</v>
      </c>
      <c r="C18" t="s">
        <v>5</v>
      </c>
      <c r="D18" t="s">
        <v>6</v>
      </c>
      <c r="E18" t="s">
        <v>7</v>
      </c>
      <c r="F18" t="s">
        <v>8</v>
      </c>
    </row>
    <row r="20" spans="1:6" x14ac:dyDescent="0.25">
      <c r="A20">
        <v>5</v>
      </c>
      <c r="B20">
        <v>0.49980999999999998</v>
      </c>
      <c r="C20">
        <v>0.54535633350520396</v>
      </c>
      <c r="D20">
        <f>(C20/0.0636)</f>
        <v>8.5747851180063517</v>
      </c>
      <c r="E20">
        <f>(A20-D20)*(0.01/0.04)</f>
        <v>-0.89369627950158792</v>
      </c>
      <c r="F20">
        <f>((A20-D20)/A20)*100</f>
        <v>-71.495702360127041</v>
      </c>
    </row>
    <row r="21" spans="1:6" x14ac:dyDescent="0.25">
      <c r="A21">
        <v>10</v>
      </c>
      <c r="B21">
        <v>0.73984000000000005</v>
      </c>
      <c r="C21">
        <v>0.40143000000000001</v>
      </c>
      <c r="D21">
        <f t="shared" ref="D21:D25" si="3">(C21/0.0636)</f>
        <v>6.3117924528301881</v>
      </c>
      <c r="E21">
        <f t="shared" ref="E21:E25" si="4">(A21-D21)*(0.01/0.04)</f>
        <v>0.92205188679245298</v>
      </c>
      <c r="F21">
        <f t="shared" ref="F21:F25" si="5">((A21-D21)/A21)*100</f>
        <v>36.882075471698116</v>
      </c>
    </row>
    <row r="22" spans="1:6" x14ac:dyDescent="0.25">
      <c r="A22">
        <v>15</v>
      </c>
      <c r="B22">
        <v>1.3384400000000001</v>
      </c>
      <c r="C22">
        <v>0.40438000000000002</v>
      </c>
      <c r="D22">
        <f t="shared" si="3"/>
        <v>6.3581761006289303</v>
      </c>
      <c r="E22">
        <f t="shared" si="4"/>
        <v>2.1604559748427672</v>
      </c>
      <c r="F22">
        <f t="shared" si="5"/>
        <v>57.612159329140454</v>
      </c>
    </row>
    <row r="23" spans="1:6" x14ac:dyDescent="0.25">
      <c r="A23">
        <v>20</v>
      </c>
      <c r="B23">
        <v>1.3971800000000001</v>
      </c>
      <c r="C23">
        <v>0.21617</v>
      </c>
      <c r="D23">
        <f t="shared" si="3"/>
        <v>3.3988993710691822</v>
      </c>
      <c r="E23">
        <f t="shared" si="4"/>
        <v>4.1502751572327048</v>
      </c>
      <c r="F23">
        <f t="shared" si="5"/>
        <v>83.005503144654085</v>
      </c>
    </row>
    <row r="24" spans="1:6" x14ac:dyDescent="0.25">
      <c r="A24">
        <v>25</v>
      </c>
      <c r="B24">
        <v>1.66821</v>
      </c>
      <c r="C24">
        <v>0.16947999999999999</v>
      </c>
      <c r="D24">
        <f t="shared" si="3"/>
        <v>2.6647798742138362</v>
      </c>
      <c r="E24">
        <f t="shared" si="4"/>
        <v>5.5838050314465413</v>
      </c>
      <c r="F24">
        <f t="shared" si="5"/>
        <v>89.34088050314466</v>
      </c>
    </row>
    <row r="25" spans="1:6" x14ac:dyDescent="0.25">
      <c r="A25">
        <v>50</v>
      </c>
      <c r="B25">
        <v>1.99072</v>
      </c>
      <c r="C25">
        <v>2.554E-2</v>
      </c>
      <c r="D25">
        <f t="shared" si="3"/>
        <v>0.40157232704402512</v>
      </c>
      <c r="E25">
        <f t="shared" si="4"/>
        <v>12.399606918238995</v>
      </c>
      <c r="F25">
        <f t="shared" si="5"/>
        <v>99.196855345911956</v>
      </c>
    </row>
    <row r="29" spans="1:6" ht="15.75" thickBot="1" x14ac:dyDescent="0.3">
      <c r="A29" s="4" t="s">
        <v>11</v>
      </c>
      <c r="B29" s="5"/>
      <c r="C29" s="5"/>
      <c r="D29" s="5"/>
      <c r="E29" s="5"/>
      <c r="F29" s="5"/>
    </row>
    <row r="30" spans="1:6" ht="16.5" thickTop="1" thickBot="1" x14ac:dyDescent="0.3">
      <c r="A30" s="6" t="s">
        <v>9</v>
      </c>
      <c r="B30" s="7"/>
      <c r="C30" s="2" t="s">
        <v>10</v>
      </c>
      <c r="D30" s="1"/>
      <c r="E30" s="1"/>
      <c r="F30" s="1"/>
    </row>
    <row r="31" spans="1:6" ht="15.75" thickTop="1" x14ac:dyDescent="0.25">
      <c r="A31" t="s">
        <v>13</v>
      </c>
      <c r="B31" t="s">
        <v>1</v>
      </c>
      <c r="C31" t="s">
        <v>5</v>
      </c>
      <c r="D31" t="s">
        <v>6</v>
      </c>
      <c r="E31" t="s">
        <v>7</v>
      </c>
      <c r="F31" t="s">
        <v>8</v>
      </c>
    </row>
    <row r="33" spans="1:6" x14ac:dyDescent="0.25">
      <c r="A33">
        <v>20</v>
      </c>
      <c r="B33">
        <v>0.49980999999999998</v>
      </c>
      <c r="C33">
        <v>0.15206</v>
      </c>
      <c r="D33">
        <f>(C33/0.0382)</f>
        <v>3.9806282722513093</v>
      </c>
      <c r="E33">
        <f>(10-D33)*(0.01/0.04)</f>
        <v>1.5048429319371728</v>
      </c>
      <c r="F33">
        <f>((10-D33)/10)*100</f>
        <v>60.193717277486911</v>
      </c>
    </row>
    <row r="34" spans="1:6" x14ac:dyDescent="0.25">
      <c r="A34">
        <v>40</v>
      </c>
      <c r="B34">
        <v>0.73984000000000005</v>
      </c>
      <c r="C34">
        <v>7.8299999999999995E-2</v>
      </c>
      <c r="D34">
        <f>(C34/0.0382)</f>
        <v>2.0497382198952878</v>
      </c>
      <c r="E34">
        <f t="shared" ref="E34:E37" si="6">(10-D34)*(0.01/0.04)</f>
        <v>1.9875654450261782</v>
      </c>
      <c r="F34">
        <f t="shared" ref="F34:F37" si="7">((10-D34)/10)*100</f>
        <v>79.502617801047123</v>
      </c>
    </row>
    <row r="35" spans="1:6" x14ac:dyDescent="0.25">
      <c r="A35">
        <v>60</v>
      </c>
      <c r="B35">
        <v>1.3384400000000001</v>
      </c>
      <c r="C35">
        <v>0.26062999999999997</v>
      </c>
      <c r="D35">
        <f>(C35/0.0382)</f>
        <v>6.8227748691099475</v>
      </c>
      <c r="E35">
        <f t="shared" si="6"/>
        <v>0.79430628272251314</v>
      </c>
      <c r="F35">
        <f t="shared" si="7"/>
        <v>31.772251308900522</v>
      </c>
    </row>
    <row r="36" spans="1:6" x14ac:dyDescent="0.25">
      <c r="A36">
        <v>100</v>
      </c>
      <c r="B36">
        <v>1.3971800000000001</v>
      </c>
      <c r="C36">
        <v>0.24920999999999999</v>
      </c>
      <c r="D36">
        <f>(C36/0.0382)</f>
        <v>6.5238219895287957</v>
      </c>
      <c r="E36">
        <f t="shared" si="6"/>
        <v>0.86904450261780108</v>
      </c>
      <c r="F36">
        <f t="shared" si="7"/>
        <v>34.761780104712045</v>
      </c>
    </row>
    <row r="37" spans="1:6" x14ac:dyDescent="0.25">
      <c r="A37">
        <v>120</v>
      </c>
      <c r="B37">
        <v>1.66821</v>
      </c>
      <c r="C37">
        <v>0.20013</v>
      </c>
      <c r="D37">
        <f>(C37/0.0382)</f>
        <v>5.2390052356020949</v>
      </c>
      <c r="E37">
        <f t="shared" si="6"/>
        <v>1.1902486910994763</v>
      </c>
      <c r="F37">
        <f t="shared" si="7"/>
        <v>47.609947643979048</v>
      </c>
    </row>
    <row r="41" spans="1:6" ht="15.75" thickBot="1" x14ac:dyDescent="0.3">
      <c r="A41" s="8" t="s">
        <v>19</v>
      </c>
      <c r="B41" s="8"/>
      <c r="C41" s="8"/>
      <c r="D41" s="8"/>
      <c r="E41" s="8"/>
      <c r="F41" s="8"/>
    </row>
    <row r="42" spans="1:6" ht="16.5" thickTop="1" thickBot="1" x14ac:dyDescent="0.3">
      <c r="A42" s="9" t="s">
        <v>20</v>
      </c>
      <c r="B42" s="9"/>
      <c r="D42" s="10" t="s">
        <v>21</v>
      </c>
      <c r="E42" s="10"/>
    </row>
    <row r="43" spans="1:6" ht="15.75" thickTop="1" x14ac:dyDescent="0.25">
      <c r="A43" t="s">
        <v>22</v>
      </c>
      <c r="B43" t="s">
        <v>2</v>
      </c>
      <c r="D43" t="s">
        <v>22</v>
      </c>
      <c r="E43" t="s">
        <v>2</v>
      </c>
    </row>
    <row r="44" spans="1:6" x14ac:dyDescent="0.25">
      <c r="A44">
        <f>(D20/E20)</f>
        <v>-9.5947418767240329</v>
      </c>
      <c r="B44">
        <f>(D20)</f>
        <v>8.5747851180063517</v>
      </c>
      <c r="D44">
        <f>(D33/E33)</f>
        <v>2.6452117943811433</v>
      </c>
      <c r="E44">
        <f>(D33)</f>
        <v>3.9806282722513093</v>
      </c>
    </row>
    <row r="45" spans="1:6" x14ac:dyDescent="0.25">
      <c r="A45">
        <f t="shared" ref="A45:A49" si="8">(D21/E21)</f>
        <v>6.8453766466300019</v>
      </c>
      <c r="B45">
        <f t="shared" ref="B45:B49" si="9">(D21)</f>
        <v>6.3117924528301881</v>
      </c>
      <c r="D45">
        <f t="shared" ref="D45:D48" si="10">(D34/E34)</f>
        <v>1.0312808692788935</v>
      </c>
      <c r="E45">
        <f t="shared" ref="E45:E48" si="11">(D34)</f>
        <v>2.0497382198952878</v>
      </c>
    </row>
    <row r="46" spans="1:6" x14ac:dyDescent="0.25">
      <c r="A46">
        <f t="shared" si="8"/>
        <v>2.9429787853426004</v>
      </c>
      <c r="B46">
        <f t="shared" si="9"/>
        <v>6.3581761006289303</v>
      </c>
      <c r="D46">
        <f t="shared" si="10"/>
        <v>8.5896020433385516</v>
      </c>
      <c r="E46">
        <f t="shared" si="11"/>
        <v>6.8227748691099475</v>
      </c>
    </row>
    <row r="47" spans="1:6" x14ac:dyDescent="0.25">
      <c r="A47">
        <f t="shared" si="8"/>
        <v>0.81895759734048079</v>
      </c>
      <c r="B47">
        <f t="shared" si="9"/>
        <v>3.3988993710691822</v>
      </c>
      <c r="D47">
        <f t="shared" si="10"/>
        <v>7.5068905791098723</v>
      </c>
      <c r="E47">
        <f t="shared" si="11"/>
        <v>6.5238219895287957</v>
      </c>
    </row>
    <row r="48" spans="1:6" x14ac:dyDescent="0.25">
      <c r="A48">
        <f t="shared" si="8"/>
        <v>0.47723368907160751</v>
      </c>
      <c r="B48">
        <f t="shared" si="9"/>
        <v>2.6647798742138362</v>
      </c>
      <c r="D48">
        <f t="shared" si="10"/>
        <v>4.4016055424204117</v>
      </c>
      <c r="E48">
        <f t="shared" si="11"/>
        <v>5.2390052356020949</v>
      </c>
    </row>
    <row r="49" spans="1:6" x14ac:dyDescent="0.25">
      <c r="A49">
        <f t="shared" si="8"/>
        <v>3.2385891721562483E-2</v>
      </c>
      <c r="B49">
        <f t="shared" si="9"/>
        <v>0.40157232704402512</v>
      </c>
    </row>
    <row r="52" spans="1:6" x14ac:dyDescent="0.25">
      <c r="A52" s="8" t="s">
        <v>23</v>
      </c>
      <c r="B52" s="8"/>
      <c r="C52" s="8"/>
      <c r="D52" s="8"/>
      <c r="E52" s="8"/>
      <c r="F52" s="8"/>
    </row>
    <row r="53" spans="1:6" x14ac:dyDescent="0.25">
      <c r="A53" s="8" t="s">
        <v>20</v>
      </c>
      <c r="B53" s="8"/>
      <c r="D53" s="8" t="s">
        <v>21</v>
      </c>
      <c r="E53" s="8"/>
    </row>
    <row r="54" spans="1:6" x14ac:dyDescent="0.25">
      <c r="A54" t="s">
        <v>15</v>
      </c>
      <c r="B54" t="s">
        <v>24</v>
      </c>
      <c r="D54" t="s">
        <v>15</v>
      </c>
      <c r="E54" t="s">
        <v>24</v>
      </c>
    </row>
    <row r="55" spans="1:6" x14ac:dyDescent="0.25">
      <c r="A55">
        <v>-4.8809999999999999E-2</v>
      </c>
      <c r="B55">
        <f>LOG(D20)</f>
        <v>0.93322324553890068</v>
      </c>
      <c r="D55">
        <f>LOG(E33)</f>
        <v>0.17749117278517484</v>
      </c>
      <c r="E55">
        <f>LOG(D33)</f>
        <v>0.59995162323902596</v>
      </c>
    </row>
    <row r="56" spans="1:6" x14ac:dyDescent="0.25">
      <c r="A56">
        <v>0.95118999999999998</v>
      </c>
      <c r="B56">
        <f t="shared" ref="B56:B60" si="12">LOG(D21)</f>
        <v>0.80015270977162312</v>
      </c>
      <c r="D56">
        <f t="shared" ref="D56:D59" si="13">LOG(E34)</f>
        <v>0.29832143767859409</v>
      </c>
      <c r="E56">
        <f t="shared" ref="E56:E59" si="14">LOG(D34)</f>
        <v>0.31169839914623465</v>
      </c>
    </row>
    <row r="57" spans="1:6" x14ac:dyDescent="0.25">
      <c r="A57">
        <v>1.95119</v>
      </c>
      <c r="B57">
        <f t="shared" si="12"/>
        <v>0.80333255227838896</v>
      </c>
      <c r="D57">
        <f t="shared" si="13"/>
        <v>-0.10001200229899405</v>
      </c>
      <c r="E57">
        <f t="shared" si="14"/>
        <v>0.83396104111482539</v>
      </c>
    </row>
    <row r="58" spans="1:6" x14ac:dyDescent="0.25">
      <c r="A58">
        <v>2.95119</v>
      </c>
      <c r="B58">
        <f t="shared" si="12"/>
        <v>0.53133830690836004</v>
      </c>
      <c r="D58">
        <f t="shared" si="13"/>
        <v>-6.0957983336751717E-2</v>
      </c>
      <c r="E58">
        <f t="shared" si="14"/>
        <v>0.81450210227319064</v>
      </c>
    </row>
    <row r="59" spans="1:6" x14ac:dyDescent="0.25">
      <c r="A59">
        <v>3.95119</v>
      </c>
      <c r="B59">
        <f t="shared" si="12"/>
        <v>0.4256613396805381</v>
      </c>
      <c r="D59">
        <f t="shared" si="13"/>
        <v>7.5637712558993223E-2</v>
      </c>
      <c r="E59">
        <f t="shared" si="14"/>
        <v>0.71924883246053695</v>
      </c>
    </row>
    <row r="60" spans="1:6" x14ac:dyDescent="0.25">
      <c r="A60">
        <v>4.9511900000000004</v>
      </c>
      <c r="B60">
        <f t="shared" si="12"/>
        <v>-0.39623622272101744</v>
      </c>
    </row>
    <row r="62" spans="1:6" x14ac:dyDescent="0.25">
      <c r="A62" s="8" t="s">
        <v>25</v>
      </c>
      <c r="B62" s="8"/>
      <c r="C62" s="8"/>
      <c r="D62" s="8"/>
      <c r="E62" s="8"/>
      <c r="F62" s="8"/>
    </row>
    <row r="63" spans="1:6" x14ac:dyDescent="0.25">
      <c r="A63" s="8" t="s">
        <v>12</v>
      </c>
      <c r="B63" s="8"/>
      <c r="D63" s="8" t="s">
        <v>21</v>
      </c>
      <c r="E63" s="8"/>
    </row>
    <row r="64" spans="1:6" x14ac:dyDescent="0.25">
      <c r="A64" t="s">
        <v>3</v>
      </c>
      <c r="B64" t="s">
        <v>26</v>
      </c>
      <c r="D64" t="s">
        <v>3</v>
      </c>
      <c r="E64" t="s">
        <v>26</v>
      </c>
    </row>
    <row r="65" spans="1:5" x14ac:dyDescent="0.25">
      <c r="A65">
        <f>E20</f>
        <v>-0.89369627950158792</v>
      </c>
      <c r="B65">
        <f>LN(D20)</f>
        <v>2.1488259336133946</v>
      </c>
      <c r="D65">
        <f>E33</f>
        <v>1.5048429319371728</v>
      </c>
      <c r="E65">
        <f>LN(D33)</f>
        <v>1.3814396641877611</v>
      </c>
    </row>
    <row r="66" spans="1:5" x14ac:dyDescent="0.25">
      <c r="A66">
        <f t="shared" ref="A66:A69" si="15">E21</f>
        <v>0.92205188679245298</v>
      </c>
      <c r="B66">
        <f t="shared" ref="B66:B70" si="16">LN(D21)</f>
        <v>1.8424197016389305</v>
      </c>
      <c r="D66">
        <f t="shared" ref="D66:D69" si="17">E34</f>
        <v>1.9875654450261782</v>
      </c>
      <c r="E66">
        <f t="shared" ref="E66:E69" si="18">LN(D34)</f>
        <v>0.71771208738422787</v>
      </c>
    </row>
    <row r="67" spans="1:5" x14ac:dyDescent="0.25">
      <c r="A67">
        <f t="shared" si="15"/>
        <v>2.1604559748427672</v>
      </c>
      <c r="B67">
        <f t="shared" si="16"/>
        <v>1.8497415595930782</v>
      </c>
      <c r="D67">
        <f t="shared" si="17"/>
        <v>0.79430628272251314</v>
      </c>
      <c r="E67">
        <f t="shared" si="18"/>
        <v>1.9202662614087915</v>
      </c>
    </row>
    <row r="68" spans="1:5" x14ac:dyDescent="0.25">
      <c r="A68">
        <f t="shared" si="15"/>
        <v>4.1502751572327048</v>
      </c>
      <c r="B68">
        <f t="shared" si="16"/>
        <v>1.2234516648238849</v>
      </c>
      <c r="D68">
        <f t="shared" si="17"/>
        <v>0.86904450261780108</v>
      </c>
      <c r="E68">
        <f t="shared" si="18"/>
        <v>1.8754603989065604</v>
      </c>
    </row>
    <row r="69" spans="1:5" x14ac:dyDescent="0.25">
      <c r="A69">
        <f t="shared" si="15"/>
        <v>5.5838050314465413</v>
      </c>
      <c r="B69">
        <f t="shared" si="16"/>
        <v>0.98012145541228191</v>
      </c>
      <c r="D69">
        <f t="shared" si="17"/>
        <v>1.1902486910994763</v>
      </c>
      <c r="E69">
        <f t="shared" si="18"/>
        <v>1.6561316397770043</v>
      </c>
    </row>
    <row r="70" spans="1:5" x14ac:dyDescent="0.25">
      <c r="A70">
        <f>E25</f>
        <v>12.399606918238995</v>
      </c>
      <c r="B70">
        <f t="shared" si="16"/>
        <v>-0.91236761974168334</v>
      </c>
    </row>
  </sheetData>
  <sortState xmlns:xlrd2="http://schemas.microsoft.com/office/spreadsheetml/2017/richdata2" ref="C20:C25">
    <sortCondition descending="1" ref="C20:C25"/>
  </sortState>
  <mergeCells count="13">
    <mergeCell ref="A42:B42"/>
    <mergeCell ref="D42:E42"/>
    <mergeCell ref="A16:F16"/>
    <mergeCell ref="A17:B17"/>
    <mergeCell ref="A29:F29"/>
    <mergeCell ref="A30:B30"/>
    <mergeCell ref="A41:F41"/>
    <mergeCell ref="A52:F52"/>
    <mergeCell ref="A53:B53"/>
    <mergeCell ref="D53:E53"/>
    <mergeCell ref="A62:F62"/>
    <mergeCell ref="A63:B63"/>
    <mergeCell ref="D63:E6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65F4-65AE-4AE7-B810-21D9543F660C}">
  <dimension ref="A1:F10"/>
  <sheetViews>
    <sheetView workbookViewId="0">
      <selection activeCell="J9" sqref="J9"/>
    </sheetView>
  </sheetViews>
  <sheetFormatPr defaultRowHeight="15" x14ac:dyDescent="0.25"/>
  <sheetData>
    <row r="1" spans="1:6" ht="15.75" thickBot="1" x14ac:dyDescent="0.3">
      <c r="A1" s="4" t="s">
        <v>12</v>
      </c>
      <c r="B1" s="5"/>
      <c r="C1" s="5"/>
      <c r="D1" s="5"/>
      <c r="E1" s="5"/>
      <c r="F1" s="5"/>
    </row>
    <row r="2" spans="1:6" ht="16.5" thickTop="1" thickBot="1" x14ac:dyDescent="0.3">
      <c r="A2" s="6" t="s">
        <v>9</v>
      </c>
      <c r="B2" s="7"/>
      <c r="C2" s="2" t="s">
        <v>10</v>
      </c>
      <c r="D2" s="1"/>
      <c r="E2" s="1"/>
      <c r="F2" s="1"/>
    </row>
    <row r="3" spans="1:6" ht="15.75" thickTop="1" x14ac:dyDescent="0.25">
      <c r="A3" t="s">
        <v>0</v>
      </c>
      <c r="B3" t="s">
        <v>1</v>
      </c>
      <c r="C3" t="s">
        <v>5</v>
      </c>
      <c r="D3" t="s">
        <v>6</v>
      </c>
      <c r="E3" t="s">
        <v>7</v>
      </c>
      <c r="F3" t="s">
        <v>8</v>
      </c>
    </row>
    <row r="5" spans="1:6" x14ac:dyDescent="0.25">
      <c r="A5">
        <v>5</v>
      </c>
      <c r="B5">
        <v>0.49980999999999998</v>
      </c>
      <c r="C5">
        <v>0.30418000000000001</v>
      </c>
      <c r="D5">
        <f>(C5/0.0636)</f>
        <v>4.7827044025157228</v>
      </c>
      <c r="E5">
        <f>(A5-D5)*(0.01/0.04)</f>
        <v>5.4323899371069295E-2</v>
      </c>
      <c r="F5">
        <f>((A5-D5)/A5)*100</f>
        <v>4.3459119496855436</v>
      </c>
    </row>
    <row r="6" spans="1:6" x14ac:dyDescent="0.25">
      <c r="A6">
        <v>10</v>
      </c>
      <c r="B6">
        <v>0.73984000000000005</v>
      </c>
      <c r="C6">
        <v>0.40438000000000002</v>
      </c>
      <c r="D6">
        <f t="shared" ref="D6:D10" si="0">(C6/0.0636)</f>
        <v>6.3581761006289303</v>
      </c>
      <c r="E6">
        <f t="shared" ref="E6:E10" si="1">(A6-D6)*(0.01/0.04)</f>
        <v>0.91045597484276741</v>
      </c>
      <c r="F6">
        <f>((A6-D6)/A6)*100</f>
        <v>36.418238993710695</v>
      </c>
    </row>
    <row r="7" spans="1:6" x14ac:dyDescent="0.25">
      <c r="A7">
        <v>15</v>
      </c>
      <c r="B7">
        <v>1.3384400000000001</v>
      </c>
      <c r="C7">
        <v>0.40143000000000001</v>
      </c>
      <c r="D7">
        <f t="shared" si="0"/>
        <v>6.3117924528301881</v>
      </c>
      <c r="E7">
        <f t="shared" si="1"/>
        <v>2.172051886792453</v>
      </c>
      <c r="F7">
        <f t="shared" ref="F7:F10" si="2">((A7-D7)/A7)*100</f>
        <v>57.921383647798741</v>
      </c>
    </row>
    <row r="8" spans="1:6" x14ac:dyDescent="0.25">
      <c r="A8">
        <v>20</v>
      </c>
      <c r="B8">
        <v>1.3971800000000001</v>
      </c>
      <c r="C8">
        <v>0.21695999999999999</v>
      </c>
      <c r="D8">
        <f t="shared" si="0"/>
        <v>3.4113207547169808</v>
      </c>
      <c r="E8">
        <f t="shared" si="1"/>
        <v>4.1471698113207545</v>
      </c>
      <c r="F8">
        <f t="shared" si="2"/>
        <v>82.943396226415089</v>
      </c>
    </row>
    <row r="9" spans="1:6" x14ac:dyDescent="0.25">
      <c r="A9">
        <v>25</v>
      </c>
      <c r="B9">
        <v>1.66821</v>
      </c>
      <c r="C9">
        <v>0.16947999999999999</v>
      </c>
      <c r="D9">
        <f t="shared" si="0"/>
        <v>2.6647798742138362</v>
      </c>
      <c r="E9">
        <f t="shared" si="1"/>
        <v>5.5838050314465413</v>
      </c>
      <c r="F9">
        <f t="shared" si="2"/>
        <v>89.34088050314466</v>
      </c>
    </row>
    <row r="10" spans="1:6" x14ac:dyDescent="0.25">
      <c r="A10">
        <v>50</v>
      </c>
      <c r="B10">
        <v>1.99072</v>
      </c>
      <c r="C10">
        <v>2.5963E-2</v>
      </c>
      <c r="D10">
        <f t="shared" si="0"/>
        <v>0.40822327044025153</v>
      </c>
      <c r="E10">
        <f t="shared" si="1"/>
        <v>12.397944182389937</v>
      </c>
      <c r="F10">
        <f t="shared" si="2"/>
        <v>99.183553459119494</v>
      </c>
    </row>
  </sheetData>
  <mergeCells count="2">
    <mergeCell ref="A1:F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Emmanuel Analysis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Okoye</dc:creator>
  <cp:lastModifiedBy>Emmanuel Okoye</cp:lastModifiedBy>
  <dcterms:created xsi:type="dcterms:W3CDTF">2024-04-15T16:57:43Z</dcterms:created>
  <dcterms:modified xsi:type="dcterms:W3CDTF">2024-04-18T07:41:46Z</dcterms:modified>
</cp:coreProperties>
</file>