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obudaiegyetem-my.sharepoint.com/personal/ysifuentes_stud_uni-obuda_hu/Documents/4. Small Projects/P7. Space NASA 2025/"/>
    </mc:Choice>
  </mc:AlternateContent>
  <xr:revisionPtr revIDLastSave="1110" documentId="11_F25DC773A252ABDACC1048A3B19C63805BDE58FB" xr6:coauthVersionLast="47" xr6:coauthVersionMax="47" xr10:uidLastSave="{C445C7C3-3D9C-429A-BF40-3889E23909AD}"/>
  <bookViews>
    <workbookView xWindow="-108" yWindow="-108" windowWidth="23256" windowHeight="12456" xr2:uid="{00000000-000D-0000-FFFF-FFFF00000000}"/>
  </bookViews>
  <sheets>
    <sheet name="Business case" sheetId="2" r:id="rId1"/>
    <sheet name="Pricing Estimation" sheetId="4" r:id="rId2"/>
    <sheet name="Methodolog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2" l="1"/>
  <c r="E39" i="2"/>
  <c r="E40" i="2"/>
  <c r="E41" i="2"/>
  <c r="E42" i="2"/>
  <c r="E43" i="2"/>
  <c r="E44" i="2"/>
  <c r="E45" i="2"/>
  <c r="E46" i="2"/>
  <c r="E47" i="2"/>
  <c r="D39" i="2"/>
  <c r="D40" i="2"/>
  <c r="D41" i="2"/>
  <c r="D42" i="2"/>
  <c r="D43" i="2"/>
  <c r="D44" i="2"/>
  <c r="D45" i="2"/>
  <c r="D46" i="2"/>
  <c r="D47" i="2"/>
  <c r="C55" i="2" s="1"/>
  <c r="C32" i="2"/>
  <c r="E32" i="2" s="1"/>
  <c r="E29" i="2"/>
  <c r="E30" i="2"/>
  <c r="E31" i="2"/>
  <c r="D31" i="2"/>
  <c r="D30" i="2"/>
  <c r="D29" i="2"/>
  <c r="C20" i="2"/>
  <c r="C21" i="2" s="1"/>
  <c r="E14" i="2"/>
  <c r="E15" i="2"/>
  <c r="E16" i="2"/>
  <c r="E17" i="2"/>
  <c r="E18" i="2"/>
  <c r="E19" i="2"/>
  <c r="D14" i="2"/>
  <c r="D15" i="2"/>
  <c r="D16" i="2"/>
  <c r="D17" i="2"/>
  <c r="D18" i="2"/>
  <c r="D19" i="2"/>
  <c r="E54" i="2" l="1"/>
  <c r="E55" i="2"/>
  <c r="E56" i="2"/>
  <c r="C49" i="2"/>
  <c r="C56" i="2"/>
  <c r="C54" i="2"/>
  <c r="D54" i="2"/>
  <c r="D55" i="2"/>
  <c r="F55" i="2" s="1"/>
  <c r="D56" i="2"/>
  <c r="F56" i="2" s="1"/>
  <c r="D32" i="2"/>
  <c r="C34" i="2" s="1"/>
  <c r="E20" i="2"/>
  <c r="E21" i="2" s="1"/>
  <c r="D20" i="2"/>
  <c r="D21" i="2" s="1"/>
  <c r="C23" i="2" l="1"/>
  <c r="F54" i="2"/>
  <c r="G56" i="2"/>
  <c r="G55" i="2"/>
  <c r="G54" i="2"/>
</calcChain>
</file>

<file path=xl/sharedStrings.xml><?xml version="1.0" encoding="utf-8"?>
<sst xmlns="http://schemas.openxmlformats.org/spreadsheetml/2006/main" count="85" uniqueCount="69">
  <si>
    <t>TAM</t>
  </si>
  <si>
    <t>SAM</t>
  </si>
  <si>
    <t>SOM</t>
  </si>
  <si>
    <t>Customers</t>
  </si>
  <si>
    <t>Total</t>
  </si>
  <si>
    <t>1st</t>
  </si>
  <si>
    <t>2nd</t>
  </si>
  <si>
    <t>3rd</t>
  </si>
  <si>
    <t>Governments</t>
  </si>
  <si>
    <t>Insurance &amp; Reinsurance Companies</t>
  </si>
  <si>
    <t>Utilities &amp; Infraestructure Companies</t>
  </si>
  <si>
    <t>Gov</t>
  </si>
  <si>
    <t>Insurance</t>
  </si>
  <si>
    <t>Utilities</t>
  </si>
  <si>
    <t>Countries</t>
  </si>
  <si>
    <t>Europe</t>
  </si>
  <si>
    <t>Latin America</t>
  </si>
  <si>
    <t>Southest Asia</t>
  </si>
  <si>
    <t>Australia/Oceania</t>
  </si>
  <si>
    <t>North America</t>
  </si>
  <si>
    <t>Continents</t>
  </si>
  <si>
    <t>Africa</t>
  </si>
  <si>
    <t>Main Utitlities estimated by country</t>
  </si>
  <si>
    <t>Main Insurance estimated by country</t>
  </si>
  <si>
    <t>Total Addresable Market - Worldwide</t>
  </si>
  <si>
    <t>Serviceable Available Market - Focusing in Europe Market</t>
  </si>
  <si>
    <t>We define this as our SAM because is the place where we are, but we consider that our solution is for the whole world</t>
  </si>
  <si>
    <t>Region</t>
  </si>
  <si>
    <t>Southern Europe - High fire frequency (core SAM)</t>
  </si>
  <si>
    <t>Central &amp; Eastern Europe - Emerging markets</t>
  </si>
  <si>
    <t>Western &amp; Northern Europe - Expanding monitoring demand</t>
  </si>
  <si>
    <t>Serviceable Obtainable Market - Focusing in Southern Europe, countries with High fire frecuency</t>
  </si>
  <si>
    <t>Country</t>
  </si>
  <si>
    <t>Spain - Largest wildfire losses in EU; frequent PM₂.₅ pollution episodes.</t>
  </si>
  <si>
    <t>Portugal - One of Europe’s highest burn rates; severe events in 2017, 2022.</t>
  </si>
  <si>
    <t>Italy - High fire activity in Sicily, Sardinia, Calabria; consistent smoke events.</t>
  </si>
  <si>
    <t>Greece - Repeated large-scale wildfires; Athens region particularly exposed.</t>
  </si>
  <si>
    <t>France - South and Corsica increasingly affected (Gironde fires 2022).</t>
  </si>
  <si>
    <t>Croatia - Adriatic coast regularly impacted by wildfires.</t>
  </si>
  <si>
    <t>Slovenia - Increasing cross-border fires (with Italy, Croatia).</t>
  </si>
  <si>
    <t>Malta - Small scale but regular dry-season fires; maritime air-quality impact.</t>
  </si>
  <si>
    <t>Engagement Projection</t>
  </si>
  <si>
    <t>Yearly price</t>
  </si>
  <si>
    <t>Total EUR</t>
  </si>
  <si>
    <t>% SAM</t>
  </si>
  <si>
    <t>Hybrid Market Estimation Approach – Bottom-Up + Top-Down Validation</t>
  </si>
  <si>
    <t>To ensure both realism and external validity, we used a hybrid methodology combining:</t>
  </si>
  <si>
    <t>Bottom-Up Approach (Core Method)</t>
  </si>
  <si>
    <t>We estimated our market potential by calculating the number of potential customers in each segment (Governments, Insurance, Utilities) across continents and multiplying by an average annual license price.</t>
  </si>
  <si>
    <t>Top-Down Validation (Secondary Check)</t>
  </si>
  <si>
    <t>We validated our bottom-up market sizing against existing reports of the Risk Analytics Market:</t>
  </si>
  <si>
    <t>TAM = # Customers x Average Yearly Subscription Price</t>
  </si>
  <si>
    <t>- For each country, we estimated 6 major insurance companies and 4 utility/infrastructure companies as primary potential customers.</t>
  </si>
  <si>
    <t>- Governments were counted as one customer per country.</t>
  </si>
  <si>
    <t>- These quantities reflect the limited number of actors capable of implementing predictive and preventive wildfire management solutions at a national or regional scale.</t>
  </si>
  <si>
    <t>Methology</t>
  </si>
  <si>
    <t>Pricing Estimations</t>
  </si>
  <si>
    <t>- The Global Risk Analytics Market is valued at €30 - 50 billion by 2030</t>
  </si>
  <si>
    <t>- Given that InfernoWatch focuses solely on wildfire and smoke prediction, we are addressing approximately 1–2% of the environmental risk analytics sector (~€0.5 – 1 billion/year globally).</t>
  </si>
  <si>
    <t>- Our bottom-up TAM (€113.6M) represents around 10%-20% of this specialized segment, that is consistent and realistic within market expectations for a new AI-based, EO-driven analytics solution.</t>
  </si>
  <si>
    <t>Sources</t>
  </si>
  <si>
    <t>Risk Analytics Market: https://www.marketsandmarkets.com/PressReleases/risk-analytics.asp</t>
  </si>
  <si>
    <t>- We classified 80 countries globally that are regularly affected by wildfires.</t>
  </si>
  <si>
    <t>Range of price ofr Climate Analytics subscription: https://trellis.net/article/climate-risk-analytics-software-scene-expanding/</t>
  </si>
  <si>
    <t xml:space="preserve"> - Companies like Verisk (via modules like ISO Risk Analyzer) and Jupiter offer enterprise-level climate and risk analytics through subscription and API models.</t>
  </si>
  <si>
    <t xml:space="preserve"> - A recent industry article notes that climate analytics subscription pricing can range from US$25,000 to multimillion-dollar contracts depending on scope and client size.</t>
  </si>
  <si>
    <t xml:space="preserve"> - Because InfernoWatch is focused on a narrower scope (wildfire + smoke prediction only), we design our pricing to be 50-70 % lower than general multi-hazard platforms.</t>
  </si>
  <si>
    <t>Note: Because InfernoWatch is focused on a narrower scope (wildfire + smoke prediction only), we design our pricing to be 50-70 % lower than general multi-hazard platforms.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</si>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</sst>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999999]\€#0.0,,&quot;M&quot;;[&gt;999]\€#0.0,&quot;K&quot;;\€#0"/>
  </numFmts>
  <fonts count="9" x14ac:knownFonts="1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b/>
      <sz val="11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i/>
      <sz val="11"/>
      <color theme="1"/>
      <name val="Open Sans"/>
      <family val="2"/>
      <scheme val="minor"/>
    </font>
    <font>
      <sz val="11"/>
      <color theme="1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i/>
      <sz val="12"/>
      <color theme="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0" fillId="0" borderId="2" xfId="0" applyNumberFormat="1" applyBorder="1" applyAlignment="1">
      <alignment horizontal="center" vertical="center"/>
    </xf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0" xfId="0" applyNumberFormat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vertical="top" wrapText="1"/>
    </xf>
    <xf numFmtId="164" fontId="0" fillId="0" borderId="15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quotePrefix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 indent="2"/>
    </xf>
    <xf numFmtId="9" fontId="7" fillId="0" borderId="0" xfId="1" applyFont="1"/>
    <xf numFmtId="0" fontId="0" fillId="0" borderId="1" xfId="0" applyFont="1" applyBorder="1" applyAlignment="1">
      <alignment horizontal="left" vertical="top"/>
    </xf>
    <xf numFmtId="0" fontId="0" fillId="0" borderId="0" xfId="0" quotePrefix="1" applyAlignment="1">
      <alignment horizontal="left"/>
    </xf>
    <xf numFmtId="0" fontId="4" fillId="0" borderId="0" xfId="0" applyFont="1"/>
    <xf numFmtId="0" fontId="8" fillId="0" borderId="0" xfId="0" applyFont="1" applyAlignment="1">
      <alignment horizontal="left" indent="1"/>
    </xf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numFmt numFmtId="164" formatCode="[&gt;999999]\€#0.0,,&quot;M&quot;;[&gt;999]\€#0.0,&quot;K&quot;;\€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164" formatCode="[&gt;999999]\€#0.0,,&quot;M&quot;;[&gt;999]\€#0.0,&quot;K&quot;;\€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numFmt numFmtId="164" formatCode="[&gt;999999]\€#0.0,,&quot;M&quot;;[&gt;999]\€#0.0,&quot;K&quot;;\€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center" textRotation="0" wrapText="0" indent="0" justifyLastLine="0" shrinkToFit="0" readingOrder="0"/>
    </dxf>
    <dxf>
      <numFmt numFmtId="164" formatCode="[&gt;999999]\€#0.0,,&quot;M&quot;;[&gt;999]\€#0.0,&quot;K&quot;;\€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&gt;999999]\€#0.0,,&quot;M&quot;;[&gt;999]\€#0.0,&quot;K&quot;;\€#0"/>
      <alignment horizontal="center" vertical="center" textRotation="0" wrapText="0" indent="0" justifyLastLine="0" shrinkToFit="0" readingOrder="0"/>
    </dxf>
    <dxf>
      <numFmt numFmtId="164" formatCode="[&gt;999999]\€#0.0,,&quot;M&quot;;[&gt;999]\€#0.0,&quot;K&quot;;\€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'Business case'!$C$53</c:f>
              <c:strCache>
                <c:ptCount val="1"/>
                <c:pt idx="0">
                  <c:v>Utilities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'Business case'!$B$54:$B$56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'Business case'!$C$54:$C$56</c:f>
              <c:numCache>
                <c:formatCode>[&gt;999999]\€#0.0,,"M";[&gt;999]\€#0.0,"K";\€#0</c:formatCode>
                <c:ptCount val="3"/>
                <c:pt idx="0">
                  <c:v>180000</c:v>
                </c:pt>
                <c:pt idx="1">
                  <c:v>360000</c:v>
                </c:pt>
                <c:pt idx="2">
                  <c:v>720000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9-4A3A-A4CE-197E44926729}"/>
            </c:ext>
          </c:extLst>
        </c:ser>
        <c:ser>
          <c:idx val="1"/>
          <c:order val="1"/>
          <c:tx>
            <c:strRef>
              <c:f>'Business case'!$D$53</c:f>
              <c:strCache>
                <c:ptCount val="1"/>
                <c:pt idx="0">
                  <c:v>Gov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'Business case'!$B$54:$B$56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'Business case'!$D$54:$D$56</c:f>
              <c:numCache>
                <c:formatCode>[&gt;999999]\€#0.0,,"M";[&gt;999]\€#0.0,"K";\€#0</c:formatCode>
                <c:ptCount val="3"/>
                <c:pt idx="0">
                  <c:v>200000</c:v>
                </c:pt>
                <c:pt idx="1">
                  <c:v>400000</c:v>
                </c:pt>
                <c:pt idx="2">
                  <c:v>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9-4A3A-A4CE-197E44926729}"/>
            </c:ext>
          </c:extLst>
        </c:ser>
        <c:ser>
          <c:idx val="2"/>
          <c:order val="2"/>
          <c:tx>
            <c:strRef>
              <c:f>'Business case'!$E$53</c:f>
              <c:strCache>
                <c:ptCount val="1"/>
                <c:pt idx="0">
                  <c:v>Insurance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'Business case'!$B$54:$B$56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'Business case'!$E$54:$E$56</c:f>
              <c:numCache>
                <c:formatCode>[&gt;999999]\€#0.0,,"M";[&gt;999]\€#0.0,"K";\€#0</c:formatCode>
                <c:ptCount val="3"/>
                <c:pt idx="0">
                  <c:v>210000</c:v>
                </c:pt>
                <c:pt idx="1">
                  <c:v>420000</c:v>
                </c:pt>
                <c:pt idx="2">
                  <c:v>840000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9-4A3A-A4CE-197E4492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2742175"/>
        <c:axId val="72743135"/>
      </c:barChart>
      <c:lineChart>
        <c:grouping val="standard"/>
        <c:varyColors val="0"/>
        <c:ser>
          <c:idx val="3"/>
          <c:order val="3"/>
          <c:tx>
            <c:strRef>
              <c:f>'Business case'!$F$53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'Business case'!$B$54:$B$56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'Business case'!$F$54:$F$56</c:f>
              <c:numCache>
                <c:formatCode>[&gt;999999]\€#0.0,,"M";[&gt;999]\€#0.0,"K";\€#0</c:formatCode>
                <c:ptCount val="3"/>
                <c:pt idx="0">
                  <c:v>590000</c:v>
                </c:pt>
                <c:pt idx="1">
                  <c:v>1180000</c:v>
                </c:pt>
                <c:pt idx="2">
                  <c:v>2360000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F9-4A3A-A4CE-197E44926729}"/>
            </c:ext>
          </c:extLst>
        </c:ser>
        <c:ser>
          <c:idx val="4"/>
          <c:order val="4"/>
          <c:tx>
            <c:strRef>
              <c:f>'Business case'!$G$53</c:f>
              <c:strCache>
                <c:ptCount val="1"/>
                <c:pt idx="0">
                  <c:v>% SAM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'Business case'!$B$54:$B$56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'Business case'!$G$54:$G$56</c:f>
              <c:numCache>
                <c:formatCode>0%</c:formatCode>
                <c:ptCount val="3"/>
                <c:pt idx="0">
                  <c:v>1.3849765258215962E-2</c:v>
                </c:pt>
                <c:pt idx="1">
                  <c:v>2.7699530516431925E-2</c:v>
                </c:pt>
                <c:pt idx="2">
                  <c:v>5.539906103286385E-2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4-40B4-9A8E-7EF75A249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42175"/>
        <c:axId val="72743135"/>
      </c:lineChart>
      <c:catAx>
        <c:axId val="7274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3135"/>
        <c:crosses val="autoZero"/>
        <c:auto val="1"/>
        <c:lblAlgn val="ctr"/>
        <c:lblOffset val="100"/>
        <c:noMultiLvlLbl val="0"/>
      </c:catAx>
      <c:valAx>
        <c:axId val="7274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999999]\€#0.0,,&quot;M&quot;;[&gt;999]\€#0.0,&quot;K&quot;;\€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12900</xdr:colOff>
      <xdr:row>56</xdr:row>
      <xdr:rowOff>118718</xdr:rowOff>
    </xdr:from>
    <xdr:to>
      <xdr:col>5</xdr:col>
      <xdr:colOff>401782</xdr:colOff>
      <xdr:row>70</xdr:row>
      <xdr:rowOff>13854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BFA0DE-BCF3-759A-C6DC-E12DF3178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F15D69-9A4B-471E-8B1E-B3772E9D9A5D}" name="tbWildifireCustomers" displayName="tbWildifireCustomers" ref="B2:C6" totalsRowShown="0" headerRowDxfId="13" headerRowBorderDxfId="11" tableBorderDxfId="12" totalsRowBorderDxfId="10">
  <autoFilter ref="B2:C6" xr:uid="{0FF15D69-9A4B-471E-8B1E-B3772E9D9A5D}"/>
  <sortState xmlns:xlrd2="http://schemas.microsoft.com/office/spreadsheetml/2017/richdata2" ref="B3:C5">
    <sortCondition descending="1" ref="C4:C5"/>
  </sortState>
  <tableColumns count="2">
    <tableColumn id="1" xr3:uid="{6D9643D5-29AB-4CFE-AC5D-25367F3C3B5C}" name="Customers" dataDxfId="8"/>
    <tableColumn id="2" xr3:uid="{3CCC392A-969F-46EA-B0B0-B0BD5DEBB440}" name="Yearly price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E6471E-D857-4449-B439-EC64A2785C35}" name="tbWildfirePrediction" displayName="tbWildfirePrediction" ref="B53:G56" totalsRowShown="0" dataDxfId="32">
  <autoFilter ref="B53:G56" xr:uid="{22E6471E-D857-4449-B439-EC64A2785C35}"/>
  <tableColumns count="6">
    <tableColumn id="1" xr3:uid="{F8079C6B-D093-4BDD-8AB2-4873A64F638D}" name="Years" dataDxfId="6"/>
    <tableColumn id="4" xr3:uid="{43FBE21B-7C41-4822-B621-573DE5853F23}" name="Utilities" dataDxfId="7">
      <calculatedColumnFormula>$A54*D$47*$C$4</calculatedColumnFormula>
    </tableColumn>
    <tableColumn id="3" xr3:uid="{A689F337-34A7-4393-AA43-E683A94CED53}" name="Gov" dataDxfId="31">
      <calculatedColumnFormula>$A54*C$47*$C$5</calculatedColumnFormula>
    </tableColumn>
    <tableColumn id="2" xr3:uid="{874D1EAF-133D-4C5E-8DF7-C57F0813E517}" name="Insurance" dataDxfId="30">
      <calculatedColumnFormula>$A54*D$47*$C$3</calculatedColumnFormula>
    </tableColumn>
    <tableColumn id="5" xr3:uid="{255BE4A1-3B5B-4641-911D-A4272964FB3A}" name="Total" dataDxfId="15">
      <calculatedColumnFormula>SUM(tbWildfirePrediction[[#This Row],[Insurance]:[Utilities]])</calculatedColumnFormula>
    </tableColumn>
    <tableColumn id="6" xr3:uid="{A202A5B5-3544-450E-B927-91241B8808A6}" name="% SAM" dataDxfId="14">
      <calculatedColumnFormula>tbWildfirePrediction[[#This Row],[Total]]/$C$34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6A3F60-4963-4353-9753-DCDE8993336E}" name="tbTAM_Final" displayName="tbTAM_Final" ref="B13:E21" totalsRowShown="0" headerRowDxfId="29" headerRowBorderDxfId="28" tableBorderDxfId="27" totalsRowBorderDxfId="26">
  <autoFilter ref="B13:E21" xr:uid="{D36A3F60-4963-4353-9753-DCDE8993336E}"/>
  <tableColumns count="4">
    <tableColumn id="1" xr3:uid="{AB194F47-648C-49BA-8CCD-6E36197D5997}" name="Continents" dataDxfId="25"/>
    <tableColumn id="3" xr3:uid="{ADF92374-F809-445E-8033-637D5D1DF49D}" name="Governments" dataDxfId="24"/>
    <tableColumn id="4" xr3:uid="{FC41C858-7F74-432D-99F8-428CD17F1B07}" name="Insurance" dataDxfId="23">
      <calculatedColumnFormula>tbTAM_Final[[#This Row],[Governments]]*$C$9</calculatedColumnFormula>
    </tableColumn>
    <tableColumn id="5" xr3:uid="{4C646AEB-96EB-49A6-9D63-91197027E8C8}" name="Utilities" dataDxfId="22">
      <calculatedColumnFormula>tbTAM_Final[[#This Row],[Governments]]*$C$8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2DCB8-9016-4D88-BBE7-B6AFC016AA98}" name="tbSAM_Final" displayName="tbSAM_Final" ref="B28:E32" totalsRowShown="0" headerRowDxfId="21" dataDxfId="20" tableBorderDxfId="19">
  <autoFilter ref="B28:E32" xr:uid="{36A2DCB8-9016-4D88-BBE7-B6AFC016AA98}"/>
  <tableColumns count="4">
    <tableColumn id="1" xr3:uid="{A4AE9D33-FA5D-442B-8F88-A275CB49B75C}" name="Region"/>
    <tableColumn id="2" xr3:uid="{AEE3D9F3-A1F3-4654-966C-E622748ACDAA}" name="Countries" dataDxfId="18"/>
    <tableColumn id="3" xr3:uid="{705B34E4-1075-4166-A645-B0446DB83A14}" name="Insurance" dataDxfId="17"/>
    <tableColumn id="4" xr3:uid="{F25A1D2D-55B5-4102-9EC1-2553A2931F1A}" name="Utilities" dataDxfId="16">
      <calculatedColumnFormula>tbSAM_Final[[#This Row],[Countries]]*$C$8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7CF98-46E9-48CE-A5BD-3BF67CA47FD1}" name="tbWildifireCustomers2" displayName="tbWildifireCustomers2" ref="C7:D10" totalsRowShown="0" headerRowDxfId="5" headerRowBorderDxfId="3" tableBorderDxfId="4" totalsRowBorderDxfId="2">
  <autoFilter ref="C7:D10" xr:uid="{0377CF98-46E9-48CE-A5BD-3BF67CA47FD1}"/>
  <sortState xmlns:xlrd2="http://schemas.microsoft.com/office/spreadsheetml/2017/richdata2" ref="C8:D10">
    <sortCondition descending="1" ref="D7:D8"/>
  </sortState>
  <tableColumns count="2">
    <tableColumn id="1" xr3:uid="{4C9903CE-A7E6-4709-BC6B-6FAB68FD9211}" name="Customers" dataDxfId="1"/>
    <tableColumn id="2" xr3:uid="{156DEC50-7A1E-49CA-988F-272C0F7F0486}" name="Yearly 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emeYashayboards">
  <a:themeElements>
    <a:clrScheme name="Yashayboards V2">
      <a:dk1>
        <a:srgbClr val="343A40"/>
      </a:dk1>
      <a:lt1>
        <a:srgbClr val="FFFFFF"/>
      </a:lt1>
      <a:dk2>
        <a:srgbClr val="4F4F4F"/>
      </a:dk2>
      <a:lt2>
        <a:srgbClr val="F2F2F2"/>
      </a:lt2>
      <a:accent1>
        <a:srgbClr val="1D2A56"/>
      </a:accent1>
      <a:accent2>
        <a:srgbClr val="2AA99C"/>
      </a:accent2>
      <a:accent3>
        <a:srgbClr val="343A40"/>
      </a:accent3>
      <a:accent4>
        <a:srgbClr val="315C8D"/>
      </a:accent4>
      <a:accent5>
        <a:srgbClr val="6FC4B8"/>
      </a:accent5>
      <a:accent6>
        <a:srgbClr val="D4A017"/>
      </a:accent6>
      <a:hlink>
        <a:srgbClr val="0563C1"/>
      </a:hlink>
      <a:folHlink>
        <a:srgbClr val="6FC4B8"/>
      </a:folHlink>
    </a:clrScheme>
    <a:fontScheme name="Yashayboards V2">
      <a:majorFont>
        <a:latin typeface="Montserra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Yashayboards" id="{C64B1D2F-57F3-4835-87DA-DDE22A804BA7}" vid="{0991A4F0-9901-4734-BD86-CDDB922D355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A1ED-FD07-40E4-A007-9AF719A81D16}">
  <dimension ref="A1:H56"/>
  <sheetViews>
    <sheetView showGridLines="0" tabSelected="1" zoomScaleNormal="100" workbookViewId="0">
      <selection activeCell="G11" sqref="G11"/>
    </sheetView>
  </sheetViews>
  <sheetFormatPr defaultRowHeight="15.6" x14ac:dyDescent="0.35"/>
  <cols>
    <col min="1" max="1" width="6.19921875" customWidth="1"/>
    <col min="2" max="2" width="33.59765625" bestFit="1" customWidth="1"/>
    <col min="3" max="5" width="15.796875" customWidth="1"/>
    <col min="6" max="6" width="9.3984375" bestFit="1" customWidth="1"/>
    <col min="7" max="7" width="10.8984375" bestFit="1" customWidth="1"/>
    <col min="8" max="8" width="15.3984375" bestFit="1" customWidth="1"/>
    <col min="12" max="12" width="32.19921875" bestFit="1" customWidth="1"/>
    <col min="13" max="13" width="12.8984375" bestFit="1" customWidth="1"/>
    <col min="15" max="15" width="9.59765625" customWidth="1"/>
  </cols>
  <sheetData>
    <row r="1" spans="2:8" ht="8.4" customHeight="1" x14ac:dyDescent="0.35"/>
    <row r="2" spans="2:8" ht="15.6" customHeight="1" x14ac:dyDescent="0.35">
      <c r="B2" s="4" t="s">
        <v>3</v>
      </c>
      <c r="C2" s="5" t="s">
        <v>42</v>
      </c>
      <c r="F2" s="30"/>
      <c r="G2" s="30"/>
      <c r="H2" s="30"/>
    </row>
    <row r="3" spans="2:8" x14ac:dyDescent="0.35">
      <c r="B3" s="32" t="s">
        <v>9</v>
      </c>
      <c r="C3" s="3">
        <v>140000</v>
      </c>
      <c r="E3" s="30"/>
      <c r="F3" s="30"/>
      <c r="G3" s="30"/>
      <c r="H3" s="30"/>
    </row>
    <row r="4" spans="2:8" x14ac:dyDescent="0.35">
      <c r="B4" s="32" t="s">
        <v>10</v>
      </c>
      <c r="C4" s="3">
        <v>120000</v>
      </c>
    </row>
    <row r="5" spans="2:8" x14ac:dyDescent="0.35">
      <c r="B5" s="33" t="s">
        <v>8</v>
      </c>
      <c r="C5" s="3">
        <v>100000</v>
      </c>
    </row>
    <row r="6" spans="2:8" x14ac:dyDescent="0.35">
      <c r="B6" s="43" t="s">
        <v>67</v>
      </c>
      <c r="C6" s="31"/>
    </row>
    <row r="8" spans="2:8" x14ac:dyDescent="0.35">
      <c r="B8" s="28" t="s">
        <v>22</v>
      </c>
      <c r="C8" s="29">
        <v>4</v>
      </c>
    </row>
    <row r="9" spans="2:8" x14ac:dyDescent="0.35">
      <c r="B9" s="28" t="s">
        <v>23</v>
      </c>
      <c r="C9" s="29">
        <v>6</v>
      </c>
      <c r="D9" s="2"/>
      <c r="E9" s="2"/>
    </row>
    <row r="10" spans="2:8" x14ac:dyDescent="0.35">
      <c r="D10" s="2"/>
      <c r="E10" s="2"/>
    </row>
    <row r="11" spans="2:8" x14ac:dyDescent="0.35">
      <c r="B11" s="12" t="s">
        <v>24</v>
      </c>
      <c r="D11" s="2"/>
      <c r="E11" s="2"/>
    </row>
    <row r="12" spans="2:8" ht="15.6" customHeight="1" x14ac:dyDescent="0.35"/>
    <row r="13" spans="2:8" x14ac:dyDescent="0.35">
      <c r="B13" s="7" t="s">
        <v>20</v>
      </c>
      <c r="C13" s="8" t="s">
        <v>8</v>
      </c>
      <c r="D13" s="9" t="s">
        <v>12</v>
      </c>
      <c r="E13" s="9" t="s">
        <v>13</v>
      </c>
    </row>
    <row r="14" spans="2:8" x14ac:dyDescent="0.35">
      <c r="B14" t="s">
        <v>15</v>
      </c>
      <c r="C14" s="2">
        <v>30</v>
      </c>
      <c r="D14" s="2">
        <f>tbTAM_Final[[#This Row],[Governments]]*$C$9</f>
        <v>180</v>
      </c>
      <c r="E14" s="2">
        <f>tbTAM_Final[[#This Row],[Governments]]*$C$8</f>
        <v>120</v>
      </c>
    </row>
    <row r="15" spans="2:8" x14ac:dyDescent="0.35">
      <c r="B15" t="s">
        <v>16</v>
      </c>
      <c r="C15" s="2">
        <v>15</v>
      </c>
      <c r="D15" s="2">
        <f>tbTAM_Final[[#This Row],[Governments]]*$C$9</f>
        <v>90</v>
      </c>
      <c r="E15" s="2">
        <f>tbTAM_Final[[#This Row],[Governments]]*$C$8</f>
        <v>60</v>
      </c>
    </row>
    <row r="16" spans="2:8" x14ac:dyDescent="0.35">
      <c r="B16" t="s">
        <v>17</v>
      </c>
      <c r="C16" s="2">
        <v>10</v>
      </c>
      <c r="D16" s="2">
        <f>tbTAM_Final[[#This Row],[Governments]]*$C$9</f>
        <v>60</v>
      </c>
      <c r="E16" s="2">
        <f>tbTAM_Final[[#This Row],[Governments]]*$C$8</f>
        <v>40</v>
      </c>
    </row>
    <row r="17" spans="2:5" x14ac:dyDescent="0.35">
      <c r="B17" t="s">
        <v>18</v>
      </c>
      <c r="C17" s="2">
        <v>5</v>
      </c>
      <c r="D17" s="2">
        <f>tbTAM_Final[[#This Row],[Governments]]*$C$9</f>
        <v>30</v>
      </c>
      <c r="E17" s="2">
        <f>tbTAM_Final[[#This Row],[Governments]]*$C$8</f>
        <v>20</v>
      </c>
    </row>
    <row r="18" spans="2:5" x14ac:dyDescent="0.35">
      <c r="B18" t="s">
        <v>19</v>
      </c>
      <c r="C18" s="2">
        <v>10</v>
      </c>
      <c r="D18" s="2">
        <f>tbTAM_Final[[#This Row],[Governments]]*$C$9</f>
        <v>60</v>
      </c>
      <c r="E18" s="2">
        <f>tbTAM_Final[[#This Row],[Governments]]*$C$8</f>
        <v>40</v>
      </c>
    </row>
    <row r="19" spans="2:5" x14ac:dyDescent="0.35">
      <c r="B19" t="s">
        <v>21</v>
      </c>
      <c r="C19" s="2">
        <v>10</v>
      </c>
      <c r="D19" s="2">
        <f>tbTAM_Final[[#This Row],[Governments]]*$C$9</f>
        <v>60</v>
      </c>
      <c r="E19" s="2">
        <f>tbTAM_Final[[#This Row],[Governments]]*$C$8</f>
        <v>40</v>
      </c>
    </row>
    <row r="20" spans="2:5" x14ac:dyDescent="0.35">
      <c r="B20" t="s">
        <v>4</v>
      </c>
      <c r="C20" s="2">
        <f>SUM(C14:C19)</f>
        <v>80</v>
      </c>
      <c r="D20" s="2">
        <f>tbTAM_Final[[#This Row],[Governments]]*$C$9</f>
        <v>480</v>
      </c>
      <c r="E20" s="2">
        <f>tbTAM_Final[[#This Row],[Governments]]*$C$8</f>
        <v>320</v>
      </c>
    </row>
    <row r="21" spans="2:5" x14ac:dyDescent="0.35">
      <c r="B21" t="s">
        <v>43</v>
      </c>
      <c r="C21" s="3">
        <f>C20*C5</f>
        <v>8000000</v>
      </c>
      <c r="D21" s="3">
        <f>D20*C3</f>
        <v>67200000</v>
      </c>
      <c r="E21" s="3">
        <f>E20*C4</f>
        <v>38400000</v>
      </c>
    </row>
    <row r="23" spans="2:5" x14ac:dyDescent="0.35">
      <c r="B23" s="6" t="s">
        <v>0</v>
      </c>
      <c r="C23" s="11">
        <f>SUM(C21:E21)</f>
        <v>113600000</v>
      </c>
    </row>
    <row r="25" spans="2:5" x14ac:dyDescent="0.35">
      <c r="B25" s="12" t="s">
        <v>25</v>
      </c>
    </row>
    <row r="26" spans="2:5" x14ac:dyDescent="0.35">
      <c r="B26" t="s">
        <v>26</v>
      </c>
    </row>
    <row r="28" spans="2:5" x14ac:dyDescent="0.35">
      <c r="B28" s="7" t="s">
        <v>27</v>
      </c>
      <c r="C28" s="7" t="s">
        <v>14</v>
      </c>
      <c r="D28" s="9" t="s">
        <v>12</v>
      </c>
      <c r="E28" s="8" t="s">
        <v>13</v>
      </c>
    </row>
    <row r="29" spans="2:5" ht="31.2" x14ac:dyDescent="0.35">
      <c r="B29" s="10" t="s">
        <v>28</v>
      </c>
      <c r="C29" s="13">
        <v>8</v>
      </c>
      <c r="D29" s="13">
        <f>tbSAM_Final[[#This Row],[Countries]]*$C$9</f>
        <v>48</v>
      </c>
      <c r="E29" s="13">
        <f>tbSAM_Final[[#This Row],[Countries]]*$C$8</f>
        <v>32</v>
      </c>
    </row>
    <row r="30" spans="2:5" ht="31.2" x14ac:dyDescent="0.35">
      <c r="B30" s="10" t="s">
        <v>29</v>
      </c>
      <c r="C30" s="13">
        <v>11</v>
      </c>
      <c r="D30" s="13">
        <f>tbSAM_Final[[#This Row],[Countries]]*$C$9</f>
        <v>66</v>
      </c>
      <c r="E30" s="13">
        <f>tbSAM_Final[[#This Row],[Countries]]*$C$8</f>
        <v>44</v>
      </c>
    </row>
    <row r="31" spans="2:5" ht="31.2" x14ac:dyDescent="0.35">
      <c r="B31" s="10" t="s">
        <v>30</v>
      </c>
      <c r="C31" s="13">
        <v>11</v>
      </c>
      <c r="D31" s="13">
        <f>tbSAM_Final[[#This Row],[Countries]]*$C$9</f>
        <v>66</v>
      </c>
      <c r="E31" s="13">
        <f>tbSAM_Final[[#This Row],[Countries]]*$C$8</f>
        <v>44</v>
      </c>
    </row>
    <row r="32" spans="2:5" x14ac:dyDescent="0.35">
      <c r="B32" t="s">
        <v>4</v>
      </c>
      <c r="C32" s="13">
        <f>SUM(C29:C31)</f>
        <v>30</v>
      </c>
      <c r="D32" s="13">
        <f>SUM(D29:D31)</f>
        <v>180</v>
      </c>
      <c r="E32" s="13">
        <f>tbSAM_Final[[#This Row],[Countries]]*$C$8</f>
        <v>120</v>
      </c>
    </row>
    <row r="34" spans="2:5" x14ac:dyDescent="0.35">
      <c r="B34" s="6" t="s">
        <v>1</v>
      </c>
      <c r="C34" s="11">
        <f>C32*$C$5+D32*$C$3+E32*$C$4</f>
        <v>42600000</v>
      </c>
    </row>
    <row r="36" spans="2:5" x14ac:dyDescent="0.35">
      <c r="B36" s="12" t="s">
        <v>31</v>
      </c>
    </row>
    <row r="38" spans="2:5" x14ac:dyDescent="0.35">
      <c r="B38" s="25" t="s">
        <v>32</v>
      </c>
      <c r="C38" s="26"/>
      <c r="D38" s="14" t="s">
        <v>12</v>
      </c>
      <c r="E38" s="15" t="s">
        <v>13</v>
      </c>
    </row>
    <row r="39" spans="2:5" s="1" customFormat="1" ht="30.6" customHeight="1" x14ac:dyDescent="0.35">
      <c r="B39" s="23" t="s">
        <v>33</v>
      </c>
      <c r="C39" s="24"/>
      <c r="D39" s="16">
        <f>$C$9</f>
        <v>6</v>
      </c>
      <c r="E39" s="17">
        <f>$C$8</f>
        <v>4</v>
      </c>
    </row>
    <row r="40" spans="2:5" s="1" customFormat="1" ht="30.6" customHeight="1" x14ac:dyDescent="0.35">
      <c r="B40" s="23" t="s">
        <v>34</v>
      </c>
      <c r="C40" s="24"/>
      <c r="D40" s="16">
        <f>$C$9</f>
        <v>6</v>
      </c>
      <c r="E40" s="17">
        <f>$C$8</f>
        <v>4</v>
      </c>
    </row>
    <row r="41" spans="2:5" s="1" customFormat="1" ht="30.6" customHeight="1" x14ac:dyDescent="0.35">
      <c r="B41" s="23" t="s">
        <v>35</v>
      </c>
      <c r="C41" s="24"/>
      <c r="D41" s="16">
        <f>$C$9</f>
        <v>6</v>
      </c>
      <c r="E41" s="17">
        <f>$C$8</f>
        <v>4</v>
      </c>
    </row>
    <row r="42" spans="2:5" s="1" customFormat="1" ht="30.6" customHeight="1" x14ac:dyDescent="0.35">
      <c r="B42" s="23" t="s">
        <v>36</v>
      </c>
      <c r="C42" s="24"/>
      <c r="D42" s="16">
        <f>$C$9</f>
        <v>6</v>
      </c>
      <c r="E42" s="17">
        <f>$C$8</f>
        <v>4</v>
      </c>
    </row>
    <row r="43" spans="2:5" s="1" customFormat="1" ht="30.6" customHeight="1" x14ac:dyDescent="0.35">
      <c r="B43" s="23" t="s">
        <v>37</v>
      </c>
      <c r="C43" s="24"/>
      <c r="D43" s="16">
        <f>$C$9</f>
        <v>6</v>
      </c>
      <c r="E43" s="17">
        <f>$C$8</f>
        <v>4</v>
      </c>
    </row>
    <row r="44" spans="2:5" s="1" customFormat="1" ht="30.6" customHeight="1" x14ac:dyDescent="0.35">
      <c r="B44" s="23" t="s">
        <v>38</v>
      </c>
      <c r="C44" s="24"/>
      <c r="D44" s="16">
        <f>$C$9</f>
        <v>6</v>
      </c>
      <c r="E44" s="17">
        <f>$C$8</f>
        <v>4</v>
      </c>
    </row>
    <row r="45" spans="2:5" s="1" customFormat="1" ht="30.6" customHeight="1" x14ac:dyDescent="0.35">
      <c r="B45" s="23" t="s">
        <v>39</v>
      </c>
      <c r="C45" s="24"/>
      <c r="D45" s="16">
        <f>$C$9</f>
        <v>6</v>
      </c>
      <c r="E45" s="17">
        <f>$C$8</f>
        <v>4</v>
      </c>
    </row>
    <row r="46" spans="2:5" s="1" customFormat="1" ht="30.6" customHeight="1" x14ac:dyDescent="0.35">
      <c r="B46" s="23" t="s">
        <v>40</v>
      </c>
      <c r="C46" s="24"/>
      <c r="D46" s="16">
        <f>$C$9</f>
        <v>6</v>
      </c>
      <c r="E46" s="17">
        <f>$C$8</f>
        <v>4</v>
      </c>
    </row>
    <row r="47" spans="2:5" x14ac:dyDescent="0.35">
      <c r="B47" s="18" t="s">
        <v>4</v>
      </c>
      <c r="C47" s="19">
        <f>COUNTA(B39:B46)</f>
        <v>8</v>
      </c>
      <c r="D47" s="20">
        <f>$C$9</f>
        <v>6</v>
      </c>
      <c r="E47" s="21">
        <f>$C$8</f>
        <v>4</v>
      </c>
    </row>
    <row r="49" spans="1:7" x14ac:dyDescent="0.35">
      <c r="B49" s="6" t="s">
        <v>2</v>
      </c>
      <c r="C49" s="11">
        <f>C47*$C$5+D47*$C$3+E47*$C$4</f>
        <v>2120000</v>
      </c>
    </row>
    <row r="51" spans="1:7" x14ac:dyDescent="0.35">
      <c r="B51" s="12" t="s">
        <v>41</v>
      </c>
    </row>
    <row r="53" spans="1:7" x14ac:dyDescent="0.35">
      <c r="B53" s="2" t="s">
        <v>68</v>
      </c>
      <c r="C53" s="2" t="s">
        <v>13</v>
      </c>
      <c r="D53" s="2" t="s">
        <v>11</v>
      </c>
      <c r="E53" s="2" t="s">
        <v>12</v>
      </c>
      <c r="F53" s="2" t="s">
        <v>4</v>
      </c>
      <c r="G53" s="2" t="s">
        <v>44</v>
      </c>
    </row>
    <row r="54" spans="1:7" x14ac:dyDescent="0.35">
      <c r="A54" s="22">
        <v>0.25</v>
      </c>
      <c r="B54" s="2" t="s">
        <v>5</v>
      </c>
      <c r="C54" s="3">
        <f>$A54*D$47*$C$4</f>
        <v>180000</v>
      </c>
      <c r="D54" s="3">
        <f>$A54*C$47*$C$5</f>
        <v>200000</v>
      </c>
      <c r="E54" s="3">
        <f>$A54*D$47*$C$3</f>
        <v>210000</v>
      </c>
      <c r="F54" s="3">
        <f>SUM(tbWildfirePrediction[[#This Row],[Insurance]:[Utilities]])</f>
        <v>590000</v>
      </c>
      <c r="G54" s="27">
        <f>tbWildfirePrediction[[#This Row],[Total]]/$C$34</f>
        <v>1.3849765258215962E-2</v>
      </c>
    </row>
    <row r="55" spans="1:7" x14ac:dyDescent="0.35">
      <c r="A55" s="22">
        <v>0.5</v>
      </c>
      <c r="B55" s="2" t="s">
        <v>6</v>
      </c>
      <c r="C55" s="3">
        <f>$A55*D$47*$C$4</f>
        <v>360000</v>
      </c>
      <c r="D55" s="3">
        <f>$A55*C$47*$C$5</f>
        <v>400000</v>
      </c>
      <c r="E55" s="3">
        <f>$A55*D$47*$C$3</f>
        <v>420000</v>
      </c>
      <c r="F55" s="3">
        <f>SUM(tbWildfirePrediction[[#This Row],[Insurance]:[Utilities]])</f>
        <v>1180000</v>
      </c>
      <c r="G55" s="27">
        <f>tbWildfirePrediction[[#This Row],[Total]]/$C$34</f>
        <v>2.7699530516431925E-2</v>
      </c>
    </row>
    <row r="56" spans="1:7" x14ac:dyDescent="0.35">
      <c r="A56" s="22">
        <v>1</v>
      </c>
      <c r="B56" s="2" t="s">
        <v>7</v>
      </c>
      <c r="C56" s="3">
        <f>$A56*D$47*$C$4</f>
        <v>720000</v>
      </c>
      <c r="D56" s="3">
        <f>$A56*C$47*$C$5</f>
        <v>800000</v>
      </c>
      <c r="E56" s="3">
        <f>$A56*D$47*$C$3</f>
        <v>840000</v>
      </c>
      <c r="F56" s="3">
        <f>SUM(tbWildfirePrediction[[#This Row],[Insurance]:[Utilities]])</f>
        <v>2360000</v>
      </c>
      <c r="G56" s="27">
        <f>tbWildfirePrediction[[#This Row],[Total]]/$C$34</f>
        <v>5.539906103286385E-2</v>
      </c>
    </row>
  </sheetData>
  <mergeCells count="9">
    <mergeCell ref="B44:C44"/>
    <mergeCell ref="B45:C45"/>
    <mergeCell ref="B46:C46"/>
    <mergeCell ref="B38:C38"/>
    <mergeCell ref="B39:C39"/>
    <mergeCell ref="B40:C40"/>
    <mergeCell ref="B41:C41"/>
    <mergeCell ref="B42:C42"/>
    <mergeCell ref="B43:C43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F509-0D03-40EF-B1AA-034355EB53D6}">
  <dimension ref="B2:D13"/>
  <sheetViews>
    <sheetView showGridLines="0" workbookViewId="0">
      <selection activeCell="C25" sqref="C25"/>
    </sheetView>
  </sheetViews>
  <sheetFormatPr defaultRowHeight="15.6" x14ac:dyDescent="0.35"/>
  <cols>
    <col min="1" max="1" width="1.8984375" customWidth="1"/>
    <col min="2" max="2" width="2.19921875" customWidth="1"/>
    <col min="3" max="3" width="33.5" customWidth="1"/>
    <col min="4" max="4" width="15.3984375" bestFit="1" customWidth="1"/>
  </cols>
  <sheetData>
    <row r="2" spans="2:4" ht="17.399999999999999" x14ac:dyDescent="0.4">
      <c r="B2" s="35" t="s">
        <v>56</v>
      </c>
    </row>
    <row r="3" spans="2:4" ht="17.399999999999999" x14ac:dyDescent="0.4">
      <c r="B3" s="35"/>
      <c r="C3" s="34" t="s">
        <v>64</v>
      </c>
    </row>
    <row r="4" spans="2:4" ht="17.399999999999999" x14ac:dyDescent="0.4">
      <c r="B4" s="35"/>
      <c r="C4" s="34" t="s">
        <v>65</v>
      </c>
    </row>
    <row r="5" spans="2:4" x14ac:dyDescent="0.35">
      <c r="C5" s="44" t="s">
        <v>66</v>
      </c>
    </row>
    <row r="7" spans="2:4" x14ac:dyDescent="0.35">
      <c r="C7" s="4" t="s">
        <v>3</v>
      </c>
      <c r="D7" s="5" t="s">
        <v>42</v>
      </c>
    </row>
    <row r="8" spans="2:4" x14ac:dyDescent="0.35">
      <c r="C8" s="32" t="s">
        <v>9</v>
      </c>
      <c r="D8" s="3">
        <v>140000</v>
      </c>
    </row>
    <row r="9" spans="2:4" x14ac:dyDescent="0.35">
      <c r="C9" s="32" t="s">
        <v>10</v>
      </c>
      <c r="D9" s="3">
        <v>120000</v>
      </c>
    </row>
    <row r="10" spans="2:4" x14ac:dyDescent="0.35">
      <c r="C10" s="33" t="s">
        <v>8</v>
      </c>
      <c r="D10" s="3">
        <v>100000</v>
      </c>
    </row>
    <row r="12" spans="2:4" ht="17.399999999999999" x14ac:dyDescent="0.4">
      <c r="B12" s="35" t="s">
        <v>60</v>
      </c>
    </row>
    <row r="13" spans="2:4" x14ac:dyDescent="0.35">
      <c r="C13" s="45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A480-3989-4E35-AF06-64AA7428DD93}">
  <dimension ref="B2:P22"/>
  <sheetViews>
    <sheetView showGridLines="0" topLeftCell="A10" workbookViewId="0">
      <selection activeCell="C22" sqref="C22"/>
    </sheetView>
  </sheetViews>
  <sheetFormatPr defaultRowHeight="17.399999999999999" x14ac:dyDescent="0.4"/>
  <cols>
    <col min="1" max="1" width="1.3984375" style="36" customWidth="1"/>
    <col min="2" max="2" width="2.296875" style="36" customWidth="1"/>
    <col min="3" max="16384" width="8.796875" style="36"/>
  </cols>
  <sheetData>
    <row r="2" spans="2:16" x14ac:dyDescent="0.4">
      <c r="B2" s="35" t="s">
        <v>55</v>
      </c>
    </row>
    <row r="3" spans="2:16" ht="12" customHeight="1" x14ac:dyDescent="0.4"/>
    <row r="4" spans="2:16" x14ac:dyDescent="0.4">
      <c r="B4" s="35" t="s">
        <v>45</v>
      </c>
      <c r="C4" s="35"/>
    </row>
    <row r="5" spans="2:16" x14ac:dyDescent="0.4">
      <c r="B5" s="36" t="s">
        <v>46</v>
      </c>
    </row>
    <row r="7" spans="2:16" x14ac:dyDescent="0.4">
      <c r="B7" s="37"/>
      <c r="C7" s="38" t="s">
        <v>47</v>
      </c>
    </row>
    <row r="8" spans="2:16" x14ac:dyDescent="0.4">
      <c r="B8" s="39"/>
      <c r="C8" s="40" t="s">
        <v>48</v>
      </c>
    </row>
    <row r="9" spans="2:16" x14ac:dyDescent="0.4">
      <c r="B9" s="39"/>
      <c r="C9" s="37" t="s">
        <v>51</v>
      </c>
    </row>
    <row r="10" spans="2:16" x14ac:dyDescent="0.4">
      <c r="C10" s="41" t="s">
        <v>62</v>
      </c>
    </row>
    <row r="11" spans="2:16" x14ac:dyDescent="0.4">
      <c r="C11" s="41" t="s">
        <v>52</v>
      </c>
    </row>
    <row r="12" spans="2:16" x14ac:dyDescent="0.4">
      <c r="C12" s="41" t="s">
        <v>53</v>
      </c>
    </row>
    <row r="13" spans="2:16" x14ac:dyDescent="0.4">
      <c r="C13" s="41" t="s">
        <v>54</v>
      </c>
    </row>
    <row r="14" spans="2:16" x14ac:dyDescent="0.4">
      <c r="C14" s="41"/>
    </row>
    <row r="15" spans="2:16" x14ac:dyDescent="0.4">
      <c r="C15" s="35" t="s">
        <v>49</v>
      </c>
    </row>
    <row r="16" spans="2:16" x14ac:dyDescent="0.4">
      <c r="C16" s="36" t="s">
        <v>50</v>
      </c>
      <c r="P16" s="42"/>
    </row>
    <row r="17" spans="3:3" x14ac:dyDescent="0.4">
      <c r="C17" s="41" t="s">
        <v>57</v>
      </c>
    </row>
    <row r="18" spans="3:3" x14ac:dyDescent="0.4">
      <c r="C18" s="41" t="s">
        <v>58</v>
      </c>
    </row>
    <row r="19" spans="3:3" x14ac:dyDescent="0.4">
      <c r="C19" s="41" t="s">
        <v>59</v>
      </c>
    </row>
    <row r="21" spans="3:3" x14ac:dyDescent="0.4">
      <c r="C21" s="35" t="s">
        <v>60</v>
      </c>
    </row>
    <row r="22" spans="3:3" x14ac:dyDescent="0.4">
      <c r="C22" s="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case</vt:lpstr>
      <vt:lpstr>Pricing Estimation</vt:lpstr>
      <vt:lpstr>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Yhair Sifuentes Montalvo</dc:creator>
  <cp:lastModifiedBy>Sifuentes Montalvo Yhair Antonio</cp:lastModifiedBy>
  <dcterms:created xsi:type="dcterms:W3CDTF">2015-06-05T18:17:20Z</dcterms:created>
  <dcterms:modified xsi:type="dcterms:W3CDTF">2025-10-05T21:32:56Z</dcterms:modified>
</cp:coreProperties>
</file>