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75" windowWidth="19320" windowHeight="12165"/>
  </bookViews>
  <sheets>
    <sheet name="Данные отчета" sheetId="2" r:id="rId1"/>
    <sheet name="Линейность" sheetId="3" r:id="rId2"/>
    <sheet name="Погрешность" sheetId="4" r:id="rId3"/>
    <sheet name="АЧХ" sheetId="5" r:id="rId4"/>
    <sheet name="АХ" sheetId="6" r:id="rId5"/>
  </sheets>
  <definedNames>
    <definedName name="_FilterDatabase" localSheetId="2" hidden="1">Погрешность!$A$14:$Q$25</definedName>
    <definedName name="BaseRow_АЧХ">АЧХ!$B$5</definedName>
    <definedName name="Col_interval">Линейность!$B$8</definedName>
    <definedName name="Col_АХ">АХ!$B$5</definedName>
    <definedName name="ColInterval_2">Погрешность!$B$6</definedName>
    <definedName name="ColMax">Погрешность!$D$5</definedName>
    <definedName name="ColMin">Погрешность!$B$5</definedName>
    <definedName name="ColMin_АЧХ">АЧХ!$D$5</definedName>
    <definedName name="interval_АХ">АХ!$B$6</definedName>
    <definedName name="Interval_АЧХ">АЧХ!$B$6</definedName>
    <definedName name="Noise_ColM">Погрешность!$D$7</definedName>
    <definedName name="range">Линейность!$B$2</definedName>
    <definedName name="range_2">Погрешность!$B$2</definedName>
    <definedName name="Range_АХ">АХ!$B$2</definedName>
    <definedName name="X1Link">Линейность!$C$14</definedName>
    <definedName name="X2Link">Линейность!$C$15</definedName>
    <definedName name="Y0_АХ">АХ!$B$3</definedName>
    <definedName name="Y0_АЧХ">АЧХ!$B$3</definedName>
    <definedName name="Ybase_АЧХ">АЧХ!$A$8</definedName>
    <definedName name="YbaseLink_АЧХ">АЧХ!$A$7</definedName>
    <definedName name="Ст_интервал">Линейность!$B$8</definedName>
    <definedName name="Строка0">Линейность!$B$6</definedName>
    <definedName name="Строка0_2">Погрешность!$B$4</definedName>
    <definedName name="Строка0_АХ">АХ!$B$4</definedName>
    <definedName name="Строка0_АЧХ">АЧХ!$B$4</definedName>
    <definedName name="Строка1">Линейность!$B$3</definedName>
    <definedName name="Строка2">Линейность!$B$4</definedName>
    <definedName name="СтрокаY0">Линейность!$B$5</definedName>
    <definedName name="СтрокаY0_2">Погрешность!$B$3</definedName>
  </definedNames>
  <calcPr calcId="125725"/>
</workbook>
</file>

<file path=xl/calcChain.xml><?xml version="1.0" encoding="utf-8"?>
<calcChain xmlns="http://schemas.openxmlformats.org/spreadsheetml/2006/main">
  <c r="B10" i="6"/>
  <c r="D15" i="4"/>
  <c r="E15"/>
  <c r="F15"/>
  <c r="G15"/>
  <c r="H15"/>
  <c r="I15"/>
  <c r="J15"/>
  <c r="K15"/>
  <c r="L15"/>
  <c r="M15"/>
  <c r="N15"/>
  <c r="O15"/>
  <c r="P15"/>
  <c r="Q15"/>
  <c r="D16"/>
  <c r="E16"/>
  <c r="F16"/>
  <c r="G16"/>
  <c r="H16"/>
  <c r="I16"/>
  <c r="J16"/>
  <c r="K16"/>
  <c r="L16"/>
  <c r="M16"/>
  <c r="N16"/>
  <c r="O16"/>
  <c r="P16"/>
  <c r="Q16"/>
  <c r="D17"/>
  <c r="E17"/>
  <c r="F17"/>
  <c r="G17"/>
  <c r="H17"/>
  <c r="I17"/>
  <c r="J17"/>
  <c r="K17"/>
  <c r="L17"/>
  <c r="M17"/>
  <c r="N17"/>
  <c r="O17"/>
  <c r="P17"/>
  <c r="Q17"/>
  <c r="D18"/>
  <c r="E18"/>
  <c r="F18"/>
  <c r="G18"/>
  <c r="H18"/>
  <c r="I18"/>
  <c r="J18"/>
  <c r="K18"/>
  <c r="L18"/>
  <c r="M18"/>
  <c r="N18"/>
  <c r="O18"/>
  <c r="P18"/>
  <c r="Q18"/>
  <c r="D19"/>
  <c r="E19"/>
  <c r="F19"/>
  <c r="G19"/>
  <c r="H19"/>
  <c r="I19"/>
  <c r="J19"/>
  <c r="K19"/>
  <c r="L19"/>
  <c r="M19"/>
  <c r="N19"/>
  <c r="O19"/>
  <c r="P19"/>
  <c r="Q19"/>
  <c r="D20"/>
  <c r="E20"/>
  <c r="F20"/>
  <c r="G20"/>
  <c r="H20"/>
  <c r="I20"/>
  <c r="J20"/>
  <c r="K20"/>
  <c r="L20"/>
  <c r="M20"/>
  <c r="N20"/>
  <c r="O20"/>
  <c r="P20"/>
  <c r="Q20"/>
  <c r="D21"/>
  <c r="E21"/>
  <c r="F21"/>
  <c r="G21"/>
  <c r="H21"/>
  <c r="I21"/>
  <c r="J21"/>
  <c r="K21"/>
  <c r="L21"/>
  <c r="M21"/>
  <c r="N21"/>
  <c r="O21"/>
  <c r="P21"/>
  <c r="Q21"/>
  <c r="D22"/>
  <c r="E22"/>
  <c r="F22"/>
  <c r="G22"/>
  <c r="H22"/>
  <c r="I22"/>
  <c r="J22"/>
  <c r="K22"/>
  <c r="L22"/>
  <c r="M22"/>
  <c r="N22"/>
  <c r="O22"/>
  <c r="P22"/>
  <c r="Q22"/>
  <c r="D23"/>
  <c r="E23"/>
  <c r="F23"/>
  <c r="G23"/>
  <c r="H23"/>
  <c r="I23"/>
  <c r="J23"/>
  <c r="K23"/>
  <c r="L23"/>
  <c r="M23"/>
  <c r="N23"/>
  <c r="O23"/>
  <c r="P23"/>
  <c r="Q23"/>
  <c r="C15"/>
  <c r="C16"/>
  <c r="C17"/>
  <c r="C18"/>
  <c r="C19"/>
  <c r="C20"/>
  <c r="C21"/>
  <c r="C22"/>
  <c r="C23"/>
  <c r="B16"/>
  <c r="B17"/>
  <c r="B18"/>
  <c r="B19"/>
  <c r="B20"/>
  <c r="B21"/>
  <c r="B22"/>
  <c r="B23"/>
  <c r="B15"/>
  <c r="Q24" l="1"/>
  <c r="P24"/>
  <c r="O24"/>
  <c r="N24"/>
  <c r="M24"/>
  <c r="L24"/>
  <c r="K24"/>
  <c r="J24"/>
  <c r="I24"/>
  <c r="H24"/>
  <c r="G24"/>
  <c r="F24"/>
  <c r="E24"/>
  <c r="D24"/>
  <c r="C24"/>
  <c r="B24"/>
  <c r="B25" l="1"/>
  <c r="B26" s="1"/>
  <c r="D10"/>
  <c r="D13" s="1"/>
  <c r="E10"/>
  <c r="E13" s="1"/>
  <c r="F10"/>
  <c r="F13" s="1"/>
  <c r="G10"/>
  <c r="G13" s="1"/>
  <c r="H10"/>
  <c r="H13" s="1"/>
  <c r="I10"/>
  <c r="I13" s="1"/>
  <c r="J10"/>
  <c r="J13" s="1"/>
  <c r="K10"/>
  <c r="K13" s="1"/>
  <c r="L10"/>
  <c r="L13" s="1"/>
  <c r="M10"/>
  <c r="M13" s="1"/>
  <c r="N10"/>
  <c r="N13" s="1"/>
  <c r="O10"/>
  <c r="O13" s="1"/>
  <c r="P10"/>
  <c r="P13" s="1"/>
  <c r="Q10"/>
  <c r="Q13" s="1"/>
  <c r="C10"/>
  <c r="C13" s="1"/>
  <c r="B2" l="1"/>
  <c r="B2" i="3"/>
  <c r="B7" i="5"/>
  <c r="K11" i="3"/>
  <c r="O11"/>
  <c r="H11"/>
  <c r="N11"/>
  <c r="Q11"/>
  <c r="G11"/>
  <c r="B11"/>
  <c r="C11"/>
  <c r="F11"/>
  <c r="E11"/>
  <c r="I11"/>
  <c r="P11"/>
  <c r="J11"/>
  <c r="D11"/>
  <c r="M11"/>
  <c r="L11"/>
  <c r="B10" i="4"/>
  <c r="C15" i="3"/>
  <c r="Q9"/>
  <c r="N9"/>
  <c r="J9"/>
  <c r="I9"/>
  <c r="D9"/>
  <c r="L9"/>
  <c r="G9"/>
  <c r="C9"/>
  <c r="P9"/>
  <c r="M9"/>
  <c r="B9"/>
  <c r="O9"/>
  <c r="H9"/>
  <c r="K9"/>
  <c r="E9"/>
  <c r="F9"/>
  <c r="O10"/>
  <c r="Q10"/>
  <c r="N10"/>
  <c r="F10"/>
  <c r="L10"/>
  <c r="C10"/>
  <c r="D10"/>
  <c r="H10"/>
  <c r="M10"/>
  <c r="G10"/>
  <c r="K10"/>
  <c r="J10"/>
  <c r="I10"/>
  <c r="E10"/>
  <c r="P10"/>
  <c r="B10"/>
  <c r="E7" i="6"/>
  <c r="M7"/>
  <c r="D8" i="4"/>
  <c r="H9"/>
  <c r="O9"/>
  <c r="I7" i="6"/>
  <c r="H7" i="5"/>
  <c r="E8" i="4"/>
  <c r="J7" i="5"/>
  <c r="L7"/>
  <c r="F7"/>
  <c r="N9" i="4"/>
  <c r="C7" i="6"/>
  <c r="K7" i="5"/>
  <c r="F7" i="6"/>
  <c r="O7" i="5"/>
  <c r="G7" i="6"/>
  <c r="N8" i="4"/>
  <c r="G9"/>
  <c r="D9"/>
  <c r="E9"/>
  <c r="J9"/>
  <c r="I8"/>
  <c r="M8"/>
  <c r="J7" i="6"/>
  <c r="L8" i="4"/>
  <c r="H7" i="6"/>
  <c r="C8" i="4"/>
  <c r="C7" i="5"/>
  <c r="O8" i="4"/>
  <c r="C9"/>
  <c r="G8"/>
  <c r="K7" i="6"/>
  <c r="Q7"/>
  <c r="O7"/>
  <c r="J8" i="4"/>
  <c r="B8"/>
  <c r="D7" i="6"/>
  <c r="Q7" i="5"/>
  <c r="C14" i="3"/>
  <c r="D7" i="5"/>
  <c r="N7"/>
  <c r="H8" i="4"/>
  <c r="N7" i="6"/>
  <c r="B7"/>
  <c r="F9" i="4"/>
  <c r="Q9"/>
  <c r="M7" i="5"/>
  <c r="E7"/>
  <c r="L7" i="6"/>
  <c r="K9" i="4"/>
  <c r="L9"/>
  <c r="P7" i="6"/>
  <c r="F8" i="4"/>
  <c r="G7" i="5"/>
  <c r="Q8" i="4"/>
  <c r="P7" i="5"/>
  <c r="B9" i="4"/>
  <c r="P9"/>
  <c r="P8"/>
  <c r="K8"/>
  <c r="I7" i="5"/>
  <c r="M9" i="4"/>
  <c r="I9"/>
  <c r="B11" i="6"/>
  <c r="B23"/>
  <c r="B24"/>
  <c r="B14"/>
  <c r="B27"/>
  <c r="B8"/>
  <c r="B12"/>
  <c r="B15"/>
  <c r="B17"/>
  <c r="B21"/>
  <c r="B26"/>
  <c r="B20"/>
  <c r="B25"/>
  <c r="B18"/>
  <c r="B16"/>
  <c r="B19"/>
  <c r="B13"/>
  <c r="B22"/>
  <c r="B13" i="4"/>
  <c r="B28" i="6" l="1"/>
  <c r="L11" i="4"/>
  <c r="C21" i="6"/>
  <c r="D8" i="5"/>
  <c r="C14" i="6"/>
  <c r="C10"/>
  <c r="C8" i="5"/>
  <c r="C16" i="6"/>
  <c r="B15" i="3"/>
  <c r="M13"/>
  <c r="N12" i="4"/>
  <c r="D11"/>
  <c r="C17" i="6"/>
  <c r="C8"/>
  <c r="E11" i="4"/>
  <c r="C12"/>
  <c r="I13" i="3"/>
  <c r="I12"/>
  <c r="M12" i="4"/>
  <c r="N11"/>
  <c r="C12" i="3"/>
  <c r="H8" i="6"/>
  <c r="G12" i="4"/>
  <c r="P11"/>
  <c r="H12" i="3"/>
  <c r="F13"/>
  <c r="E12" i="4"/>
  <c r="P8" i="5"/>
  <c r="H11" i="4"/>
  <c r="L8" i="5"/>
  <c r="F8"/>
  <c r="C13" i="3"/>
  <c r="K8" i="5"/>
  <c r="C20" i="6"/>
  <c r="B8" i="5"/>
  <c r="I8"/>
  <c r="L13" i="3"/>
  <c r="G13"/>
  <c r="O13"/>
  <c r="F12"/>
  <c r="H13"/>
  <c r="C23" i="6"/>
  <c r="J13" i="3"/>
  <c r="E13"/>
  <c r="J8" i="6"/>
  <c r="C15"/>
  <c r="G8" i="5"/>
  <c r="C12" i="6"/>
  <c r="B14" i="3"/>
  <c r="P8" i="6"/>
  <c r="D8"/>
  <c r="Q12" i="4"/>
  <c r="C13" i="6"/>
  <c r="J11" i="4"/>
  <c r="C11"/>
  <c r="M11"/>
  <c r="D12" i="3"/>
  <c r="M8" i="6"/>
  <c r="C26"/>
  <c r="P12" i="4"/>
  <c r="P12" i="3"/>
  <c r="K12"/>
  <c r="C22" i="6"/>
  <c r="O12" i="3"/>
  <c r="K8" i="6"/>
  <c r="I12" i="4"/>
  <c r="O12"/>
  <c r="D12"/>
  <c r="Q8" i="5"/>
  <c r="D13" i="3"/>
  <c r="E12"/>
  <c r="K11" i="4"/>
  <c r="N8" i="5"/>
  <c r="C11" i="6"/>
  <c r="N12" i="3"/>
  <c r="B11" i="4"/>
  <c r="N8" i="6"/>
  <c r="C25"/>
  <c r="Q13" i="3"/>
  <c r="L8" i="6"/>
  <c r="B12" i="3"/>
  <c r="K12" i="4"/>
  <c r="G12" i="3"/>
  <c r="H12" i="4"/>
  <c r="O8" i="5"/>
  <c r="Q11" i="4"/>
  <c r="L12" i="3"/>
  <c r="O8" i="6"/>
  <c r="B13" i="3"/>
  <c r="Q8" i="6"/>
  <c r="Q12" i="3"/>
  <c r="F11" i="4"/>
  <c r="I11"/>
  <c r="M8" i="5"/>
  <c r="J12" i="3"/>
  <c r="L12" i="4"/>
  <c r="G8" i="6"/>
  <c r="E8" i="5"/>
  <c r="G11" i="4"/>
  <c r="F8" i="6"/>
  <c r="O11" i="4"/>
  <c r="F12"/>
  <c r="K13" i="3"/>
  <c r="C24" i="6"/>
  <c r="C18"/>
  <c r="I8"/>
  <c r="C27"/>
  <c r="J8" i="5"/>
  <c r="E8" i="6"/>
  <c r="M12" i="3"/>
  <c r="B12" i="4"/>
  <c r="P13" i="3"/>
  <c r="C19" i="6"/>
  <c r="J12" i="4"/>
  <c r="N13" i="3"/>
  <c r="H8" i="5"/>
  <c r="C28" i="6" l="1"/>
  <c r="P16" i="3"/>
  <c r="M16"/>
  <c r="N16"/>
  <c r="K16"/>
  <c r="F16"/>
  <c r="B17"/>
  <c r="J16"/>
  <c r="H16"/>
  <c r="Q16"/>
  <c r="L16"/>
  <c r="O16"/>
  <c r="I16"/>
  <c r="B16"/>
  <c r="D16"/>
  <c r="G16"/>
  <c r="C16"/>
  <c r="E16"/>
  <c r="N22" i="5"/>
  <c r="I16"/>
  <c r="P14"/>
  <c r="D25" i="6"/>
  <c r="B12" i="5"/>
  <c r="D17"/>
  <c r="N27"/>
  <c r="I15"/>
  <c r="F24"/>
  <c r="E25"/>
  <c r="B22"/>
  <c r="L24"/>
  <c r="E26"/>
  <c r="I26"/>
  <c r="C14"/>
  <c r="M19"/>
  <c r="L28"/>
  <c r="E21"/>
  <c r="G17"/>
  <c r="L20"/>
  <c r="K24"/>
  <c r="P20"/>
  <c r="J25"/>
  <c r="O19"/>
  <c r="G23"/>
  <c r="J26"/>
  <c r="I18"/>
  <c r="J28"/>
  <c r="C24"/>
  <c r="D22" i="6"/>
  <c r="F28" i="5"/>
  <c r="D20" i="6"/>
  <c r="N28" i="5"/>
  <c r="Q14"/>
  <c r="K19"/>
  <c r="F22"/>
  <c r="B21"/>
  <c r="O27"/>
  <c r="K18"/>
  <c r="Q20"/>
  <c r="Q12"/>
  <c r="J27"/>
  <c r="Q23"/>
  <c r="I25"/>
  <c r="M11"/>
  <c r="D14" i="6"/>
  <c r="M17" i="5"/>
  <c r="O11"/>
  <c r="Q16"/>
  <c r="M15"/>
  <c r="M27"/>
  <c r="E13"/>
  <c r="I28"/>
  <c r="M23"/>
  <c r="G26"/>
  <c r="E22"/>
  <c r="M22"/>
  <c r="O28"/>
  <c r="Q13"/>
  <c r="P12"/>
  <c r="F13"/>
  <c r="L26"/>
  <c r="O25"/>
  <c r="F26"/>
  <c r="M24"/>
  <c r="N26"/>
  <c r="D26" i="6"/>
  <c r="C17" i="5"/>
  <c r="P18"/>
  <c r="Q19"/>
  <c r="G19"/>
  <c r="Q28"/>
  <c r="L23"/>
  <c r="H16"/>
  <c r="Q27"/>
  <c r="P19"/>
  <c r="F27"/>
  <c r="L16"/>
  <c r="F17"/>
  <c r="D18"/>
  <c r="H14"/>
  <c r="G28"/>
  <c r="I13"/>
  <c r="J19"/>
  <c r="G20"/>
  <c r="D23"/>
  <c r="C21"/>
  <c r="O22"/>
  <c r="F19"/>
  <c r="B19"/>
  <c r="O14"/>
  <c r="E19"/>
  <c r="D11"/>
  <c r="G11"/>
  <c r="G25"/>
  <c r="H27"/>
  <c r="F16"/>
  <c r="G27"/>
  <c r="B15"/>
  <c r="L15"/>
  <c r="I17"/>
  <c r="E17"/>
  <c r="K22"/>
  <c r="I19"/>
  <c r="P24"/>
  <c r="B11"/>
  <c r="E16"/>
  <c r="G16"/>
  <c r="H21"/>
  <c r="D10" i="6"/>
  <c r="J21" i="5"/>
  <c r="K26"/>
  <c r="E12"/>
  <c r="G14"/>
  <c r="B24"/>
  <c r="C11"/>
  <c r="K28"/>
  <c r="K16"/>
  <c r="G15"/>
  <c r="L18"/>
  <c r="D13" i="6"/>
  <c r="D21" i="5"/>
  <c r="O17"/>
  <c r="Q26"/>
  <c r="H25"/>
  <c r="J15"/>
  <c r="P21"/>
  <c r="K23"/>
  <c r="B26"/>
  <c r="D26"/>
  <c r="I14"/>
  <c r="M14"/>
  <c r="N25"/>
  <c r="D17" i="6"/>
  <c r="D27"/>
  <c r="E11" i="5"/>
  <c r="M20"/>
  <c r="J24"/>
  <c r="K21"/>
  <c r="L14"/>
  <c r="C26"/>
  <c r="M26"/>
  <c r="M12"/>
  <c r="B14"/>
  <c r="F11"/>
  <c r="J17"/>
  <c r="K14"/>
  <c r="E18"/>
  <c r="P13"/>
  <c r="O24"/>
  <c r="E15"/>
  <c r="I11"/>
  <c r="E24"/>
  <c r="D12" i="6"/>
  <c r="Q21" i="5"/>
  <c r="G24"/>
  <c r="H13"/>
  <c r="H11"/>
  <c r="P26"/>
  <c r="D24"/>
  <c r="E28"/>
  <c r="Q18"/>
  <c r="O13"/>
  <c r="K15"/>
  <c r="C28"/>
  <c r="D25"/>
  <c r="C25"/>
  <c r="H20"/>
  <c r="B17"/>
  <c r="B18"/>
  <c r="O21"/>
  <c r="O15"/>
  <c r="E14"/>
  <c r="C23"/>
  <c r="K17"/>
  <c r="L25"/>
  <c r="N11"/>
  <c r="F18"/>
  <c r="N17"/>
  <c r="H18"/>
  <c r="P22"/>
  <c r="K13"/>
  <c r="K20"/>
  <c r="O23"/>
  <c r="C13"/>
  <c r="Q17"/>
  <c r="D15"/>
  <c r="H26"/>
  <c r="H24"/>
  <c r="B23"/>
  <c r="N12"/>
  <c r="N14"/>
  <c r="H17"/>
  <c r="M13"/>
  <c r="D15" i="6"/>
  <c r="O26" i="5"/>
  <c r="H12"/>
  <c r="I20"/>
  <c r="P23"/>
  <c r="M28"/>
  <c r="G22"/>
  <c r="H15"/>
  <c r="N13"/>
  <c r="N20"/>
  <c r="D28"/>
  <c r="L12"/>
  <c r="L19"/>
  <c r="B25"/>
  <c r="J11"/>
  <c r="P15"/>
  <c r="N18"/>
  <c r="P11"/>
  <c r="J16"/>
  <c r="Q24"/>
  <c r="L13"/>
  <c r="C22"/>
  <c r="P28"/>
  <c r="I27"/>
  <c r="L17"/>
  <c r="C15"/>
  <c r="B20"/>
  <c r="J22"/>
  <c r="D24" i="6"/>
  <c r="L21" i="5"/>
  <c r="C18"/>
  <c r="P27"/>
  <c r="D18" i="6"/>
  <c r="C12" i="5"/>
  <c r="O12"/>
  <c r="J20"/>
  <c r="B28"/>
  <c r="G21"/>
  <c r="I12"/>
  <c r="C19"/>
  <c r="J23"/>
  <c r="M18"/>
  <c r="D12"/>
  <c r="D16" i="6"/>
  <c r="Q15" i="5"/>
  <c r="I21"/>
  <c r="F12"/>
  <c r="E23"/>
  <c r="J18"/>
  <c r="N23"/>
  <c r="K12"/>
  <c r="G12"/>
  <c r="J14"/>
  <c r="D19"/>
  <c r="D20"/>
  <c r="I23"/>
  <c r="P16"/>
  <c r="L27"/>
  <c r="D19" i="6"/>
  <c r="D16" i="5"/>
  <c r="G18"/>
  <c r="D14"/>
  <c r="D23" i="6"/>
  <c r="F25" i="5"/>
  <c r="J13"/>
  <c r="E20"/>
  <c r="O18"/>
  <c r="K25"/>
  <c r="Q11"/>
  <c r="C20"/>
  <c r="B27"/>
  <c r="H22"/>
  <c r="C16"/>
  <c r="B13"/>
  <c r="I24"/>
  <c r="Q22"/>
  <c r="J12"/>
  <c r="H23"/>
  <c r="M25"/>
  <c r="M16"/>
  <c r="D13"/>
  <c r="N19"/>
  <c r="E27"/>
  <c r="D11" i="6"/>
  <c r="F21" i="5"/>
  <c r="C27"/>
  <c r="K11"/>
  <c r="K27"/>
  <c r="F23"/>
  <c r="P17"/>
  <c r="F14"/>
  <c r="L22"/>
  <c r="N21"/>
  <c r="O16"/>
  <c r="N24"/>
  <c r="I22"/>
  <c r="N15"/>
  <c r="L11"/>
  <c r="D27"/>
  <c r="G13"/>
  <c r="O20"/>
  <c r="N16"/>
  <c r="D21" i="6"/>
  <c r="H28" i="5"/>
  <c r="H19"/>
  <c r="F15"/>
  <c r="F20"/>
  <c r="P25"/>
  <c r="M21"/>
  <c r="B16"/>
  <c r="D22"/>
  <c r="Q25"/>
  <c r="D25" i="4" l="1"/>
  <c r="D26" s="1"/>
  <c r="C18" i="3"/>
  <c r="L18"/>
  <c r="D18"/>
  <c r="D28" i="6"/>
  <c r="G18" i="3"/>
  <c r="E18"/>
  <c r="I18"/>
  <c r="H18"/>
  <c r="O18"/>
  <c r="J18"/>
  <c r="B18"/>
  <c r="Q18"/>
  <c r="I29" i="5"/>
  <c r="G29"/>
  <c r="O29"/>
  <c r="L29"/>
  <c r="B29"/>
  <c r="Q29"/>
  <c r="F29"/>
  <c r="N29"/>
  <c r="E29"/>
  <c r="H29"/>
  <c r="D29"/>
  <c r="M29"/>
  <c r="J29"/>
  <c r="C29"/>
  <c r="K29"/>
  <c r="P29"/>
  <c r="K18" i="3"/>
  <c r="N18"/>
  <c r="P18"/>
  <c r="M18"/>
  <c r="F18"/>
  <c r="E26" i="6"/>
  <c r="E25"/>
  <c r="E11"/>
  <c r="E20"/>
  <c r="E15"/>
  <c r="E10"/>
  <c r="E22"/>
  <c r="E17"/>
  <c r="E13"/>
  <c r="E12"/>
  <c r="E18"/>
  <c r="E19"/>
  <c r="E14"/>
  <c r="E21"/>
  <c r="E16"/>
  <c r="E27"/>
  <c r="E24"/>
  <c r="E23"/>
  <c r="O19" i="3" l="1"/>
  <c r="C19"/>
  <c r="J19"/>
  <c r="L19"/>
  <c r="B19"/>
  <c r="D19"/>
  <c r="Q19"/>
  <c r="G19"/>
  <c r="E19"/>
  <c r="I19"/>
  <c r="H19"/>
  <c r="E28" i="6"/>
  <c r="K19" i="3"/>
  <c r="F19"/>
  <c r="M19"/>
  <c r="N19"/>
  <c r="P19"/>
  <c r="D30" i="5"/>
  <c r="B30"/>
  <c r="G29" i="3"/>
  <c r="N29"/>
  <c r="K29"/>
  <c r="E29"/>
  <c r="Q29"/>
  <c r="M29"/>
  <c r="B29"/>
  <c r="H29"/>
  <c r="C29"/>
  <c r="D29"/>
  <c r="F29"/>
  <c r="J29"/>
  <c r="L29"/>
  <c r="P29"/>
  <c r="I29"/>
  <c r="O29"/>
  <c r="B28"/>
  <c r="G28"/>
  <c r="N28"/>
  <c r="F28"/>
  <c r="H28"/>
  <c r="I28"/>
  <c r="E28"/>
  <c r="Q28"/>
  <c r="M28"/>
  <c r="K28"/>
  <c r="J28"/>
  <c r="D28"/>
  <c r="C28"/>
  <c r="L28"/>
  <c r="O28"/>
  <c r="P28"/>
  <c r="D22"/>
  <c r="F11" i="6"/>
  <c r="F18"/>
  <c r="F12"/>
  <c r="Q26" i="3"/>
  <c r="G22"/>
  <c r="L25"/>
  <c r="F13" i="6"/>
  <c r="I25" i="3"/>
  <c r="B27"/>
  <c r="F25"/>
  <c r="H27"/>
  <c r="J26"/>
  <c r="K24"/>
  <c r="F22" i="6"/>
  <c r="B22" i="3"/>
  <c r="K23"/>
  <c r="C24"/>
  <c r="H21"/>
  <c r="O26"/>
  <c r="D25"/>
  <c r="F21" i="6"/>
  <c r="F10"/>
  <c r="D27" i="3"/>
  <c r="J24"/>
  <c r="F23" i="6"/>
  <c r="F27"/>
  <c r="H22" i="3"/>
  <c r="H23"/>
  <c r="K27"/>
  <c r="L21"/>
  <c r="F24" i="6"/>
  <c r="H26" i="3"/>
  <c r="Q25"/>
  <c r="K21"/>
  <c r="G23"/>
  <c r="Q22"/>
  <c r="K25"/>
  <c r="F20" i="6"/>
  <c r="J21" i="3"/>
  <c r="P21"/>
  <c r="G27"/>
  <c r="L23"/>
  <c r="B26"/>
  <c r="B24"/>
  <c r="D26"/>
  <c r="F16" i="6"/>
  <c r="D23" i="3"/>
  <c r="D24"/>
  <c r="H24"/>
  <c r="Q27"/>
  <c r="F25" i="6"/>
  <c r="F22" i="3"/>
  <c r="B25"/>
  <c r="G24"/>
  <c r="B21"/>
  <c r="G25"/>
  <c r="G26"/>
  <c r="F15" i="6"/>
  <c r="K22" i="3"/>
  <c r="J27"/>
  <c r="B23"/>
  <c r="F14" i="6"/>
  <c r="D21" i="3"/>
  <c r="F26" i="6"/>
  <c r="G21" i="3"/>
  <c r="Q23"/>
  <c r="F19" i="6"/>
  <c r="F17"/>
  <c r="J22" i="3"/>
  <c r="Q24"/>
  <c r="J25"/>
  <c r="P27"/>
  <c r="E26"/>
  <c r="O22"/>
  <c r="D30" l="1"/>
  <c r="F28" i="6"/>
  <c r="B30" i="3"/>
  <c r="G30"/>
  <c r="O23"/>
  <c r="G24" i="6"/>
  <c r="N21" i="3"/>
  <c r="C23"/>
  <c r="I24"/>
  <c r="N27"/>
  <c r="L24"/>
  <c r="G19" i="6"/>
  <c r="I23" i="3"/>
  <c r="C22"/>
  <c r="M21"/>
  <c r="E24"/>
  <c r="M26"/>
  <c r="L22"/>
  <c r="C21"/>
  <c r="P22"/>
  <c r="N22"/>
  <c r="I27"/>
  <c r="F26"/>
  <c r="O25"/>
  <c r="P26"/>
  <c r="E21"/>
  <c r="I26"/>
  <c r="K26"/>
  <c r="G26" i="6"/>
  <c r="P25" i="3"/>
  <c r="Q21"/>
  <c r="P23"/>
  <c r="F23"/>
  <c r="H25"/>
  <c r="G12" i="6"/>
  <c r="O21" i="3"/>
  <c r="N26"/>
  <c r="G15" i="6"/>
  <c r="G10"/>
  <c r="F21" i="3"/>
  <c r="N23"/>
  <c r="N24"/>
  <c r="G20" i="6"/>
  <c r="G16"/>
  <c r="G25"/>
  <c r="E25" i="3"/>
  <c r="G18" i="6"/>
  <c r="L26" i="3"/>
  <c r="G21" i="6"/>
  <c r="F24" i="3"/>
  <c r="N25"/>
  <c r="G17" i="6"/>
  <c r="I21" i="3"/>
  <c r="O24"/>
  <c r="E27"/>
  <c r="O27"/>
  <c r="G14" i="6"/>
  <c r="C25" i="3"/>
  <c r="M24"/>
  <c r="C27"/>
  <c r="G27" i="6"/>
  <c r="J23" i="3"/>
  <c r="P24"/>
  <c r="M27"/>
  <c r="M23"/>
  <c r="C26"/>
  <c r="E22"/>
  <c r="E23"/>
  <c r="F27"/>
  <c r="G11" i="6"/>
  <c r="M22" i="3"/>
  <c r="G13" i="6"/>
  <c r="M25" i="3"/>
  <c r="L27"/>
  <c r="G22" i="6"/>
  <c r="G23"/>
  <c r="I22" i="3"/>
  <c r="O30" l="1"/>
  <c r="J30"/>
  <c r="E30"/>
  <c r="I30"/>
  <c r="L30"/>
  <c r="H30"/>
  <c r="Q30"/>
  <c r="C30"/>
  <c r="G28" i="6"/>
  <c r="F30" i="3"/>
  <c r="P30"/>
  <c r="M30"/>
  <c r="K30"/>
  <c r="N30"/>
  <c r="H16" i="6"/>
  <c r="H19"/>
  <c r="H17"/>
  <c r="H13"/>
  <c r="H27"/>
  <c r="H12"/>
  <c r="H23"/>
  <c r="H15"/>
  <c r="H20"/>
  <c r="H21"/>
  <c r="H11"/>
  <c r="H24"/>
  <c r="H18"/>
  <c r="H14"/>
  <c r="H26"/>
  <c r="H22"/>
  <c r="H25"/>
  <c r="H10"/>
  <c r="D31" i="3" l="1"/>
  <c r="B31"/>
  <c r="H28" i="6"/>
  <c r="I21"/>
  <c r="I17"/>
  <c r="I26"/>
  <c r="I11"/>
  <c r="I16"/>
  <c r="I13"/>
  <c r="I20"/>
  <c r="I18"/>
  <c r="I23"/>
  <c r="I19"/>
  <c r="I12"/>
  <c r="I14"/>
  <c r="I27"/>
  <c r="I15"/>
  <c r="I24"/>
  <c r="I10"/>
  <c r="I25"/>
  <c r="I22"/>
  <c r="I28" l="1"/>
  <c r="J23"/>
  <c r="J10"/>
  <c r="J20"/>
  <c r="J15"/>
  <c r="J16"/>
  <c r="J13"/>
  <c r="J17"/>
  <c r="J27"/>
  <c r="J11"/>
  <c r="J21"/>
  <c r="J22"/>
  <c r="J14"/>
  <c r="J25"/>
  <c r="J19"/>
  <c r="J12"/>
  <c r="J18"/>
  <c r="J24"/>
  <c r="J26"/>
  <c r="J28" l="1"/>
  <c r="K19"/>
  <c r="K21"/>
  <c r="K11"/>
  <c r="K13"/>
  <c r="K18"/>
  <c r="K27"/>
  <c r="K26"/>
  <c r="K16"/>
  <c r="K24"/>
  <c r="K25"/>
  <c r="K17"/>
  <c r="K14"/>
  <c r="K23"/>
  <c r="K20"/>
  <c r="K15"/>
  <c r="K10"/>
  <c r="K12"/>
  <c r="K22"/>
  <c r="K28" l="1"/>
  <c r="L21"/>
  <c r="L10"/>
  <c r="L17"/>
  <c r="L25"/>
  <c r="L16"/>
  <c r="L18"/>
  <c r="L13"/>
  <c r="L14"/>
  <c r="L26"/>
  <c r="L11"/>
  <c r="L12"/>
  <c r="L23"/>
  <c r="L20"/>
  <c r="L24"/>
  <c r="L19"/>
  <c r="L22"/>
  <c r="L27"/>
  <c r="L15"/>
  <c r="L28" l="1"/>
  <c r="M10"/>
  <c r="M23"/>
  <c r="M15"/>
  <c r="M16"/>
  <c r="M19"/>
  <c r="M24"/>
  <c r="M25"/>
  <c r="M22"/>
  <c r="M13"/>
  <c r="M11"/>
  <c r="M18"/>
  <c r="M27"/>
  <c r="M14"/>
  <c r="M17"/>
  <c r="M12"/>
  <c r="M20"/>
  <c r="M26"/>
  <c r="M21"/>
  <c r="M28" l="1"/>
  <c r="N16"/>
  <c r="N22"/>
  <c r="N23"/>
  <c r="N12"/>
  <c r="N18"/>
  <c r="N26"/>
  <c r="N25"/>
  <c r="N14"/>
  <c r="N13"/>
  <c r="N27"/>
  <c r="N10"/>
  <c r="N24"/>
  <c r="N15"/>
  <c r="N19"/>
  <c r="N11"/>
  <c r="N17"/>
  <c r="N21"/>
  <c r="N20"/>
  <c r="N28" l="1"/>
  <c r="O24"/>
  <c r="O17"/>
  <c r="O23"/>
  <c r="O27"/>
  <c r="O26"/>
  <c r="O16"/>
  <c r="O22"/>
  <c r="O18"/>
  <c r="O20"/>
  <c r="O11"/>
  <c r="O25"/>
  <c r="O12"/>
  <c r="O15"/>
  <c r="O14"/>
  <c r="O21"/>
  <c r="O19"/>
  <c r="O10"/>
  <c r="O13"/>
  <c r="O28" l="1"/>
  <c r="P17"/>
  <c r="P24"/>
  <c r="P23"/>
  <c r="P22"/>
  <c r="P12"/>
  <c r="P26"/>
  <c r="P14"/>
  <c r="P19"/>
  <c r="P15"/>
  <c r="P18"/>
  <c r="P11"/>
  <c r="P27"/>
  <c r="P13"/>
  <c r="P10"/>
  <c r="P21"/>
  <c r="P20"/>
  <c r="P16"/>
  <c r="P25"/>
  <c r="P28" l="1"/>
  <c r="Q11"/>
  <c r="Q22"/>
  <c r="Q26"/>
  <c r="Q18"/>
  <c r="Q17"/>
  <c r="Q20"/>
  <c r="Q10"/>
  <c r="Q13"/>
  <c r="Q19"/>
  <c r="Q16"/>
  <c r="Q15"/>
  <c r="Q14"/>
  <c r="Q25"/>
  <c r="Q21"/>
  <c r="Q24"/>
  <c r="Q12"/>
  <c r="Q23"/>
  <c r="Q27"/>
  <c r="Q28" l="1"/>
  <c r="B29" l="1"/>
  <c r="D29"/>
</calcChain>
</file>

<file path=xl/sharedStrings.xml><?xml version="1.0" encoding="utf-8"?>
<sst xmlns="http://schemas.openxmlformats.org/spreadsheetml/2006/main" count="425" uniqueCount="115">
  <si>
    <t>Режим</t>
  </si>
  <si>
    <t>Замер</t>
  </si>
  <si>
    <t>Время</t>
  </si>
  <si>
    <t>M</t>
  </si>
  <si>
    <t>Ch1</t>
  </si>
  <si>
    <t>Ch2</t>
  </si>
  <si>
    <t>Ch3</t>
  </si>
  <si>
    <t>Ch4</t>
  </si>
  <si>
    <t>Ch5</t>
  </si>
  <si>
    <t>Ch6</t>
  </si>
  <si>
    <t>Ch7</t>
  </si>
  <si>
    <t>Ch8</t>
  </si>
  <si>
    <t>Ch9</t>
  </si>
  <si>
    <t>Ch10</t>
  </si>
  <si>
    <t>Ch11</t>
  </si>
  <si>
    <t>Ch12</t>
  </si>
  <si>
    <t>Ch13</t>
  </si>
  <si>
    <t>Ch14</t>
  </si>
  <si>
    <t>Ch15</t>
  </si>
  <si>
    <t>Ch16</t>
  </si>
  <si>
    <t>Диапазон измерения в ед. АЦП</t>
  </si>
  <si>
    <t>Гц</t>
  </si>
  <si>
    <t>Строка Y1</t>
  </si>
  <si>
    <t>Y1 и Y2 определяют линейный участок</t>
  </si>
  <si>
    <t>Строка Y2</t>
  </si>
  <si>
    <t>Строка Y0</t>
  </si>
  <si>
    <t>Строка с которой начинаются замеренные данные</t>
  </si>
  <si>
    <t>Строка 0 в расчете</t>
  </si>
  <si>
    <t>Y1Link</t>
  </si>
  <si>
    <t>Y2Link</t>
  </si>
  <si>
    <t>Y0Link</t>
  </si>
  <si>
    <t>Y1</t>
  </si>
  <si>
    <t>Y2</t>
  </si>
  <si>
    <t>X1</t>
  </si>
  <si>
    <t>X2</t>
  </si>
  <si>
    <t>dY</t>
  </si>
  <si>
    <t>dX</t>
  </si>
  <si>
    <t>k=dY/dX</t>
  </si>
  <si>
    <t>b0=(Y1-k*X1)</t>
  </si>
  <si>
    <t>Нелинейность (K*X+B-Yизм)</t>
  </si>
  <si>
    <t>F1</t>
  </si>
  <si>
    <t>R</t>
  </si>
  <si>
    <t>Max Kнелин</t>
  </si>
  <si>
    <t>Столбец с которого начинаются данные</t>
  </si>
  <si>
    <t>Интервал между столбцами</t>
  </si>
  <si>
    <t>Значение эталона</t>
  </si>
  <si>
    <t>Строка с которой начинаются данные в странице расчете линейности</t>
  </si>
  <si>
    <t>Самый грубый канал</t>
  </si>
  <si>
    <t>Самый точный канал</t>
  </si>
  <si>
    <t>D</t>
  </si>
  <si>
    <t>RMS</t>
  </si>
  <si>
    <t>E</t>
  </si>
  <si>
    <t>mag1</t>
  </si>
  <si>
    <t>Строка с которой начинаются данные в расчете</t>
  </si>
  <si>
    <t>A3</t>
  </si>
  <si>
    <t>A4</t>
  </si>
  <si>
    <t>min</t>
  </si>
  <si>
    <t>max</t>
  </si>
  <si>
    <t>Bandrms</t>
  </si>
  <si>
    <t>dekr</t>
  </si>
  <si>
    <t>YminLink</t>
  </si>
  <si>
    <t>YmaxLink</t>
  </si>
  <si>
    <t>Y0min</t>
  </si>
  <si>
    <t>Y0max</t>
  </si>
  <si>
    <t>Для редактирования данных графика нажать правой кнопкой и нажать "выбрать данные"</t>
  </si>
  <si>
    <t>Допустимая погрешность</t>
  </si>
  <si>
    <r>
      <t xml:space="preserve">(Max/min-эталон)*100/range </t>
    </r>
    <r>
      <rPr>
        <b/>
        <sz val="12"/>
        <color rgb="FFFF0000"/>
        <rFont val="Calibri"/>
        <family val="2"/>
        <charset val="204"/>
        <scheme val="minor"/>
      </rPr>
      <t>ОКРАСКА ЯЧЕЕК СДЕЛАНА ЧЕРЕЗ ГЛАВНАЯ-&gt;УСЛОВНОЕ ФОРМАТИРОВАНИЕ</t>
    </r>
  </si>
  <si>
    <t>Xmin</t>
  </si>
  <si>
    <t>Xmax</t>
  </si>
  <si>
    <t>Опорное значение</t>
  </si>
  <si>
    <t>Опорное значение (строка)</t>
  </si>
  <si>
    <t>Интервал между столбцами зависит от выбора оценок)</t>
  </si>
  <si>
    <t>Опорное значение Link</t>
  </si>
  <si>
    <t>столбец с которого нач-я данные</t>
  </si>
  <si>
    <t>Max неравномерность</t>
  </si>
  <si>
    <t>Частота</t>
  </si>
  <si>
    <t>Столбец данные</t>
  </si>
  <si>
    <t>Y0</t>
  </si>
  <si>
    <t>MS-142-{mic20- 2- 1}</t>
  </si>
  <si>
    <t>MS-142-{mic20- 2- 2}</t>
  </si>
  <si>
    <t>MS-142-{mic20- 2- 3}</t>
  </si>
  <si>
    <t>MS-142-{mic20- 2- 4}</t>
  </si>
  <si>
    <t>MS-142-{mic20- 2- 5}</t>
  </si>
  <si>
    <t>MS-142-{mic20- 2- 6}</t>
  </si>
  <si>
    <t>MS-142-{mic20- 2- 7}</t>
  </si>
  <si>
    <t>MS-142-{mic20- 2- 8}</t>
  </si>
  <si>
    <t>MS-142-{mic20- 2- 9}</t>
  </si>
  <si>
    <t>MS-142-{mic20- 2-10}</t>
  </si>
  <si>
    <t>MS-142-{mic20- 2-11}</t>
  </si>
  <si>
    <t>MS-142-{mic20- 2-12}</t>
  </si>
  <si>
    <t>MS-142-{mic20- 2-13}</t>
  </si>
  <si>
    <t>MS-142-{mic20- 2-14}</t>
  </si>
  <si>
    <t>MS-142-{mic20- 2-15}</t>
  </si>
  <si>
    <t>MS-142-{mic20- 2-16}</t>
  </si>
  <si>
    <t>/Signals/ms142.mera</t>
  </si>
  <si>
    <t>100..3900 инд.</t>
  </si>
  <si>
    <t>4100..7900 инд.</t>
  </si>
  <si>
    <t>8100..11900 инд.</t>
  </si>
  <si>
    <t>12100..15900 инд.</t>
  </si>
  <si>
    <t>16100..19900 инд.</t>
  </si>
  <si>
    <t>20100..23900 инд.</t>
  </si>
  <si>
    <t>24100..27900 инд.</t>
  </si>
  <si>
    <t>28100..31900 инд.</t>
  </si>
  <si>
    <t>32100..35900 инд.</t>
  </si>
  <si>
    <t>Столбец содержащий минимумы порций (min)</t>
  </si>
  <si>
    <t>Столбец содержащий максимумы порций (max)</t>
  </si>
  <si>
    <t>Столбец с мат. ож.</t>
  </si>
  <si>
    <t>Mlink</t>
  </si>
  <si>
    <t>Только шумы/ Погрешность (0 или 1)</t>
  </si>
  <si>
    <t>Эталон и замеры должны быть в одних единицах. Если включить отчет только по шумам (0), то эталон не учитывается (за полку берется мат ожидание)</t>
  </si>
  <si>
    <t>Шум max</t>
  </si>
  <si>
    <r>
      <t xml:space="preserve">(Max/min-эталон)/2 </t>
    </r>
    <r>
      <rPr>
        <b/>
        <sz val="12"/>
        <color rgb="FFFF0000"/>
        <rFont val="Calibri"/>
        <family val="2"/>
        <charset val="204"/>
        <scheme val="minor"/>
      </rPr>
      <t>ОКРАСКА ЯЧЕЕК СДЕЛАНА ЧЕРЕЗ ГЛАВНАЯ-&gt;УСЛОВНОЕ ФОРМАТИРОВАНИЕ</t>
    </r>
  </si>
  <si>
    <t>Самый грубый канал В прогцентах</t>
  </si>
  <si>
    <t>Самый точный канал в процентах</t>
  </si>
  <si>
    <t>Нелинейность - отклонение мат. ож. на эталонных полках от расчетной калибровочной прямой.
Значения с платы могут быть в любых единицах (например коды АЦП)</t>
  </si>
</sst>
</file>

<file path=xl/styles.xml><?xml version="1.0" encoding="utf-8"?>
<styleSheet xmlns="http://schemas.openxmlformats.org/spreadsheetml/2006/main">
  <numFmts count="2">
    <numFmt numFmtId="164" formatCode="0.0000"/>
    <numFmt numFmtId="165" formatCode="0.000"/>
  </numFmts>
  <fonts count="7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2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20"/>
      <color rgb="FFFF0000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1" fillId="0" borderId="0" xfId="0" applyFont="1" applyAlignment="1"/>
    <xf numFmtId="0" fontId="1" fillId="0" borderId="0" xfId="0" applyFont="1"/>
    <xf numFmtId="0" fontId="1" fillId="0" borderId="0" xfId="0" applyFont="1" applyAlignment="1">
      <alignment wrapText="1"/>
    </xf>
    <xf numFmtId="2" fontId="1" fillId="0" borderId="0" xfId="0" applyNumberFormat="1" applyFont="1" applyAlignment="1">
      <alignment horizontal="left"/>
    </xf>
    <xf numFmtId="0" fontId="1" fillId="0" borderId="0" xfId="0" applyNumberFormat="1" applyFont="1" applyAlignment="1">
      <alignment horizontal="left"/>
    </xf>
    <xf numFmtId="0" fontId="2" fillId="0" borderId="0" xfId="0" applyFont="1"/>
    <xf numFmtId="0" fontId="1" fillId="0" borderId="0" xfId="0" applyNumberFormat="1" applyFont="1"/>
    <xf numFmtId="2" fontId="1" fillId="0" borderId="0" xfId="0" applyNumberFormat="1" applyFont="1"/>
    <xf numFmtId="0" fontId="3" fillId="0" borderId="0" xfId="0" applyFont="1"/>
    <xf numFmtId="0" fontId="1" fillId="0" borderId="0" xfId="0" applyNumberFormat="1" applyFont="1" applyFill="1" applyAlignment="1">
      <alignment horizontal="left"/>
    </xf>
    <xf numFmtId="0" fontId="0" fillId="0" borderId="0" xfId="0"/>
    <xf numFmtId="2" fontId="2" fillId="3" borderId="0" xfId="0" applyNumberFormat="1" applyFont="1" applyFill="1" applyAlignment="1">
      <alignment horizontal="left"/>
    </xf>
    <xf numFmtId="164" fontId="1" fillId="0" borderId="1" xfId="0" applyNumberFormat="1" applyFont="1" applyFill="1" applyBorder="1" applyAlignment="1">
      <alignment horizontal="left"/>
    </xf>
    <xf numFmtId="164" fontId="1" fillId="0" borderId="0" xfId="0" applyNumberFormat="1" applyFont="1" applyAlignment="1">
      <alignment horizontal="left"/>
    </xf>
    <xf numFmtId="0" fontId="3" fillId="3" borderId="0" xfId="0" applyFont="1" applyFill="1"/>
    <xf numFmtId="0" fontId="0" fillId="3" borderId="0" xfId="0" applyFill="1"/>
    <xf numFmtId="0" fontId="0" fillId="0" borderId="0" xfId="0"/>
    <xf numFmtId="0" fontId="1" fillId="0" borderId="3" xfId="0" applyFont="1" applyBorder="1" applyAlignment="1"/>
    <xf numFmtId="0" fontId="1" fillId="0" borderId="4" xfId="0" applyFont="1" applyBorder="1" applyAlignment="1">
      <alignment wrapText="1"/>
    </xf>
    <xf numFmtId="0" fontId="1" fillId="3" borderId="4" xfId="0" applyFont="1" applyFill="1" applyBorder="1" applyAlignment="1">
      <alignment horizontal="left"/>
    </xf>
    <xf numFmtId="0" fontId="1" fillId="0" borderId="4" xfId="0" applyFont="1" applyBorder="1"/>
    <xf numFmtId="2" fontId="1" fillId="3" borderId="4" xfId="0" applyNumberFormat="1" applyFont="1" applyFill="1" applyBorder="1" applyAlignment="1">
      <alignment horizontal="left"/>
    </xf>
    <xf numFmtId="2" fontId="1" fillId="0" borderId="4" xfId="0" applyNumberFormat="1" applyFont="1" applyBorder="1" applyAlignment="1">
      <alignment horizontal="left"/>
    </xf>
    <xf numFmtId="2" fontId="2" fillId="3" borderId="4" xfId="0" applyNumberFormat="1" applyFont="1" applyFill="1" applyBorder="1" applyAlignment="1">
      <alignment horizontal="left"/>
    </xf>
    <xf numFmtId="165" fontId="1" fillId="0" borderId="4" xfId="0" applyNumberFormat="1" applyFont="1" applyBorder="1" applyAlignment="1">
      <alignment horizontal="left"/>
    </xf>
    <xf numFmtId="0" fontId="1" fillId="0" borderId="4" xfId="0" applyNumberFormat="1" applyFont="1" applyBorder="1" applyAlignment="1">
      <alignment horizontal="left"/>
    </xf>
    <xf numFmtId="0" fontId="3" fillId="0" borderId="4" xfId="0" applyFont="1" applyBorder="1"/>
    <xf numFmtId="0" fontId="0" fillId="0" borderId="4" xfId="0" applyBorder="1"/>
    <xf numFmtId="164" fontId="1" fillId="0" borderId="4" xfId="0" applyNumberFormat="1" applyFont="1" applyFill="1" applyBorder="1" applyAlignment="1">
      <alignment horizontal="left"/>
    </xf>
    <xf numFmtId="0" fontId="2" fillId="0" borderId="4" xfId="0" applyFont="1" applyBorder="1"/>
    <xf numFmtId="164" fontId="1" fillId="4" borderId="4" xfId="0" applyNumberFormat="1" applyFont="1" applyFill="1" applyBorder="1" applyAlignment="1">
      <alignment horizontal="left"/>
    </xf>
    <xf numFmtId="164" fontId="1" fillId="0" borderId="4" xfId="0" applyNumberFormat="1" applyFont="1" applyBorder="1" applyAlignment="1">
      <alignment horizontal="left"/>
    </xf>
    <xf numFmtId="0" fontId="3" fillId="3" borderId="5" xfId="0" applyFont="1" applyFill="1" applyBorder="1"/>
    <xf numFmtId="0" fontId="0" fillId="3" borderId="5" xfId="0" applyFill="1" applyBorder="1"/>
    <xf numFmtId="0" fontId="0" fillId="0" borderId="5" xfId="0" applyBorder="1"/>
    <xf numFmtId="0" fontId="0" fillId="0" borderId="0" xfId="0" applyAlignment="1">
      <alignment horizontal="left"/>
    </xf>
    <xf numFmtId="0" fontId="0" fillId="0" borderId="0" xfId="0"/>
    <xf numFmtId="0" fontId="1" fillId="0" borderId="5" xfId="0" applyFont="1" applyBorder="1" applyAlignment="1"/>
    <xf numFmtId="0" fontId="1" fillId="0" borderId="5" xfId="0" applyFont="1" applyBorder="1" applyAlignment="1">
      <alignment wrapText="1"/>
    </xf>
    <xf numFmtId="0" fontId="1" fillId="3" borderId="5" xfId="0" applyFont="1" applyFill="1" applyBorder="1" applyAlignment="1">
      <alignment horizontal="left"/>
    </xf>
    <xf numFmtId="0" fontId="1" fillId="0" borderId="5" xfId="0" applyFont="1" applyBorder="1"/>
    <xf numFmtId="2" fontId="1" fillId="3" borderId="5" xfId="0" applyNumberFormat="1" applyFont="1" applyFill="1" applyBorder="1" applyAlignment="1">
      <alignment horizontal="left"/>
    </xf>
    <xf numFmtId="2" fontId="1" fillId="0" borderId="5" xfId="0" applyNumberFormat="1" applyFont="1" applyBorder="1" applyAlignment="1">
      <alignment horizontal="left"/>
    </xf>
    <xf numFmtId="2" fontId="2" fillId="3" borderId="5" xfId="0" applyNumberFormat="1" applyFont="1" applyFill="1" applyBorder="1" applyAlignment="1">
      <alignment horizontal="left"/>
    </xf>
    <xf numFmtId="165" fontId="1" fillId="0" borderId="5" xfId="0" applyNumberFormat="1" applyFont="1" applyBorder="1" applyAlignment="1">
      <alignment horizontal="left"/>
    </xf>
    <xf numFmtId="0" fontId="1" fillId="0" borderId="5" xfId="0" applyNumberFormat="1" applyFont="1" applyBorder="1" applyAlignment="1">
      <alignment horizontal="left"/>
    </xf>
    <xf numFmtId="0" fontId="3" fillId="0" borderId="5" xfId="0" applyFont="1" applyBorder="1"/>
    <xf numFmtId="164" fontId="1" fillId="0" borderId="5" xfId="0" applyNumberFormat="1" applyFont="1" applyFill="1" applyBorder="1" applyAlignment="1">
      <alignment horizontal="left"/>
    </xf>
    <xf numFmtId="0" fontId="2" fillId="0" borderId="5" xfId="0" applyFont="1" applyBorder="1"/>
    <xf numFmtId="164" fontId="1" fillId="4" borderId="5" xfId="0" applyNumberFormat="1" applyFont="1" applyFill="1" applyBorder="1" applyAlignment="1">
      <alignment horizontal="left"/>
    </xf>
    <xf numFmtId="164" fontId="1" fillId="0" borderId="5" xfId="0" applyNumberFormat="1" applyFont="1" applyBorder="1" applyAlignment="1">
      <alignment horizontal="left"/>
    </xf>
    <xf numFmtId="2" fontId="1" fillId="5" borderId="0" xfId="0" applyNumberFormat="1" applyFont="1" applyFill="1" applyAlignment="1">
      <alignment horizontal="left"/>
    </xf>
    <xf numFmtId="2" fontId="2" fillId="5" borderId="0" xfId="0" applyNumberFormat="1" applyFont="1" applyFill="1" applyAlignment="1">
      <alignment horizontal="left"/>
    </xf>
    <xf numFmtId="0" fontId="1" fillId="5" borderId="0" xfId="0" applyFont="1" applyFill="1" applyAlignment="1">
      <alignment horizontal="left"/>
    </xf>
    <xf numFmtId="0" fontId="0" fillId="0" borderId="5" xfId="0" applyBorder="1"/>
    <xf numFmtId="0" fontId="0" fillId="0" borderId="5" xfId="0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0" borderId="5" xfId="0" applyBorder="1"/>
    <xf numFmtId="0" fontId="2" fillId="0" borderId="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2" fontId="1" fillId="5" borderId="4" xfId="0" applyNumberFormat="1" applyFont="1" applyFill="1" applyBorder="1" applyAlignment="1">
      <alignment horizontal="left"/>
    </xf>
    <xf numFmtId="165" fontId="1" fillId="5" borderId="4" xfId="0" applyNumberFormat="1" applyFont="1" applyFill="1" applyBorder="1" applyAlignment="1">
      <alignment horizontal="left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2" fontId="1" fillId="5" borderId="5" xfId="0" applyNumberFormat="1" applyFont="1" applyFill="1" applyBorder="1" applyAlignment="1">
      <alignment horizontal="left"/>
    </xf>
    <xf numFmtId="0" fontId="1" fillId="5" borderId="4" xfId="0" applyFont="1" applyFill="1" applyBorder="1" applyAlignment="1">
      <alignment horizontal="left"/>
    </xf>
    <xf numFmtId="2" fontId="2" fillId="3" borderId="5" xfId="0" applyNumberFormat="1" applyFont="1" applyFill="1" applyBorder="1" applyAlignment="1"/>
    <xf numFmtId="0" fontId="5" fillId="0" borderId="4" xfId="0" applyFont="1" applyBorder="1" applyAlignment="1">
      <alignment wrapText="1"/>
    </xf>
    <xf numFmtId="0" fontId="0" fillId="0" borderId="4" xfId="0" applyBorder="1" applyAlignment="1">
      <alignment wrapText="1"/>
    </xf>
    <xf numFmtId="0" fontId="2" fillId="0" borderId="4" xfId="0" applyFont="1" applyBorder="1" applyAlignment="1">
      <alignment wrapText="1"/>
    </xf>
    <xf numFmtId="0" fontId="0" fillId="5" borderId="4" xfId="0" applyFill="1" applyBorder="1" applyAlignment="1">
      <alignment horizontal="left"/>
    </xf>
    <xf numFmtId="2" fontId="6" fillId="0" borderId="0" xfId="0" applyNumberFormat="1" applyFont="1" applyAlignment="1">
      <alignment horizontal="center" vertical="center"/>
    </xf>
    <xf numFmtId="2" fontId="6" fillId="0" borderId="0" xfId="0" applyNumberFormat="1" applyFont="1" applyAlignment="1">
      <alignment horizontal="center" vertical="center" wrapText="1"/>
    </xf>
  </cellXfs>
  <cellStyles count="1">
    <cellStyle name="Обычный" xfId="0" builtinId="0"/>
  </cellStyles>
  <dxfs count="19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>
        <c:manualLayout>
          <c:layoutTarget val="inner"/>
          <c:xMode val="edge"/>
          <c:yMode val="edge"/>
          <c:x val="1.6160476355743112E-2"/>
          <c:y val="6.3730180136468501E-2"/>
          <c:w val="0.93636457631444292"/>
          <c:h val="0.89246428831109059"/>
        </c:manualLayout>
      </c:layout>
      <c:scatterChart>
        <c:scatterStyle val="lineMarker"/>
        <c:ser>
          <c:idx val="0"/>
          <c:order val="0"/>
          <c:xVal>
            <c:numRef>
              <c:f>Линейность!$A$21:$A$27</c:f>
              <c:numCache>
                <c:formatCode>General</c:formatCode>
                <c:ptCount val="7"/>
                <c:pt idx="0">
                  <c:v>-10</c:v>
                </c:pt>
                <c:pt idx="1">
                  <c:v>-7</c:v>
                </c:pt>
                <c:pt idx="2">
                  <c:v>-5</c:v>
                </c:pt>
                <c:pt idx="3">
                  <c:v>-2</c:v>
                </c:pt>
                <c:pt idx="4">
                  <c:v>0</c:v>
                </c:pt>
                <c:pt idx="5">
                  <c:v>2</c:v>
                </c:pt>
                <c:pt idx="6">
                  <c:v>5</c:v>
                </c:pt>
              </c:numCache>
            </c:numRef>
          </c:xVal>
          <c:yVal>
            <c:numRef>
              <c:f>Линейность!$B$21:$B$27</c:f>
              <c:numCache>
                <c:formatCode>0.0000</c:formatCode>
                <c:ptCount val="7"/>
                <c:pt idx="0">
                  <c:v>0</c:v>
                </c:pt>
                <c:pt idx="1">
                  <c:v>-1.2575249922930354E-3</c:v>
                </c:pt>
                <c:pt idx="2">
                  <c:v>-1.9228081954147935E-3</c:v>
                </c:pt>
                <c:pt idx="3">
                  <c:v>-2.8932270250803249E-3</c:v>
                </c:pt>
                <c:pt idx="4">
                  <c:v>-4.6177914268072332E-3</c:v>
                </c:pt>
                <c:pt idx="5">
                  <c:v>-9.6322310598251359E-3</c:v>
                </c:pt>
                <c:pt idx="6">
                  <c:v>-7.4497022126834844E-3</c:v>
                </c:pt>
              </c:numCache>
            </c:numRef>
          </c:yVal>
        </c:ser>
        <c:ser>
          <c:idx val="1"/>
          <c:order val="1"/>
          <c:xVal>
            <c:numRef>
              <c:f>Линейность!$A$21:$A$27</c:f>
              <c:numCache>
                <c:formatCode>General</c:formatCode>
                <c:ptCount val="7"/>
                <c:pt idx="0">
                  <c:v>-10</c:v>
                </c:pt>
                <c:pt idx="1">
                  <c:v>-7</c:v>
                </c:pt>
                <c:pt idx="2">
                  <c:v>-5</c:v>
                </c:pt>
                <c:pt idx="3">
                  <c:v>-2</c:v>
                </c:pt>
                <c:pt idx="4">
                  <c:v>0</c:v>
                </c:pt>
                <c:pt idx="5">
                  <c:v>2</c:v>
                </c:pt>
                <c:pt idx="6">
                  <c:v>5</c:v>
                </c:pt>
              </c:numCache>
            </c:numRef>
          </c:xVal>
          <c:yVal>
            <c:numRef>
              <c:f>Линейность!$C$21:$C$27</c:f>
              <c:numCache>
                <c:formatCode>0.0000</c:formatCode>
                <c:ptCount val="7"/>
                <c:pt idx="0">
                  <c:v>0</c:v>
                </c:pt>
                <c:pt idx="1">
                  <c:v>-1.4938756039306611E-3</c:v>
                </c:pt>
                <c:pt idx="2">
                  <c:v>-2.0332336425787911E-3</c:v>
                </c:pt>
                <c:pt idx="3">
                  <c:v>-2.5360910516053492E-3</c:v>
                </c:pt>
                <c:pt idx="4">
                  <c:v>-5.0639102333488147E-3</c:v>
                </c:pt>
                <c:pt idx="5">
                  <c:v>-4.8053942228634683E-3</c:v>
                </c:pt>
                <c:pt idx="6">
                  <c:v>1.2124714098449285E-3</c:v>
                </c:pt>
              </c:numCache>
            </c:numRef>
          </c:yVal>
        </c:ser>
        <c:ser>
          <c:idx val="2"/>
          <c:order val="2"/>
          <c:xVal>
            <c:numRef>
              <c:f>Линейность!$A$21:$A$27</c:f>
              <c:numCache>
                <c:formatCode>General</c:formatCode>
                <c:ptCount val="7"/>
                <c:pt idx="0">
                  <c:v>-10</c:v>
                </c:pt>
                <c:pt idx="1">
                  <c:v>-7</c:v>
                </c:pt>
                <c:pt idx="2">
                  <c:v>-5</c:v>
                </c:pt>
                <c:pt idx="3">
                  <c:v>-2</c:v>
                </c:pt>
                <c:pt idx="4">
                  <c:v>0</c:v>
                </c:pt>
                <c:pt idx="5">
                  <c:v>2</c:v>
                </c:pt>
                <c:pt idx="6">
                  <c:v>5</c:v>
                </c:pt>
              </c:numCache>
            </c:numRef>
          </c:xVal>
          <c:yVal>
            <c:numRef>
              <c:f>Линейность!$D$21:$D$27</c:f>
              <c:numCache>
                <c:formatCode>0.0000</c:formatCode>
                <c:ptCount val="7"/>
                <c:pt idx="0">
                  <c:v>0</c:v>
                </c:pt>
                <c:pt idx="1">
                  <c:v>-1.090421174698708E-3</c:v>
                </c:pt>
                <c:pt idx="2">
                  <c:v>-2.262015091744618E-3</c:v>
                </c:pt>
                <c:pt idx="3">
                  <c:v>-2.2160580283689391E-3</c:v>
                </c:pt>
                <c:pt idx="4">
                  <c:v>-4.872974596522044E-3</c:v>
                </c:pt>
                <c:pt idx="5">
                  <c:v>-1.024876644736411E-2</c:v>
                </c:pt>
                <c:pt idx="6">
                  <c:v>-1.0182230096050793E-3</c:v>
                </c:pt>
              </c:numCache>
            </c:numRef>
          </c:yVal>
        </c:ser>
        <c:ser>
          <c:idx val="3"/>
          <c:order val="3"/>
          <c:xVal>
            <c:numRef>
              <c:f>Линейность!$A$21:$A$27</c:f>
              <c:numCache>
                <c:formatCode>General</c:formatCode>
                <c:ptCount val="7"/>
                <c:pt idx="0">
                  <c:v>-10</c:v>
                </c:pt>
                <c:pt idx="1">
                  <c:v>-7</c:v>
                </c:pt>
                <c:pt idx="2">
                  <c:v>-5</c:v>
                </c:pt>
                <c:pt idx="3">
                  <c:v>-2</c:v>
                </c:pt>
                <c:pt idx="4">
                  <c:v>0</c:v>
                </c:pt>
                <c:pt idx="5">
                  <c:v>2</c:v>
                </c:pt>
                <c:pt idx="6">
                  <c:v>5</c:v>
                </c:pt>
              </c:numCache>
            </c:numRef>
          </c:xVal>
          <c:yVal>
            <c:numRef>
              <c:f>Линейность!$E$21:$E$27</c:f>
              <c:numCache>
                <c:formatCode>0.0000</c:formatCode>
                <c:ptCount val="7"/>
                <c:pt idx="0">
                  <c:v>0</c:v>
                </c:pt>
                <c:pt idx="1">
                  <c:v>-1.5157197651161081E-3</c:v>
                </c:pt>
                <c:pt idx="2">
                  <c:v>-1.8083672774477089E-3</c:v>
                </c:pt>
                <c:pt idx="3">
                  <c:v>-2.2250526829803441E-3</c:v>
                </c:pt>
                <c:pt idx="4">
                  <c:v>-4.3025769685473532E-3</c:v>
                </c:pt>
                <c:pt idx="5">
                  <c:v>-6.5037777549376008E-3</c:v>
                </c:pt>
                <c:pt idx="6">
                  <c:v>-2.278980455905355E-3</c:v>
                </c:pt>
              </c:numCache>
            </c:numRef>
          </c:yVal>
        </c:ser>
        <c:ser>
          <c:idx val="4"/>
          <c:order val="4"/>
          <c:xVal>
            <c:numRef>
              <c:f>Линейность!$A$21:$A$27</c:f>
              <c:numCache>
                <c:formatCode>General</c:formatCode>
                <c:ptCount val="7"/>
                <c:pt idx="0">
                  <c:v>-10</c:v>
                </c:pt>
                <c:pt idx="1">
                  <c:v>-7</c:v>
                </c:pt>
                <c:pt idx="2">
                  <c:v>-5</c:v>
                </c:pt>
                <c:pt idx="3">
                  <c:v>-2</c:v>
                </c:pt>
                <c:pt idx="4">
                  <c:v>0</c:v>
                </c:pt>
                <c:pt idx="5">
                  <c:v>2</c:v>
                </c:pt>
                <c:pt idx="6">
                  <c:v>5</c:v>
                </c:pt>
              </c:numCache>
            </c:numRef>
          </c:xVal>
          <c:yVal>
            <c:numRef>
              <c:f>Линейность!$F$21:$F$27</c:f>
              <c:numCache>
                <c:formatCode>0.0000</c:formatCode>
                <c:ptCount val="7"/>
                <c:pt idx="0">
                  <c:v>0</c:v>
                </c:pt>
                <c:pt idx="1">
                  <c:v>-1.0348269813942323E-3</c:v>
                </c:pt>
                <c:pt idx="2">
                  <c:v>-1.4349284924941585E-3</c:v>
                </c:pt>
                <c:pt idx="3">
                  <c:v>-2.115992495883845E-3</c:v>
                </c:pt>
                <c:pt idx="4">
                  <c:v>-3.5099230314512226E-3</c:v>
                </c:pt>
                <c:pt idx="5">
                  <c:v>-9.1847469932099246E-3</c:v>
                </c:pt>
                <c:pt idx="6">
                  <c:v>-2.8351231625145523E-3</c:v>
                </c:pt>
              </c:numCache>
            </c:numRef>
          </c:yVal>
        </c:ser>
        <c:ser>
          <c:idx val="5"/>
          <c:order val="5"/>
          <c:xVal>
            <c:numRef>
              <c:f>Линейность!$A$21:$A$27</c:f>
              <c:numCache>
                <c:formatCode>General</c:formatCode>
                <c:ptCount val="7"/>
                <c:pt idx="0">
                  <c:v>-10</c:v>
                </c:pt>
                <c:pt idx="1">
                  <c:v>-7</c:v>
                </c:pt>
                <c:pt idx="2">
                  <c:v>-5</c:v>
                </c:pt>
                <c:pt idx="3">
                  <c:v>-2</c:v>
                </c:pt>
                <c:pt idx="4">
                  <c:v>0</c:v>
                </c:pt>
                <c:pt idx="5">
                  <c:v>2</c:v>
                </c:pt>
                <c:pt idx="6">
                  <c:v>5</c:v>
                </c:pt>
              </c:numCache>
            </c:numRef>
          </c:xVal>
          <c:yVal>
            <c:numRef>
              <c:f>Линейность!$G$21:$G$27</c:f>
              <c:numCache>
                <c:formatCode>0.0000</c:formatCode>
                <c:ptCount val="7"/>
                <c:pt idx="0">
                  <c:v>0</c:v>
                </c:pt>
                <c:pt idx="1">
                  <c:v>-1.3379749498887428E-3</c:v>
                </c:pt>
                <c:pt idx="2">
                  <c:v>-2.2212580630648349E-3</c:v>
                </c:pt>
                <c:pt idx="3">
                  <c:v>-2.6573582699418452E-3</c:v>
                </c:pt>
                <c:pt idx="4">
                  <c:v>-4.1823136179062895E-3</c:v>
                </c:pt>
                <c:pt idx="5">
                  <c:v>-7.0456253854836448E-3</c:v>
                </c:pt>
                <c:pt idx="6">
                  <c:v>-3.3353504381661292E-3</c:v>
                </c:pt>
              </c:numCache>
            </c:numRef>
          </c:yVal>
        </c:ser>
        <c:ser>
          <c:idx val="6"/>
          <c:order val="6"/>
          <c:xVal>
            <c:numRef>
              <c:f>Линейность!$A$21:$A$27</c:f>
              <c:numCache>
                <c:formatCode>General</c:formatCode>
                <c:ptCount val="7"/>
                <c:pt idx="0">
                  <c:v>-10</c:v>
                </c:pt>
                <c:pt idx="1">
                  <c:v>-7</c:v>
                </c:pt>
                <c:pt idx="2">
                  <c:v>-5</c:v>
                </c:pt>
                <c:pt idx="3">
                  <c:v>-2</c:v>
                </c:pt>
                <c:pt idx="4">
                  <c:v>0</c:v>
                </c:pt>
                <c:pt idx="5">
                  <c:v>2</c:v>
                </c:pt>
                <c:pt idx="6">
                  <c:v>5</c:v>
                </c:pt>
              </c:numCache>
            </c:numRef>
          </c:xVal>
          <c:yVal>
            <c:numRef>
              <c:f>Линейность!$H$21:$H$27</c:f>
              <c:numCache>
                <c:formatCode>0.0000</c:formatCode>
                <c:ptCount val="7"/>
                <c:pt idx="0">
                  <c:v>0</c:v>
                </c:pt>
                <c:pt idx="1">
                  <c:v>-1.0994359066540671E-3</c:v>
                </c:pt>
                <c:pt idx="2">
                  <c:v>-1.7129998458015328E-3</c:v>
                </c:pt>
                <c:pt idx="3">
                  <c:v>-2.1799991005308494E-3</c:v>
                </c:pt>
                <c:pt idx="4">
                  <c:v>-4.1455720600295067E-3</c:v>
                </c:pt>
                <c:pt idx="5">
                  <c:v>-8.6786370528335599E-3</c:v>
                </c:pt>
                <c:pt idx="6">
                  <c:v>-3.2734118009830615E-3</c:v>
                </c:pt>
              </c:numCache>
            </c:numRef>
          </c:yVal>
        </c:ser>
        <c:ser>
          <c:idx val="7"/>
          <c:order val="7"/>
          <c:xVal>
            <c:numRef>
              <c:f>Линейность!$A$21:$A$27</c:f>
              <c:numCache>
                <c:formatCode>General</c:formatCode>
                <c:ptCount val="7"/>
                <c:pt idx="0">
                  <c:v>-10</c:v>
                </c:pt>
                <c:pt idx="1">
                  <c:v>-7</c:v>
                </c:pt>
                <c:pt idx="2">
                  <c:v>-5</c:v>
                </c:pt>
                <c:pt idx="3">
                  <c:v>-2</c:v>
                </c:pt>
                <c:pt idx="4">
                  <c:v>0</c:v>
                </c:pt>
                <c:pt idx="5">
                  <c:v>2</c:v>
                </c:pt>
                <c:pt idx="6">
                  <c:v>5</c:v>
                </c:pt>
              </c:numCache>
            </c:numRef>
          </c:xVal>
          <c:yVal>
            <c:numRef>
              <c:f>Линейность!$I$21:$I$27</c:f>
              <c:numCache>
                <c:formatCode>0.0000</c:formatCode>
                <c:ptCount val="7"/>
                <c:pt idx="0">
                  <c:v>0</c:v>
                </c:pt>
                <c:pt idx="1">
                  <c:v>-1.1161201878551186E-3</c:v>
                </c:pt>
                <c:pt idx="2">
                  <c:v>-1.9263217323706172E-3</c:v>
                </c:pt>
                <c:pt idx="3">
                  <c:v>-2.153015136717451E-3</c:v>
                </c:pt>
                <c:pt idx="4">
                  <c:v>-4.4633965743199906E-3</c:v>
                </c:pt>
                <c:pt idx="5">
                  <c:v>-6.9050839072756776E-3</c:v>
                </c:pt>
                <c:pt idx="6">
                  <c:v>-3.5981630024134459E-3</c:v>
                </c:pt>
              </c:numCache>
            </c:numRef>
          </c:yVal>
        </c:ser>
        <c:ser>
          <c:idx val="8"/>
          <c:order val="8"/>
          <c:xVal>
            <c:numRef>
              <c:f>Линейность!$A$21:$A$27</c:f>
              <c:numCache>
                <c:formatCode>General</c:formatCode>
                <c:ptCount val="7"/>
                <c:pt idx="0">
                  <c:v>-10</c:v>
                </c:pt>
                <c:pt idx="1">
                  <c:v>-7</c:v>
                </c:pt>
                <c:pt idx="2">
                  <c:v>-5</c:v>
                </c:pt>
                <c:pt idx="3">
                  <c:v>-2</c:v>
                </c:pt>
                <c:pt idx="4">
                  <c:v>0</c:v>
                </c:pt>
                <c:pt idx="5">
                  <c:v>2</c:v>
                </c:pt>
                <c:pt idx="6">
                  <c:v>5</c:v>
                </c:pt>
              </c:numCache>
            </c:numRef>
          </c:xVal>
          <c:yVal>
            <c:numRef>
              <c:f>Линейность!$J$21:$J$27</c:f>
              <c:numCache>
                <c:formatCode>0.0000</c:formatCode>
                <c:ptCount val="7"/>
                <c:pt idx="0">
                  <c:v>0</c:v>
                </c:pt>
                <c:pt idx="1">
                  <c:v>-7.6573020533765579E-4</c:v>
                </c:pt>
                <c:pt idx="2">
                  <c:v>-1.2573442961044679E-3</c:v>
                </c:pt>
                <c:pt idx="3">
                  <c:v>-2.2198325709280042E-3</c:v>
                </c:pt>
                <c:pt idx="4">
                  <c:v>-3.8506357293365085E-3</c:v>
                </c:pt>
                <c:pt idx="5">
                  <c:v>-8.0573634097427793E-3</c:v>
                </c:pt>
                <c:pt idx="6">
                  <c:v>-3.46444782457489E-3</c:v>
                </c:pt>
              </c:numCache>
            </c:numRef>
          </c:yVal>
        </c:ser>
        <c:ser>
          <c:idx val="9"/>
          <c:order val="9"/>
          <c:xVal>
            <c:numRef>
              <c:f>Линейность!$A$21:$A$27</c:f>
              <c:numCache>
                <c:formatCode>General</c:formatCode>
                <c:ptCount val="7"/>
                <c:pt idx="0">
                  <c:v>-10</c:v>
                </c:pt>
                <c:pt idx="1">
                  <c:v>-7</c:v>
                </c:pt>
                <c:pt idx="2">
                  <c:v>-5</c:v>
                </c:pt>
                <c:pt idx="3">
                  <c:v>-2</c:v>
                </c:pt>
                <c:pt idx="4">
                  <c:v>0</c:v>
                </c:pt>
                <c:pt idx="5">
                  <c:v>2</c:v>
                </c:pt>
                <c:pt idx="6">
                  <c:v>5</c:v>
                </c:pt>
              </c:numCache>
            </c:numRef>
          </c:xVal>
          <c:yVal>
            <c:numRef>
              <c:f>Линейность!$K$21:$K$27</c:f>
              <c:numCache>
                <c:formatCode>0.0000</c:formatCode>
                <c:ptCount val="7"/>
                <c:pt idx="0">
                  <c:v>0</c:v>
                </c:pt>
                <c:pt idx="1">
                  <c:v>-8.4877014159823183E-4</c:v>
                </c:pt>
                <c:pt idx="2">
                  <c:v>-1.3762022319618872E-3</c:v>
                </c:pt>
                <c:pt idx="3">
                  <c:v>-2.0149632504129489E-3</c:v>
                </c:pt>
                <c:pt idx="4">
                  <c:v>-3.5366259123174575E-3</c:v>
                </c:pt>
                <c:pt idx="5">
                  <c:v>-7.0322940224132324E-3</c:v>
                </c:pt>
                <c:pt idx="6">
                  <c:v>-3.2982073332160633E-3</c:v>
                </c:pt>
              </c:numCache>
            </c:numRef>
          </c:yVal>
        </c:ser>
        <c:ser>
          <c:idx val="10"/>
          <c:order val="10"/>
          <c:xVal>
            <c:numRef>
              <c:f>Линейность!$A$21:$A$27</c:f>
              <c:numCache>
                <c:formatCode>General</c:formatCode>
                <c:ptCount val="7"/>
                <c:pt idx="0">
                  <c:v>-10</c:v>
                </c:pt>
                <c:pt idx="1">
                  <c:v>-7</c:v>
                </c:pt>
                <c:pt idx="2">
                  <c:v>-5</c:v>
                </c:pt>
                <c:pt idx="3">
                  <c:v>-2</c:v>
                </c:pt>
                <c:pt idx="4">
                  <c:v>0</c:v>
                </c:pt>
                <c:pt idx="5">
                  <c:v>2</c:v>
                </c:pt>
                <c:pt idx="6">
                  <c:v>5</c:v>
                </c:pt>
              </c:numCache>
            </c:numRef>
          </c:xVal>
          <c:yVal>
            <c:numRef>
              <c:f>Линейность!$L$21:$L$27</c:f>
              <c:numCache>
                <c:formatCode>0.0000</c:formatCode>
                <c:ptCount val="7"/>
                <c:pt idx="0">
                  <c:v>0</c:v>
                </c:pt>
                <c:pt idx="1">
                  <c:v>-9.6935472991277472E-4</c:v>
                </c:pt>
                <c:pt idx="2">
                  <c:v>-1.5478636089166775E-3</c:v>
                </c:pt>
                <c:pt idx="3">
                  <c:v>-2.224088969988991E-3</c:v>
                </c:pt>
                <c:pt idx="4">
                  <c:v>-4.1758888646231986E-3</c:v>
                </c:pt>
                <c:pt idx="5">
                  <c:v>-7.8884727076539152E-3</c:v>
                </c:pt>
                <c:pt idx="6">
                  <c:v>-3.2634735107506252E-3</c:v>
                </c:pt>
              </c:numCache>
            </c:numRef>
          </c:yVal>
        </c:ser>
        <c:ser>
          <c:idx val="11"/>
          <c:order val="11"/>
          <c:xVal>
            <c:numRef>
              <c:f>Линейность!$A$21:$A$27</c:f>
              <c:numCache>
                <c:formatCode>General</c:formatCode>
                <c:ptCount val="7"/>
                <c:pt idx="0">
                  <c:v>-10</c:v>
                </c:pt>
                <c:pt idx="1">
                  <c:v>-7</c:v>
                </c:pt>
                <c:pt idx="2">
                  <c:v>-5</c:v>
                </c:pt>
                <c:pt idx="3">
                  <c:v>-2</c:v>
                </c:pt>
                <c:pt idx="4">
                  <c:v>0</c:v>
                </c:pt>
                <c:pt idx="5">
                  <c:v>2</c:v>
                </c:pt>
                <c:pt idx="6">
                  <c:v>5</c:v>
                </c:pt>
              </c:numCache>
            </c:numRef>
          </c:xVal>
          <c:yVal>
            <c:numRef>
              <c:f>Линейность!$M$21:$M$27</c:f>
              <c:numCache>
                <c:formatCode>0.0000</c:formatCode>
                <c:ptCount val="7"/>
                <c:pt idx="0">
                  <c:v>0</c:v>
                </c:pt>
                <c:pt idx="1">
                  <c:v>-9.201852898821361E-4</c:v>
                </c:pt>
                <c:pt idx="2">
                  <c:v>-1.0709260639368834E-3</c:v>
                </c:pt>
                <c:pt idx="3">
                  <c:v>-2.4067125822355151E-3</c:v>
                </c:pt>
                <c:pt idx="4">
                  <c:v>-4.2985614977373056E-3</c:v>
                </c:pt>
                <c:pt idx="5">
                  <c:v>-7.2179693924742661E-3</c:v>
                </c:pt>
                <c:pt idx="6">
                  <c:v>-3.0915109734769297E-3</c:v>
                </c:pt>
              </c:numCache>
            </c:numRef>
          </c:yVal>
        </c:ser>
        <c:ser>
          <c:idx val="12"/>
          <c:order val="12"/>
          <c:xVal>
            <c:numRef>
              <c:f>Линейность!$A$21:$A$27</c:f>
              <c:numCache>
                <c:formatCode>General</c:formatCode>
                <c:ptCount val="7"/>
                <c:pt idx="0">
                  <c:v>-10</c:v>
                </c:pt>
                <c:pt idx="1">
                  <c:v>-7</c:v>
                </c:pt>
                <c:pt idx="2">
                  <c:v>-5</c:v>
                </c:pt>
                <c:pt idx="3">
                  <c:v>-2</c:v>
                </c:pt>
                <c:pt idx="4">
                  <c:v>0</c:v>
                </c:pt>
                <c:pt idx="5">
                  <c:v>2</c:v>
                </c:pt>
                <c:pt idx="6">
                  <c:v>5</c:v>
                </c:pt>
              </c:numCache>
            </c:numRef>
          </c:xVal>
          <c:yVal>
            <c:numRef>
              <c:f>Линейность!$N$21:$N$27</c:f>
              <c:numCache>
                <c:formatCode>0.0000</c:formatCode>
                <c:ptCount val="7"/>
                <c:pt idx="0">
                  <c:v>0</c:v>
                </c:pt>
                <c:pt idx="1">
                  <c:v>-1.2962742855671117E-3</c:v>
                </c:pt>
                <c:pt idx="2">
                  <c:v>-1.6567832545194561E-3</c:v>
                </c:pt>
                <c:pt idx="3">
                  <c:v>-1.5741448653350254E-3</c:v>
                </c:pt>
                <c:pt idx="4">
                  <c:v>-3.2714040655802005E-3</c:v>
                </c:pt>
                <c:pt idx="5">
                  <c:v>-7.8071995785314319E-3</c:v>
                </c:pt>
                <c:pt idx="6">
                  <c:v>-3.0481438887702828E-3</c:v>
                </c:pt>
              </c:numCache>
            </c:numRef>
          </c:yVal>
        </c:ser>
        <c:ser>
          <c:idx val="13"/>
          <c:order val="13"/>
          <c:xVal>
            <c:numRef>
              <c:f>Линейность!$A$21:$A$27</c:f>
              <c:numCache>
                <c:formatCode>General</c:formatCode>
                <c:ptCount val="7"/>
                <c:pt idx="0">
                  <c:v>-10</c:v>
                </c:pt>
                <c:pt idx="1">
                  <c:v>-7</c:v>
                </c:pt>
                <c:pt idx="2">
                  <c:v>-5</c:v>
                </c:pt>
                <c:pt idx="3">
                  <c:v>-2</c:v>
                </c:pt>
                <c:pt idx="4">
                  <c:v>0</c:v>
                </c:pt>
                <c:pt idx="5">
                  <c:v>2</c:v>
                </c:pt>
                <c:pt idx="6">
                  <c:v>5</c:v>
                </c:pt>
              </c:numCache>
            </c:numRef>
          </c:xVal>
          <c:yVal>
            <c:numRef>
              <c:f>Линейность!$O$21:$O$27</c:f>
              <c:numCache>
                <c:formatCode>0.0000</c:formatCode>
                <c:ptCount val="7"/>
                <c:pt idx="0">
                  <c:v>0</c:v>
                </c:pt>
                <c:pt idx="1">
                  <c:v>-1.2013686330747397E-3</c:v>
                </c:pt>
                <c:pt idx="2">
                  <c:v>-1.5719564337490777E-3</c:v>
                </c:pt>
                <c:pt idx="3">
                  <c:v>-1.7457660875824788E-3</c:v>
                </c:pt>
                <c:pt idx="4">
                  <c:v>-4.1152552554476326E-3</c:v>
                </c:pt>
                <c:pt idx="5">
                  <c:v>-7.2733828895957253E-3</c:v>
                </c:pt>
                <c:pt idx="6">
                  <c:v>-3.0928160014875861E-3</c:v>
                </c:pt>
              </c:numCache>
            </c:numRef>
          </c:yVal>
        </c:ser>
        <c:ser>
          <c:idx val="14"/>
          <c:order val="14"/>
          <c:xVal>
            <c:numRef>
              <c:f>Линейность!$A$21:$A$27</c:f>
              <c:numCache>
                <c:formatCode>General</c:formatCode>
                <c:ptCount val="7"/>
                <c:pt idx="0">
                  <c:v>-10</c:v>
                </c:pt>
                <c:pt idx="1">
                  <c:v>-7</c:v>
                </c:pt>
                <c:pt idx="2">
                  <c:v>-5</c:v>
                </c:pt>
                <c:pt idx="3">
                  <c:v>-2</c:v>
                </c:pt>
                <c:pt idx="4">
                  <c:v>0</c:v>
                </c:pt>
                <c:pt idx="5">
                  <c:v>2</c:v>
                </c:pt>
                <c:pt idx="6">
                  <c:v>5</c:v>
                </c:pt>
              </c:numCache>
            </c:numRef>
          </c:xVal>
          <c:yVal>
            <c:numRef>
              <c:f>Линейность!$P$21:$P$27</c:f>
              <c:numCache>
                <c:formatCode>0.0000</c:formatCode>
                <c:ptCount val="7"/>
                <c:pt idx="0">
                  <c:v>0</c:v>
                </c:pt>
                <c:pt idx="1">
                  <c:v>-7.2722184030205028E-4</c:v>
                </c:pt>
                <c:pt idx="2">
                  <c:v>-1.5502728913957542E-3</c:v>
                </c:pt>
                <c:pt idx="3">
                  <c:v>-2.2542050010232462E-3</c:v>
                </c:pt>
                <c:pt idx="4">
                  <c:v>-4.446130049850513E-3</c:v>
                </c:pt>
                <c:pt idx="5">
                  <c:v>-7.8274375513914807E-3</c:v>
                </c:pt>
                <c:pt idx="6">
                  <c:v>-3.0863912481915445E-3</c:v>
                </c:pt>
              </c:numCache>
            </c:numRef>
          </c:yVal>
        </c:ser>
        <c:ser>
          <c:idx val="15"/>
          <c:order val="15"/>
          <c:xVal>
            <c:numRef>
              <c:f>Линейность!$A$21:$A$27</c:f>
              <c:numCache>
                <c:formatCode>General</c:formatCode>
                <c:ptCount val="7"/>
                <c:pt idx="0">
                  <c:v>-10</c:v>
                </c:pt>
                <c:pt idx="1">
                  <c:v>-7</c:v>
                </c:pt>
                <c:pt idx="2">
                  <c:v>-5</c:v>
                </c:pt>
                <c:pt idx="3">
                  <c:v>-2</c:v>
                </c:pt>
                <c:pt idx="4">
                  <c:v>0</c:v>
                </c:pt>
                <c:pt idx="5">
                  <c:v>2</c:v>
                </c:pt>
                <c:pt idx="6">
                  <c:v>5</c:v>
                </c:pt>
              </c:numCache>
            </c:numRef>
          </c:xVal>
          <c:yVal>
            <c:numRef>
              <c:f>Линейность!$Q$21:$Q$27</c:f>
              <c:numCache>
                <c:formatCode>0.0000</c:formatCode>
                <c:ptCount val="7"/>
                <c:pt idx="0">
                  <c:v>0</c:v>
                </c:pt>
                <c:pt idx="1">
                  <c:v>-9.1924165424583926E-4</c:v>
                </c:pt>
                <c:pt idx="2">
                  <c:v>-1.791602686834759E-3</c:v>
                </c:pt>
                <c:pt idx="3">
                  <c:v>-1.9029316149277165E-3</c:v>
                </c:pt>
                <c:pt idx="4">
                  <c:v>-3.5908347681982999E-3</c:v>
                </c:pt>
                <c:pt idx="5">
                  <c:v>-7.4490998920692664E-3</c:v>
                </c:pt>
                <c:pt idx="6">
                  <c:v>-3.1915965833212434E-3</c:v>
                </c:pt>
              </c:numCache>
            </c:numRef>
          </c:yVal>
        </c:ser>
        <c:axId val="79702656"/>
        <c:axId val="79716736"/>
      </c:scatterChart>
      <c:valAx>
        <c:axId val="79702656"/>
        <c:scaling>
          <c:orientation val="minMax"/>
        </c:scaling>
        <c:axPos val="b"/>
        <c:numFmt formatCode="General" sourceLinked="1"/>
        <c:tickLblPos val="nextTo"/>
        <c:crossAx val="79716736"/>
        <c:crosses val="autoZero"/>
        <c:crossBetween val="midCat"/>
      </c:valAx>
      <c:valAx>
        <c:axId val="79716736"/>
        <c:scaling>
          <c:orientation val="minMax"/>
        </c:scaling>
        <c:axPos val="l"/>
        <c:majorGridlines/>
        <c:numFmt formatCode="0.0000" sourceLinked="1"/>
        <c:tickLblPos val="nextTo"/>
        <c:crossAx val="79702656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344" l="0.70000000000000062" r="0.70000000000000062" t="0.75000000000000344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>
        <c:manualLayout>
          <c:layoutTarget val="inner"/>
          <c:xMode val="edge"/>
          <c:yMode val="edge"/>
          <c:x val="9.0208324966724804E-3"/>
          <c:y val="1.9265154014095821E-2"/>
          <c:w val="0.94433660981675305"/>
          <c:h val="0.92990051234044502"/>
        </c:manualLayout>
      </c:layout>
      <c:scatterChart>
        <c:scatterStyle val="lineMarker"/>
        <c:ser>
          <c:idx val="0"/>
          <c:order val="0"/>
          <c:xVal>
            <c:numRef>
              <c:f>Погрешность!$A$15:$A$23</c:f>
              <c:numCache>
                <c:formatCode>General</c:formatCode>
                <c:ptCount val="9"/>
                <c:pt idx="0">
                  <c:v>-10</c:v>
                </c:pt>
                <c:pt idx="1">
                  <c:v>-7</c:v>
                </c:pt>
                <c:pt idx="2">
                  <c:v>-5</c:v>
                </c:pt>
                <c:pt idx="3">
                  <c:v>-2</c:v>
                </c:pt>
                <c:pt idx="4">
                  <c:v>0</c:v>
                </c:pt>
                <c:pt idx="5">
                  <c:v>2</c:v>
                </c:pt>
                <c:pt idx="6">
                  <c:v>5</c:v>
                </c:pt>
                <c:pt idx="7">
                  <c:v>7</c:v>
                </c:pt>
                <c:pt idx="8">
                  <c:v>10</c:v>
                </c:pt>
              </c:numCache>
            </c:numRef>
          </c:xVal>
          <c:yVal>
            <c:numRef>
              <c:f>Погрешность!$B$15:$B$23</c:f>
              <c:numCache>
                <c:formatCode>0.0000</c:formatCode>
                <c:ptCount val="9"/>
                <c:pt idx="0">
                  <c:v>26.819605263157428</c:v>
                </c:pt>
                <c:pt idx="1">
                  <c:v>24.752500000000509</c:v>
                </c:pt>
                <c:pt idx="2">
                  <c:v>28.089473684210134</c:v>
                </c:pt>
                <c:pt idx="3">
                  <c:v>23.888552631578932</c:v>
                </c:pt>
                <c:pt idx="4">
                  <c:v>23.106315789473683</c:v>
                </c:pt>
                <c:pt idx="5">
                  <c:v>5.4768421052631311</c:v>
                </c:pt>
                <c:pt idx="6">
                  <c:v>5.4217105263160192</c:v>
                </c:pt>
                <c:pt idx="7">
                  <c:v>4.4511842105257529</c:v>
                </c:pt>
                <c:pt idx="8">
                  <c:v>6.9193421052623307</c:v>
                </c:pt>
              </c:numCache>
            </c:numRef>
          </c:yVal>
        </c:ser>
        <c:ser>
          <c:idx val="1"/>
          <c:order val="1"/>
          <c:xVal>
            <c:numRef>
              <c:f>Погрешность!$A$15:$A$23</c:f>
              <c:numCache>
                <c:formatCode>General</c:formatCode>
                <c:ptCount val="9"/>
                <c:pt idx="0">
                  <c:v>-10</c:v>
                </c:pt>
                <c:pt idx="1">
                  <c:v>-7</c:v>
                </c:pt>
                <c:pt idx="2">
                  <c:v>-5</c:v>
                </c:pt>
                <c:pt idx="3">
                  <c:v>-2</c:v>
                </c:pt>
                <c:pt idx="4">
                  <c:v>0</c:v>
                </c:pt>
                <c:pt idx="5">
                  <c:v>2</c:v>
                </c:pt>
                <c:pt idx="6">
                  <c:v>5</c:v>
                </c:pt>
                <c:pt idx="7">
                  <c:v>7</c:v>
                </c:pt>
                <c:pt idx="8">
                  <c:v>10</c:v>
                </c:pt>
              </c:numCache>
            </c:numRef>
          </c:xVal>
          <c:yVal>
            <c:numRef>
              <c:f>Погрешность!$C$15:$C$23</c:f>
              <c:numCache>
                <c:formatCode>0.0000</c:formatCode>
                <c:ptCount val="9"/>
                <c:pt idx="0">
                  <c:v>26.729605263157282</c:v>
                </c:pt>
                <c:pt idx="1">
                  <c:v>27.86723684210483</c:v>
                </c:pt>
                <c:pt idx="2">
                  <c:v>22.976052631578568</c:v>
                </c:pt>
                <c:pt idx="3">
                  <c:v>19.21105263157915</c:v>
                </c:pt>
                <c:pt idx="4">
                  <c:v>21.549342105263158</c:v>
                </c:pt>
                <c:pt idx="5">
                  <c:v>4.1032894736840717</c:v>
                </c:pt>
                <c:pt idx="6">
                  <c:v>5.4271052631575003</c:v>
                </c:pt>
                <c:pt idx="7">
                  <c:v>3.5911842105269898</c:v>
                </c:pt>
                <c:pt idx="8">
                  <c:v>5.9496052631584462</c:v>
                </c:pt>
              </c:numCache>
            </c:numRef>
          </c:yVal>
        </c:ser>
        <c:ser>
          <c:idx val="2"/>
          <c:order val="2"/>
          <c:xVal>
            <c:numRef>
              <c:f>Погрешность!$A$15:$A$23</c:f>
              <c:numCache>
                <c:formatCode>General</c:formatCode>
                <c:ptCount val="9"/>
                <c:pt idx="0">
                  <c:v>-10</c:v>
                </c:pt>
                <c:pt idx="1">
                  <c:v>-7</c:v>
                </c:pt>
                <c:pt idx="2">
                  <c:v>-5</c:v>
                </c:pt>
                <c:pt idx="3">
                  <c:v>-2</c:v>
                </c:pt>
                <c:pt idx="4">
                  <c:v>0</c:v>
                </c:pt>
                <c:pt idx="5">
                  <c:v>2</c:v>
                </c:pt>
                <c:pt idx="6">
                  <c:v>5</c:v>
                </c:pt>
                <c:pt idx="7">
                  <c:v>7</c:v>
                </c:pt>
                <c:pt idx="8">
                  <c:v>10</c:v>
                </c:pt>
              </c:numCache>
            </c:numRef>
          </c:xVal>
          <c:yVal>
            <c:numRef>
              <c:f>Погрешность!$D$15:$D$23</c:f>
              <c:numCache>
                <c:formatCode>0.0000</c:formatCode>
                <c:ptCount val="9"/>
                <c:pt idx="0">
                  <c:v>19.284078947368471</c:v>
                </c:pt>
                <c:pt idx="1">
                  <c:v>22.236710526316529</c:v>
                </c:pt>
                <c:pt idx="2">
                  <c:v>23.107236842105522</c:v>
                </c:pt>
                <c:pt idx="3">
                  <c:v>20.217763157894751</c:v>
                </c:pt>
                <c:pt idx="4">
                  <c:v>21.612894736842104</c:v>
                </c:pt>
                <c:pt idx="5">
                  <c:v>4.8344736842104794</c:v>
                </c:pt>
                <c:pt idx="6">
                  <c:v>4.4998684210522697</c:v>
                </c:pt>
                <c:pt idx="7">
                  <c:v>4.4647368421046849</c:v>
                </c:pt>
                <c:pt idx="8">
                  <c:v>5.6836842105258256</c:v>
                </c:pt>
              </c:numCache>
            </c:numRef>
          </c:yVal>
        </c:ser>
        <c:ser>
          <c:idx val="3"/>
          <c:order val="3"/>
          <c:xVal>
            <c:numRef>
              <c:f>Погрешность!$A$15:$A$23</c:f>
              <c:numCache>
                <c:formatCode>General</c:formatCode>
                <c:ptCount val="9"/>
                <c:pt idx="0">
                  <c:v>-10</c:v>
                </c:pt>
                <c:pt idx="1">
                  <c:v>-7</c:v>
                </c:pt>
                <c:pt idx="2">
                  <c:v>-5</c:v>
                </c:pt>
                <c:pt idx="3">
                  <c:v>-2</c:v>
                </c:pt>
                <c:pt idx="4">
                  <c:v>0</c:v>
                </c:pt>
                <c:pt idx="5">
                  <c:v>2</c:v>
                </c:pt>
                <c:pt idx="6">
                  <c:v>5</c:v>
                </c:pt>
                <c:pt idx="7">
                  <c:v>7</c:v>
                </c:pt>
                <c:pt idx="8">
                  <c:v>10</c:v>
                </c:pt>
              </c:numCache>
            </c:numRef>
          </c:xVal>
          <c:yVal>
            <c:numRef>
              <c:f>Погрешность!$E$15:$E$23</c:f>
              <c:numCache>
                <c:formatCode>0.0000</c:formatCode>
                <c:ptCount val="9"/>
                <c:pt idx="0">
                  <c:v>23.069999999999709</c:v>
                </c:pt>
                <c:pt idx="1">
                  <c:v>29.191315789474174</c:v>
                </c:pt>
                <c:pt idx="2">
                  <c:v>20.20302631578943</c:v>
                </c:pt>
                <c:pt idx="3">
                  <c:v>23.301842105262949</c:v>
                </c:pt>
                <c:pt idx="4">
                  <c:v>21.388684210526314</c:v>
                </c:pt>
                <c:pt idx="5">
                  <c:v>4.6197368421053397</c:v>
                </c:pt>
                <c:pt idx="6">
                  <c:v>4</c:v>
                </c:pt>
                <c:pt idx="7">
                  <c:v>5.3381578947373782</c:v>
                </c:pt>
                <c:pt idx="8">
                  <c:v>4.9723684210530337</c:v>
                </c:pt>
              </c:numCache>
            </c:numRef>
          </c:yVal>
        </c:ser>
        <c:ser>
          <c:idx val="4"/>
          <c:order val="4"/>
          <c:xVal>
            <c:numRef>
              <c:f>Погрешность!$A$15:$A$23</c:f>
              <c:numCache>
                <c:formatCode>General</c:formatCode>
                <c:ptCount val="9"/>
                <c:pt idx="0">
                  <c:v>-10</c:v>
                </c:pt>
                <c:pt idx="1">
                  <c:v>-7</c:v>
                </c:pt>
                <c:pt idx="2">
                  <c:v>-5</c:v>
                </c:pt>
                <c:pt idx="3">
                  <c:v>-2</c:v>
                </c:pt>
                <c:pt idx="4">
                  <c:v>0</c:v>
                </c:pt>
                <c:pt idx="5">
                  <c:v>2</c:v>
                </c:pt>
                <c:pt idx="6">
                  <c:v>5</c:v>
                </c:pt>
                <c:pt idx="7">
                  <c:v>7</c:v>
                </c:pt>
                <c:pt idx="8">
                  <c:v>10</c:v>
                </c:pt>
              </c:numCache>
            </c:numRef>
          </c:xVal>
          <c:yVal>
            <c:numRef>
              <c:f>Погрешность!$F$15:$F$23</c:f>
              <c:numCache>
                <c:formatCode>0.0000</c:formatCode>
                <c:ptCount val="9"/>
                <c:pt idx="0">
                  <c:v>22.881447368421505</c:v>
                </c:pt>
                <c:pt idx="1">
                  <c:v>26.529078947369271</c:v>
                </c:pt>
                <c:pt idx="2">
                  <c:v>21.199210526316165</c:v>
                </c:pt>
                <c:pt idx="3">
                  <c:v>21.730921052631402</c:v>
                </c:pt>
                <c:pt idx="4">
                  <c:v>22.773289473684208</c:v>
                </c:pt>
                <c:pt idx="5">
                  <c:v>4.6252631578945511</c:v>
                </c:pt>
                <c:pt idx="6">
                  <c:v>4.1468421052632038</c:v>
                </c:pt>
                <c:pt idx="7">
                  <c:v>5.1886842105268443</c:v>
                </c:pt>
                <c:pt idx="8">
                  <c:v>4.728289473683617</c:v>
                </c:pt>
              </c:numCache>
            </c:numRef>
          </c:yVal>
        </c:ser>
        <c:ser>
          <c:idx val="5"/>
          <c:order val="5"/>
          <c:xVal>
            <c:numRef>
              <c:f>Погрешность!$A$15:$A$23</c:f>
              <c:numCache>
                <c:formatCode>General</c:formatCode>
                <c:ptCount val="9"/>
                <c:pt idx="0">
                  <c:v>-10</c:v>
                </c:pt>
                <c:pt idx="1">
                  <c:v>-7</c:v>
                </c:pt>
                <c:pt idx="2">
                  <c:v>-5</c:v>
                </c:pt>
                <c:pt idx="3">
                  <c:v>-2</c:v>
                </c:pt>
                <c:pt idx="4">
                  <c:v>0</c:v>
                </c:pt>
                <c:pt idx="5">
                  <c:v>2</c:v>
                </c:pt>
                <c:pt idx="6">
                  <c:v>5</c:v>
                </c:pt>
                <c:pt idx="7">
                  <c:v>7</c:v>
                </c:pt>
                <c:pt idx="8">
                  <c:v>10</c:v>
                </c:pt>
              </c:numCache>
            </c:numRef>
          </c:xVal>
          <c:yVal>
            <c:numRef>
              <c:f>Погрешность!$G$15:$G$23</c:f>
              <c:numCache>
                <c:formatCode>0.0000</c:formatCode>
                <c:ptCount val="9"/>
                <c:pt idx="0">
                  <c:v>29.560789473684054</c:v>
                </c:pt>
                <c:pt idx="1">
                  <c:v>24.626184210526844</c:v>
                </c:pt>
                <c:pt idx="2">
                  <c:v>19.746315789473556</c:v>
                </c:pt>
                <c:pt idx="3">
                  <c:v>25.763815789473483</c:v>
                </c:pt>
                <c:pt idx="4">
                  <c:v>22.653421052631579</c:v>
                </c:pt>
                <c:pt idx="5">
                  <c:v>4.8678947368421177</c:v>
                </c:pt>
                <c:pt idx="6">
                  <c:v>4.5267105263155827</c:v>
                </c:pt>
                <c:pt idx="7">
                  <c:v>6.0961842105261894</c:v>
                </c:pt>
                <c:pt idx="8">
                  <c:v>4.6085526315782772</c:v>
                </c:pt>
              </c:numCache>
            </c:numRef>
          </c:yVal>
        </c:ser>
        <c:ser>
          <c:idx val="6"/>
          <c:order val="6"/>
          <c:xVal>
            <c:numRef>
              <c:f>Погрешность!$A$15:$A$23</c:f>
              <c:numCache>
                <c:formatCode>General</c:formatCode>
                <c:ptCount val="9"/>
                <c:pt idx="0">
                  <c:v>-10</c:v>
                </c:pt>
                <c:pt idx="1">
                  <c:v>-7</c:v>
                </c:pt>
                <c:pt idx="2">
                  <c:v>-5</c:v>
                </c:pt>
                <c:pt idx="3">
                  <c:v>-2</c:v>
                </c:pt>
                <c:pt idx="4">
                  <c:v>0</c:v>
                </c:pt>
                <c:pt idx="5">
                  <c:v>2</c:v>
                </c:pt>
                <c:pt idx="6">
                  <c:v>5</c:v>
                </c:pt>
                <c:pt idx="7">
                  <c:v>7</c:v>
                </c:pt>
                <c:pt idx="8">
                  <c:v>10</c:v>
                </c:pt>
              </c:numCache>
            </c:numRef>
          </c:xVal>
          <c:yVal>
            <c:numRef>
              <c:f>Погрешность!$H$15:$H$23</c:f>
              <c:numCache>
                <c:formatCode>0.0000</c:formatCode>
                <c:ptCount val="9"/>
                <c:pt idx="0">
                  <c:v>23.873026315788593</c:v>
                </c:pt>
                <c:pt idx="1">
                  <c:v>22.617500000000291</c:v>
                </c:pt>
                <c:pt idx="2">
                  <c:v>24.180394736841663</c:v>
                </c:pt>
                <c:pt idx="3">
                  <c:v>24.228684210526353</c:v>
                </c:pt>
                <c:pt idx="4">
                  <c:v>26.469605263157895</c:v>
                </c:pt>
                <c:pt idx="5">
                  <c:v>5.0518421052629492</c:v>
                </c:pt>
                <c:pt idx="6">
                  <c:v>3.8240789473684345</c:v>
                </c:pt>
                <c:pt idx="7">
                  <c:v>5.4652631578956061</c:v>
                </c:pt>
                <c:pt idx="8">
                  <c:v>5.4046052631583734</c:v>
                </c:pt>
              </c:numCache>
            </c:numRef>
          </c:yVal>
        </c:ser>
        <c:ser>
          <c:idx val="7"/>
          <c:order val="7"/>
          <c:xVal>
            <c:numRef>
              <c:f>Погрешность!$A$15:$A$23</c:f>
              <c:numCache>
                <c:formatCode>General</c:formatCode>
                <c:ptCount val="9"/>
                <c:pt idx="0">
                  <c:v>-10</c:v>
                </c:pt>
                <c:pt idx="1">
                  <c:v>-7</c:v>
                </c:pt>
                <c:pt idx="2">
                  <c:v>-5</c:v>
                </c:pt>
                <c:pt idx="3">
                  <c:v>-2</c:v>
                </c:pt>
                <c:pt idx="4">
                  <c:v>0</c:v>
                </c:pt>
                <c:pt idx="5">
                  <c:v>2</c:v>
                </c:pt>
                <c:pt idx="6">
                  <c:v>5</c:v>
                </c:pt>
                <c:pt idx="7">
                  <c:v>7</c:v>
                </c:pt>
                <c:pt idx="8">
                  <c:v>10</c:v>
                </c:pt>
              </c:numCache>
            </c:numRef>
          </c:xVal>
          <c:yVal>
            <c:numRef>
              <c:f>Погрешность!$I$15:$I$23</c:f>
              <c:numCache>
                <c:formatCode>0.0000</c:formatCode>
                <c:ptCount val="9"/>
                <c:pt idx="0">
                  <c:v>21.489473684210679</c:v>
                </c:pt>
                <c:pt idx="1">
                  <c:v>19.787236842104903</c:v>
                </c:pt>
                <c:pt idx="2">
                  <c:v>19.174078947368798</c:v>
                </c:pt>
                <c:pt idx="3">
                  <c:v>18.819605263157882</c:v>
                </c:pt>
                <c:pt idx="4">
                  <c:v>23.058815789473684</c:v>
                </c:pt>
                <c:pt idx="5">
                  <c:v>4.4802631578945693</c:v>
                </c:pt>
                <c:pt idx="6">
                  <c:v>4.3286842105262622</c:v>
                </c:pt>
                <c:pt idx="7">
                  <c:v>3.8685526315784955</c:v>
                </c:pt>
                <c:pt idx="8">
                  <c:v>5.7969736842096609</c:v>
                </c:pt>
              </c:numCache>
            </c:numRef>
          </c:yVal>
        </c:ser>
        <c:ser>
          <c:idx val="8"/>
          <c:order val="8"/>
          <c:xVal>
            <c:numRef>
              <c:f>Погрешность!$A$15:$A$23</c:f>
              <c:numCache>
                <c:formatCode>General</c:formatCode>
                <c:ptCount val="9"/>
                <c:pt idx="0">
                  <c:v>-10</c:v>
                </c:pt>
                <c:pt idx="1">
                  <c:v>-7</c:v>
                </c:pt>
                <c:pt idx="2">
                  <c:v>-5</c:v>
                </c:pt>
                <c:pt idx="3">
                  <c:v>-2</c:v>
                </c:pt>
                <c:pt idx="4">
                  <c:v>0</c:v>
                </c:pt>
                <c:pt idx="5">
                  <c:v>2</c:v>
                </c:pt>
                <c:pt idx="6">
                  <c:v>5</c:v>
                </c:pt>
                <c:pt idx="7">
                  <c:v>7</c:v>
                </c:pt>
                <c:pt idx="8">
                  <c:v>10</c:v>
                </c:pt>
              </c:numCache>
            </c:numRef>
          </c:xVal>
          <c:yVal>
            <c:numRef>
              <c:f>Погрешность!$J$15:$J$23</c:f>
              <c:numCache>
                <c:formatCode>0.0000</c:formatCode>
                <c:ptCount val="9"/>
                <c:pt idx="0">
                  <c:v>23.464473684211043</c:v>
                </c:pt>
                <c:pt idx="1">
                  <c:v>22.720131578947985</c:v>
                </c:pt>
                <c:pt idx="2">
                  <c:v>37.003684210526444</c:v>
                </c:pt>
                <c:pt idx="3">
                  <c:v>23.752763157894606</c:v>
                </c:pt>
                <c:pt idx="4">
                  <c:v>24.090394736842107</c:v>
                </c:pt>
                <c:pt idx="5">
                  <c:v>5.4105263157894115</c:v>
                </c:pt>
                <c:pt idx="6">
                  <c:v>4.1607894736844173</c:v>
                </c:pt>
                <c:pt idx="7">
                  <c:v>4.8271052631571365</c:v>
                </c:pt>
                <c:pt idx="8">
                  <c:v>5.7398684210529609</c:v>
                </c:pt>
              </c:numCache>
            </c:numRef>
          </c:yVal>
        </c:ser>
        <c:ser>
          <c:idx val="9"/>
          <c:order val="9"/>
          <c:xVal>
            <c:numRef>
              <c:f>Погрешность!$A$15:$A$23</c:f>
              <c:numCache>
                <c:formatCode>General</c:formatCode>
                <c:ptCount val="9"/>
                <c:pt idx="0">
                  <c:v>-10</c:v>
                </c:pt>
                <c:pt idx="1">
                  <c:v>-7</c:v>
                </c:pt>
                <c:pt idx="2">
                  <c:v>-5</c:v>
                </c:pt>
                <c:pt idx="3">
                  <c:v>-2</c:v>
                </c:pt>
                <c:pt idx="4">
                  <c:v>0</c:v>
                </c:pt>
                <c:pt idx="5">
                  <c:v>2</c:v>
                </c:pt>
                <c:pt idx="6">
                  <c:v>5</c:v>
                </c:pt>
                <c:pt idx="7">
                  <c:v>7</c:v>
                </c:pt>
                <c:pt idx="8">
                  <c:v>10</c:v>
                </c:pt>
              </c:numCache>
            </c:numRef>
          </c:xVal>
          <c:yVal>
            <c:numRef>
              <c:f>Погрешность!$K$15:$K$23</c:f>
              <c:numCache>
                <c:formatCode>0.0000</c:formatCode>
                <c:ptCount val="9"/>
                <c:pt idx="0">
                  <c:v>26.554473684211189</c:v>
                </c:pt>
                <c:pt idx="1">
                  <c:v>26.673684210525607</c:v>
                </c:pt>
                <c:pt idx="2">
                  <c:v>22.979868421052743</c:v>
                </c:pt>
                <c:pt idx="3">
                  <c:v>29.639210526315765</c:v>
                </c:pt>
                <c:pt idx="4">
                  <c:v>22.228815789473686</c:v>
                </c:pt>
                <c:pt idx="5">
                  <c:v>4.5500000000001819</c:v>
                </c:pt>
                <c:pt idx="6">
                  <c:v>3.7764473684210316</c:v>
                </c:pt>
                <c:pt idx="7">
                  <c:v>5.8022368421061401</c:v>
                </c:pt>
                <c:pt idx="8">
                  <c:v>5.7209210526307288</c:v>
                </c:pt>
              </c:numCache>
            </c:numRef>
          </c:yVal>
        </c:ser>
        <c:ser>
          <c:idx val="10"/>
          <c:order val="10"/>
          <c:xVal>
            <c:numRef>
              <c:f>Погрешность!$A$15:$A$23</c:f>
              <c:numCache>
                <c:formatCode>General</c:formatCode>
                <c:ptCount val="9"/>
                <c:pt idx="0">
                  <c:v>-10</c:v>
                </c:pt>
                <c:pt idx="1">
                  <c:v>-7</c:v>
                </c:pt>
                <c:pt idx="2">
                  <c:v>-5</c:v>
                </c:pt>
                <c:pt idx="3">
                  <c:v>-2</c:v>
                </c:pt>
                <c:pt idx="4">
                  <c:v>0</c:v>
                </c:pt>
                <c:pt idx="5">
                  <c:v>2</c:v>
                </c:pt>
                <c:pt idx="6">
                  <c:v>5</c:v>
                </c:pt>
                <c:pt idx="7">
                  <c:v>7</c:v>
                </c:pt>
                <c:pt idx="8">
                  <c:v>10</c:v>
                </c:pt>
              </c:numCache>
            </c:numRef>
          </c:xVal>
          <c:yVal>
            <c:numRef>
              <c:f>Погрешность!$L$15:$L$23</c:f>
              <c:numCache>
                <c:formatCode>0.0000</c:formatCode>
                <c:ptCount val="9"/>
                <c:pt idx="0">
                  <c:v>20.841973684209734</c:v>
                </c:pt>
                <c:pt idx="1">
                  <c:v>26.860789473683326</c:v>
                </c:pt>
                <c:pt idx="2">
                  <c:v>20.98184210526324</c:v>
                </c:pt>
                <c:pt idx="3">
                  <c:v>23.183026315789448</c:v>
                </c:pt>
                <c:pt idx="4">
                  <c:v>24.975657894736841</c:v>
                </c:pt>
                <c:pt idx="5">
                  <c:v>5.3452631578948058</c:v>
                </c:pt>
                <c:pt idx="6">
                  <c:v>3.6906578947364324</c:v>
                </c:pt>
                <c:pt idx="7">
                  <c:v>3.7369736842101702</c:v>
                </c:pt>
                <c:pt idx="8">
                  <c:v>6.1273684210518695</c:v>
                </c:pt>
              </c:numCache>
            </c:numRef>
          </c:yVal>
        </c:ser>
        <c:ser>
          <c:idx val="11"/>
          <c:order val="11"/>
          <c:xVal>
            <c:numRef>
              <c:f>Погрешность!$A$15:$A$23</c:f>
              <c:numCache>
                <c:formatCode>General</c:formatCode>
                <c:ptCount val="9"/>
                <c:pt idx="0">
                  <c:v>-10</c:v>
                </c:pt>
                <c:pt idx="1">
                  <c:v>-7</c:v>
                </c:pt>
                <c:pt idx="2">
                  <c:v>-5</c:v>
                </c:pt>
                <c:pt idx="3">
                  <c:v>-2</c:v>
                </c:pt>
                <c:pt idx="4">
                  <c:v>0</c:v>
                </c:pt>
                <c:pt idx="5">
                  <c:v>2</c:v>
                </c:pt>
                <c:pt idx="6">
                  <c:v>5</c:v>
                </c:pt>
                <c:pt idx="7">
                  <c:v>7</c:v>
                </c:pt>
                <c:pt idx="8">
                  <c:v>10</c:v>
                </c:pt>
              </c:numCache>
            </c:numRef>
          </c:xVal>
          <c:yVal>
            <c:numRef>
              <c:f>Погрешность!$M$15:$M$23</c:f>
              <c:numCache>
                <c:formatCode>0.0000</c:formatCode>
                <c:ptCount val="9"/>
                <c:pt idx="0">
                  <c:v>21.061842105262258</c:v>
                </c:pt>
                <c:pt idx="1">
                  <c:v>20.210263157894587</c:v>
                </c:pt>
                <c:pt idx="2">
                  <c:v>17.906710526315692</c:v>
                </c:pt>
                <c:pt idx="3">
                  <c:v>24.315000000000055</c:v>
                </c:pt>
                <c:pt idx="4">
                  <c:v>21.081973684210524</c:v>
                </c:pt>
                <c:pt idx="5">
                  <c:v>4.685657894736778</c:v>
                </c:pt>
                <c:pt idx="6">
                  <c:v>4.6959210526320021</c:v>
                </c:pt>
                <c:pt idx="7">
                  <c:v>5.7234210526312381</c:v>
                </c:pt>
                <c:pt idx="8">
                  <c:v>5.5913157894738106</c:v>
                </c:pt>
              </c:numCache>
            </c:numRef>
          </c:yVal>
        </c:ser>
        <c:ser>
          <c:idx val="12"/>
          <c:order val="12"/>
          <c:xVal>
            <c:numRef>
              <c:f>Погрешность!$A$15:$A$23</c:f>
              <c:numCache>
                <c:formatCode>General</c:formatCode>
                <c:ptCount val="9"/>
                <c:pt idx="0">
                  <c:v>-10</c:v>
                </c:pt>
                <c:pt idx="1">
                  <c:v>-7</c:v>
                </c:pt>
                <c:pt idx="2">
                  <c:v>-5</c:v>
                </c:pt>
                <c:pt idx="3">
                  <c:v>-2</c:v>
                </c:pt>
                <c:pt idx="4">
                  <c:v>0</c:v>
                </c:pt>
                <c:pt idx="5">
                  <c:v>2</c:v>
                </c:pt>
                <c:pt idx="6">
                  <c:v>5</c:v>
                </c:pt>
                <c:pt idx="7">
                  <c:v>7</c:v>
                </c:pt>
                <c:pt idx="8">
                  <c:v>10</c:v>
                </c:pt>
              </c:numCache>
            </c:numRef>
          </c:xVal>
          <c:yVal>
            <c:numRef>
              <c:f>Погрешность!$N$15:$N$23</c:f>
              <c:numCache>
                <c:formatCode>0.0000</c:formatCode>
                <c:ptCount val="9"/>
                <c:pt idx="0">
                  <c:v>25.749868421053179</c:v>
                </c:pt>
                <c:pt idx="1">
                  <c:v>19.818947368421505</c:v>
                </c:pt>
                <c:pt idx="2">
                  <c:v>28.970131578947075</c:v>
                </c:pt>
                <c:pt idx="3">
                  <c:v>24.949473684210716</c:v>
                </c:pt>
                <c:pt idx="4">
                  <c:v>26.676578947368419</c:v>
                </c:pt>
                <c:pt idx="5">
                  <c:v>4.8338157894736469</c:v>
                </c:pt>
                <c:pt idx="6">
                  <c:v>3.7192105263156918</c:v>
                </c:pt>
                <c:pt idx="7">
                  <c:v>4.6993421052629856</c:v>
                </c:pt>
                <c:pt idx="8">
                  <c:v>6.0406578947367962</c:v>
                </c:pt>
              </c:numCache>
            </c:numRef>
          </c:yVal>
        </c:ser>
        <c:ser>
          <c:idx val="13"/>
          <c:order val="13"/>
          <c:xVal>
            <c:numRef>
              <c:f>Погрешность!$A$15:$A$23</c:f>
              <c:numCache>
                <c:formatCode>General</c:formatCode>
                <c:ptCount val="9"/>
                <c:pt idx="0">
                  <c:v>-10</c:v>
                </c:pt>
                <c:pt idx="1">
                  <c:v>-7</c:v>
                </c:pt>
                <c:pt idx="2">
                  <c:v>-5</c:v>
                </c:pt>
                <c:pt idx="3">
                  <c:v>-2</c:v>
                </c:pt>
                <c:pt idx="4">
                  <c:v>0</c:v>
                </c:pt>
                <c:pt idx="5">
                  <c:v>2</c:v>
                </c:pt>
                <c:pt idx="6">
                  <c:v>5</c:v>
                </c:pt>
                <c:pt idx="7">
                  <c:v>7</c:v>
                </c:pt>
                <c:pt idx="8">
                  <c:v>10</c:v>
                </c:pt>
              </c:numCache>
            </c:numRef>
          </c:xVal>
          <c:yVal>
            <c:numRef>
              <c:f>Погрешность!$O$15:$O$23</c:f>
              <c:numCache>
                <c:formatCode>0.0000</c:formatCode>
                <c:ptCount val="9"/>
                <c:pt idx="0">
                  <c:v>29.767236842104467</c:v>
                </c:pt>
                <c:pt idx="1">
                  <c:v>28.333684210525462</c:v>
                </c:pt>
                <c:pt idx="2">
                  <c:v>21.541973684210461</c:v>
                </c:pt>
                <c:pt idx="3">
                  <c:v>22.520394736842263</c:v>
                </c:pt>
                <c:pt idx="4">
                  <c:v>18.967105263157897</c:v>
                </c:pt>
                <c:pt idx="5">
                  <c:v>5.6722368421051215</c:v>
                </c:pt>
                <c:pt idx="6">
                  <c:v>3.807763157894442</c:v>
                </c:pt>
                <c:pt idx="7">
                  <c:v>4.1836842105258256</c:v>
                </c:pt>
                <c:pt idx="8">
                  <c:v>5.5300000000006548</c:v>
                </c:pt>
              </c:numCache>
            </c:numRef>
          </c:yVal>
        </c:ser>
        <c:ser>
          <c:idx val="14"/>
          <c:order val="14"/>
          <c:xVal>
            <c:numRef>
              <c:f>Погрешность!$A$15:$A$23</c:f>
              <c:numCache>
                <c:formatCode>General</c:formatCode>
                <c:ptCount val="9"/>
                <c:pt idx="0">
                  <c:v>-10</c:v>
                </c:pt>
                <c:pt idx="1">
                  <c:v>-7</c:v>
                </c:pt>
                <c:pt idx="2">
                  <c:v>-5</c:v>
                </c:pt>
                <c:pt idx="3">
                  <c:v>-2</c:v>
                </c:pt>
                <c:pt idx="4">
                  <c:v>0</c:v>
                </c:pt>
                <c:pt idx="5">
                  <c:v>2</c:v>
                </c:pt>
                <c:pt idx="6">
                  <c:v>5</c:v>
                </c:pt>
                <c:pt idx="7">
                  <c:v>7</c:v>
                </c:pt>
                <c:pt idx="8">
                  <c:v>10</c:v>
                </c:pt>
              </c:numCache>
            </c:numRef>
          </c:xVal>
          <c:yVal>
            <c:numRef>
              <c:f>Погрешность!$P$15:$P$23</c:f>
              <c:numCache>
                <c:formatCode>0.0000</c:formatCode>
                <c:ptCount val="9"/>
                <c:pt idx="0">
                  <c:v>23.733157894735996</c:v>
                </c:pt>
                <c:pt idx="1">
                  <c:v>24.51302631578983</c:v>
                </c:pt>
                <c:pt idx="2">
                  <c:v>30.433684210526735</c:v>
                </c:pt>
                <c:pt idx="3">
                  <c:v>19.820131578947439</c:v>
                </c:pt>
                <c:pt idx="4">
                  <c:v>22.075131578947371</c:v>
                </c:pt>
                <c:pt idx="5">
                  <c:v>5.3601315789474029</c:v>
                </c:pt>
                <c:pt idx="6">
                  <c:v>4.1778947368420631</c:v>
                </c:pt>
                <c:pt idx="7">
                  <c:v>3.6564473684211407</c:v>
                </c:pt>
                <c:pt idx="8">
                  <c:v>4.9967105263149278</c:v>
                </c:pt>
              </c:numCache>
            </c:numRef>
          </c:yVal>
        </c:ser>
        <c:ser>
          <c:idx val="15"/>
          <c:order val="15"/>
          <c:xVal>
            <c:numRef>
              <c:f>Погрешность!$A$15:$A$23</c:f>
              <c:numCache>
                <c:formatCode>General</c:formatCode>
                <c:ptCount val="9"/>
                <c:pt idx="0">
                  <c:v>-10</c:v>
                </c:pt>
                <c:pt idx="1">
                  <c:v>-7</c:v>
                </c:pt>
                <c:pt idx="2">
                  <c:v>-5</c:v>
                </c:pt>
                <c:pt idx="3">
                  <c:v>-2</c:v>
                </c:pt>
                <c:pt idx="4">
                  <c:v>0</c:v>
                </c:pt>
                <c:pt idx="5">
                  <c:v>2</c:v>
                </c:pt>
                <c:pt idx="6">
                  <c:v>5</c:v>
                </c:pt>
                <c:pt idx="7">
                  <c:v>7</c:v>
                </c:pt>
                <c:pt idx="8">
                  <c:v>10</c:v>
                </c:pt>
              </c:numCache>
            </c:numRef>
          </c:xVal>
          <c:yVal>
            <c:numRef>
              <c:f>Погрешность!$Q$15:$Q$23</c:f>
              <c:numCache>
                <c:formatCode>0.0000</c:formatCode>
                <c:ptCount val="9"/>
                <c:pt idx="0">
                  <c:v>24.264868421052597</c:v>
                </c:pt>
                <c:pt idx="1">
                  <c:v>26.436842105262258</c:v>
                </c:pt>
                <c:pt idx="2">
                  <c:v>22.966447368420631</c:v>
                </c:pt>
                <c:pt idx="3">
                  <c:v>42.596842105263022</c:v>
                </c:pt>
                <c:pt idx="4">
                  <c:v>29.165526315789474</c:v>
                </c:pt>
                <c:pt idx="5">
                  <c:v>4.7832894736843627</c:v>
                </c:pt>
                <c:pt idx="6">
                  <c:v>3.5850000000000364</c:v>
                </c:pt>
                <c:pt idx="7">
                  <c:v>4.1303947368414811</c:v>
                </c:pt>
                <c:pt idx="8">
                  <c:v>5.9194736842109705</c:v>
                </c:pt>
              </c:numCache>
            </c:numRef>
          </c:yVal>
        </c:ser>
        <c:axId val="88174976"/>
        <c:axId val="88176512"/>
      </c:scatterChart>
      <c:valAx>
        <c:axId val="88174976"/>
        <c:scaling>
          <c:orientation val="minMax"/>
        </c:scaling>
        <c:axPos val="b"/>
        <c:numFmt formatCode="General" sourceLinked="1"/>
        <c:tickLblPos val="nextTo"/>
        <c:crossAx val="88176512"/>
        <c:crosses val="autoZero"/>
        <c:crossBetween val="midCat"/>
      </c:valAx>
      <c:valAx>
        <c:axId val="88176512"/>
        <c:scaling>
          <c:orientation val="minMax"/>
        </c:scaling>
        <c:axPos val="l"/>
        <c:majorGridlines/>
        <c:numFmt formatCode="0.0000" sourceLinked="1"/>
        <c:tickLblPos val="nextTo"/>
        <c:crossAx val="88174976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layout/>
    </c:title>
    <c:plotArea>
      <c:layout/>
      <c:lineChart>
        <c:grouping val="stacked"/>
        <c:ser>
          <c:idx val="0"/>
          <c:order val="0"/>
          <c:tx>
            <c:v>АЧХ1</c:v>
          </c:tx>
          <c:val>
            <c:numRef>
              <c:f>АЧХ!$B$11:$B$28</c:f>
              <c:numCache>
                <c:formatCode>0.0000</c:formatCode>
                <c:ptCount val="18"/>
                <c:pt idx="0">
                  <c:v>0</c:v>
                </c:pt>
                <c:pt idx="1">
                  <c:v>-0.87565058650303407</c:v>
                </c:pt>
                <c:pt idx="2">
                  <c:v>-0.87139607299550381</c:v>
                </c:pt>
                <c:pt idx="3">
                  <c:v>-1.2829097609994373</c:v>
                </c:pt>
                <c:pt idx="4">
                  <c:v>-1.2031313761557341</c:v>
                </c:pt>
                <c:pt idx="5">
                  <c:v>-8.2176617770489067</c:v>
                </c:pt>
                <c:pt idx="6">
                  <c:v>-4.9519566406017654</c:v>
                </c:pt>
                <c:pt idx="7">
                  <c:v>-13.015714426144937</c:v>
                </c:pt>
                <c:pt idx="8">
                  <c:v>-11.469066062714059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marker val="1"/>
        <c:axId val="88237952"/>
        <c:axId val="88239488"/>
      </c:lineChart>
      <c:catAx>
        <c:axId val="88237952"/>
        <c:scaling>
          <c:orientation val="minMax"/>
        </c:scaling>
        <c:axPos val="b"/>
        <c:numFmt formatCode="General" sourceLinked="1"/>
        <c:tickLblPos val="nextTo"/>
        <c:crossAx val="88239488"/>
        <c:crosses val="autoZero"/>
        <c:auto val="1"/>
        <c:lblAlgn val="ctr"/>
        <c:lblOffset val="100"/>
      </c:catAx>
      <c:valAx>
        <c:axId val="88239488"/>
        <c:scaling>
          <c:orientation val="minMax"/>
        </c:scaling>
        <c:axPos val="l"/>
        <c:majorGridlines/>
        <c:numFmt formatCode="0.0000" sourceLinked="1"/>
        <c:tickLblPos val="nextTo"/>
        <c:crossAx val="88237952"/>
        <c:crosses val="autoZero"/>
        <c:crossBetween val="between"/>
      </c:valAx>
    </c:plotArea>
    <c:legend>
      <c:legendPos val="r"/>
      <c:layout/>
    </c:legend>
    <c:plotVisOnly val="1"/>
    <c:dispBlanksAs val="zero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208909</xdr:colOff>
      <xdr:row>34</xdr:row>
      <xdr:rowOff>36018</xdr:rowOff>
    </xdr:from>
    <xdr:to>
      <xdr:col>16</xdr:col>
      <xdr:colOff>713174</xdr:colOff>
      <xdr:row>60</xdr:row>
      <xdr:rowOff>149679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212911</xdr:colOff>
      <xdr:row>30</xdr:row>
      <xdr:rowOff>67236</xdr:rowOff>
    </xdr:from>
    <xdr:to>
      <xdr:col>16</xdr:col>
      <xdr:colOff>750794</xdr:colOff>
      <xdr:row>51</xdr:row>
      <xdr:rowOff>89647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993320</xdr:colOff>
      <xdr:row>36</xdr:row>
      <xdr:rowOff>149679</xdr:rowOff>
    </xdr:from>
    <xdr:to>
      <xdr:col>13</xdr:col>
      <xdr:colOff>1006928</xdr:colOff>
      <xdr:row>53</xdr:row>
      <xdr:rowOff>108857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H11"/>
  <sheetViews>
    <sheetView tabSelected="1" workbookViewId="0">
      <selection activeCell="E20" sqref="E20"/>
    </sheetView>
  </sheetViews>
  <sheetFormatPr defaultRowHeight="15"/>
  <cols>
    <col min="1" max="1" width="23.140625" customWidth="1"/>
    <col min="2" max="2" width="18.42578125" customWidth="1"/>
    <col min="3" max="3" width="16.42578125" customWidth="1"/>
    <col min="4" max="4" width="18.7109375" customWidth="1"/>
    <col min="5" max="5" width="12.5703125" customWidth="1"/>
    <col min="6" max="6" width="12.85546875" customWidth="1"/>
    <col min="7" max="7" width="15.85546875" customWidth="1"/>
    <col min="8" max="8" width="16.42578125" customWidth="1"/>
    <col min="9" max="9" width="17" customWidth="1"/>
    <col min="10" max="10" width="11" customWidth="1"/>
    <col min="11" max="11" width="10" customWidth="1"/>
    <col min="12" max="12" width="9.5703125" customWidth="1"/>
    <col min="13" max="13" width="14.7109375" customWidth="1"/>
    <col min="14" max="14" width="12.42578125" customWidth="1"/>
    <col min="15" max="15" width="14.42578125" customWidth="1"/>
    <col min="16" max="16" width="15.85546875" customWidth="1"/>
    <col min="17" max="17" width="16.42578125" customWidth="1"/>
    <col min="18" max="18" width="18.7109375" customWidth="1"/>
    <col min="268" max="268" width="13.42578125" customWidth="1"/>
    <col min="269" max="269" width="11" customWidth="1"/>
    <col min="270" max="270" width="14" customWidth="1"/>
    <col min="271" max="271" width="11.7109375" customWidth="1"/>
    <col min="273" max="273" width="11.5703125" customWidth="1"/>
    <col min="274" max="274" width="12" customWidth="1"/>
  </cols>
  <sheetData>
    <row r="1" spans="1:242">
      <c r="A1" s="58" t="s">
        <v>0</v>
      </c>
      <c r="B1" s="58"/>
      <c r="C1" s="57" t="s">
        <v>78</v>
      </c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6" t="s">
        <v>79</v>
      </c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7" t="s">
        <v>80</v>
      </c>
      <c r="AH1" s="57"/>
      <c r="AI1" s="57"/>
      <c r="AJ1" s="57"/>
      <c r="AK1" s="57"/>
      <c r="AL1" s="57"/>
      <c r="AM1" s="57"/>
      <c r="AN1" s="57"/>
      <c r="AO1" s="57"/>
      <c r="AP1" s="57"/>
      <c r="AQ1" s="57"/>
      <c r="AR1" s="57"/>
      <c r="AS1" s="57"/>
      <c r="AT1" s="57"/>
      <c r="AU1" s="57"/>
      <c r="AV1" s="56" t="s">
        <v>81</v>
      </c>
      <c r="AW1" s="56"/>
      <c r="AX1" s="56"/>
      <c r="AY1" s="56"/>
      <c r="AZ1" s="56"/>
      <c r="BA1" s="56"/>
      <c r="BB1" s="56"/>
      <c r="BC1" s="56"/>
      <c r="BD1" s="56"/>
      <c r="BE1" s="56"/>
      <c r="BF1" s="56"/>
      <c r="BG1" s="56"/>
      <c r="BH1" s="56"/>
      <c r="BI1" s="56"/>
      <c r="BJ1" s="56"/>
      <c r="BK1" s="57" t="s">
        <v>82</v>
      </c>
      <c r="BL1" s="57"/>
      <c r="BM1" s="57"/>
      <c r="BN1" s="57"/>
      <c r="BO1" s="57"/>
      <c r="BP1" s="57"/>
      <c r="BQ1" s="57"/>
      <c r="BR1" s="57"/>
      <c r="BS1" s="57"/>
      <c r="BT1" s="57"/>
      <c r="BU1" s="57"/>
      <c r="BV1" s="57"/>
      <c r="BW1" s="57"/>
      <c r="BX1" s="57"/>
      <c r="BY1" s="57"/>
      <c r="BZ1" s="56" t="s">
        <v>83</v>
      </c>
      <c r="CA1" s="56"/>
      <c r="CB1" s="56"/>
      <c r="CC1" s="56"/>
      <c r="CD1" s="56"/>
      <c r="CE1" s="56"/>
      <c r="CF1" s="56"/>
      <c r="CG1" s="56"/>
      <c r="CH1" s="56"/>
      <c r="CI1" s="56"/>
      <c r="CJ1" s="56"/>
      <c r="CK1" s="56"/>
      <c r="CL1" s="56"/>
      <c r="CM1" s="56"/>
      <c r="CN1" s="56"/>
      <c r="CO1" s="57" t="s">
        <v>84</v>
      </c>
      <c r="CP1" s="57"/>
      <c r="CQ1" s="57"/>
      <c r="CR1" s="57"/>
      <c r="CS1" s="57"/>
      <c r="CT1" s="57"/>
      <c r="CU1" s="57"/>
      <c r="CV1" s="57"/>
      <c r="CW1" s="57"/>
      <c r="CX1" s="57"/>
      <c r="CY1" s="57"/>
      <c r="CZ1" s="57"/>
      <c r="DA1" s="57"/>
      <c r="DB1" s="57"/>
      <c r="DC1" s="57"/>
      <c r="DD1" s="56" t="s">
        <v>85</v>
      </c>
      <c r="DE1" s="56"/>
      <c r="DF1" s="56"/>
      <c r="DG1" s="56"/>
      <c r="DH1" s="56"/>
      <c r="DI1" s="56"/>
      <c r="DJ1" s="56"/>
      <c r="DK1" s="56"/>
      <c r="DL1" s="56"/>
      <c r="DM1" s="56"/>
      <c r="DN1" s="56"/>
      <c r="DO1" s="56"/>
      <c r="DP1" s="56"/>
      <c r="DQ1" s="56"/>
      <c r="DR1" s="56"/>
      <c r="DS1" s="57" t="s">
        <v>86</v>
      </c>
      <c r="DT1" s="57"/>
      <c r="DU1" s="57"/>
      <c r="DV1" s="57"/>
      <c r="DW1" s="57"/>
      <c r="DX1" s="57"/>
      <c r="DY1" s="57"/>
      <c r="DZ1" s="57"/>
      <c r="EA1" s="57"/>
      <c r="EB1" s="57"/>
      <c r="EC1" s="57"/>
      <c r="ED1" s="57"/>
      <c r="EE1" s="57"/>
      <c r="EF1" s="57"/>
      <c r="EG1" s="57"/>
      <c r="EH1" s="56" t="s">
        <v>87</v>
      </c>
      <c r="EI1" s="56"/>
      <c r="EJ1" s="56"/>
      <c r="EK1" s="56"/>
      <c r="EL1" s="56"/>
      <c r="EM1" s="56"/>
      <c r="EN1" s="56"/>
      <c r="EO1" s="56"/>
      <c r="EP1" s="56"/>
      <c r="EQ1" s="56"/>
      <c r="ER1" s="56"/>
      <c r="ES1" s="56"/>
      <c r="ET1" s="56"/>
      <c r="EU1" s="56"/>
      <c r="EV1" s="56"/>
      <c r="EW1" s="57" t="s">
        <v>88</v>
      </c>
      <c r="EX1" s="57"/>
      <c r="EY1" s="57"/>
      <c r="EZ1" s="57"/>
      <c r="FA1" s="57"/>
      <c r="FB1" s="57"/>
      <c r="FC1" s="57"/>
      <c r="FD1" s="57"/>
      <c r="FE1" s="57"/>
      <c r="FF1" s="57"/>
      <c r="FG1" s="57"/>
      <c r="FH1" s="57"/>
      <c r="FI1" s="57"/>
      <c r="FJ1" s="57"/>
      <c r="FK1" s="57"/>
      <c r="FL1" s="56" t="s">
        <v>89</v>
      </c>
      <c r="FM1" s="56"/>
      <c r="FN1" s="56"/>
      <c r="FO1" s="56"/>
      <c r="FP1" s="56"/>
      <c r="FQ1" s="56"/>
      <c r="FR1" s="56"/>
      <c r="FS1" s="56"/>
      <c r="FT1" s="56"/>
      <c r="FU1" s="56"/>
      <c r="FV1" s="56"/>
      <c r="FW1" s="56"/>
      <c r="FX1" s="56"/>
      <c r="FY1" s="56"/>
      <c r="FZ1" s="56"/>
      <c r="GA1" s="57" t="s">
        <v>90</v>
      </c>
      <c r="GB1" s="57"/>
      <c r="GC1" s="57"/>
      <c r="GD1" s="57"/>
      <c r="GE1" s="57"/>
      <c r="GF1" s="57"/>
      <c r="GG1" s="57"/>
      <c r="GH1" s="57"/>
      <c r="GI1" s="57"/>
      <c r="GJ1" s="57"/>
      <c r="GK1" s="57"/>
      <c r="GL1" s="57"/>
      <c r="GM1" s="57"/>
      <c r="GN1" s="57"/>
      <c r="GO1" s="57"/>
      <c r="GP1" s="56" t="s">
        <v>91</v>
      </c>
      <c r="GQ1" s="56"/>
      <c r="GR1" s="56"/>
      <c r="GS1" s="56"/>
      <c r="GT1" s="56"/>
      <c r="GU1" s="56"/>
      <c r="GV1" s="56"/>
      <c r="GW1" s="56"/>
      <c r="GX1" s="56"/>
      <c r="GY1" s="56"/>
      <c r="GZ1" s="56"/>
      <c r="HA1" s="56"/>
      <c r="HB1" s="56"/>
      <c r="HC1" s="56"/>
      <c r="HD1" s="56"/>
      <c r="HE1" s="57" t="s">
        <v>92</v>
      </c>
      <c r="HF1" s="57"/>
      <c r="HG1" s="57"/>
      <c r="HH1" s="57"/>
      <c r="HI1" s="57"/>
      <c r="HJ1" s="57"/>
      <c r="HK1" s="57"/>
      <c r="HL1" s="57"/>
      <c r="HM1" s="57"/>
      <c r="HN1" s="57"/>
      <c r="HO1" s="57"/>
      <c r="HP1" s="57"/>
      <c r="HQ1" s="57"/>
      <c r="HR1" s="57"/>
      <c r="HS1" s="57"/>
      <c r="HT1" s="56" t="s">
        <v>93</v>
      </c>
      <c r="HU1" s="56"/>
      <c r="HV1" s="56"/>
      <c r="HW1" s="56"/>
      <c r="HX1" s="56"/>
      <c r="HY1" s="56"/>
      <c r="HZ1" s="56"/>
      <c r="IA1" s="56"/>
      <c r="IB1" s="56"/>
      <c r="IC1" s="56"/>
      <c r="ID1" s="56"/>
      <c r="IE1" s="56"/>
      <c r="IF1" s="56"/>
      <c r="IG1" s="56"/>
      <c r="IH1" s="56"/>
    </row>
    <row r="2" spans="1:242">
      <c r="A2" s="55" t="s">
        <v>1</v>
      </c>
      <c r="B2" s="55" t="s">
        <v>2</v>
      </c>
      <c r="C2" s="55" t="s">
        <v>3</v>
      </c>
      <c r="D2" s="55" t="s">
        <v>49</v>
      </c>
      <c r="E2" s="55" t="s">
        <v>50</v>
      </c>
      <c r="F2" s="55" t="s">
        <v>41</v>
      </c>
      <c r="G2" s="55" t="s">
        <v>51</v>
      </c>
      <c r="H2" s="55" t="s">
        <v>54</v>
      </c>
      <c r="I2" s="55" t="s">
        <v>55</v>
      </c>
      <c r="J2" s="55" t="s">
        <v>67</v>
      </c>
      <c r="K2" s="55" t="s">
        <v>56</v>
      </c>
      <c r="L2" s="55" t="s">
        <v>68</v>
      </c>
      <c r="M2" s="55" t="s">
        <v>57</v>
      </c>
      <c r="N2" s="55" t="s">
        <v>40</v>
      </c>
      <c r="O2" s="55" t="s">
        <v>52</v>
      </c>
      <c r="P2" s="55" t="s">
        <v>58</v>
      </c>
      <c r="Q2" s="55" t="s">
        <v>59</v>
      </c>
      <c r="R2" s="55" t="s">
        <v>3</v>
      </c>
      <c r="S2" s="55" t="s">
        <v>49</v>
      </c>
      <c r="T2" s="55" t="s">
        <v>50</v>
      </c>
      <c r="U2" s="55" t="s">
        <v>41</v>
      </c>
      <c r="V2" s="55" t="s">
        <v>51</v>
      </c>
      <c r="W2" s="55" t="s">
        <v>54</v>
      </c>
      <c r="X2" s="55" t="s">
        <v>55</v>
      </c>
      <c r="Y2" s="55" t="s">
        <v>67</v>
      </c>
      <c r="Z2" s="55" t="s">
        <v>56</v>
      </c>
      <c r="AA2" s="55" t="s">
        <v>68</v>
      </c>
      <c r="AB2" s="55" t="s">
        <v>57</v>
      </c>
      <c r="AC2" s="55" t="s">
        <v>40</v>
      </c>
      <c r="AD2" s="55" t="s">
        <v>52</v>
      </c>
      <c r="AE2" s="55" t="s">
        <v>58</v>
      </c>
      <c r="AF2" s="55" t="s">
        <v>59</v>
      </c>
      <c r="AG2" s="55" t="s">
        <v>3</v>
      </c>
      <c r="AH2" s="55" t="s">
        <v>49</v>
      </c>
      <c r="AI2" s="55" t="s">
        <v>50</v>
      </c>
      <c r="AJ2" s="55" t="s">
        <v>41</v>
      </c>
      <c r="AK2" s="55" t="s">
        <v>51</v>
      </c>
      <c r="AL2" s="55" t="s">
        <v>54</v>
      </c>
      <c r="AM2" s="55" t="s">
        <v>55</v>
      </c>
      <c r="AN2" s="55" t="s">
        <v>67</v>
      </c>
      <c r="AO2" s="55" t="s">
        <v>56</v>
      </c>
      <c r="AP2" s="55" t="s">
        <v>68</v>
      </c>
      <c r="AQ2" s="55" t="s">
        <v>57</v>
      </c>
      <c r="AR2" s="55" t="s">
        <v>40</v>
      </c>
      <c r="AS2" s="55" t="s">
        <v>52</v>
      </c>
      <c r="AT2" s="55" t="s">
        <v>58</v>
      </c>
      <c r="AU2" s="55" t="s">
        <v>59</v>
      </c>
      <c r="AV2" s="55" t="s">
        <v>3</v>
      </c>
      <c r="AW2" s="55" t="s">
        <v>49</v>
      </c>
      <c r="AX2" s="55" t="s">
        <v>50</v>
      </c>
      <c r="AY2" s="55" t="s">
        <v>41</v>
      </c>
      <c r="AZ2" s="55" t="s">
        <v>51</v>
      </c>
      <c r="BA2" s="55" t="s">
        <v>54</v>
      </c>
      <c r="BB2" s="55" t="s">
        <v>55</v>
      </c>
      <c r="BC2" s="55" t="s">
        <v>67</v>
      </c>
      <c r="BD2" s="55" t="s">
        <v>56</v>
      </c>
      <c r="BE2" s="55" t="s">
        <v>68</v>
      </c>
      <c r="BF2" s="55" t="s">
        <v>57</v>
      </c>
      <c r="BG2" s="55" t="s">
        <v>40</v>
      </c>
      <c r="BH2" s="55" t="s">
        <v>52</v>
      </c>
      <c r="BI2" s="55" t="s">
        <v>58</v>
      </c>
      <c r="BJ2" s="55" t="s">
        <v>59</v>
      </c>
      <c r="BK2" s="55" t="s">
        <v>3</v>
      </c>
      <c r="BL2" s="55" t="s">
        <v>49</v>
      </c>
      <c r="BM2" s="55" t="s">
        <v>50</v>
      </c>
      <c r="BN2" s="55" t="s">
        <v>41</v>
      </c>
      <c r="BO2" s="55" t="s">
        <v>51</v>
      </c>
      <c r="BP2" s="55" t="s">
        <v>54</v>
      </c>
      <c r="BQ2" s="55" t="s">
        <v>55</v>
      </c>
      <c r="BR2" s="55" t="s">
        <v>67</v>
      </c>
      <c r="BS2" s="55" t="s">
        <v>56</v>
      </c>
      <c r="BT2" s="55" t="s">
        <v>68</v>
      </c>
      <c r="BU2" s="55" t="s">
        <v>57</v>
      </c>
      <c r="BV2" s="55" t="s">
        <v>40</v>
      </c>
      <c r="BW2" s="55" t="s">
        <v>52</v>
      </c>
      <c r="BX2" s="55" t="s">
        <v>58</v>
      </c>
      <c r="BY2" s="55" t="s">
        <v>59</v>
      </c>
      <c r="BZ2" s="55" t="s">
        <v>3</v>
      </c>
      <c r="CA2" s="55" t="s">
        <v>49</v>
      </c>
      <c r="CB2" s="55" t="s">
        <v>50</v>
      </c>
      <c r="CC2" s="55" t="s">
        <v>41</v>
      </c>
      <c r="CD2" s="55" t="s">
        <v>51</v>
      </c>
      <c r="CE2" s="55" t="s">
        <v>54</v>
      </c>
      <c r="CF2" s="55" t="s">
        <v>55</v>
      </c>
      <c r="CG2" s="55" t="s">
        <v>67</v>
      </c>
      <c r="CH2" s="55" t="s">
        <v>56</v>
      </c>
      <c r="CI2" s="55" t="s">
        <v>68</v>
      </c>
      <c r="CJ2" s="55" t="s">
        <v>57</v>
      </c>
      <c r="CK2" s="55" t="s">
        <v>40</v>
      </c>
      <c r="CL2" s="55" t="s">
        <v>52</v>
      </c>
      <c r="CM2" s="55" t="s">
        <v>58</v>
      </c>
      <c r="CN2" s="55" t="s">
        <v>59</v>
      </c>
      <c r="CO2" s="55" t="s">
        <v>3</v>
      </c>
      <c r="CP2" s="55" t="s">
        <v>49</v>
      </c>
      <c r="CQ2" s="55" t="s">
        <v>50</v>
      </c>
      <c r="CR2" s="55" t="s">
        <v>41</v>
      </c>
      <c r="CS2" s="55" t="s">
        <v>51</v>
      </c>
      <c r="CT2" s="55" t="s">
        <v>54</v>
      </c>
      <c r="CU2" s="55" t="s">
        <v>55</v>
      </c>
      <c r="CV2" s="55" t="s">
        <v>67</v>
      </c>
      <c r="CW2" s="55" t="s">
        <v>56</v>
      </c>
      <c r="CX2" s="55" t="s">
        <v>68</v>
      </c>
      <c r="CY2" s="55" t="s">
        <v>57</v>
      </c>
      <c r="CZ2" s="55" t="s">
        <v>40</v>
      </c>
      <c r="DA2" s="55" t="s">
        <v>52</v>
      </c>
      <c r="DB2" s="55" t="s">
        <v>58</v>
      </c>
      <c r="DC2" s="55" t="s">
        <v>59</v>
      </c>
      <c r="DD2" s="55" t="s">
        <v>3</v>
      </c>
      <c r="DE2" s="55" t="s">
        <v>49</v>
      </c>
      <c r="DF2" s="55" t="s">
        <v>50</v>
      </c>
      <c r="DG2" s="55" t="s">
        <v>41</v>
      </c>
      <c r="DH2" s="55" t="s">
        <v>51</v>
      </c>
      <c r="DI2" s="55" t="s">
        <v>54</v>
      </c>
      <c r="DJ2" s="55" t="s">
        <v>55</v>
      </c>
      <c r="DK2" s="55" t="s">
        <v>67</v>
      </c>
      <c r="DL2" s="55" t="s">
        <v>56</v>
      </c>
      <c r="DM2" s="55" t="s">
        <v>68</v>
      </c>
      <c r="DN2" s="55" t="s">
        <v>57</v>
      </c>
      <c r="DO2" s="55" t="s">
        <v>40</v>
      </c>
      <c r="DP2" s="55" t="s">
        <v>52</v>
      </c>
      <c r="DQ2" s="55" t="s">
        <v>58</v>
      </c>
      <c r="DR2" s="55" t="s">
        <v>59</v>
      </c>
      <c r="DS2" s="55" t="s">
        <v>3</v>
      </c>
      <c r="DT2" s="55" t="s">
        <v>49</v>
      </c>
      <c r="DU2" s="55" t="s">
        <v>50</v>
      </c>
      <c r="DV2" s="55" t="s">
        <v>41</v>
      </c>
      <c r="DW2" s="55" t="s">
        <v>51</v>
      </c>
      <c r="DX2" s="55" t="s">
        <v>54</v>
      </c>
      <c r="DY2" s="55" t="s">
        <v>55</v>
      </c>
      <c r="DZ2" s="55" t="s">
        <v>67</v>
      </c>
      <c r="EA2" s="55" t="s">
        <v>56</v>
      </c>
      <c r="EB2" s="55" t="s">
        <v>68</v>
      </c>
      <c r="EC2" s="55" t="s">
        <v>57</v>
      </c>
      <c r="ED2" s="55" t="s">
        <v>40</v>
      </c>
      <c r="EE2" s="55" t="s">
        <v>52</v>
      </c>
      <c r="EF2" s="55" t="s">
        <v>58</v>
      </c>
      <c r="EG2" s="55" t="s">
        <v>59</v>
      </c>
      <c r="EH2" s="55" t="s">
        <v>3</v>
      </c>
      <c r="EI2" s="55" t="s">
        <v>49</v>
      </c>
      <c r="EJ2" s="55" t="s">
        <v>50</v>
      </c>
      <c r="EK2" s="55" t="s">
        <v>41</v>
      </c>
      <c r="EL2" s="55" t="s">
        <v>51</v>
      </c>
      <c r="EM2" s="55" t="s">
        <v>54</v>
      </c>
      <c r="EN2" s="55" t="s">
        <v>55</v>
      </c>
      <c r="EO2" s="55" t="s">
        <v>67</v>
      </c>
      <c r="EP2" s="55" t="s">
        <v>56</v>
      </c>
      <c r="EQ2" s="55" t="s">
        <v>68</v>
      </c>
      <c r="ER2" s="55" t="s">
        <v>57</v>
      </c>
      <c r="ES2" s="55" t="s">
        <v>40</v>
      </c>
      <c r="ET2" s="55" t="s">
        <v>52</v>
      </c>
      <c r="EU2" s="55" t="s">
        <v>58</v>
      </c>
      <c r="EV2" s="55" t="s">
        <v>59</v>
      </c>
      <c r="EW2" s="55" t="s">
        <v>3</v>
      </c>
      <c r="EX2" s="55" t="s">
        <v>49</v>
      </c>
      <c r="EY2" s="55" t="s">
        <v>50</v>
      </c>
      <c r="EZ2" s="55" t="s">
        <v>41</v>
      </c>
      <c r="FA2" s="55" t="s">
        <v>51</v>
      </c>
      <c r="FB2" s="55" t="s">
        <v>54</v>
      </c>
      <c r="FC2" s="55" t="s">
        <v>55</v>
      </c>
      <c r="FD2" s="55" t="s">
        <v>67</v>
      </c>
      <c r="FE2" s="55" t="s">
        <v>56</v>
      </c>
      <c r="FF2" s="55" t="s">
        <v>68</v>
      </c>
      <c r="FG2" s="55" t="s">
        <v>57</v>
      </c>
      <c r="FH2" s="55" t="s">
        <v>40</v>
      </c>
      <c r="FI2" s="55" t="s">
        <v>52</v>
      </c>
      <c r="FJ2" s="55" t="s">
        <v>58</v>
      </c>
      <c r="FK2" s="55" t="s">
        <v>59</v>
      </c>
      <c r="FL2" s="55" t="s">
        <v>3</v>
      </c>
      <c r="FM2" s="55" t="s">
        <v>49</v>
      </c>
      <c r="FN2" s="55" t="s">
        <v>50</v>
      </c>
      <c r="FO2" s="55" t="s">
        <v>41</v>
      </c>
      <c r="FP2" s="55" t="s">
        <v>51</v>
      </c>
      <c r="FQ2" s="55" t="s">
        <v>54</v>
      </c>
      <c r="FR2" s="55" t="s">
        <v>55</v>
      </c>
      <c r="FS2" s="55" t="s">
        <v>67</v>
      </c>
      <c r="FT2" s="55" t="s">
        <v>56</v>
      </c>
      <c r="FU2" s="55" t="s">
        <v>68</v>
      </c>
      <c r="FV2" s="55" t="s">
        <v>57</v>
      </c>
      <c r="FW2" s="55" t="s">
        <v>40</v>
      </c>
      <c r="FX2" s="55" t="s">
        <v>52</v>
      </c>
      <c r="FY2" s="55" t="s">
        <v>58</v>
      </c>
      <c r="FZ2" s="55" t="s">
        <v>59</v>
      </c>
      <c r="GA2" s="55" t="s">
        <v>3</v>
      </c>
      <c r="GB2" s="55" t="s">
        <v>49</v>
      </c>
      <c r="GC2" s="55" t="s">
        <v>50</v>
      </c>
      <c r="GD2" s="55" t="s">
        <v>41</v>
      </c>
      <c r="GE2" s="55" t="s">
        <v>51</v>
      </c>
      <c r="GF2" s="55" t="s">
        <v>54</v>
      </c>
      <c r="GG2" s="55" t="s">
        <v>55</v>
      </c>
      <c r="GH2" s="55" t="s">
        <v>67</v>
      </c>
      <c r="GI2" s="55" t="s">
        <v>56</v>
      </c>
      <c r="GJ2" s="55" t="s">
        <v>68</v>
      </c>
      <c r="GK2" s="55" t="s">
        <v>57</v>
      </c>
      <c r="GL2" s="55" t="s">
        <v>40</v>
      </c>
      <c r="GM2" s="55" t="s">
        <v>52</v>
      </c>
      <c r="GN2" s="55" t="s">
        <v>58</v>
      </c>
      <c r="GO2" s="55" t="s">
        <v>59</v>
      </c>
      <c r="GP2" s="55" t="s">
        <v>3</v>
      </c>
      <c r="GQ2" s="55" t="s">
        <v>49</v>
      </c>
      <c r="GR2" s="55" t="s">
        <v>50</v>
      </c>
      <c r="GS2" s="55" t="s">
        <v>41</v>
      </c>
      <c r="GT2" s="55" t="s">
        <v>51</v>
      </c>
      <c r="GU2" s="55" t="s">
        <v>54</v>
      </c>
      <c r="GV2" s="55" t="s">
        <v>55</v>
      </c>
      <c r="GW2" s="55" t="s">
        <v>67</v>
      </c>
      <c r="GX2" s="55" t="s">
        <v>56</v>
      </c>
      <c r="GY2" s="55" t="s">
        <v>68</v>
      </c>
      <c r="GZ2" s="55" t="s">
        <v>57</v>
      </c>
      <c r="HA2" s="55" t="s">
        <v>40</v>
      </c>
      <c r="HB2" s="55" t="s">
        <v>52</v>
      </c>
      <c r="HC2" s="55" t="s">
        <v>58</v>
      </c>
      <c r="HD2" s="55" t="s">
        <v>59</v>
      </c>
      <c r="HE2" s="55" t="s">
        <v>3</v>
      </c>
      <c r="HF2" s="55" t="s">
        <v>49</v>
      </c>
      <c r="HG2" s="55" t="s">
        <v>50</v>
      </c>
      <c r="HH2" s="55" t="s">
        <v>41</v>
      </c>
      <c r="HI2" s="55" t="s">
        <v>51</v>
      </c>
      <c r="HJ2" s="55" t="s">
        <v>54</v>
      </c>
      <c r="HK2" s="55" t="s">
        <v>55</v>
      </c>
      <c r="HL2" s="55" t="s">
        <v>67</v>
      </c>
      <c r="HM2" s="55" t="s">
        <v>56</v>
      </c>
      <c r="HN2" s="55" t="s">
        <v>68</v>
      </c>
      <c r="HO2" s="55" t="s">
        <v>57</v>
      </c>
      <c r="HP2" s="55" t="s">
        <v>40</v>
      </c>
      <c r="HQ2" s="55" t="s">
        <v>52</v>
      </c>
      <c r="HR2" s="55" t="s">
        <v>58</v>
      </c>
      <c r="HS2" s="55" t="s">
        <v>59</v>
      </c>
      <c r="HT2" s="55" t="s">
        <v>3</v>
      </c>
      <c r="HU2" s="55" t="s">
        <v>49</v>
      </c>
      <c r="HV2" s="55" t="s">
        <v>50</v>
      </c>
      <c r="HW2" s="55" t="s">
        <v>41</v>
      </c>
      <c r="HX2" s="55" t="s">
        <v>51</v>
      </c>
      <c r="HY2" s="55" t="s">
        <v>54</v>
      </c>
      <c r="HZ2" s="55" t="s">
        <v>55</v>
      </c>
      <c r="IA2" s="55" t="s">
        <v>67</v>
      </c>
      <c r="IB2" s="55" t="s">
        <v>56</v>
      </c>
      <c r="IC2" s="55" t="s">
        <v>68</v>
      </c>
      <c r="ID2" s="55" t="s">
        <v>57</v>
      </c>
      <c r="IE2" s="55" t="s">
        <v>40</v>
      </c>
      <c r="IF2" s="55" t="s">
        <v>52</v>
      </c>
      <c r="IG2" s="55" t="s">
        <v>58</v>
      </c>
      <c r="IH2" s="55" t="s">
        <v>59</v>
      </c>
    </row>
    <row r="3" spans="1:242">
      <c r="A3" s="58" t="s">
        <v>94</v>
      </c>
      <c r="B3" s="55" t="s">
        <v>95</v>
      </c>
      <c r="C3" s="55">
        <v>-30685.639210526315</v>
      </c>
      <c r="D3" s="55">
        <v>72.418625330769203</v>
      </c>
      <c r="E3" s="55">
        <v>30685.640390224187</v>
      </c>
      <c r="F3" s="55">
        <v>99</v>
      </c>
      <c r="G3" s="55">
        <v>8.5099133562433646</v>
      </c>
      <c r="H3" s="55">
        <v>0.18656753373418489</v>
      </c>
      <c r="I3" s="55">
        <v>6.731943293797781</v>
      </c>
      <c r="J3" s="55">
        <v>1.946</v>
      </c>
      <c r="K3" s="55">
        <v>-30731</v>
      </c>
      <c r="L3" s="55">
        <v>1.0660000000000001</v>
      </c>
      <c r="M3" s="55">
        <v>-30632</v>
      </c>
      <c r="N3" s="55">
        <v>59.5703125</v>
      </c>
      <c r="O3" s="55">
        <v>1.7755122334507532</v>
      </c>
      <c r="P3" s="55">
        <v>2.1624649086292833</v>
      </c>
      <c r="Q3" s="55">
        <v>5.9468831606557374E-2</v>
      </c>
      <c r="R3" s="55">
        <v>-30685.540789473685</v>
      </c>
      <c r="S3" s="55">
        <v>66.789596638998574</v>
      </c>
      <c r="T3" s="55">
        <v>30685.541877478285</v>
      </c>
      <c r="U3" s="55">
        <v>87</v>
      </c>
      <c r="V3" s="55">
        <v>8.1724902348671282</v>
      </c>
      <c r="W3" s="55">
        <v>-0.2753309722381258</v>
      </c>
      <c r="X3" s="55">
        <v>6.4071244940476726</v>
      </c>
      <c r="Y3" s="55">
        <v>1.2085000000000001</v>
      </c>
      <c r="Z3" s="55">
        <v>-30739</v>
      </c>
      <c r="AA3" s="55">
        <v>0.45850000000000002</v>
      </c>
      <c r="AB3" s="55">
        <v>-30652</v>
      </c>
      <c r="AC3" s="55">
        <v>28.3203125</v>
      </c>
      <c r="AD3" s="55">
        <v>1.2613579208013204</v>
      </c>
      <c r="AE3" s="55">
        <v>1.5805900691794958</v>
      </c>
      <c r="AF3" s="55">
        <v>0.18763441696551725</v>
      </c>
      <c r="AG3" s="55">
        <v>-30685.568157894737</v>
      </c>
      <c r="AH3" s="55">
        <v>60.911910267244394</v>
      </c>
      <c r="AI3" s="55">
        <v>30685.569150150764</v>
      </c>
      <c r="AJ3" s="55">
        <v>76</v>
      </c>
      <c r="AK3" s="55">
        <v>7.8046082712231239</v>
      </c>
      <c r="AL3" s="55">
        <v>0.20746938825434175</v>
      </c>
      <c r="AM3" s="55">
        <v>5.4014335707615029</v>
      </c>
      <c r="AN3" s="55">
        <v>1.8175000000000001</v>
      </c>
      <c r="AO3" s="55">
        <v>-30723</v>
      </c>
      <c r="AP3" s="55">
        <v>1.649</v>
      </c>
      <c r="AQ3" s="55">
        <v>-30647</v>
      </c>
      <c r="AR3" s="55">
        <v>84.9609375</v>
      </c>
      <c r="AS3" s="55">
        <v>1.2272496372662873</v>
      </c>
      <c r="AT3" s="55">
        <v>2.0073894437375128</v>
      </c>
      <c r="AU3" s="55">
        <v>4.1696537103448277E-2</v>
      </c>
      <c r="AV3" s="55">
        <v>-30686.14</v>
      </c>
      <c r="AW3" s="55">
        <v>62.405769939457549</v>
      </c>
      <c r="AX3" s="55">
        <v>30686.141016572081</v>
      </c>
      <c r="AY3" s="55">
        <v>91</v>
      </c>
      <c r="AZ3" s="55">
        <v>7.8997322701125476</v>
      </c>
      <c r="BA3" s="55">
        <v>-0.21712253312649415</v>
      </c>
      <c r="BB3" s="55">
        <v>6.8516406109901693</v>
      </c>
      <c r="BC3" s="55">
        <v>1.3485</v>
      </c>
      <c r="BD3" s="55">
        <v>-30731</v>
      </c>
      <c r="BE3" s="55">
        <v>1.0285</v>
      </c>
      <c r="BF3" s="55">
        <v>-30640</v>
      </c>
      <c r="BG3" s="55">
        <v>33.203125</v>
      </c>
      <c r="BH3" s="55">
        <v>1.2276187508764478</v>
      </c>
      <c r="BI3" s="55">
        <v>1.4504227542646264</v>
      </c>
      <c r="BJ3" s="55">
        <v>0.10669408023529411</v>
      </c>
      <c r="BK3" s="55">
        <v>-30686.237105263157</v>
      </c>
      <c r="BL3" s="55">
        <v>65.325445685151962</v>
      </c>
      <c r="BM3" s="55">
        <v>30686.238169392549</v>
      </c>
      <c r="BN3" s="55">
        <v>90</v>
      </c>
      <c r="BO3" s="55">
        <v>8.082415832234318</v>
      </c>
      <c r="BP3" s="55">
        <v>6.5233744623478598E-2</v>
      </c>
      <c r="BQ3" s="55">
        <v>6.6605300112618187</v>
      </c>
      <c r="BR3" s="55">
        <v>1.746</v>
      </c>
      <c r="BS3" s="55">
        <v>-30732</v>
      </c>
      <c r="BT3" s="55">
        <v>0.55800000000000005</v>
      </c>
      <c r="BU3" s="55">
        <v>-30642</v>
      </c>
      <c r="BV3" s="55">
        <v>93.75</v>
      </c>
      <c r="BW3" s="55">
        <v>1.2184565096446136</v>
      </c>
      <c r="BX3" s="55">
        <v>1.9486385410137801</v>
      </c>
      <c r="BY3" s="55">
        <v>3.7787486750000002E-2</v>
      </c>
      <c r="BZ3" s="55">
        <v>-30686.878421052632</v>
      </c>
      <c r="CA3" s="55">
        <v>68.60221914354257</v>
      </c>
      <c r="CB3" s="55">
        <v>30686.879538536199</v>
      </c>
      <c r="CC3" s="55">
        <v>113</v>
      </c>
      <c r="CD3" s="55">
        <v>8.2826456608708412</v>
      </c>
      <c r="CE3" s="55">
        <v>-0.24915199859709031</v>
      </c>
      <c r="CF3" s="55">
        <v>7.952991145568399</v>
      </c>
      <c r="CG3" s="55">
        <v>0.69850000000000001</v>
      </c>
      <c r="CH3" s="55">
        <v>-30746</v>
      </c>
      <c r="CI3" s="55">
        <v>0.78849999999999998</v>
      </c>
      <c r="CJ3" s="55">
        <v>-30633</v>
      </c>
      <c r="CK3" s="55">
        <v>122.0703125</v>
      </c>
      <c r="CL3" s="55">
        <v>0.9582607805514779</v>
      </c>
      <c r="CM3" s="55">
        <v>2.2104823939082126</v>
      </c>
      <c r="CN3" s="55">
        <v>2.9020789823999998E-2</v>
      </c>
      <c r="CO3" s="55">
        <v>-30686.746052631577</v>
      </c>
      <c r="CP3" s="55">
        <v>61.494061802966733</v>
      </c>
      <c r="CQ3" s="55">
        <v>30686.747054332413</v>
      </c>
      <c r="CR3" s="55">
        <v>87</v>
      </c>
      <c r="CS3" s="55">
        <v>7.8418149559248551</v>
      </c>
      <c r="CT3" s="55">
        <v>0.18484179425506217</v>
      </c>
      <c r="CU3" s="55">
        <v>6.5260809525615837</v>
      </c>
      <c r="CV3" s="55">
        <v>0.61650000000000005</v>
      </c>
      <c r="CW3" s="55">
        <v>-30726</v>
      </c>
      <c r="CX3" s="55">
        <v>1.9180000000000001</v>
      </c>
      <c r="CY3" s="55">
        <v>-30639</v>
      </c>
      <c r="CZ3" s="55">
        <v>120.1171875</v>
      </c>
      <c r="DA3" s="55">
        <v>1.0495738399988579</v>
      </c>
      <c r="DB3" s="55">
        <v>2.0923539098117274</v>
      </c>
      <c r="DC3" s="55">
        <v>2.9492672585365854E-2</v>
      </c>
      <c r="DD3" s="55">
        <v>-30687.021052631579</v>
      </c>
      <c r="DE3" s="55">
        <v>63.243568252035367</v>
      </c>
      <c r="DF3" s="55">
        <v>30687.022082821575</v>
      </c>
      <c r="DG3" s="55">
        <v>80</v>
      </c>
      <c r="DH3" s="55">
        <v>7.9525824894832349</v>
      </c>
      <c r="DI3" s="55">
        <v>5.171098819261697E-2</v>
      </c>
      <c r="DJ3" s="55">
        <v>6.5309301775700446</v>
      </c>
      <c r="DK3" s="55">
        <v>1.7555000000000001</v>
      </c>
      <c r="DL3" s="55">
        <v>-30730</v>
      </c>
      <c r="DM3" s="55">
        <v>0.58850000000000002</v>
      </c>
      <c r="DN3" s="55">
        <v>-30650</v>
      </c>
      <c r="DO3" s="55">
        <v>92.7734375</v>
      </c>
      <c r="DP3" s="55">
        <v>1.1530316628318038</v>
      </c>
      <c r="DQ3" s="55">
        <v>2.0812093221759409</v>
      </c>
      <c r="DR3" s="55">
        <v>3.8185249768421053E-2</v>
      </c>
      <c r="DS3" s="55">
        <v>-30686.928947368422</v>
      </c>
      <c r="DT3" s="55">
        <v>66.706189994596542</v>
      </c>
      <c r="DU3" s="55">
        <v>30686.930033965171</v>
      </c>
      <c r="DV3" s="55">
        <v>92</v>
      </c>
      <c r="DW3" s="55">
        <v>8.1673857503240619</v>
      </c>
      <c r="DX3" s="55">
        <v>0.17934466188451384</v>
      </c>
      <c r="DY3" s="55">
        <v>6.6715469331180604</v>
      </c>
      <c r="DZ3" s="55">
        <v>1.3474999999999999</v>
      </c>
      <c r="EA3" s="55">
        <v>-30732</v>
      </c>
      <c r="EB3" s="55">
        <v>0.23850000000000002</v>
      </c>
      <c r="EC3" s="55">
        <v>-30640</v>
      </c>
      <c r="ED3" s="55">
        <v>97.65625</v>
      </c>
      <c r="EE3" s="55">
        <v>1.2160678095355315</v>
      </c>
      <c r="EF3" s="55">
        <v>2.3596031937308783</v>
      </c>
      <c r="EG3" s="55">
        <v>3.6275987279999998E-2</v>
      </c>
      <c r="EH3" s="55">
        <v>-30687.108947368422</v>
      </c>
      <c r="EI3" s="55">
        <v>66.515108130947581</v>
      </c>
      <c r="EJ3" s="55">
        <v>30687.110030846226</v>
      </c>
      <c r="EK3" s="55">
        <v>101</v>
      </c>
      <c r="EL3" s="55">
        <v>8.1556795014853041</v>
      </c>
      <c r="EM3" s="55">
        <v>-0.15103608599887999</v>
      </c>
      <c r="EN3" s="55">
        <v>7.6281529254440965</v>
      </c>
      <c r="EO3" s="55">
        <v>1.1885000000000001</v>
      </c>
      <c r="EP3" s="55">
        <v>-30735</v>
      </c>
      <c r="EQ3" s="55">
        <v>0.80649999999999999</v>
      </c>
      <c r="ER3" s="55">
        <v>-30634</v>
      </c>
      <c r="ES3" s="55">
        <v>64.453125</v>
      </c>
      <c r="ET3" s="55">
        <v>1.0956931122199434</v>
      </c>
      <c r="EU3" s="55">
        <v>1.8761969546892698</v>
      </c>
      <c r="EV3" s="55">
        <v>5.4963617090909092E-2</v>
      </c>
      <c r="EW3" s="55">
        <v>-30687.316052631581</v>
      </c>
      <c r="EX3" s="55">
        <v>63.42495940760049</v>
      </c>
      <c r="EY3" s="55">
        <v>30687.317085766368</v>
      </c>
      <c r="EZ3" s="55">
        <v>83</v>
      </c>
      <c r="FA3" s="55">
        <v>7.9639788678524566</v>
      </c>
      <c r="FB3" s="55">
        <v>8.1841158398902672E-2</v>
      </c>
      <c r="FC3" s="55">
        <v>6.4113327371309401</v>
      </c>
      <c r="FD3" s="55">
        <v>1.0485</v>
      </c>
      <c r="FE3" s="55">
        <v>-30729</v>
      </c>
      <c r="FF3" s="55">
        <v>1.746</v>
      </c>
      <c r="FG3" s="55">
        <v>-30646</v>
      </c>
      <c r="FH3" s="55">
        <v>163.0859375</v>
      </c>
      <c r="FI3" s="55">
        <v>1.1897622515231996</v>
      </c>
      <c r="FJ3" s="55">
        <v>2.5225494357379001</v>
      </c>
      <c r="FK3" s="55">
        <v>2.1722148071856288E-2</v>
      </c>
      <c r="FL3" s="55">
        <v>-30687.123684210525</v>
      </c>
      <c r="FM3" s="55">
        <v>63.876775051607879</v>
      </c>
      <c r="FN3" s="55">
        <v>30687.124724711502</v>
      </c>
      <c r="FO3" s="55">
        <v>84</v>
      </c>
      <c r="FP3" s="55">
        <v>7.9922947300264067</v>
      </c>
      <c r="FQ3" s="55">
        <v>-8.8517544381376961E-3</v>
      </c>
      <c r="FR3" s="55">
        <v>6.8790487283246797</v>
      </c>
      <c r="FS3" s="55">
        <v>0.78800000000000003</v>
      </c>
      <c r="FT3" s="55">
        <v>-30729</v>
      </c>
      <c r="FU3" s="55">
        <v>1.746</v>
      </c>
      <c r="FV3" s="55">
        <v>-30645</v>
      </c>
      <c r="FW3" s="55">
        <v>529.296875</v>
      </c>
      <c r="FX3" s="55">
        <v>1.0356042222807413</v>
      </c>
      <c r="FY3" s="55">
        <v>3.6995891616287815</v>
      </c>
      <c r="FZ3" s="55">
        <v>6.6929865830258305E-3</v>
      </c>
      <c r="GA3" s="55">
        <v>-30687.500263157894</v>
      </c>
      <c r="GB3" s="55">
        <v>65.164516908882106</v>
      </c>
      <c r="GC3" s="55">
        <v>30687.501324622117</v>
      </c>
      <c r="GD3" s="55">
        <v>101</v>
      </c>
      <c r="GE3" s="55">
        <v>8.0724542060566744</v>
      </c>
      <c r="GF3" s="55">
        <v>-0.27296719458356161</v>
      </c>
      <c r="GG3" s="55">
        <v>6.5888310902488723</v>
      </c>
      <c r="GH3" s="55">
        <v>0.58799999999999997</v>
      </c>
      <c r="GI3" s="55">
        <v>-30739</v>
      </c>
      <c r="GJ3" s="55">
        <v>1.9080000000000001</v>
      </c>
      <c r="GK3" s="55">
        <v>-30638</v>
      </c>
      <c r="GL3" s="55">
        <v>187.5</v>
      </c>
      <c r="GM3" s="55">
        <v>1.1096080217688769</v>
      </c>
      <c r="GN3" s="55">
        <v>2.7882315812967327</v>
      </c>
      <c r="GO3" s="55">
        <v>1.8893743375000001E-2</v>
      </c>
      <c r="GP3" s="55">
        <v>-30687.465526315791</v>
      </c>
      <c r="GQ3" s="55">
        <v>67.929319280692695</v>
      </c>
      <c r="GR3" s="55">
        <v>30687.466632817104</v>
      </c>
      <c r="GS3" s="55">
        <v>110</v>
      </c>
      <c r="GT3" s="55">
        <v>8.2419244888977659</v>
      </c>
      <c r="GU3" s="55">
        <v>-5.7149529854018728E-2</v>
      </c>
      <c r="GV3" s="55">
        <v>7.9893854334874872</v>
      </c>
      <c r="GW3" s="55">
        <v>0.61650000000000005</v>
      </c>
      <c r="GX3" s="55">
        <v>-30747</v>
      </c>
      <c r="GY3" s="55">
        <v>1.528</v>
      </c>
      <c r="GZ3" s="55">
        <v>-30637</v>
      </c>
      <c r="HA3" s="55">
        <v>308.59375</v>
      </c>
      <c r="HB3" s="55">
        <v>1.1668105775507536</v>
      </c>
      <c r="HC3" s="55">
        <v>2.830180960813486</v>
      </c>
      <c r="HD3" s="55">
        <v>1.1479742810126582E-2</v>
      </c>
      <c r="HE3" s="55">
        <v>-30687.533684210528</v>
      </c>
      <c r="HF3" s="55">
        <v>66.929109876558172</v>
      </c>
      <c r="HG3" s="55">
        <v>30687.534774416999</v>
      </c>
      <c r="HH3" s="55">
        <v>90</v>
      </c>
      <c r="HI3" s="55">
        <v>8.1810213223385606</v>
      </c>
      <c r="HJ3" s="55">
        <v>-0.18019305334552219</v>
      </c>
      <c r="HK3" s="55">
        <v>6.7904219220551578</v>
      </c>
      <c r="HL3" s="55">
        <v>1.2675000000000001</v>
      </c>
      <c r="HM3" s="55">
        <v>-30735</v>
      </c>
      <c r="HN3" s="55">
        <v>0.80649999999999999</v>
      </c>
      <c r="HO3" s="55">
        <v>-30645</v>
      </c>
      <c r="HP3" s="55">
        <v>283.203125</v>
      </c>
      <c r="HQ3" s="55">
        <v>1.0091243820222857</v>
      </c>
      <c r="HR3" s="55">
        <v>2.8685561056169417</v>
      </c>
      <c r="HS3" s="55">
        <v>1.2508961131034483E-2</v>
      </c>
      <c r="HT3" s="55">
        <v>-30687.529736842105</v>
      </c>
      <c r="HU3" s="55">
        <v>68.143363973897479</v>
      </c>
      <c r="HV3" s="55">
        <v>30687.530846827674</v>
      </c>
      <c r="HW3" s="55">
        <v>96</v>
      </c>
      <c r="HX3" s="55">
        <v>8.2548993921123888</v>
      </c>
      <c r="HY3" s="55">
        <v>5.8886547084010428E-3</v>
      </c>
      <c r="HZ3" s="55">
        <v>7.0202440649213784</v>
      </c>
      <c r="IA3" s="55">
        <v>0.31850000000000001</v>
      </c>
      <c r="IB3" s="55">
        <v>-30735</v>
      </c>
      <c r="IC3" s="55">
        <v>1.538</v>
      </c>
      <c r="ID3" s="55">
        <v>-30639</v>
      </c>
      <c r="IE3" s="55">
        <v>313.4765625</v>
      </c>
      <c r="IF3" s="55">
        <v>0.99685596136912447</v>
      </c>
      <c r="IG3" s="55">
        <v>2.9724397512664131</v>
      </c>
      <c r="IH3" s="55">
        <v>1.1300930616822429E-2</v>
      </c>
    </row>
    <row r="4" spans="1:242">
      <c r="A4" s="58"/>
      <c r="B4" s="55" t="s">
        <v>96</v>
      </c>
      <c r="C4" s="55">
        <v>-21473.494999999999</v>
      </c>
      <c r="D4" s="55">
        <v>59.19502632271687</v>
      </c>
      <c r="E4" s="55">
        <v>21473.496377964948</v>
      </c>
      <c r="F4" s="55">
        <v>92</v>
      </c>
      <c r="G4" s="55">
        <v>7.6938304064176561</v>
      </c>
      <c r="H4" s="55">
        <v>-1.6469151001195372E-2</v>
      </c>
      <c r="I4" s="55">
        <v>7.1770266353200398</v>
      </c>
      <c r="J4" s="55">
        <v>2.6625000000000001</v>
      </c>
      <c r="K4" s="55">
        <v>-21523</v>
      </c>
      <c r="L4" s="55">
        <v>3.6310000000000002</v>
      </c>
      <c r="M4" s="55">
        <v>-21431</v>
      </c>
      <c r="N4" s="55">
        <v>721.6796875</v>
      </c>
      <c r="O4" s="55">
        <v>0.98649616510513005</v>
      </c>
      <c r="P4" s="55">
        <v>3.6092337886115908</v>
      </c>
      <c r="Q4" s="55">
        <v>4.9087939485791612E-3</v>
      </c>
      <c r="R4" s="55">
        <v>-21473.26552631579</v>
      </c>
      <c r="S4" s="55">
        <v>58.230345866639993</v>
      </c>
      <c r="T4" s="55">
        <v>21473.266881839016</v>
      </c>
      <c r="U4" s="55">
        <v>102</v>
      </c>
      <c r="V4" s="55">
        <v>7.630881067520316</v>
      </c>
      <c r="W4" s="55">
        <v>-0.21839822146365073</v>
      </c>
      <c r="X4" s="55">
        <v>7.8326417572275453</v>
      </c>
      <c r="Y4" s="55">
        <v>3.5695000000000001</v>
      </c>
      <c r="Z4" s="55">
        <v>-21529</v>
      </c>
      <c r="AA4" s="55">
        <v>2.5745</v>
      </c>
      <c r="AB4" s="55">
        <v>-21427</v>
      </c>
      <c r="AC4" s="55">
        <v>717.7734375</v>
      </c>
      <c r="AD4" s="55">
        <v>0.90463560450909508</v>
      </c>
      <c r="AE4" s="55">
        <v>3.8175707506614227</v>
      </c>
      <c r="AF4" s="55">
        <v>4.9355084734693877E-3</v>
      </c>
      <c r="AG4" s="55">
        <v>-21473.473421052633</v>
      </c>
      <c r="AH4" s="55">
        <v>55.179603981656683</v>
      </c>
      <c r="AI4" s="55">
        <v>21473.474705546301</v>
      </c>
      <c r="AJ4" s="55">
        <v>83</v>
      </c>
      <c r="AK4" s="55">
        <v>7.4282975156933961</v>
      </c>
      <c r="AL4" s="55">
        <v>0.26074752278607394</v>
      </c>
      <c r="AM4" s="55">
        <v>7.0600310411034322</v>
      </c>
      <c r="AN4" s="55">
        <v>3.7095000000000002</v>
      </c>
      <c r="AO4" s="55">
        <v>-21512</v>
      </c>
      <c r="AP4" s="55">
        <v>2.0745</v>
      </c>
      <c r="AQ4" s="55">
        <v>-21429</v>
      </c>
      <c r="AR4" s="55">
        <v>72.265625</v>
      </c>
      <c r="AS4" s="55">
        <v>1.0378380652727994</v>
      </c>
      <c r="AT4" s="55">
        <v>1.851358289575878</v>
      </c>
      <c r="AU4" s="55">
        <v>4.9021604432432433E-2</v>
      </c>
      <c r="AV4" s="55">
        <v>-21473.617368421052</v>
      </c>
      <c r="AW4" s="55">
        <v>57.523467671543777</v>
      </c>
      <c r="AX4" s="55">
        <v>21473.618707467176</v>
      </c>
      <c r="AY4" s="55">
        <v>104</v>
      </c>
      <c r="AZ4" s="55">
        <v>7.5844226986332837</v>
      </c>
      <c r="BA4" s="55">
        <v>-0.31508824860501616</v>
      </c>
      <c r="BB4" s="55">
        <v>7.770519468004073</v>
      </c>
      <c r="BC4" s="55">
        <v>2.89</v>
      </c>
      <c r="BD4" s="55">
        <v>-21532</v>
      </c>
      <c r="BE4" s="55">
        <v>3.3414999999999999</v>
      </c>
      <c r="BF4" s="55">
        <v>-21428</v>
      </c>
      <c r="BG4" s="55">
        <v>60.546875</v>
      </c>
      <c r="BH4" s="55">
        <v>1.0770666820140977</v>
      </c>
      <c r="BI4" s="55">
        <v>1.6845478312366109</v>
      </c>
      <c r="BJ4" s="55">
        <v>5.8509656903225807E-2</v>
      </c>
      <c r="BK4" s="55">
        <v>-21473.941842105261</v>
      </c>
      <c r="BL4" s="55">
        <v>57.112436721573147</v>
      </c>
      <c r="BM4" s="55">
        <v>21473.943171563213</v>
      </c>
      <c r="BN4" s="55">
        <v>92</v>
      </c>
      <c r="BO4" s="55">
        <v>7.5572770705838979</v>
      </c>
      <c r="BP4" s="55">
        <v>-0.16086560384150128</v>
      </c>
      <c r="BQ4" s="55">
        <v>6.9004136965339526</v>
      </c>
      <c r="BR4" s="55">
        <v>2.2745000000000002</v>
      </c>
      <c r="BS4" s="55">
        <v>-21527</v>
      </c>
      <c r="BT4" s="55">
        <v>3.7095000000000002</v>
      </c>
      <c r="BU4" s="55">
        <v>-21435</v>
      </c>
      <c r="BV4" s="55">
        <v>214.84375</v>
      </c>
      <c r="BW4" s="55">
        <v>1.1186695680321037</v>
      </c>
      <c r="BX4" s="55">
        <v>2.7465317271766443</v>
      </c>
      <c r="BY4" s="55">
        <v>1.6489085127272728E-2</v>
      </c>
      <c r="BZ4" s="55">
        <v>-21474.252368421054</v>
      </c>
      <c r="CA4" s="55">
        <v>57.838109682605598</v>
      </c>
      <c r="CB4" s="55">
        <v>21474.253714751681</v>
      </c>
      <c r="CC4" s="55">
        <v>97</v>
      </c>
      <c r="CD4" s="55">
        <v>7.605137058765318</v>
      </c>
      <c r="CE4" s="55">
        <v>-0.2687162275834013</v>
      </c>
      <c r="CF4" s="55">
        <v>7.6218077932963322</v>
      </c>
      <c r="CG4" s="55">
        <v>3.4095</v>
      </c>
      <c r="CH4" s="55">
        <v>-21522</v>
      </c>
      <c r="CI4" s="55">
        <v>3.0420000000000003</v>
      </c>
      <c r="CJ4" s="55">
        <v>-21425</v>
      </c>
      <c r="CK4" s="55">
        <v>88.8671875</v>
      </c>
      <c r="CL4" s="55">
        <v>0.9170563931410004</v>
      </c>
      <c r="CM4" s="55">
        <v>1.718046541699555</v>
      </c>
      <c r="CN4" s="55">
        <v>3.9863722285714283E-2</v>
      </c>
      <c r="CO4" s="55">
        <v>-21474.235000000001</v>
      </c>
      <c r="CP4" s="55">
        <v>55.232204527505068</v>
      </c>
      <c r="CQ4" s="55">
        <v>21474.23628567253</v>
      </c>
      <c r="CR4" s="55">
        <v>82</v>
      </c>
      <c r="CS4" s="55">
        <v>7.4318372242336599</v>
      </c>
      <c r="CT4" s="55">
        <v>1.2959547374754158E-2</v>
      </c>
      <c r="CU4" s="55">
        <v>6.8670417097045329</v>
      </c>
      <c r="CV4" s="55">
        <v>3.512</v>
      </c>
      <c r="CW4" s="55">
        <v>-21511</v>
      </c>
      <c r="CX4" s="55">
        <v>3.7814999999999999</v>
      </c>
      <c r="CY4" s="55">
        <v>-21429</v>
      </c>
      <c r="CZ4" s="55">
        <v>899.4140625</v>
      </c>
      <c r="DA4" s="55">
        <v>0.93973957991161716</v>
      </c>
      <c r="DB4" s="55">
        <v>3.4003535883063911</v>
      </c>
      <c r="DC4" s="55">
        <v>3.938760833876221E-3</v>
      </c>
      <c r="DD4" s="55">
        <v>-21474.42552631579</v>
      </c>
      <c r="DE4" s="55">
        <v>54.295584087226274</v>
      </c>
      <c r="DF4" s="55">
        <v>21474.426790174843</v>
      </c>
      <c r="DG4" s="55">
        <v>76</v>
      </c>
      <c r="DH4" s="55">
        <v>7.3685537310401878</v>
      </c>
      <c r="DI4" s="55">
        <v>-3.4024543079751619E-2</v>
      </c>
      <c r="DJ4" s="55">
        <v>6.2278552115103709</v>
      </c>
      <c r="DK4" s="55">
        <v>2.1440000000000001</v>
      </c>
      <c r="DL4" s="55">
        <v>-21514</v>
      </c>
      <c r="DM4" s="55">
        <v>2.3740000000000001</v>
      </c>
      <c r="DN4" s="55">
        <v>-21438</v>
      </c>
      <c r="DO4" s="55">
        <v>30.2734375</v>
      </c>
      <c r="DP4" s="55">
        <v>1.1152171750880606</v>
      </c>
      <c r="DQ4" s="55">
        <v>1.532139810936386</v>
      </c>
      <c r="DR4" s="55">
        <v>0.17552897070967743</v>
      </c>
      <c r="DS4" s="55">
        <v>-21474.559736842104</v>
      </c>
      <c r="DT4" s="55">
        <v>56.767159709618717</v>
      </c>
      <c r="DU4" s="55">
        <v>21474.561058224706</v>
      </c>
      <c r="DV4" s="55">
        <v>86</v>
      </c>
      <c r="DW4" s="55">
        <v>7.5343984305064939</v>
      </c>
      <c r="DX4" s="55">
        <v>-0.21333909026939998</v>
      </c>
      <c r="DY4" s="55">
        <v>6.3119065144358748</v>
      </c>
      <c r="DZ4" s="55">
        <v>2.782</v>
      </c>
      <c r="EA4" s="55">
        <v>-21520</v>
      </c>
      <c r="EB4" s="55">
        <v>2.714</v>
      </c>
      <c r="EC4" s="55">
        <v>-21434</v>
      </c>
      <c r="ED4" s="55">
        <v>125</v>
      </c>
      <c r="EE4" s="55">
        <v>1.0825651910312986</v>
      </c>
      <c r="EF4" s="55">
        <v>1.8859500010282324</v>
      </c>
      <c r="EG4" s="55">
        <v>2.8340615062499998E-2</v>
      </c>
      <c r="EH4" s="55">
        <v>-21474.652631578949</v>
      </c>
      <c r="EI4" s="55">
        <v>59.369169171940584</v>
      </c>
      <c r="EJ4" s="55">
        <v>21474.654013523159</v>
      </c>
      <c r="EK4" s="55">
        <v>89</v>
      </c>
      <c r="EL4" s="55">
        <v>7.7051391403361809</v>
      </c>
      <c r="EM4" s="55">
        <v>-0.22055976126845445</v>
      </c>
      <c r="EN4" s="55">
        <v>6.9269615385251679</v>
      </c>
      <c r="EO4" s="55">
        <v>3.3414999999999999</v>
      </c>
      <c r="EP4" s="55">
        <v>-21528</v>
      </c>
      <c r="EQ4" s="55">
        <v>2.9615</v>
      </c>
      <c r="ER4" s="55">
        <v>-21439</v>
      </c>
      <c r="ES4" s="55">
        <v>93.75</v>
      </c>
      <c r="ET4" s="55">
        <v>1.0326785425015175</v>
      </c>
      <c r="EU4" s="55">
        <v>1.6918013405299763</v>
      </c>
      <c r="EV4" s="55">
        <v>3.7787486750000002E-2</v>
      </c>
      <c r="EW4" s="55">
        <v>-21474.721578947367</v>
      </c>
      <c r="EX4" s="55">
        <v>58.235175184605502</v>
      </c>
      <c r="EY4" s="55">
        <v>21474.722934491096</v>
      </c>
      <c r="EZ4" s="55">
        <v>106</v>
      </c>
      <c r="FA4" s="55">
        <v>7.6311974934872113</v>
      </c>
      <c r="FB4" s="55">
        <v>2.1251509053208252E-2</v>
      </c>
      <c r="FC4" s="55">
        <v>7.5033356599031107</v>
      </c>
      <c r="FD4" s="55">
        <v>3.8595000000000002</v>
      </c>
      <c r="FE4" s="55">
        <v>-21527</v>
      </c>
      <c r="FF4" s="55">
        <v>2.952</v>
      </c>
      <c r="FG4" s="55">
        <v>-21421</v>
      </c>
      <c r="FH4" s="55">
        <v>119.140625</v>
      </c>
      <c r="FI4" s="55">
        <v>1.0584595122218594</v>
      </c>
      <c r="FJ4" s="55">
        <v>2.1107553939587134</v>
      </c>
      <c r="FK4" s="55">
        <v>2.9734415803278687E-2</v>
      </c>
      <c r="FL4" s="55">
        <v>-21474.579473684211</v>
      </c>
      <c r="FM4" s="55">
        <v>62.177941286486409</v>
      </c>
      <c r="FN4" s="55">
        <v>21474.580921013519</v>
      </c>
      <c r="FO4" s="55">
        <v>80</v>
      </c>
      <c r="FP4" s="55">
        <v>7.8852990613220504</v>
      </c>
      <c r="FQ4" s="55">
        <v>-1.3409420193155355E-2</v>
      </c>
      <c r="FR4" s="55">
        <v>6.9657339581369255</v>
      </c>
      <c r="FS4" s="55">
        <v>3.7814999999999999</v>
      </c>
      <c r="FT4" s="55">
        <v>-21515</v>
      </c>
      <c r="FU4" s="55">
        <v>3.2120000000000002</v>
      </c>
      <c r="FV4" s="55">
        <v>-21435</v>
      </c>
      <c r="FW4" s="55">
        <v>25.390625</v>
      </c>
      <c r="FX4" s="55">
        <v>0.95032217558348209</v>
      </c>
      <c r="FY4" s="55">
        <v>1.3014551406213606</v>
      </c>
      <c r="FZ4" s="55">
        <v>0.20928454200000002</v>
      </c>
      <c r="GA4" s="55">
        <v>-21474.637894736843</v>
      </c>
      <c r="GB4" s="55">
        <v>55.954657319794066</v>
      </c>
      <c r="GC4" s="55">
        <v>21474.639197201894</v>
      </c>
      <c r="GD4" s="55">
        <v>77</v>
      </c>
      <c r="GE4" s="55">
        <v>7.4802845747868485</v>
      </c>
      <c r="GF4" s="55">
        <v>-2.9569316897294525E-2</v>
      </c>
      <c r="GG4" s="55">
        <v>6.3602577396253057</v>
      </c>
      <c r="GH4" s="55">
        <v>3.6595</v>
      </c>
      <c r="GI4" s="55">
        <v>-21512</v>
      </c>
      <c r="GJ4" s="55">
        <v>2.1045000000000003</v>
      </c>
      <c r="GK4" s="55">
        <v>-21435</v>
      </c>
      <c r="GL4" s="55">
        <v>123.046875</v>
      </c>
      <c r="GM4" s="55">
        <v>1.2482110655261585</v>
      </c>
      <c r="GN4" s="55">
        <v>2.1443790000966532</v>
      </c>
      <c r="GO4" s="55">
        <v>2.8790466095238096E-2</v>
      </c>
      <c r="GP4" s="55">
        <v>-21474.667368421051</v>
      </c>
      <c r="GQ4" s="55">
        <v>58.111490835536941</v>
      </c>
      <c r="GR4" s="55">
        <v>21474.668721089187</v>
      </c>
      <c r="GS4" s="55">
        <v>98</v>
      </c>
      <c r="GT4" s="55">
        <v>7.6230893235968935</v>
      </c>
      <c r="GU4" s="55">
        <v>-5.5968254210418046E-2</v>
      </c>
      <c r="GV4" s="55">
        <v>6.72026617366173</v>
      </c>
      <c r="GW4" s="55">
        <v>2.3340000000000001</v>
      </c>
      <c r="GX4" s="55">
        <v>-21516</v>
      </c>
      <c r="GY4" s="55">
        <v>2.6139999999999999</v>
      </c>
      <c r="GZ4" s="55">
        <v>-21418</v>
      </c>
      <c r="HA4" s="55">
        <v>129.8828125</v>
      </c>
      <c r="HB4" s="55">
        <v>0.99020852662019632</v>
      </c>
      <c r="HC4" s="55">
        <v>1.99771980250423</v>
      </c>
      <c r="HD4" s="55">
        <v>4.0912767609022557E-2</v>
      </c>
      <c r="HE4" s="55">
        <v>-21475.02605263158</v>
      </c>
      <c r="HF4" s="55">
        <v>61.27149797037756</v>
      </c>
      <c r="HG4" s="55">
        <v>21475.027478831755</v>
      </c>
      <c r="HH4" s="55">
        <v>97</v>
      </c>
      <c r="HI4" s="55">
        <v>7.8276112557010364</v>
      </c>
      <c r="HJ4" s="55">
        <v>-0.10193934609248079</v>
      </c>
      <c r="HK4" s="55">
        <v>7.8100486153912048</v>
      </c>
      <c r="HL4" s="55">
        <v>2.4820000000000002</v>
      </c>
      <c r="HM4" s="55">
        <v>-21523</v>
      </c>
      <c r="HN4" s="55">
        <v>3.3515000000000001</v>
      </c>
      <c r="HO4" s="55">
        <v>-21426</v>
      </c>
      <c r="HP4" s="55">
        <v>278.3203125</v>
      </c>
      <c r="HQ4" s="55">
        <v>1.1437775486333732</v>
      </c>
      <c r="HR4" s="55">
        <v>2.6787308393852354</v>
      </c>
      <c r="HS4" s="55">
        <v>1.2728416589473684E-2</v>
      </c>
      <c r="HT4" s="55">
        <v>-21474.873684210525</v>
      </c>
      <c r="HU4" s="55">
        <v>50.813732145578399</v>
      </c>
      <c r="HV4" s="55">
        <v>21474.874866996499</v>
      </c>
      <c r="HW4" s="55">
        <v>94</v>
      </c>
      <c r="HX4" s="55">
        <v>7.1283751406318681</v>
      </c>
      <c r="HY4" s="55">
        <v>-0.1113066312681341</v>
      </c>
      <c r="HZ4" s="55">
        <v>7.3652317434694243</v>
      </c>
      <c r="IA4" s="55">
        <v>3.8214999999999999</v>
      </c>
      <c r="IB4" s="55">
        <v>-21516</v>
      </c>
      <c r="IC4" s="55">
        <v>2.524</v>
      </c>
      <c r="ID4" s="55">
        <v>-21422</v>
      </c>
      <c r="IE4" s="55">
        <v>52.734375</v>
      </c>
      <c r="IF4" s="55">
        <v>0.95244305075618718</v>
      </c>
      <c r="IG4" s="55">
        <v>1.4205356788037882</v>
      </c>
      <c r="IH4" s="55">
        <v>6.7177754222222219E-2</v>
      </c>
    </row>
    <row r="5" spans="1:242">
      <c r="A5" s="58"/>
      <c r="B5" s="55" t="s">
        <v>97</v>
      </c>
      <c r="C5" s="55">
        <v>-15332.17894736842</v>
      </c>
      <c r="D5" s="55">
        <v>59.253044429975311</v>
      </c>
      <c r="E5" s="55">
        <v>15332.180879169766</v>
      </c>
      <c r="F5" s="55">
        <v>104</v>
      </c>
      <c r="G5" s="55">
        <v>7.6975999136078324</v>
      </c>
      <c r="H5" s="55">
        <v>0.14719226607919722</v>
      </c>
      <c r="I5" s="55">
        <v>7.7462607035147197</v>
      </c>
      <c r="J5" s="55">
        <v>4.7759999999999998</v>
      </c>
      <c r="K5" s="55">
        <v>-15380</v>
      </c>
      <c r="L5" s="55">
        <v>4.7960000000000003</v>
      </c>
      <c r="M5" s="55">
        <v>-15276</v>
      </c>
      <c r="N5" s="55">
        <v>93.75</v>
      </c>
      <c r="O5" s="55">
        <v>1.0058970318541929</v>
      </c>
      <c r="P5" s="55">
        <v>1.5585090314536221</v>
      </c>
      <c r="Q5" s="55">
        <v>3.7787486750000002E-2</v>
      </c>
      <c r="R5" s="55">
        <v>-15332.047894736843</v>
      </c>
      <c r="S5" s="55">
        <v>54.603654424292884</v>
      </c>
      <c r="T5" s="55">
        <v>15332.049674971364</v>
      </c>
      <c r="U5" s="55">
        <v>82</v>
      </c>
      <c r="V5" s="55">
        <v>7.389428558710943</v>
      </c>
      <c r="W5" s="55">
        <v>-0.11285215258713592</v>
      </c>
      <c r="X5" s="55">
        <v>6.9013179841610404</v>
      </c>
      <c r="Y5" s="55">
        <v>5.8150000000000004</v>
      </c>
      <c r="Z5" s="55">
        <v>-15378</v>
      </c>
      <c r="AA5" s="55">
        <v>4.3079999999999998</v>
      </c>
      <c r="AB5" s="55">
        <v>-15296</v>
      </c>
      <c r="AC5" s="55">
        <v>90.8203125</v>
      </c>
      <c r="AD5" s="55">
        <v>1.1621352090696633</v>
      </c>
      <c r="AE5" s="55">
        <v>1.6529908620811686</v>
      </c>
      <c r="AF5" s="55">
        <v>3.9006437935483869E-2</v>
      </c>
      <c r="AG5" s="55">
        <v>-15331.785526315789</v>
      </c>
      <c r="AH5" s="55">
        <v>53.229324545240367</v>
      </c>
      <c r="AI5" s="55">
        <v>15331.787261772946</v>
      </c>
      <c r="AJ5" s="55">
        <v>85</v>
      </c>
      <c r="AK5" s="55">
        <v>7.2958429633072805</v>
      </c>
      <c r="AL5" s="55">
        <v>-0.26158928972209228</v>
      </c>
      <c r="AM5" s="55">
        <v>7.8939369891031372</v>
      </c>
      <c r="AN5" s="55">
        <v>4.7759999999999998</v>
      </c>
      <c r="AO5" s="55">
        <v>-15378</v>
      </c>
      <c r="AP5" s="55">
        <v>5.5055000000000005</v>
      </c>
      <c r="AQ5" s="55">
        <v>-15293</v>
      </c>
      <c r="AR5" s="55">
        <v>187.5</v>
      </c>
      <c r="AS5" s="55">
        <v>0.89992390021486846</v>
      </c>
      <c r="AT5" s="55">
        <v>2.5263186981364631</v>
      </c>
      <c r="AU5" s="55">
        <v>2.8340615062500001E-2</v>
      </c>
      <c r="AV5" s="55">
        <v>-15332.406052631579</v>
      </c>
      <c r="AW5" s="55">
        <v>51.4162834402416</v>
      </c>
      <c r="AX5" s="55">
        <v>15332.407728909584</v>
      </c>
      <c r="AY5" s="55">
        <v>78</v>
      </c>
      <c r="AZ5" s="55">
        <v>7.170514865770909</v>
      </c>
      <c r="BA5" s="55">
        <v>-0.16656469596407064</v>
      </c>
      <c r="BB5" s="55">
        <v>5.6327058513937018</v>
      </c>
      <c r="BC5" s="55">
        <v>5.8055000000000003</v>
      </c>
      <c r="BD5" s="55">
        <v>-15370</v>
      </c>
      <c r="BE5" s="55">
        <v>4.7575000000000003</v>
      </c>
      <c r="BF5" s="55">
        <v>-15292</v>
      </c>
      <c r="BG5" s="55">
        <v>31.25</v>
      </c>
      <c r="BH5" s="55">
        <v>0.92470496670054636</v>
      </c>
      <c r="BI5" s="55">
        <v>1.0347075754941957</v>
      </c>
      <c r="BJ5" s="55">
        <v>0.11336246024999999</v>
      </c>
      <c r="BK5" s="55">
        <v>-15332.601578947368</v>
      </c>
      <c r="BL5" s="55">
        <v>54.171305745280812</v>
      </c>
      <c r="BM5" s="55">
        <v>15332.603345022315</v>
      </c>
      <c r="BN5" s="55">
        <v>76</v>
      </c>
      <c r="BO5" s="55">
        <v>7.3601158785226213</v>
      </c>
      <c r="BP5" s="55">
        <v>-0.35558992782754001</v>
      </c>
      <c r="BQ5" s="55">
        <v>6.3715344287252726</v>
      </c>
      <c r="BR5" s="55">
        <v>5.8055000000000003</v>
      </c>
      <c r="BS5" s="55">
        <v>-15375</v>
      </c>
      <c r="BT5" s="55">
        <v>5.4375</v>
      </c>
      <c r="BU5" s="55">
        <v>-15299</v>
      </c>
      <c r="BV5" s="55">
        <v>534.1796875</v>
      </c>
      <c r="BW5" s="55">
        <v>0.98105650556338309</v>
      </c>
      <c r="BX5" s="55">
        <v>2.9605892912211882</v>
      </c>
      <c r="BY5" s="55">
        <v>6.6318075466179158E-3</v>
      </c>
      <c r="BZ5" s="55">
        <v>-15332.507368421053</v>
      </c>
      <c r="CA5" s="55">
        <v>50.007316052700737</v>
      </c>
      <c r="CB5" s="55">
        <v>15332.508998753012</v>
      </c>
      <c r="CC5" s="55">
        <v>76</v>
      </c>
      <c r="CD5" s="55">
        <v>7.0715851159906675</v>
      </c>
      <c r="CE5" s="55">
        <v>-0.15720779882327748</v>
      </c>
      <c r="CF5" s="55">
        <v>5.9890723891009658</v>
      </c>
      <c r="CG5" s="55">
        <v>4.2285000000000004</v>
      </c>
      <c r="CH5" s="55">
        <v>-15372</v>
      </c>
      <c r="CI5" s="55">
        <v>4.8380000000000001</v>
      </c>
      <c r="CJ5" s="55">
        <v>-15296</v>
      </c>
      <c r="CK5" s="55">
        <v>90.8203125</v>
      </c>
      <c r="CL5" s="55">
        <v>0.97761358496387962</v>
      </c>
      <c r="CM5" s="55">
        <v>1.6314573294188619</v>
      </c>
      <c r="CN5" s="55">
        <v>3.9006437935483869E-2</v>
      </c>
      <c r="CO5" s="55">
        <v>-15332.639210526317</v>
      </c>
      <c r="CP5" s="55">
        <v>54.076956470538754</v>
      </c>
      <c r="CQ5" s="55">
        <v>15332.640973520991</v>
      </c>
      <c r="CR5" s="55">
        <v>92</v>
      </c>
      <c r="CS5" s="55">
        <v>7.3537035887054047</v>
      </c>
      <c r="CT5" s="55">
        <v>1.2561819147507345E-2</v>
      </c>
      <c r="CU5" s="55">
        <v>6.9679044674836117</v>
      </c>
      <c r="CV5" s="55">
        <v>5.3574999999999999</v>
      </c>
      <c r="CW5" s="55">
        <v>-15381</v>
      </c>
      <c r="CX5" s="55">
        <v>5.8049999999999997</v>
      </c>
      <c r="CY5" s="55">
        <v>-15289</v>
      </c>
      <c r="CZ5" s="55">
        <v>63.4765625</v>
      </c>
      <c r="DA5" s="55">
        <v>1.0739541904292054</v>
      </c>
      <c r="DB5" s="55">
        <v>1.4945680379957962</v>
      </c>
      <c r="DC5" s="55">
        <v>5.58092112E-2</v>
      </c>
      <c r="DD5" s="55">
        <v>-15332.651842105262</v>
      </c>
      <c r="DE5" s="55">
        <v>50.509709688143978</v>
      </c>
      <c r="DF5" s="55">
        <v>15332.653488800677</v>
      </c>
      <c r="DG5" s="55">
        <v>76</v>
      </c>
      <c r="DH5" s="55">
        <v>7.1070183402144096</v>
      </c>
      <c r="DI5" s="55">
        <v>0.12008538001342407</v>
      </c>
      <c r="DJ5" s="55">
        <v>6.4155328829722196</v>
      </c>
      <c r="DK5" s="55">
        <v>4.976</v>
      </c>
      <c r="DL5" s="55">
        <v>-15371</v>
      </c>
      <c r="DM5" s="55">
        <v>4.6755000000000004</v>
      </c>
      <c r="DN5" s="55">
        <v>-15295</v>
      </c>
      <c r="DO5" s="55">
        <v>187.5</v>
      </c>
      <c r="DP5" s="55">
        <v>1.0395420502334398</v>
      </c>
      <c r="DQ5" s="55">
        <v>2.3119822839787094</v>
      </c>
      <c r="DR5" s="55">
        <v>1.8893743375000001E-2</v>
      </c>
      <c r="DS5" s="55">
        <v>-15332.992631578947</v>
      </c>
      <c r="DT5" s="55">
        <v>62.773833557308819</v>
      </c>
      <c r="DU5" s="55">
        <v>15332.99467805844</v>
      </c>
      <c r="DV5" s="55">
        <v>119</v>
      </c>
      <c r="DW5" s="55">
        <v>7.9229939768567803</v>
      </c>
      <c r="DX5" s="55">
        <v>-0.31941049532527455</v>
      </c>
      <c r="DY5" s="55">
        <v>10.96295979425768</v>
      </c>
      <c r="DZ5" s="55">
        <v>4.1260000000000003</v>
      </c>
      <c r="EA5" s="55">
        <v>-15407</v>
      </c>
      <c r="EB5" s="55">
        <v>5.7054999999999998</v>
      </c>
      <c r="EC5" s="55">
        <v>-15288</v>
      </c>
      <c r="ED5" s="55">
        <v>29.296875</v>
      </c>
      <c r="EE5" s="55">
        <v>1.0954761424993389</v>
      </c>
      <c r="EF5" s="55">
        <v>1.6001328414623894</v>
      </c>
      <c r="EG5" s="55">
        <v>0.1209199576</v>
      </c>
      <c r="EH5" s="55">
        <v>-15333.040263157895</v>
      </c>
      <c r="EI5" s="55">
        <v>56.437178135521755</v>
      </c>
      <c r="EJ5" s="55">
        <v>15333.042103051415</v>
      </c>
      <c r="EK5" s="55">
        <v>86</v>
      </c>
      <c r="EL5" s="55">
        <v>7.5124681786694945</v>
      </c>
      <c r="EM5" s="55">
        <v>-1.9998903786519733E-2</v>
      </c>
      <c r="EN5" s="55">
        <v>6.9279770051798515</v>
      </c>
      <c r="EO5" s="55">
        <v>4.7475000000000005</v>
      </c>
      <c r="EP5" s="55">
        <v>-15379</v>
      </c>
      <c r="EQ5" s="55">
        <v>5.4175000000000004</v>
      </c>
      <c r="ER5" s="55">
        <v>-15293</v>
      </c>
      <c r="ES5" s="55">
        <v>778.3203125</v>
      </c>
      <c r="ET5" s="55">
        <v>1.0446621916946706</v>
      </c>
      <c r="EU5" s="55">
        <v>3.6846153571137452</v>
      </c>
      <c r="EV5" s="55">
        <v>4.5515667854454205E-3</v>
      </c>
      <c r="EW5" s="55">
        <v>-15333.036315789474</v>
      </c>
      <c r="EX5" s="55">
        <v>49.715974841024376</v>
      </c>
      <c r="EY5" s="55">
        <v>15333.037936567251</v>
      </c>
      <c r="EZ5" s="55">
        <v>82</v>
      </c>
      <c r="FA5" s="55">
        <v>7.0509555977203808</v>
      </c>
      <c r="FB5" s="55">
        <v>-0.15176424172160799</v>
      </c>
      <c r="FC5" s="55">
        <v>6.8071278468623149</v>
      </c>
      <c r="FD5" s="55">
        <v>4.7759999999999998</v>
      </c>
      <c r="FE5" s="55">
        <v>-15375</v>
      </c>
      <c r="FF5" s="55">
        <v>4.3180000000000005</v>
      </c>
      <c r="FG5" s="55">
        <v>-15293</v>
      </c>
      <c r="FH5" s="55">
        <v>128.90625</v>
      </c>
      <c r="FI5" s="55">
        <v>0.83154337651993937</v>
      </c>
      <c r="FJ5" s="55">
        <v>1.9946729782723622</v>
      </c>
      <c r="FK5" s="55">
        <v>6.8704521363636362E-2</v>
      </c>
      <c r="FL5" s="55">
        <v>-15333.186578947369</v>
      </c>
      <c r="FM5" s="55">
        <v>51.83224941466716</v>
      </c>
      <c r="FN5" s="55">
        <v>15333.188268700709</v>
      </c>
      <c r="FO5" s="55">
        <v>71</v>
      </c>
      <c r="FP5" s="55">
        <v>7.1994617447880893</v>
      </c>
      <c r="FQ5" s="55">
        <v>-9.2665643201101794E-2</v>
      </c>
      <c r="FR5" s="55">
        <v>5.8028215356817698</v>
      </c>
      <c r="FS5" s="55">
        <v>4.3075000000000001</v>
      </c>
      <c r="FT5" s="55">
        <v>-15369</v>
      </c>
      <c r="FU5" s="55">
        <v>5.1055000000000001</v>
      </c>
      <c r="FV5" s="55">
        <v>-15298</v>
      </c>
      <c r="FW5" s="55">
        <v>467.7734375</v>
      </c>
      <c r="FX5" s="55">
        <v>0.89257804448456268</v>
      </c>
      <c r="FY5" s="55">
        <v>3.0204765493348429</v>
      </c>
      <c r="FZ5" s="55">
        <v>7.5732750062630482E-3</v>
      </c>
      <c r="GA5" s="55">
        <v>-15333.059736842106</v>
      </c>
      <c r="GB5" s="55">
        <v>57.268607459025368</v>
      </c>
      <c r="GC5" s="55">
        <v>15333.061603838461</v>
      </c>
      <c r="GD5" s="55">
        <v>99</v>
      </c>
      <c r="GE5" s="55">
        <v>7.5676024908173769</v>
      </c>
      <c r="GF5" s="55">
        <v>-0.32551051583623619</v>
      </c>
      <c r="GG5" s="55">
        <v>7.5943152735151367</v>
      </c>
      <c r="GH5" s="55">
        <v>5.5575000000000001</v>
      </c>
      <c r="GI5" s="55">
        <v>-15391</v>
      </c>
      <c r="GJ5" s="55">
        <v>5.3570000000000002</v>
      </c>
      <c r="GK5" s="55">
        <v>-15292</v>
      </c>
      <c r="GL5" s="55">
        <v>162.109375</v>
      </c>
      <c r="GM5" s="55">
        <v>1.140917117611695</v>
      </c>
      <c r="GN5" s="55">
        <v>2.4248477164750382</v>
      </c>
      <c r="GO5" s="55">
        <v>2.185300438554217E-2</v>
      </c>
      <c r="GP5" s="55">
        <v>-15333.083947368421</v>
      </c>
      <c r="GQ5" s="55">
        <v>50.82817077901305</v>
      </c>
      <c r="GR5" s="55">
        <v>15333.085604399465</v>
      </c>
      <c r="GS5" s="55">
        <v>84</v>
      </c>
      <c r="GT5" s="55">
        <v>7.1293878263854502</v>
      </c>
      <c r="GU5" s="55">
        <v>-4.2098868535414606E-2</v>
      </c>
      <c r="GV5" s="55">
        <v>6.2284919870563797</v>
      </c>
      <c r="GW5" s="55">
        <v>5.3574999999999999</v>
      </c>
      <c r="GX5" s="55">
        <v>-15374</v>
      </c>
      <c r="GY5" s="55">
        <v>4.4480000000000004</v>
      </c>
      <c r="GZ5" s="55">
        <v>-15290</v>
      </c>
      <c r="HA5" s="55">
        <v>692.3828125</v>
      </c>
      <c r="HB5" s="55">
        <v>0.88803421205578215</v>
      </c>
      <c r="HC5" s="55">
        <v>3.6188826097493108</v>
      </c>
      <c r="HD5" s="55">
        <v>5.1165003215796895E-3</v>
      </c>
      <c r="HE5" s="55">
        <v>-15333.132631578947</v>
      </c>
      <c r="HF5" s="55">
        <v>52.792090993475242</v>
      </c>
      <c r="HG5" s="55">
        <v>15333.134352629584</v>
      </c>
      <c r="HH5" s="55">
        <v>98</v>
      </c>
      <c r="HI5" s="55">
        <v>7.2658166088523899</v>
      </c>
      <c r="HJ5" s="55">
        <v>-9.7197431935772891E-2</v>
      </c>
      <c r="HK5" s="55">
        <v>7.8802321615832103</v>
      </c>
      <c r="HL5" s="55">
        <v>5.577</v>
      </c>
      <c r="HM5" s="55">
        <v>-15394</v>
      </c>
      <c r="HN5" s="55">
        <v>4.4480000000000004</v>
      </c>
      <c r="HO5" s="55">
        <v>-15296</v>
      </c>
      <c r="HP5" s="55">
        <v>97.65625</v>
      </c>
      <c r="HQ5" s="55">
        <v>0.97139798120011878</v>
      </c>
      <c r="HR5" s="55">
        <v>1.5276273031523497</v>
      </c>
      <c r="HS5" s="55">
        <v>3.6275987279999998E-2</v>
      </c>
      <c r="HT5" s="55">
        <v>-15332.932894736841</v>
      </c>
      <c r="HU5" s="55">
        <v>53.777806832822655</v>
      </c>
      <c r="HV5" s="55">
        <v>15332.934647945183</v>
      </c>
      <c r="HW5" s="55">
        <v>87</v>
      </c>
      <c r="HX5" s="55">
        <v>7.3333353143588527</v>
      </c>
      <c r="HY5" s="55">
        <v>0.26133217844470075</v>
      </c>
      <c r="HZ5" s="55">
        <v>6.5783816867327074</v>
      </c>
      <c r="IA5" s="55">
        <v>4.3274999999999997</v>
      </c>
      <c r="IB5" s="55">
        <v>-15374</v>
      </c>
      <c r="IC5" s="55">
        <v>4.3280000000000003</v>
      </c>
      <c r="ID5" s="55">
        <v>-15287</v>
      </c>
      <c r="IE5" s="55">
        <v>286.1328125</v>
      </c>
      <c r="IF5" s="55">
        <v>0.97883046516989491</v>
      </c>
      <c r="IG5" s="55">
        <v>2.6301514244594055</v>
      </c>
      <c r="IH5" s="55">
        <v>1.2380883030716723E-2</v>
      </c>
    </row>
    <row r="6" spans="1:242">
      <c r="A6" s="58"/>
      <c r="B6" s="55" t="s">
        <v>98</v>
      </c>
      <c r="C6" s="55">
        <v>-6120.2228947368421</v>
      </c>
      <c r="D6" s="55">
        <v>53.896343289786422</v>
      </c>
      <c r="E6" s="55">
        <v>6120.2272967121944</v>
      </c>
      <c r="F6" s="55">
        <v>82</v>
      </c>
      <c r="G6" s="55">
        <v>7.3414128946536188</v>
      </c>
      <c r="H6" s="55">
        <v>-0.30273250206345498</v>
      </c>
      <c r="I6" s="55">
        <v>6.9257972974590301</v>
      </c>
      <c r="J6" s="55">
        <v>7.8340000000000005</v>
      </c>
      <c r="K6" s="55">
        <v>-6168</v>
      </c>
      <c r="L6" s="55">
        <v>7.3144999999999998</v>
      </c>
      <c r="M6" s="55">
        <v>-6086</v>
      </c>
      <c r="N6" s="55">
        <v>146.484375</v>
      </c>
      <c r="O6" s="55">
        <v>0.90515836581430309</v>
      </c>
      <c r="P6" s="55">
        <v>2.0885129317023936</v>
      </c>
      <c r="Q6" s="55">
        <v>2.418399152E-2</v>
      </c>
      <c r="R6" s="55">
        <v>-6120.4221052631583</v>
      </c>
      <c r="S6" s="55">
        <v>54.290324600653896</v>
      </c>
      <c r="T6" s="55">
        <v>6120.4265392725347</v>
      </c>
      <c r="U6" s="55">
        <v>76</v>
      </c>
      <c r="V6" s="55">
        <v>7.3681968350916014</v>
      </c>
      <c r="W6" s="55">
        <v>0.16595285284914293</v>
      </c>
      <c r="X6" s="55">
        <v>6.4069131662726981</v>
      </c>
      <c r="Y6" s="55">
        <v>7.7940000000000005</v>
      </c>
      <c r="Z6" s="55">
        <v>-6158</v>
      </c>
      <c r="AA6" s="55">
        <v>6.1745000000000001</v>
      </c>
      <c r="AB6" s="55">
        <v>-6082</v>
      </c>
      <c r="AC6" s="55">
        <v>159.1796875</v>
      </c>
      <c r="AD6" s="55">
        <v>1.047964471739854</v>
      </c>
      <c r="AE6" s="55">
        <v>2.4464985836910071</v>
      </c>
      <c r="AF6" s="55">
        <v>2.2255206920245397E-2</v>
      </c>
      <c r="AG6" s="55">
        <v>-6120.4355263157895</v>
      </c>
      <c r="AH6" s="55">
        <v>50.361727809257239</v>
      </c>
      <c r="AI6" s="55">
        <v>6120.4396394591749</v>
      </c>
      <c r="AJ6" s="55">
        <v>77</v>
      </c>
      <c r="AK6" s="55">
        <v>7.0965997357366319</v>
      </c>
      <c r="AL6" s="55">
        <v>9.9087081367086171E-3</v>
      </c>
      <c r="AM6" s="55">
        <v>6.1817895579744446</v>
      </c>
      <c r="AN6" s="55">
        <v>6.7220000000000004</v>
      </c>
      <c r="AO6" s="55">
        <v>-6157</v>
      </c>
      <c r="AP6" s="55">
        <v>7.0520000000000005</v>
      </c>
      <c r="AQ6" s="55">
        <v>-6080</v>
      </c>
      <c r="AR6" s="55">
        <v>185.546875</v>
      </c>
      <c r="AS6" s="55">
        <v>0.8608423341491207</v>
      </c>
      <c r="AT6" s="55">
        <v>2.4925807236224795</v>
      </c>
      <c r="AU6" s="55">
        <v>2.863893732631579E-2</v>
      </c>
      <c r="AV6" s="55">
        <v>-6120.6036842105259</v>
      </c>
      <c r="AW6" s="55">
        <v>49.456474972638574</v>
      </c>
      <c r="AX6" s="55">
        <v>6120.6077233091473</v>
      </c>
      <c r="AY6" s="55">
        <v>88</v>
      </c>
      <c r="AZ6" s="55">
        <v>7.0325297704765228</v>
      </c>
      <c r="BA6" s="55">
        <v>-0.14139241705948666</v>
      </c>
      <c r="BB6" s="55">
        <v>6.9108157601817668</v>
      </c>
      <c r="BC6" s="55">
        <v>6.5045000000000002</v>
      </c>
      <c r="BD6" s="55">
        <v>-6162</v>
      </c>
      <c r="BE6" s="55">
        <v>6.1444999999999999</v>
      </c>
      <c r="BF6" s="55">
        <v>-6074</v>
      </c>
      <c r="BG6" s="55">
        <v>187.5</v>
      </c>
      <c r="BH6" s="55">
        <v>1.2122593362740692</v>
      </c>
      <c r="BI6" s="55">
        <v>2.2787871896478196</v>
      </c>
      <c r="BJ6" s="55">
        <v>1.8893743375000001E-2</v>
      </c>
      <c r="BK6" s="55">
        <v>-6120.5381578947372</v>
      </c>
      <c r="BL6" s="55">
        <v>55.401017927155799</v>
      </c>
      <c r="BM6" s="55">
        <v>6120.542682531036</v>
      </c>
      <c r="BN6" s="55">
        <v>81</v>
      </c>
      <c r="BO6" s="55">
        <v>7.4431860064864557</v>
      </c>
      <c r="BP6" s="55">
        <v>-0.21157220352211698</v>
      </c>
      <c r="BQ6" s="55">
        <v>6.9492764455792946</v>
      </c>
      <c r="BR6" s="55">
        <v>6.7424999999999997</v>
      </c>
      <c r="BS6" s="55">
        <v>-6164</v>
      </c>
      <c r="BT6" s="55">
        <v>7.742</v>
      </c>
      <c r="BU6" s="55">
        <v>-6083</v>
      </c>
      <c r="BV6" s="55">
        <v>187.5</v>
      </c>
      <c r="BW6" s="55">
        <v>1.0508969670907788</v>
      </c>
      <c r="BX6" s="55">
        <v>2.4084270269043682</v>
      </c>
      <c r="BY6" s="55">
        <v>1.8893743375000001E-2</v>
      </c>
      <c r="BZ6" s="55">
        <v>-6120.472368421053</v>
      </c>
      <c r="CA6" s="55">
        <v>54.259831188262858</v>
      </c>
      <c r="CB6" s="55">
        <v>6120.4767999035739</v>
      </c>
      <c r="CC6" s="55">
        <v>95</v>
      </c>
      <c r="CD6" s="55">
        <v>7.3661272856408653</v>
      </c>
      <c r="CE6" s="55">
        <v>6.6129875366159529E-3</v>
      </c>
      <c r="CF6" s="55">
        <v>7.0092141644379344</v>
      </c>
      <c r="CG6" s="55">
        <v>7.9140000000000006</v>
      </c>
      <c r="CH6" s="55">
        <v>-6172</v>
      </c>
      <c r="CI6" s="55">
        <v>7.444</v>
      </c>
      <c r="CJ6" s="55">
        <v>-6077</v>
      </c>
      <c r="CK6" s="55">
        <v>147.4609375</v>
      </c>
      <c r="CL6" s="55">
        <v>1.0219850252642082</v>
      </c>
      <c r="CM6" s="55">
        <v>2.2525819727235046</v>
      </c>
      <c r="CN6" s="55">
        <v>3.6035748953642387E-2</v>
      </c>
      <c r="CO6" s="55">
        <v>-6120.5426315789473</v>
      </c>
      <c r="CP6" s="55">
        <v>51.564383702082807</v>
      </c>
      <c r="CQ6" s="55">
        <v>6120.5468428719232</v>
      </c>
      <c r="CR6" s="55">
        <v>90</v>
      </c>
      <c r="CS6" s="55">
        <v>7.1808344711518597</v>
      </c>
      <c r="CT6" s="55">
        <v>4.9501212054034321E-2</v>
      </c>
      <c r="CU6" s="55">
        <v>6.3961675833345684</v>
      </c>
      <c r="CV6" s="55">
        <v>7.9240000000000004</v>
      </c>
      <c r="CW6" s="55">
        <v>-6169</v>
      </c>
      <c r="CX6" s="55">
        <v>7.8040000000000003</v>
      </c>
      <c r="CY6" s="55">
        <v>-6079</v>
      </c>
      <c r="CZ6" s="55">
        <v>257.8125</v>
      </c>
      <c r="DA6" s="55">
        <v>0.92544275988001512</v>
      </c>
      <c r="DB6" s="55">
        <v>2.7837377909675558</v>
      </c>
      <c r="DC6" s="55">
        <v>1.3740904272727273E-2</v>
      </c>
      <c r="DD6" s="55">
        <v>-6120.6392105263158</v>
      </c>
      <c r="DE6" s="55">
        <v>49.975877239162003</v>
      </c>
      <c r="DF6" s="55">
        <v>6120.6432920206917</v>
      </c>
      <c r="DG6" s="55">
        <v>74</v>
      </c>
      <c r="DH6" s="55">
        <v>7.0693618693034805</v>
      </c>
      <c r="DI6" s="55">
        <v>0.11112732391040868</v>
      </c>
      <c r="DJ6" s="55">
        <v>6.3438278685172307</v>
      </c>
      <c r="DK6" s="55">
        <v>7.8340000000000005</v>
      </c>
      <c r="DL6" s="55">
        <v>-6157</v>
      </c>
      <c r="DM6" s="55">
        <v>6.4640000000000004</v>
      </c>
      <c r="DN6" s="55">
        <v>-6083</v>
      </c>
      <c r="DO6" s="55">
        <v>311.5234375</v>
      </c>
      <c r="DP6" s="55">
        <v>1.0765293041631498</v>
      </c>
      <c r="DQ6" s="55">
        <v>2.8218306337328274</v>
      </c>
      <c r="DR6" s="55">
        <v>1.1371782846394984E-2</v>
      </c>
      <c r="DS6" s="55">
        <v>-6120.4944736842108</v>
      </c>
      <c r="DT6" s="55">
        <v>55.326107909283451</v>
      </c>
      <c r="DU6" s="55">
        <v>6120.4989922348132</v>
      </c>
      <c r="DV6" s="55">
        <v>83</v>
      </c>
      <c r="DW6" s="55">
        <v>7.4381521837942692</v>
      </c>
      <c r="DX6" s="55">
        <v>0.13373116343233801</v>
      </c>
      <c r="DY6" s="55">
        <v>6.720119795798448</v>
      </c>
      <c r="DZ6" s="55">
        <v>6.3920000000000003</v>
      </c>
      <c r="EA6" s="55">
        <v>-6168</v>
      </c>
      <c r="EB6" s="55">
        <v>6.1440000000000001</v>
      </c>
      <c r="EC6" s="55">
        <v>-6085</v>
      </c>
      <c r="ED6" s="55">
        <v>154.296875</v>
      </c>
      <c r="EE6" s="55">
        <v>0.85867343258400908</v>
      </c>
      <c r="EF6" s="55">
        <v>2.3027610555966351</v>
      </c>
      <c r="EG6" s="55">
        <v>2.2959485620253163E-2</v>
      </c>
      <c r="EH6" s="55">
        <v>-6120.7215789473685</v>
      </c>
      <c r="EI6" s="55">
        <v>55.322303376233826</v>
      </c>
      <c r="EJ6" s="55">
        <v>6120.7260970196048</v>
      </c>
      <c r="EK6" s="55">
        <v>103</v>
      </c>
      <c r="EL6" s="55">
        <v>7.4378964348956771</v>
      </c>
      <c r="EM6" s="55">
        <v>-3.692612626237509E-2</v>
      </c>
      <c r="EN6" s="55">
        <v>7.5963063750096014</v>
      </c>
      <c r="EO6" s="55">
        <v>7.5640000000000001</v>
      </c>
      <c r="EP6" s="55">
        <v>-6180</v>
      </c>
      <c r="EQ6" s="55">
        <v>7.3820000000000006</v>
      </c>
      <c r="ER6" s="55">
        <v>-6077</v>
      </c>
      <c r="ES6" s="55">
        <v>654.296875</v>
      </c>
      <c r="ET6" s="55">
        <v>0.93558372886790642</v>
      </c>
      <c r="EU6" s="55">
        <v>3.3684585407146717</v>
      </c>
      <c r="EV6" s="55">
        <v>5.4143264597014927E-3</v>
      </c>
      <c r="EW6" s="55">
        <v>-6120.6339473684211</v>
      </c>
      <c r="EX6" s="55">
        <v>52.159468488937684</v>
      </c>
      <c r="EY6" s="55">
        <v>6120.6382071987437</v>
      </c>
      <c r="EZ6" s="55">
        <v>81</v>
      </c>
      <c r="FA6" s="55">
        <v>7.2221512369194878</v>
      </c>
      <c r="FB6" s="55">
        <v>6.6264884818681064E-2</v>
      </c>
      <c r="FC6" s="55">
        <v>6.036646997109802</v>
      </c>
      <c r="FD6" s="55">
        <v>7.9140000000000006</v>
      </c>
      <c r="FE6" s="55">
        <v>-6167</v>
      </c>
      <c r="FF6" s="55">
        <v>6.1145000000000005</v>
      </c>
      <c r="FG6" s="55">
        <v>-6086</v>
      </c>
      <c r="FH6" s="55">
        <v>154.296875</v>
      </c>
      <c r="FI6" s="55">
        <v>1.1560426332873348</v>
      </c>
      <c r="FJ6" s="55">
        <v>2.2242578123150838</v>
      </c>
      <c r="FK6" s="55">
        <v>2.2959485620253163E-2</v>
      </c>
      <c r="FL6" s="55">
        <v>-6120.37</v>
      </c>
      <c r="FM6" s="55">
        <v>54.481647802053729</v>
      </c>
      <c r="FN6" s="55">
        <v>6120.374449673036</v>
      </c>
      <c r="FO6" s="55">
        <v>88</v>
      </c>
      <c r="FP6" s="55">
        <v>7.381168457775078</v>
      </c>
      <c r="FQ6" s="55">
        <v>0.16750040571876734</v>
      </c>
      <c r="FR6" s="55">
        <v>7.1488615455376108</v>
      </c>
      <c r="FS6" s="55">
        <v>6.5140000000000002</v>
      </c>
      <c r="FT6" s="55">
        <v>-6169</v>
      </c>
      <c r="FU6" s="55">
        <v>6.3719999999999999</v>
      </c>
      <c r="FV6" s="55">
        <v>-6081</v>
      </c>
      <c r="FW6" s="55">
        <v>440.4296875</v>
      </c>
      <c r="FX6" s="55">
        <v>0.93139986674246267</v>
      </c>
      <c r="FY6" s="55">
        <v>2.9710114792414739</v>
      </c>
      <c r="FZ6" s="55">
        <v>8.043456159645232E-3</v>
      </c>
      <c r="GA6" s="55">
        <v>-6121.1010526315786</v>
      </c>
      <c r="GB6" s="55">
        <v>57.419109183857664</v>
      </c>
      <c r="GC6" s="55">
        <v>6121.1057416553685</v>
      </c>
      <c r="GD6" s="55">
        <v>94</v>
      </c>
      <c r="GE6" s="55">
        <v>7.5775397843797343</v>
      </c>
      <c r="GF6" s="55">
        <v>-0.25336639095903407</v>
      </c>
      <c r="GG6" s="55">
        <v>8.5660412274687161</v>
      </c>
      <c r="GH6" s="55">
        <v>7.8040000000000003</v>
      </c>
      <c r="GI6" s="55">
        <v>-6171</v>
      </c>
      <c r="GJ6" s="55">
        <v>7.3340000000000005</v>
      </c>
      <c r="GK6" s="55">
        <v>-6077</v>
      </c>
      <c r="GL6" s="55">
        <v>318.359375</v>
      </c>
      <c r="GM6" s="55">
        <v>1.1843385926653174</v>
      </c>
      <c r="GN6" s="55">
        <v>2.9324527504675144</v>
      </c>
      <c r="GO6" s="55">
        <v>1.1127603460122698E-2</v>
      </c>
      <c r="GP6" s="55">
        <v>-6120.9592105263155</v>
      </c>
      <c r="GQ6" s="55">
        <v>51.647980424211056</v>
      </c>
      <c r="GR6" s="55">
        <v>6120.963428359606</v>
      </c>
      <c r="GS6" s="55">
        <v>88</v>
      </c>
      <c r="GT6" s="55">
        <v>7.1866529361178317</v>
      </c>
      <c r="GU6" s="55">
        <v>-0.33631308109623137</v>
      </c>
      <c r="GV6" s="55">
        <v>7.515264765619083</v>
      </c>
      <c r="GW6" s="55">
        <v>6.1745000000000001</v>
      </c>
      <c r="GX6" s="55">
        <v>-6166</v>
      </c>
      <c r="GY6" s="55">
        <v>6.2839999999999998</v>
      </c>
      <c r="GZ6" s="55">
        <v>-6078</v>
      </c>
      <c r="HA6" s="55">
        <v>87.890625</v>
      </c>
      <c r="HB6" s="55">
        <v>0.9657602599858317</v>
      </c>
      <c r="HC6" s="55">
        <v>1.6227310002609636</v>
      </c>
      <c r="HD6" s="55">
        <v>4.0306652533333334E-2</v>
      </c>
      <c r="HE6" s="55">
        <v>-6120.6402631578949</v>
      </c>
      <c r="HF6" s="55">
        <v>52.864237888088162</v>
      </c>
      <c r="HG6" s="55">
        <v>6120.644580541807</v>
      </c>
      <c r="HH6" s="55">
        <v>76</v>
      </c>
      <c r="HI6" s="55">
        <v>7.2707797304063728</v>
      </c>
      <c r="HJ6" s="55">
        <v>-1.7602014574331717E-4</v>
      </c>
      <c r="HK6" s="55">
        <v>6.2354454325814146</v>
      </c>
      <c r="HL6" s="55">
        <v>6.4945000000000004</v>
      </c>
      <c r="HM6" s="55">
        <v>-6157</v>
      </c>
      <c r="HN6" s="55">
        <v>7.1345000000000001</v>
      </c>
      <c r="HO6" s="55">
        <v>-6081</v>
      </c>
      <c r="HP6" s="55">
        <v>283.203125</v>
      </c>
      <c r="HQ6" s="55">
        <v>1.1136290101031641</v>
      </c>
      <c r="HR6" s="55">
        <v>2.7863501214020756</v>
      </c>
      <c r="HS6" s="55">
        <v>1.2508961131034483E-2</v>
      </c>
      <c r="HT6" s="55">
        <v>-6120.806315789474</v>
      </c>
      <c r="HU6" s="55">
        <v>55.6129108768246</v>
      </c>
      <c r="HV6" s="55">
        <v>6120.8108575322121</v>
      </c>
      <c r="HW6" s="55">
        <v>119</v>
      </c>
      <c r="HX6" s="55">
        <v>7.4574064443896715</v>
      </c>
      <c r="HY6" s="55">
        <v>-1.0542751944596267</v>
      </c>
      <c r="HZ6" s="55">
        <v>15.149149020624014</v>
      </c>
      <c r="IA6" s="55">
        <v>7.0620000000000003</v>
      </c>
      <c r="IB6" s="55">
        <v>-6206</v>
      </c>
      <c r="IC6" s="55">
        <v>6.484</v>
      </c>
      <c r="ID6" s="55">
        <v>-6087</v>
      </c>
      <c r="IE6" s="55">
        <v>623.046875</v>
      </c>
      <c r="IF6" s="55">
        <v>0.90109979666196527</v>
      </c>
      <c r="IG6" s="55">
        <v>3.7021049100169456</v>
      </c>
      <c r="IH6" s="55">
        <v>5.685891423197492E-3</v>
      </c>
    </row>
    <row r="7" spans="1:242">
      <c r="A7" s="58"/>
      <c r="B7" s="55" t="s">
        <v>99</v>
      </c>
      <c r="C7" s="55">
        <v>21.78736842105263</v>
      </c>
      <c r="D7" s="55">
        <v>54.89554979842319</v>
      </c>
      <c r="E7" s="55">
        <v>23.012399403708198</v>
      </c>
      <c r="F7" s="55">
        <v>90</v>
      </c>
      <c r="G7" s="55">
        <v>7.4091531093926779</v>
      </c>
      <c r="H7" s="55">
        <v>-7.516288878400279E-2</v>
      </c>
      <c r="I7" s="55">
        <v>6.647214299387036</v>
      </c>
      <c r="J7" s="55">
        <v>8.761000000000001</v>
      </c>
      <c r="K7" s="55">
        <v>-22</v>
      </c>
      <c r="L7" s="55">
        <v>8.7315000000000005</v>
      </c>
      <c r="M7" s="55">
        <v>68</v>
      </c>
      <c r="N7" s="55">
        <v>128.90625</v>
      </c>
      <c r="O7" s="55">
        <v>0.87793976385652672</v>
      </c>
      <c r="P7" s="55">
        <v>2.0136502341460631</v>
      </c>
      <c r="Q7" s="55">
        <v>2.7481808545454546E-2</v>
      </c>
      <c r="R7" s="55">
        <v>22.098684210526315</v>
      </c>
      <c r="S7" s="55">
        <v>56.205841911306408</v>
      </c>
      <c r="T7" s="55">
        <v>23.335442887094345</v>
      </c>
      <c r="U7" s="55">
        <v>84</v>
      </c>
      <c r="V7" s="55">
        <v>7.497055549434485</v>
      </c>
      <c r="W7" s="55">
        <v>0.12004615323935135</v>
      </c>
      <c r="X7" s="55">
        <v>6.5440623222790162</v>
      </c>
      <c r="Y7" s="55">
        <v>8.6494999999999997</v>
      </c>
      <c r="Z7" s="55">
        <v>-21</v>
      </c>
      <c r="AA7" s="55">
        <v>8.0820000000000007</v>
      </c>
      <c r="AB7" s="55">
        <v>63</v>
      </c>
      <c r="AC7" s="55">
        <v>31.25</v>
      </c>
      <c r="AD7" s="55">
        <v>1.1067513849387398</v>
      </c>
      <c r="AE7" s="55">
        <v>1.5375240883144294</v>
      </c>
      <c r="AF7" s="55">
        <v>0.11336246024999999</v>
      </c>
      <c r="AG7" s="55">
        <v>22.225789473684209</v>
      </c>
      <c r="AH7" s="55">
        <v>50.902940940136396</v>
      </c>
      <c r="AI7" s="55">
        <v>23.342563337343538</v>
      </c>
      <c r="AJ7" s="55">
        <v>81</v>
      </c>
      <c r="AK7" s="55">
        <v>7.1346296988797109</v>
      </c>
      <c r="AL7" s="55">
        <v>-3.39944073581351E-3</v>
      </c>
      <c r="AM7" s="55">
        <v>6.7526687435069404</v>
      </c>
      <c r="AN7" s="55">
        <v>8.5195000000000007</v>
      </c>
      <c r="AO7" s="55">
        <v>-21</v>
      </c>
      <c r="AP7" s="55">
        <v>9.2494999999999994</v>
      </c>
      <c r="AQ7" s="55">
        <v>60</v>
      </c>
      <c r="AR7" s="55">
        <v>412.109375</v>
      </c>
      <c r="AS7" s="55">
        <v>0.90945103863556065</v>
      </c>
      <c r="AT7" s="55">
        <v>2.8064353706921592</v>
      </c>
      <c r="AU7" s="55">
        <v>8.596205516587678E-3</v>
      </c>
      <c r="AV7" s="55">
        <v>21.777368421052632</v>
      </c>
      <c r="AW7" s="55">
        <v>53.815649824745961</v>
      </c>
      <c r="AX7" s="55">
        <v>22.979453064811938</v>
      </c>
      <c r="AY7" s="55">
        <v>80</v>
      </c>
      <c r="AZ7" s="55">
        <v>7.335915063899388</v>
      </c>
      <c r="BA7" s="55">
        <v>-0.33911280701168517</v>
      </c>
      <c r="BB7" s="55">
        <v>6.7876113394423312</v>
      </c>
      <c r="BC7" s="55">
        <v>9.0314999999999994</v>
      </c>
      <c r="BD7" s="55">
        <v>-21</v>
      </c>
      <c r="BE7" s="55">
        <v>9.6814999999999998</v>
      </c>
      <c r="BF7" s="55">
        <v>59</v>
      </c>
      <c r="BG7" s="55">
        <v>30.2734375</v>
      </c>
      <c r="BH7" s="55">
        <v>1.0306982547120269</v>
      </c>
      <c r="BI7" s="55">
        <v>1.3436621946801612</v>
      </c>
      <c r="BJ7" s="55">
        <v>0.11701931380645161</v>
      </c>
      <c r="BK7" s="55">
        <v>21.45342105263158</v>
      </c>
      <c r="BL7" s="55">
        <v>58.162610035881997</v>
      </c>
      <c r="BM7" s="55">
        <v>22.768324025877892</v>
      </c>
      <c r="BN7" s="55">
        <v>79</v>
      </c>
      <c r="BO7" s="55">
        <v>7.6264415054389554</v>
      </c>
      <c r="BP7" s="55">
        <v>9.4504758770943609E-2</v>
      </c>
      <c r="BQ7" s="55">
        <v>6.0085348608550868</v>
      </c>
      <c r="BR7" s="55">
        <v>9.1905000000000001</v>
      </c>
      <c r="BS7" s="55">
        <v>-12</v>
      </c>
      <c r="BT7" s="55">
        <v>8.4715000000000007</v>
      </c>
      <c r="BU7" s="55">
        <v>67</v>
      </c>
      <c r="BV7" s="55">
        <v>87.890625</v>
      </c>
      <c r="BW7" s="55">
        <v>1.1602280085496759</v>
      </c>
      <c r="BX7" s="55">
        <v>1.8322931433001071</v>
      </c>
      <c r="BY7" s="55">
        <v>4.0306652533333334E-2</v>
      </c>
      <c r="BZ7" s="55">
        <v>21.693157894736842</v>
      </c>
      <c r="CA7" s="55">
        <v>55.801058727366126</v>
      </c>
      <c r="CB7" s="55">
        <v>22.942961310262685</v>
      </c>
      <c r="CC7" s="55">
        <v>85</v>
      </c>
      <c r="CD7" s="55">
        <v>7.4700106243141402</v>
      </c>
      <c r="CE7" s="55">
        <v>-0.24999539456744799</v>
      </c>
      <c r="CF7" s="55">
        <v>6.7983907348309032</v>
      </c>
      <c r="CG7" s="55">
        <v>8.5195000000000007</v>
      </c>
      <c r="CH7" s="55">
        <v>-18</v>
      </c>
      <c r="CI7" s="55">
        <v>8.2294999999999998</v>
      </c>
      <c r="CJ7" s="55">
        <v>67</v>
      </c>
      <c r="CK7" s="55">
        <v>33.203125</v>
      </c>
      <c r="CL7" s="55">
        <v>1.0098546271215327</v>
      </c>
      <c r="CM7" s="55">
        <v>1.3873819138739973</v>
      </c>
      <c r="CN7" s="55">
        <v>0.16004112035294119</v>
      </c>
      <c r="CO7" s="55">
        <v>21.93921052631579</v>
      </c>
      <c r="CP7" s="55">
        <v>56.467217065432408</v>
      </c>
      <c r="CQ7" s="55">
        <v>23.19011245745638</v>
      </c>
      <c r="CR7" s="55">
        <v>92</v>
      </c>
      <c r="CS7" s="55">
        <v>7.5144671844005284</v>
      </c>
      <c r="CT7" s="55">
        <v>8.0197056679550946E-2</v>
      </c>
      <c r="CU7" s="55">
        <v>7.2970711702506694</v>
      </c>
      <c r="CV7" s="55">
        <v>8.3715000000000011</v>
      </c>
      <c r="CW7" s="55">
        <v>-31</v>
      </c>
      <c r="CX7" s="55">
        <v>9.4390000000000001</v>
      </c>
      <c r="CY7" s="55">
        <v>61</v>
      </c>
      <c r="CZ7" s="55">
        <v>157.2265625</v>
      </c>
      <c r="DA7" s="55">
        <v>0.93231444038518085</v>
      </c>
      <c r="DB7" s="55">
        <v>1.9871279917197429</v>
      </c>
      <c r="DC7" s="55">
        <v>2.2531669118012423E-2</v>
      </c>
      <c r="DD7" s="55">
        <v>22.117631578947368</v>
      </c>
      <c r="DE7" s="55">
        <v>57.533671672600853</v>
      </c>
      <c r="DF7" s="55">
        <v>23.381791160959779</v>
      </c>
      <c r="DG7" s="55">
        <v>89</v>
      </c>
      <c r="DH7" s="55">
        <v>7.5850953634480334</v>
      </c>
      <c r="DI7" s="55">
        <v>-0.2177244866796148</v>
      </c>
      <c r="DJ7" s="55">
        <v>7.5566973447257535</v>
      </c>
      <c r="DK7" s="55">
        <v>9.8985000000000003</v>
      </c>
      <c r="DL7" s="55">
        <v>-24</v>
      </c>
      <c r="DM7" s="55">
        <v>8.5914999999999999</v>
      </c>
      <c r="DN7" s="55">
        <v>65</v>
      </c>
      <c r="DO7" s="55">
        <v>1.953125</v>
      </c>
      <c r="DP7" s="55">
        <v>1.0733698968882992</v>
      </c>
      <c r="DQ7" s="55">
        <v>0</v>
      </c>
      <c r="DR7" s="55">
        <v>2.720699046</v>
      </c>
      <c r="DS7" s="55">
        <v>21.819210526315789</v>
      </c>
      <c r="DT7" s="55">
        <v>58.419794059379619</v>
      </c>
      <c r="DU7" s="55">
        <v>23.118874722205938</v>
      </c>
      <c r="DV7" s="55">
        <v>87</v>
      </c>
      <c r="DW7" s="55">
        <v>7.6432842456224028</v>
      </c>
      <c r="DX7" s="55">
        <v>0.10948607414108626</v>
      </c>
      <c r="DY7" s="55">
        <v>7.0264481752338508</v>
      </c>
      <c r="DZ7" s="55">
        <v>8.5195000000000007</v>
      </c>
      <c r="EA7" s="55">
        <v>-17</v>
      </c>
      <c r="EB7" s="55">
        <v>9.9090000000000007</v>
      </c>
      <c r="EC7" s="55">
        <v>70</v>
      </c>
      <c r="ED7" s="55">
        <v>92.7734375</v>
      </c>
      <c r="EE7" s="55">
        <v>1.1529824594524567</v>
      </c>
      <c r="EF7" s="55">
        <v>2.0348544990832673</v>
      </c>
      <c r="EG7" s="55">
        <v>3.8185249768421053E-2</v>
      </c>
      <c r="EH7" s="55">
        <v>21.542368421052632</v>
      </c>
      <c r="EI7" s="55">
        <v>55.760773541513593</v>
      </c>
      <c r="EJ7" s="55">
        <v>22.799555628171905</v>
      </c>
      <c r="EK7" s="55">
        <v>87</v>
      </c>
      <c r="EL7" s="55">
        <v>7.4673136763841379</v>
      </c>
      <c r="EM7" s="55">
        <v>-9.0519735854108746E-2</v>
      </c>
      <c r="EN7" s="55">
        <v>6.1646382852383601</v>
      </c>
      <c r="EO7" s="55">
        <v>8.4610000000000003</v>
      </c>
      <c r="EP7" s="55">
        <v>-21</v>
      </c>
      <c r="EQ7" s="55">
        <v>9.3109999999999999</v>
      </c>
      <c r="ER7" s="55">
        <v>66</v>
      </c>
      <c r="ES7" s="55">
        <v>89.84375</v>
      </c>
      <c r="ET7" s="55">
        <v>1.1366459594861467</v>
      </c>
      <c r="EU7" s="55">
        <v>1.9665198907052497</v>
      </c>
      <c r="EV7" s="55">
        <v>3.9430420956521738E-2</v>
      </c>
      <c r="EW7" s="55">
        <v>21.951315789473686</v>
      </c>
      <c r="EX7" s="55">
        <v>59.119240174006435</v>
      </c>
      <c r="EY7" s="55">
        <v>23.25863167446488</v>
      </c>
      <c r="EZ7" s="55">
        <v>93</v>
      </c>
      <c r="FA7" s="55">
        <v>7.6889037043005315</v>
      </c>
      <c r="FB7" s="55">
        <v>5.6008775273553198E-2</v>
      </c>
      <c r="FC7" s="55">
        <v>7.5783779794243449</v>
      </c>
      <c r="FD7" s="55">
        <v>9.3484999999999996</v>
      </c>
      <c r="FE7" s="55">
        <v>-28</v>
      </c>
      <c r="FF7" s="55">
        <v>9.4390000000000001</v>
      </c>
      <c r="FG7" s="55">
        <v>65</v>
      </c>
      <c r="FH7" s="55">
        <v>88.8671875</v>
      </c>
      <c r="FI7" s="55">
        <v>1.3112702510688583</v>
      </c>
      <c r="FJ7" s="55">
        <v>1.948659669582304</v>
      </c>
      <c r="FK7" s="55">
        <v>3.9863722285714283E-2</v>
      </c>
      <c r="FL7" s="55">
        <v>22.163947368421052</v>
      </c>
      <c r="FM7" s="55">
        <v>59.549055222288288</v>
      </c>
      <c r="FN7" s="55">
        <v>23.468573611713627</v>
      </c>
      <c r="FO7" s="55">
        <v>83</v>
      </c>
      <c r="FP7" s="55">
        <v>7.7168034329175628</v>
      </c>
      <c r="FQ7" s="55">
        <v>1.7714020091943009E-2</v>
      </c>
      <c r="FR7" s="55">
        <v>6.735779522646844</v>
      </c>
      <c r="FS7" s="55">
        <v>8.1095000000000006</v>
      </c>
      <c r="FT7" s="55">
        <v>-20</v>
      </c>
      <c r="FU7" s="55">
        <v>8.7509999999999994</v>
      </c>
      <c r="FV7" s="55">
        <v>63</v>
      </c>
      <c r="FW7" s="55">
        <v>88.8671875</v>
      </c>
      <c r="FX7" s="55">
        <v>0.96184936884525829</v>
      </c>
      <c r="FY7" s="55">
        <v>1.9300602075006938</v>
      </c>
      <c r="FZ7" s="55">
        <v>5.9795583428571435E-2</v>
      </c>
      <c r="GA7" s="55">
        <v>21.353157894736842</v>
      </c>
      <c r="GB7" s="55">
        <v>55.966323270668546</v>
      </c>
      <c r="GC7" s="55">
        <v>22.625404910595986</v>
      </c>
      <c r="GD7" s="55">
        <v>91</v>
      </c>
      <c r="GE7" s="55">
        <v>7.4810643140310287</v>
      </c>
      <c r="GF7" s="55">
        <v>-0.2169476119809865</v>
      </c>
      <c r="GG7" s="55">
        <v>7.2837563646476742</v>
      </c>
      <c r="GH7" s="55">
        <v>9.1810000000000009</v>
      </c>
      <c r="GI7" s="55">
        <v>-32</v>
      </c>
      <c r="GJ7" s="55">
        <v>9.4384999999999994</v>
      </c>
      <c r="GK7" s="55">
        <v>59</v>
      </c>
      <c r="GL7" s="55">
        <v>125.9765625</v>
      </c>
      <c r="GM7" s="55">
        <v>0.93683228694714615</v>
      </c>
      <c r="GN7" s="55">
        <v>2.0036928152351035</v>
      </c>
      <c r="GO7" s="55">
        <v>2.8120920372093024E-2</v>
      </c>
      <c r="GP7" s="55">
        <v>21.934210526315791</v>
      </c>
      <c r="GQ7" s="55">
        <v>53.352869868801946</v>
      </c>
      <c r="GR7" s="55">
        <v>23.118140518922182</v>
      </c>
      <c r="GS7" s="55">
        <v>75</v>
      </c>
      <c r="GT7" s="55">
        <v>7.3043048860793007</v>
      </c>
      <c r="GU7" s="55">
        <v>-0.15282033912009188</v>
      </c>
      <c r="GV7" s="55">
        <v>6.0533213061782289</v>
      </c>
      <c r="GW7" s="55">
        <v>9.5604999999999993</v>
      </c>
      <c r="GX7" s="55">
        <v>-16</v>
      </c>
      <c r="GY7" s="55">
        <v>8.4909999999999997</v>
      </c>
      <c r="GZ7" s="55">
        <v>59</v>
      </c>
      <c r="HA7" s="55">
        <v>97.65625</v>
      </c>
      <c r="HB7" s="55">
        <v>1.179646309975718</v>
      </c>
      <c r="HC7" s="55">
        <v>2.0138290917648818</v>
      </c>
      <c r="HD7" s="55">
        <v>3.6275987279999998E-2</v>
      </c>
      <c r="HE7" s="55">
        <v>22.150263157894738</v>
      </c>
      <c r="HF7" s="55">
        <v>55.783943073661746</v>
      </c>
      <c r="HG7" s="55">
        <v>23.375273710753241</v>
      </c>
      <c r="HH7" s="55">
        <v>78</v>
      </c>
      <c r="HI7" s="55">
        <v>7.4688649119971195</v>
      </c>
      <c r="HJ7" s="55">
        <v>6.1597238757706084E-2</v>
      </c>
      <c r="HK7" s="55">
        <v>6.8737984228535218</v>
      </c>
      <c r="HL7" s="55">
        <v>8.1195000000000004</v>
      </c>
      <c r="HM7" s="55">
        <v>-22</v>
      </c>
      <c r="HN7" s="55">
        <v>8.1995000000000005</v>
      </c>
      <c r="HO7" s="55">
        <v>56</v>
      </c>
      <c r="HP7" s="55">
        <v>933.59375</v>
      </c>
      <c r="HQ7" s="55">
        <v>1.2547106082856048</v>
      </c>
      <c r="HR7" s="55">
        <v>3.7459326559350923</v>
      </c>
      <c r="HS7" s="55">
        <v>3.7945593389121339E-3</v>
      </c>
      <c r="HT7" s="55">
        <v>21.668947368421051</v>
      </c>
      <c r="HU7" s="55">
        <v>54.872739086463078</v>
      </c>
      <c r="HV7" s="55">
        <v>22.899816133483878</v>
      </c>
      <c r="HW7" s="55">
        <v>102</v>
      </c>
      <c r="HX7" s="55">
        <v>7.4076135891704746</v>
      </c>
      <c r="HY7" s="55">
        <v>-0.13701261028511233</v>
      </c>
      <c r="HZ7" s="55">
        <v>7.4921322948840414</v>
      </c>
      <c r="IA7" s="55">
        <v>8.4715000000000007</v>
      </c>
      <c r="IB7" s="55">
        <v>-22</v>
      </c>
      <c r="IC7" s="55">
        <v>8.0815000000000001</v>
      </c>
      <c r="ID7" s="55">
        <v>80</v>
      </c>
      <c r="IE7" s="55">
        <v>379.8828125</v>
      </c>
      <c r="IF7" s="55">
        <v>0.93977700503451256</v>
      </c>
      <c r="IG7" s="55">
        <v>2.9118055792421256</v>
      </c>
      <c r="IH7" s="55">
        <v>9.325446601542416E-3</v>
      </c>
    </row>
    <row r="8" spans="1:242">
      <c r="A8" s="58"/>
      <c r="B8" s="55" t="s">
        <v>100</v>
      </c>
      <c r="C8" s="55">
        <v>6165.9536842105263</v>
      </c>
      <c r="D8" s="55">
        <v>10.916517088984911</v>
      </c>
      <c r="E8" s="55">
        <v>6165.9545692028641</v>
      </c>
      <c r="F8" s="55">
        <v>18</v>
      </c>
      <c r="G8" s="55">
        <v>3.3040152979344559</v>
      </c>
      <c r="H8" s="55">
        <v>-1.1181786439210639</v>
      </c>
      <c r="I8" s="55">
        <v>3.6386332451787999</v>
      </c>
      <c r="J8" s="55">
        <v>10.11</v>
      </c>
      <c r="K8" s="55">
        <v>6155</v>
      </c>
      <c r="L8" s="55">
        <v>10.137500000000001</v>
      </c>
      <c r="M8" s="55">
        <v>6173</v>
      </c>
      <c r="N8" s="55">
        <v>941.40625</v>
      </c>
      <c r="O8" s="55">
        <v>0.49463557434043481</v>
      </c>
      <c r="P8" s="55">
        <v>1.5645228396021762</v>
      </c>
      <c r="Q8" s="55">
        <v>3.7630692199170125E-3</v>
      </c>
      <c r="R8" s="55">
        <v>6162.7934210526319</v>
      </c>
      <c r="S8" s="55">
        <v>5.3226732104016179</v>
      </c>
      <c r="T8" s="55">
        <v>6162.7938527783081</v>
      </c>
      <c r="U8" s="55">
        <v>15</v>
      </c>
      <c r="V8" s="55">
        <v>2.3070919380036892</v>
      </c>
      <c r="W8" s="55">
        <v>0.74542237762885744</v>
      </c>
      <c r="X8" s="55">
        <v>3.8579963293016779</v>
      </c>
      <c r="Y8" s="55">
        <v>11.536</v>
      </c>
      <c r="Z8" s="55">
        <v>6156</v>
      </c>
      <c r="AA8" s="55">
        <v>10.086500000000001</v>
      </c>
      <c r="AB8" s="55">
        <v>6171</v>
      </c>
      <c r="AC8" s="55">
        <v>466.796875</v>
      </c>
      <c r="AD8" s="55">
        <v>0.36248811473145104</v>
      </c>
      <c r="AE8" s="55">
        <v>0.97494723134002381</v>
      </c>
      <c r="AF8" s="55">
        <v>7.5891186778242678E-3</v>
      </c>
      <c r="AG8" s="55">
        <v>6166.668947368421</v>
      </c>
      <c r="AH8" s="55">
        <v>3.7740288995716313</v>
      </c>
      <c r="AI8" s="55">
        <v>6166.6692532901161</v>
      </c>
      <c r="AJ8" s="55">
        <v>15</v>
      </c>
      <c r="AK8" s="55">
        <v>1.9426860012806062</v>
      </c>
      <c r="AL8" s="55">
        <v>-0.78528972875176917</v>
      </c>
      <c r="AM8" s="55">
        <v>4.2805066406378476</v>
      </c>
      <c r="AN8" s="55">
        <v>11.669500000000001</v>
      </c>
      <c r="AO8" s="55">
        <v>6157</v>
      </c>
      <c r="AP8" s="55">
        <v>10.4275</v>
      </c>
      <c r="AQ8" s="55">
        <v>6172</v>
      </c>
      <c r="AR8" s="55">
        <v>407.2265625</v>
      </c>
      <c r="AS8" s="55">
        <v>0.25803133264604627</v>
      </c>
      <c r="AT8" s="55">
        <v>0.84313684058109706</v>
      </c>
      <c r="AU8" s="55">
        <v>1.3048916287769784E-2</v>
      </c>
      <c r="AV8" s="55">
        <v>6164.2394736842107</v>
      </c>
      <c r="AW8" s="55">
        <v>7.0934664246828216</v>
      </c>
      <c r="AX8" s="55">
        <v>6164.2400489051624</v>
      </c>
      <c r="AY8" s="55">
        <v>17</v>
      </c>
      <c r="AZ8" s="55">
        <v>2.66335623315448</v>
      </c>
      <c r="BA8" s="55">
        <v>-0.17398022315969014</v>
      </c>
      <c r="BB8" s="55">
        <v>2.8433339182800852</v>
      </c>
      <c r="BC8" s="55">
        <v>10.789</v>
      </c>
      <c r="BD8" s="55">
        <v>6155</v>
      </c>
      <c r="BE8" s="55">
        <v>11.459</v>
      </c>
      <c r="BF8" s="55">
        <v>6172</v>
      </c>
      <c r="BG8" s="55">
        <v>874.0234375</v>
      </c>
      <c r="BH8" s="55">
        <v>0.37308626007976209</v>
      </c>
      <c r="BI8" s="55">
        <v>1.4474289755910035</v>
      </c>
      <c r="BJ8" s="55">
        <v>4.0531829363128491E-3</v>
      </c>
      <c r="BK8" s="55">
        <v>6166.2505263157891</v>
      </c>
      <c r="BL8" s="55">
        <v>5.9324819550851355</v>
      </c>
      <c r="BM8" s="55">
        <v>6166.2510072336927</v>
      </c>
      <c r="BN8" s="55">
        <v>16</v>
      </c>
      <c r="BO8" s="55">
        <v>2.4356686874624667</v>
      </c>
      <c r="BP8" s="55">
        <v>-0.83073844153798071</v>
      </c>
      <c r="BQ8" s="55">
        <v>3.642095104636101</v>
      </c>
      <c r="BR8" s="55">
        <v>11.032999999999999</v>
      </c>
      <c r="BS8" s="55">
        <v>6157</v>
      </c>
      <c r="BT8" s="55">
        <v>10.798999999999999</v>
      </c>
      <c r="BU8" s="55">
        <v>6173</v>
      </c>
      <c r="BV8" s="55">
        <v>434.5703125</v>
      </c>
      <c r="BW8" s="55">
        <v>0.29923157709611614</v>
      </c>
      <c r="BX8" s="55">
        <v>1.008575077248518</v>
      </c>
      <c r="BY8" s="55">
        <v>8.1519072539325849E-3</v>
      </c>
      <c r="BZ8" s="55">
        <v>6164.7357894736842</v>
      </c>
      <c r="CA8" s="55">
        <v>7.5495479419793883</v>
      </c>
      <c r="CB8" s="55">
        <v>6164.7364016297524</v>
      </c>
      <c r="CC8" s="55">
        <v>18</v>
      </c>
      <c r="CD8" s="55">
        <v>2.7476440711961563</v>
      </c>
      <c r="CE8" s="55">
        <v>-0.19461620683423328</v>
      </c>
      <c r="CF8" s="55">
        <v>2.7728701707169678</v>
      </c>
      <c r="CG8" s="55">
        <v>11.129</v>
      </c>
      <c r="CH8" s="55">
        <v>6155</v>
      </c>
      <c r="CI8" s="55">
        <v>10.349</v>
      </c>
      <c r="CJ8" s="55">
        <v>6173</v>
      </c>
      <c r="CK8" s="55">
        <v>376.953125</v>
      </c>
      <c r="CL8" s="55">
        <v>0.38642578700343344</v>
      </c>
      <c r="CM8" s="55">
        <v>1.131446270051506</v>
      </c>
      <c r="CN8" s="55">
        <v>9.3979241658031093E-3</v>
      </c>
      <c r="CO8" s="55">
        <v>6166.1036842105259</v>
      </c>
      <c r="CP8" s="55">
        <v>6.8736900292324901</v>
      </c>
      <c r="CQ8" s="55">
        <v>6166.1042414409267</v>
      </c>
      <c r="CR8" s="55">
        <v>17</v>
      </c>
      <c r="CS8" s="55">
        <v>2.6217723069009042</v>
      </c>
      <c r="CT8" s="55">
        <v>-0.73551762704226475</v>
      </c>
      <c r="CU8" s="55">
        <v>3.1481566732820743</v>
      </c>
      <c r="CV8" s="55">
        <v>10.592000000000001</v>
      </c>
      <c r="CW8" s="55">
        <v>6156</v>
      </c>
      <c r="CX8" s="55">
        <v>10.198500000000001</v>
      </c>
      <c r="CY8" s="55">
        <v>6173</v>
      </c>
      <c r="CZ8" s="55">
        <v>26.3671875</v>
      </c>
      <c r="DA8" s="55">
        <v>0.35337253954258335</v>
      </c>
      <c r="DB8" s="55">
        <v>0.4341082124625123</v>
      </c>
      <c r="DC8" s="55">
        <v>0.13435550844444444</v>
      </c>
      <c r="DD8" s="55">
        <v>6164.9605263157891</v>
      </c>
      <c r="DE8" s="55">
        <v>7.5809631343424799</v>
      </c>
      <c r="DF8" s="55">
        <v>6164.9611409967538</v>
      </c>
      <c r="DG8" s="55">
        <v>15</v>
      </c>
      <c r="DH8" s="55">
        <v>2.7533548871045448</v>
      </c>
      <c r="DI8" s="55">
        <v>-0.38613356519984993</v>
      </c>
      <c r="DJ8" s="55">
        <v>2.8312899111910057</v>
      </c>
      <c r="DK8" s="55">
        <v>10.371</v>
      </c>
      <c r="DL8" s="55">
        <v>6156</v>
      </c>
      <c r="DM8" s="55">
        <v>10.31</v>
      </c>
      <c r="DN8" s="55">
        <v>6171</v>
      </c>
      <c r="DO8" s="55">
        <v>121.09375</v>
      </c>
      <c r="DP8" s="55">
        <v>0.38008700116887717</v>
      </c>
      <c r="DQ8" s="55">
        <v>0.76311909416987811</v>
      </c>
      <c r="DR8" s="55">
        <v>4.3882242677419359E-2</v>
      </c>
      <c r="DS8" s="55">
        <v>6165.8210526315788</v>
      </c>
      <c r="DT8" s="55">
        <v>7.5636524847258153</v>
      </c>
      <c r="DU8" s="55">
        <v>6165.8216658233669</v>
      </c>
      <c r="DV8" s="55">
        <v>18</v>
      </c>
      <c r="DW8" s="55">
        <v>2.7502095346947324</v>
      </c>
      <c r="DX8" s="55">
        <v>-0.5416381721744562</v>
      </c>
      <c r="DY8" s="55">
        <v>3.0999680320045</v>
      </c>
      <c r="DZ8" s="55">
        <v>11.779</v>
      </c>
      <c r="EA8" s="55">
        <v>6155</v>
      </c>
      <c r="EB8" s="55">
        <v>11.375999999999999</v>
      </c>
      <c r="EC8" s="55">
        <v>6173</v>
      </c>
      <c r="ED8" s="55">
        <v>217.7734375</v>
      </c>
      <c r="EE8" s="55">
        <v>0.38552885843675438</v>
      </c>
      <c r="EF8" s="55">
        <v>0.81027136263144062</v>
      </c>
      <c r="EG8" s="55">
        <v>1.6267258869955156E-2</v>
      </c>
      <c r="EH8" s="55">
        <v>6165.1</v>
      </c>
      <c r="EI8" s="55">
        <v>7.6625427744136489</v>
      </c>
      <c r="EJ8" s="55">
        <v>6165.1006212815637</v>
      </c>
      <c r="EK8" s="55">
        <v>16</v>
      </c>
      <c r="EL8" s="55">
        <v>2.7681298333737256</v>
      </c>
      <c r="EM8" s="55">
        <v>-0.30102180383105109</v>
      </c>
      <c r="EN8" s="55">
        <v>2.6693554736356053</v>
      </c>
      <c r="EO8" s="55">
        <v>10.218999999999999</v>
      </c>
      <c r="EP8" s="55">
        <v>6156</v>
      </c>
      <c r="EQ8" s="55">
        <v>11.427</v>
      </c>
      <c r="ER8" s="55">
        <v>6172</v>
      </c>
      <c r="ES8" s="55">
        <v>68.359375</v>
      </c>
      <c r="ET8" s="55">
        <v>0.37540342305053881</v>
      </c>
      <c r="EU8" s="55">
        <v>0.54424322442784323</v>
      </c>
      <c r="EV8" s="55">
        <v>5.1822838971428573E-2</v>
      </c>
      <c r="EW8" s="55">
        <v>6165.6905263157896</v>
      </c>
      <c r="EX8" s="55">
        <v>7.8557670301055254</v>
      </c>
      <c r="EY8" s="55">
        <v>6165.691163203036</v>
      </c>
      <c r="EZ8" s="55">
        <v>17</v>
      </c>
      <c r="FA8" s="55">
        <v>2.8028141269277072</v>
      </c>
      <c r="FB8" s="55">
        <v>-0.50787424446708385</v>
      </c>
      <c r="FC8" s="55">
        <v>2.8109411917239293</v>
      </c>
      <c r="FD8" s="55">
        <v>11.706</v>
      </c>
      <c r="FE8" s="55">
        <v>6155</v>
      </c>
      <c r="FF8" s="55">
        <v>10.1295</v>
      </c>
      <c r="FG8" s="55">
        <v>6172</v>
      </c>
      <c r="FH8" s="55">
        <v>749.0234375</v>
      </c>
      <c r="FI8" s="55">
        <v>0.39536189558194007</v>
      </c>
      <c r="FJ8" s="55">
        <v>1.566086658684541</v>
      </c>
      <c r="FK8" s="55">
        <v>4.7295941694915251E-3</v>
      </c>
      <c r="FL8" s="55">
        <v>6165.3713157894736</v>
      </c>
      <c r="FM8" s="55">
        <v>7.4411880550285074</v>
      </c>
      <c r="FN8" s="55">
        <v>6165.3719190969714</v>
      </c>
      <c r="FO8" s="55">
        <v>18</v>
      </c>
      <c r="FP8" s="55">
        <v>2.7278541117568049</v>
      </c>
      <c r="FQ8" s="55">
        <v>-0.34114309722899727</v>
      </c>
      <c r="FR8" s="55">
        <v>2.8311181991758558</v>
      </c>
      <c r="FS8" s="55">
        <v>10.7095</v>
      </c>
      <c r="FT8" s="55">
        <v>6156</v>
      </c>
      <c r="FU8" s="55">
        <v>11.507</v>
      </c>
      <c r="FV8" s="55">
        <v>6174</v>
      </c>
      <c r="FW8" s="55">
        <v>875</v>
      </c>
      <c r="FX8" s="55">
        <v>0.32377706293913683</v>
      </c>
      <c r="FY8" s="55">
        <v>1.438395320227702</v>
      </c>
      <c r="FZ8" s="55">
        <v>4.0486592946428574E-3</v>
      </c>
      <c r="GA8" s="55">
        <v>6165.6676315789473</v>
      </c>
      <c r="GB8" s="55">
        <v>7.7397258973967489</v>
      </c>
      <c r="GC8" s="55">
        <v>6165.6682590607707</v>
      </c>
      <c r="GD8" s="55">
        <v>17</v>
      </c>
      <c r="GE8" s="55">
        <v>2.7820362861394798</v>
      </c>
      <c r="GF8" s="55">
        <v>-0.51747929542768845</v>
      </c>
      <c r="GG8" s="55">
        <v>2.8450213892365777</v>
      </c>
      <c r="GH8" s="55">
        <v>10.586500000000001</v>
      </c>
      <c r="GI8" s="55">
        <v>6156</v>
      </c>
      <c r="GJ8" s="55">
        <v>11.438000000000001</v>
      </c>
      <c r="GK8" s="55">
        <v>6173</v>
      </c>
      <c r="GL8" s="55">
        <v>153.3203125</v>
      </c>
      <c r="GM8" s="55">
        <v>0.34750602720237667</v>
      </c>
      <c r="GN8" s="55">
        <v>0.77670141368524326</v>
      </c>
      <c r="GO8" s="55">
        <v>2.3105724382165606E-2</v>
      </c>
      <c r="GP8" s="55">
        <v>6165.3444736842102</v>
      </c>
      <c r="GQ8" s="55">
        <v>7.8673556060453089</v>
      </c>
      <c r="GR8" s="55">
        <v>6165.3451115467724</v>
      </c>
      <c r="GS8" s="55">
        <v>18</v>
      </c>
      <c r="GT8" s="55">
        <v>2.8048806759014382</v>
      </c>
      <c r="GU8" s="55">
        <v>-0.42212727719010312</v>
      </c>
      <c r="GV8" s="55">
        <v>2.5875781013318697</v>
      </c>
      <c r="GW8" s="55">
        <v>10.909000000000001</v>
      </c>
      <c r="GX8" s="55">
        <v>6154</v>
      </c>
      <c r="GY8" s="55">
        <v>10.7895</v>
      </c>
      <c r="GZ8" s="55">
        <v>6172</v>
      </c>
      <c r="HA8" s="55">
        <v>681.640625</v>
      </c>
      <c r="HB8" s="55">
        <v>0.40379545812857076</v>
      </c>
      <c r="HC8" s="55">
        <v>1.4406926762122001</v>
      </c>
      <c r="HD8" s="55">
        <v>5.197132848137536E-3</v>
      </c>
      <c r="HE8" s="55">
        <v>6165.7202631578948</v>
      </c>
      <c r="HF8" s="55">
        <v>7.7772149873232452</v>
      </c>
      <c r="HG8" s="55">
        <v>6165.7208936736843</v>
      </c>
      <c r="HH8" s="55">
        <v>17</v>
      </c>
      <c r="HI8" s="55">
        <v>2.7887658538004305</v>
      </c>
      <c r="HJ8" s="55">
        <v>-0.52341764879439268</v>
      </c>
      <c r="HK8" s="55">
        <v>2.8533247919150533</v>
      </c>
      <c r="HL8" s="55">
        <v>11.1965</v>
      </c>
      <c r="HM8" s="55">
        <v>6155</v>
      </c>
      <c r="HN8" s="55">
        <v>10.348000000000001</v>
      </c>
      <c r="HO8" s="55">
        <v>6172</v>
      </c>
      <c r="HP8" s="55">
        <v>96.6796875</v>
      </c>
      <c r="HQ8" s="55">
        <v>0.36811121001923519</v>
      </c>
      <c r="HR8" s="55">
        <v>0.56018709095847585</v>
      </c>
      <c r="HS8" s="55">
        <v>3.6642411393939395E-2</v>
      </c>
      <c r="HT8" s="55">
        <v>6165.5665789473687</v>
      </c>
      <c r="HU8" s="55">
        <v>7.7291801859211695</v>
      </c>
      <c r="HV8" s="55">
        <v>6165.5672055844907</v>
      </c>
      <c r="HW8" s="55">
        <v>16</v>
      </c>
      <c r="HX8" s="55">
        <v>2.7801403176676476</v>
      </c>
      <c r="HY8" s="55">
        <v>-0.44525987350435503</v>
      </c>
      <c r="HZ8" s="55">
        <v>2.8217173089290237</v>
      </c>
      <c r="IA8" s="55">
        <v>11.8805</v>
      </c>
      <c r="IB8" s="55">
        <v>6156</v>
      </c>
      <c r="IC8" s="55">
        <v>10.339500000000001</v>
      </c>
      <c r="ID8" s="55">
        <v>6172</v>
      </c>
      <c r="IE8" s="55">
        <v>596.6796875</v>
      </c>
      <c r="IF8" s="55">
        <v>0.35082702905714769</v>
      </c>
      <c r="IG8" s="55">
        <v>1.3029018638156464</v>
      </c>
      <c r="IH8" s="55">
        <v>5.9371501276595743E-3</v>
      </c>
    </row>
    <row r="9" spans="1:242">
      <c r="A9" s="58"/>
      <c r="B9" s="55" t="s">
        <v>101</v>
      </c>
      <c r="C9" s="55">
        <v>15375.843421052632</v>
      </c>
      <c r="D9" s="55">
        <v>23.155523960600537</v>
      </c>
      <c r="E9" s="55">
        <v>15375.844173838323</v>
      </c>
      <c r="F9" s="55">
        <v>21</v>
      </c>
      <c r="G9" s="55">
        <v>4.8120186991116878</v>
      </c>
      <c r="H9" s="55">
        <v>-0.34388701822882817</v>
      </c>
      <c r="I9" s="55">
        <v>1.8560493177276731</v>
      </c>
      <c r="J9" s="55">
        <v>12.076000000000001</v>
      </c>
      <c r="K9" s="55">
        <v>15365</v>
      </c>
      <c r="L9" s="55">
        <v>12.422000000000001</v>
      </c>
      <c r="M9" s="55">
        <v>15386</v>
      </c>
      <c r="N9" s="55">
        <v>310.546875</v>
      </c>
      <c r="O9" s="55">
        <v>0.70134165348635047</v>
      </c>
      <c r="P9" s="55">
        <v>2.1020218697298745</v>
      </c>
      <c r="Q9" s="55">
        <v>1.140754316981132E-2</v>
      </c>
      <c r="R9" s="55">
        <v>15370.145789473685</v>
      </c>
      <c r="S9" s="55">
        <v>2.3430462310025768</v>
      </c>
      <c r="T9" s="55">
        <v>15370.145865674316</v>
      </c>
      <c r="U9" s="55">
        <v>17</v>
      </c>
      <c r="V9" s="55">
        <v>1.5307012219902931</v>
      </c>
      <c r="W9" s="55">
        <v>0.46556900578836002</v>
      </c>
      <c r="X9" s="55">
        <v>5.5965770440298774</v>
      </c>
      <c r="Y9" s="55">
        <v>12.684000000000001</v>
      </c>
      <c r="Z9" s="55">
        <v>15364</v>
      </c>
      <c r="AA9" s="55">
        <v>12.295</v>
      </c>
      <c r="AB9" s="55">
        <v>15381</v>
      </c>
      <c r="AC9" s="55">
        <v>250.9765625</v>
      </c>
      <c r="AD9" s="55">
        <v>0.20260916663221962</v>
      </c>
      <c r="AE9" s="55">
        <v>0.47174747457664085</v>
      </c>
      <c r="AF9" s="55">
        <v>1.4115170147859922E-2</v>
      </c>
      <c r="AG9" s="55">
        <v>15371.999736842105</v>
      </c>
      <c r="AH9" s="55">
        <v>3.1384574195425774</v>
      </c>
      <c r="AI9" s="55">
        <v>15371.999838898817</v>
      </c>
      <c r="AJ9" s="55">
        <v>16</v>
      </c>
      <c r="AK9" s="55">
        <v>1.7715691969388543</v>
      </c>
      <c r="AL9" s="55">
        <v>0.20742224712906124</v>
      </c>
      <c r="AM9" s="55">
        <v>3.5615484595318945</v>
      </c>
      <c r="AN9" s="55">
        <v>13.042</v>
      </c>
      <c r="AO9" s="55">
        <v>15363</v>
      </c>
      <c r="AP9" s="55">
        <v>12.1105</v>
      </c>
      <c r="AQ9" s="55">
        <v>15379</v>
      </c>
      <c r="AR9" s="55">
        <v>217.7734375</v>
      </c>
      <c r="AS9" s="55">
        <v>0.22883535794172985</v>
      </c>
      <c r="AT9" s="55">
        <v>0.56171126337976418</v>
      </c>
      <c r="AU9" s="55">
        <v>1.6267258869955156E-2</v>
      </c>
      <c r="AV9" s="55">
        <v>15373</v>
      </c>
      <c r="AW9" s="55">
        <v>4.2600684390629109</v>
      </c>
      <c r="AX9" s="55">
        <v>15373.000138520372</v>
      </c>
      <c r="AY9" s="55">
        <v>14</v>
      </c>
      <c r="AZ9" s="55">
        <v>2.063993323405604</v>
      </c>
      <c r="BA9" s="55">
        <v>0.26379380074552394</v>
      </c>
      <c r="BB9" s="55">
        <v>2.928812833216301</v>
      </c>
      <c r="BC9" s="55">
        <v>13.621500000000001</v>
      </c>
      <c r="BD9" s="55">
        <v>15367</v>
      </c>
      <c r="BE9" s="55">
        <v>12.0505</v>
      </c>
      <c r="BF9" s="55">
        <v>15381</v>
      </c>
      <c r="BG9" s="55">
        <v>252.9296875</v>
      </c>
      <c r="BH9" s="55">
        <v>0.28083439075148425</v>
      </c>
      <c r="BI9" s="55">
        <v>0.65464102427143678</v>
      </c>
      <c r="BJ9" s="55">
        <v>1.4006172694980695E-2</v>
      </c>
      <c r="BK9" s="55">
        <v>15373.706315789474</v>
      </c>
      <c r="BL9" s="55">
        <v>4.6081201424195912</v>
      </c>
      <c r="BM9" s="55">
        <v>15373.706465620209</v>
      </c>
      <c r="BN9" s="55">
        <v>15</v>
      </c>
      <c r="BO9" s="55">
        <v>2.1466532422400202</v>
      </c>
      <c r="BP9" s="55">
        <v>0.27688892084737871</v>
      </c>
      <c r="BQ9" s="55">
        <v>2.8861931945978818</v>
      </c>
      <c r="BR9" s="55">
        <v>12.063000000000001</v>
      </c>
      <c r="BS9" s="55">
        <v>15367</v>
      </c>
      <c r="BT9" s="55">
        <v>12.922000000000001</v>
      </c>
      <c r="BU9" s="55">
        <v>15382</v>
      </c>
      <c r="BV9" s="55">
        <v>28.3203125</v>
      </c>
      <c r="BW9" s="55">
        <v>0.38088412175992242</v>
      </c>
      <c r="BX9" s="55">
        <v>0.45984877185765277</v>
      </c>
      <c r="BY9" s="55">
        <v>0.12508961131034482</v>
      </c>
      <c r="BZ9" s="55">
        <v>15374.053421052631</v>
      </c>
      <c r="CA9" s="55">
        <v>5.2003568113491649</v>
      </c>
      <c r="CB9" s="55">
        <v>15374.053590135831</v>
      </c>
      <c r="CC9" s="55">
        <v>18</v>
      </c>
      <c r="CD9" s="55">
        <v>2.2804290849200211</v>
      </c>
      <c r="CE9" s="55">
        <v>0.12822184605825823</v>
      </c>
      <c r="CF9" s="55">
        <v>2.9934186890194772</v>
      </c>
      <c r="CG9" s="55">
        <v>13.211500000000001</v>
      </c>
      <c r="CH9" s="55">
        <v>15365</v>
      </c>
      <c r="CI9" s="55">
        <v>12.295</v>
      </c>
      <c r="CJ9" s="55">
        <v>15383</v>
      </c>
      <c r="CK9" s="55">
        <v>64.453125</v>
      </c>
      <c r="CL9" s="55">
        <v>0.32285734037201819</v>
      </c>
      <c r="CM9" s="55">
        <v>0.51183104354578735</v>
      </c>
      <c r="CN9" s="55">
        <v>0.10992723418181818</v>
      </c>
      <c r="CO9" s="55">
        <v>15374.351842105263</v>
      </c>
      <c r="CP9" s="55">
        <v>5.0699097407904086</v>
      </c>
      <c r="CQ9" s="55">
        <v>15374.352006943936</v>
      </c>
      <c r="CR9" s="55">
        <v>14</v>
      </c>
      <c r="CS9" s="55">
        <v>2.2516460069891999</v>
      </c>
      <c r="CT9" s="55">
        <v>0.14604689306522142</v>
      </c>
      <c r="CU9" s="55">
        <v>2.8808817958925808</v>
      </c>
      <c r="CV9" s="55">
        <v>12.625999999999999</v>
      </c>
      <c r="CW9" s="55">
        <v>15368</v>
      </c>
      <c r="CX9" s="55">
        <v>12.7775</v>
      </c>
      <c r="CY9" s="55">
        <v>15382</v>
      </c>
      <c r="CZ9" s="55">
        <v>468.75</v>
      </c>
      <c r="DA9" s="55">
        <v>0.25948660044975125</v>
      </c>
      <c r="DB9" s="55">
        <v>1.0033323230677493</v>
      </c>
      <c r="DC9" s="55">
        <v>7.5574973500000002E-3</v>
      </c>
      <c r="DD9" s="55">
        <v>15374.657368421053</v>
      </c>
      <c r="DE9" s="55">
        <v>5.4861525886309686</v>
      </c>
      <c r="DF9" s="55">
        <v>15374.657546789542</v>
      </c>
      <c r="DG9" s="55">
        <v>16</v>
      </c>
      <c r="DH9" s="55">
        <v>2.3422537412993854</v>
      </c>
      <c r="DI9" s="55">
        <v>0.17596044906082808</v>
      </c>
      <c r="DJ9" s="55">
        <v>2.78235091528262</v>
      </c>
      <c r="DK9" s="55">
        <v>13.162000000000001</v>
      </c>
      <c r="DL9" s="55">
        <v>15366</v>
      </c>
      <c r="DM9" s="55">
        <v>12.353</v>
      </c>
      <c r="DN9" s="55">
        <v>15382</v>
      </c>
      <c r="DO9" s="55">
        <v>436.5234375</v>
      </c>
      <c r="DP9" s="55">
        <v>0.32633954535551457</v>
      </c>
      <c r="DQ9" s="55">
        <v>0.94173255302379655</v>
      </c>
      <c r="DR9" s="55">
        <v>8.1154333959731536E-3</v>
      </c>
      <c r="DS9" s="55">
        <v>15374.678421052631</v>
      </c>
      <c r="DT9" s="55">
        <v>5.2300685776037561</v>
      </c>
      <c r="DU9" s="55">
        <v>15374.67859109496</v>
      </c>
      <c r="DV9" s="55">
        <v>16</v>
      </c>
      <c r="DW9" s="55">
        <v>2.2869343186029099</v>
      </c>
      <c r="DX9" s="55">
        <v>0.1878667645063519</v>
      </c>
      <c r="DY9" s="55">
        <v>3.0725138669964087</v>
      </c>
      <c r="DZ9" s="55">
        <v>12.507</v>
      </c>
      <c r="EA9" s="55">
        <v>15367</v>
      </c>
      <c r="EB9" s="55">
        <v>12.422499999999999</v>
      </c>
      <c r="EC9" s="55">
        <v>15383</v>
      </c>
      <c r="ED9" s="55">
        <v>994.140625</v>
      </c>
      <c r="EE9" s="55">
        <v>0.31356751894917168</v>
      </c>
      <c r="EF9" s="55">
        <v>0.9686403877824048</v>
      </c>
      <c r="EG9" s="55">
        <v>3.5634565108055008E-3</v>
      </c>
      <c r="EH9" s="55">
        <v>15374.552894736842</v>
      </c>
      <c r="EI9" s="55">
        <v>5.1911998309801959</v>
      </c>
      <c r="EJ9" s="55">
        <v>15374.553063516831</v>
      </c>
      <c r="EK9" s="55">
        <v>15</v>
      </c>
      <c r="EL9" s="55">
        <v>2.2784204684342608</v>
      </c>
      <c r="EM9" s="55">
        <v>0.10348596842934846</v>
      </c>
      <c r="EN9" s="55">
        <v>2.7965692236254656</v>
      </c>
      <c r="EO9" s="55">
        <v>13.641999999999999</v>
      </c>
      <c r="EP9" s="55">
        <v>15367</v>
      </c>
      <c r="EQ9" s="55">
        <v>12.4895</v>
      </c>
      <c r="ER9" s="55">
        <v>15382</v>
      </c>
      <c r="ES9" s="55">
        <v>904.296875</v>
      </c>
      <c r="ET9" s="55">
        <v>0.30470327097454752</v>
      </c>
      <c r="EU9" s="55">
        <v>1.1041895392721457</v>
      </c>
      <c r="EV9" s="55">
        <v>3.9174932267818574E-3</v>
      </c>
      <c r="EW9" s="55">
        <v>15374.618684210527</v>
      </c>
      <c r="EX9" s="55">
        <v>5.1972817638988698</v>
      </c>
      <c r="EY9" s="55">
        <v>15374.618853187532</v>
      </c>
      <c r="EZ9" s="55">
        <v>14</v>
      </c>
      <c r="FA9" s="55">
        <v>2.2797547595956171</v>
      </c>
      <c r="FB9" s="55">
        <v>0.13020328457968977</v>
      </c>
      <c r="FC9" s="55">
        <v>2.7697215218197675</v>
      </c>
      <c r="FD9" s="55">
        <v>12.572000000000001</v>
      </c>
      <c r="FE9" s="55">
        <v>15368</v>
      </c>
      <c r="FF9" s="55">
        <v>13.0115</v>
      </c>
      <c r="FG9" s="55">
        <v>15382</v>
      </c>
      <c r="FH9" s="55">
        <v>655.2734375</v>
      </c>
      <c r="FI9" s="55">
        <v>0.28749316133185154</v>
      </c>
      <c r="FJ9" s="55">
        <v>1.1223626814083578</v>
      </c>
      <c r="FK9" s="55">
        <v>5.4062574187779431E-3</v>
      </c>
      <c r="FL9" s="55">
        <v>15374.608157894736</v>
      </c>
      <c r="FM9" s="55">
        <v>5.1996702040703422</v>
      </c>
      <c r="FN9" s="55">
        <v>15374.608326949512</v>
      </c>
      <c r="FO9" s="55">
        <v>16</v>
      </c>
      <c r="FP9" s="55">
        <v>2.2802785365104725</v>
      </c>
      <c r="FQ9" s="55">
        <v>0.1552850200406253</v>
      </c>
      <c r="FR9" s="55">
        <v>2.8341303435547256</v>
      </c>
      <c r="FS9" s="55">
        <v>12.052</v>
      </c>
      <c r="FT9" s="55">
        <v>15368</v>
      </c>
      <c r="FU9" s="55">
        <v>12.0625</v>
      </c>
      <c r="FV9" s="55">
        <v>15384</v>
      </c>
      <c r="FW9" s="55">
        <v>814.453125</v>
      </c>
      <c r="FX9" s="55">
        <v>0.33792401233163277</v>
      </c>
      <c r="FY9" s="55">
        <v>1.3344900145919283</v>
      </c>
      <c r="FZ9" s="55">
        <v>4.3496387625899281E-3</v>
      </c>
      <c r="GA9" s="55">
        <v>15374.561578947369</v>
      </c>
      <c r="GB9" s="55">
        <v>5.4107898200355837</v>
      </c>
      <c r="GC9" s="55">
        <v>15374.561754866723</v>
      </c>
      <c r="GD9" s="55">
        <v>14</v>
      </c>
      <c r="GE9" s="55">
        <v>2.3261104488040942</v>
      </c>
      <c r="GF9" s="55">
        <v>0.23104524288038941</v>
      </c>
      <c r="GG9" s="55">
        <v>2.794484575607747</v>
      </c>
      <c r="GH9" s="55">
        <v>12.702999999999999</v>
      </c>
      <c r="GI9" s="55">
        <v>15368</v>
      </c>
      <c r="GJ9" s="55">
        <v>12.222</v>
      </c>
      <c r="GK9" s="55">
        <v>15382</v>
      </c>
      <c r="GL9" s="55">
        <v>157.2265625</v>
      </c>
      <c r="GM9" s="55">
        <v>0.26247875737234544</v>
      </c>
      <c r="GN9" s="55">
        <v>0.64480738152643891</v>
      </c>
      <c r="GO9" s="55">
        <v>2.2531669118012423E-2</v>
      </c>
      <c r="GP9" s="55">
        <v>15374.615526315789</v>
      </c>
      <c r="GQ9" s="55">
        <v>5.3280557903054353</v>
      </c>
      <c r="GR9" s="55">
        <v>15374.615699544631</v>
      </c>
      <c r="GS9" s="55">
        <v>15</v>
      </c>
      <c r="GT9" s="55">
        <v>2.3082581723683848</v>
      </c>
      <c r="GU9" s="55">
        <v>0.16454018504178688</v>
      </c>
      <c r="GV9" s="55">
        <v>2.7527534750226241</v>
      </c>
      <c r="GW9" s="55">
        <v>12.4215</v>
      </c>
      <c r="GX9" s="55">
        <v>15367</v>
      </c>
      <c r="GY9" s="55">
        <v>12.513500000000001</v>
      </c>
      <c r="GZ9" s="55">
        <v>15382</v>
      </c>
      <c r="HA9" s="55">
        <v>409.1796875</v>
      </c>
      <c r="HB9" s="55">
        <v>0.28365621379824507</v>
      </c>
      <c r="HC9" s="55">
        <v>0.9714899983148092</v>
      </c>
      <c r="HD9" s="55">
        <v>8.6577535274463008E-3</v>
      </c>
      <c r="HE9" s="55">
        <v>15374.644210526316</v>
      </c>
      <c r="HF9" s="55">
        <v>5.2911220404263517</v>
      </c>
      <c r="HG9" s="55">
        <v>15374.644382554023</v>
      </c>
      <c r="HH9" s="55">
        <v>16</v>
      </c>
      <c r="HI9" s="55">
        <v>2.3002439088988695</v>
      </c>
      <c r="HJ9" s="55">
        <v>0.12338103646428801</v>
      </c>
      <c r="HK9" s="55">
        <v>2.8200205683189781</v>
      </c>
      <c r="HL9" s="55">
        <v>12.572000000000001</v>
      </c>
      <c r="HM9" s="55">
        <v>15367</v>
      </c>
      <c r="HN9" s="55">
        <v>12.0695</v>
      </c>
      <c r="HO9" s="55">
        <v>15383</v>
      </c>
      <c r="HP9" s="55">
        <v>127.9296875</v>
      </c>
      <c r="HQ9" s="55">
        <v>0.26962461422873624</v>
      </c>
      <c r="HR9" s="55">
        <v>0.53853651401348956</v>
      </c>
      <c r="HS9" s="55">
        <v>2.7691593343511449E-2</v>
      </c>
      <c r="HT9" s="55">
        <v>15374.83</v>
      </c>
      <c r="HU9" s="55">
        <v>4.9339773624637315</v>
      </c>
      <c r="HV9" s="55">
        <v>15374.830160414096</v>
      </c>
      <c r="HW9" s="55">
        <v>14</v>
      </c>
      <c r="HX9" s="55">
        <v>2.221255807525043</v>
      </c>
      <c r="HY9" s="55">
        <v>0.17327236697833134</v>
      </c>
      <c r="HZ9" s="55">
        <v>2.8350028274711807</v>
      </c>
      <c r="IA9" s="55">
        <v>12.621500000000001</v>
      </c>
      <c r="IB9" s="55">
        <v>15368</v>
      </c>
      <c r="IC9" s="55">
        <v>12.31</v>
      </c>
      <c r="ID9" s="55">
        <v>15382</v>
      </c>
      <c r="IE9" s="55">
        <v>153.3203125</v>
      </c>
      <c r="IF9" s="55">
        <v>0.29157026964013844</v>
      </c>
      <c r="IG9" s="55">
        <v>0.57379778124564007</v>
      </c>
      <c r="IH9" s="55">
        <v>2.3105724382165606E-2</v>
      </c>
    </row>
    <row r="10" spans="1:242">
      <c r="A10" s="58"/>
      <c r="B10" s="55" t="s">
        <v>102</v>
      </c>
      <c r="C10" s="55">
        <v>21511.097631578948</v>
      </c>
      <c r="D10" s="55">
        <v>3.6164197642041009</v>
      </c>
      <c r="E10" s="55">
        <v>21511.097715616223</v>
      </c>
      <c r="F10" s="55">
        <v>15</v>
      </c>
      <c r="G10" s="55">
        <v>1.9016886612177348</v>
      </c>
      <c r="H10" s="55">
        <v>0.5706583909303854</v>
      </c>
      <c r="I10" s="55">
        <v>4.2598026458496827</v>
      </c>
      <c r="J10" s="55">
        <v>14.467500000000001</v>
      </c>
      <c r="K10" s="55">
        <v>21505</v>
      </c>
      <c r="L10" s="55">
        <v>14.6365</v>
      </c>
      <c r="M10" s="55">
        <v>21520</v>
      </c>
      <c r="N10" s="55">
        <v>844.7265625</v>
      </c>
      <c r="O10" s="55">
        <v>0.2489556753532686</v>
      </c>
      <c r="P10" s="55">
        <v>1.0687003946416922</v>
      </c>
      <c r="Q10" s="55">
        <v>6.2906336323699423E-3</v>
      </c>
      <c r="R10" s="55">
        <v>21510.817631578946</v>
      </c>
      <c r="S10" s="55">
        <v>3.0604418752855258</v>
      </c>
      <c r="T10" s="55">
        <v>21510.817702697503</v>
      </c>
      <c r="U10" s="55">
        <v>13</v>
      </c>
      <c r="V10" s="55">
        <v>1.7494118655381088</v>
      </c>
      <c r="W10" s="55">
        <v>0.11634410213445158</v>
      </c>
      <c r="X10" s="55">
        <v>3.0646080856977909</v>
      </c>
      <c r="Y10" s="55">
        <v>14.359</v>
      </c>
      <c r="Z10" s="55">
        <v>21505</v>
      </c>
      <c r="AA10" s="55">
        <v>14.627000000000001</v>
      </c>
      <c r="AB10" s="55">
        <v>21518</v>
      </c>
      <c r="AC10" s="55">
        <v>309.5703125</v>
      </c>
      <c r="AD10" s="55">
        <v>0.21730314449923249</v>
      </c>
      <c r="AE10" s="55">
        <v>0.71116120131065175</v>
      </c>
      <c r="AF10" s="55">
        <v>1.7165293665615144E-2</v>
      </c>
      <c r="AG10" s="55">
        <v>21511.070526315791</v>
      </c>
      <c r="AH10" s="55">
        <v>3.0947878250507004</v>
      </c>
      <c r="AI10" s="55">
        <v>21511.070598231629</v>
      </c>
      <c r="AJ10" s="55">
        <v>16</v>
      </c>
      <c r="AK10" s="55">
        <v>1.7592009052551958</v>
      </c>
      <c r="AL10" s="55">
        <v>9.8562393356437281E-2</v>
      </c>
      <c r="AM10" s="55">
        <v>3.253655588584651</v>
      </c>
      <c r="AN10" s="55">
        <v>14.6685</v>
      </c>
      <c r="AO10" s="55">
        <v>21504</v>
      </c>
      <c r="AP10" s="55">
        <v>14.062000000000001</v>
      </c>
      <c r="AQ10" s="55">
        <v>21520</v>
      </c>
      <c r="AR10" s="55">
        <v>65.4296875</v>
      </c>
      <c r="AS10" s="55">
        <v>0.23104091922557404</v>
      </c>
      <c r="AT10" s="55">
        <v>0.33141424831937333</v>
      </c>
      <c r="AU10" s="55">
        <v>5.4143264597014927E-2</v>
      </c>
      <c r="AV10" s="55">
        <v>21511.323684210525</v>
      </c>
      <c r="AW10" s="55">
        <v>3.2155484130171543</v>
      </c>
      <c r="AX10" s="55">
        <v>21511.323758931689</v>
      </c>
      <c r="AY10" s="55">
        <v>19</v>
      </c>
      <c r="AZ10" s="55">
        <v>1.7931950292751635</v>
      </c>
      <c r="BA10" s="55">
        <v>0.1737412741601603</v>
      </c>
      <c r="BB10" s="55">
        <v>3.8436262038256279</v>
      </c>
      <c r="BC10" s="55">
        <v>14.948500000000001</v>
      </c>
      <c r="BD10" s="55">
        <v>21503</v>
      </c>
      <c r="BE10" s="55">
        <v>14.998000000000001</v>
      </c>
      <c r="BF10" s="55">
        <v>21522</v>
      </c>
      <c r="BG10" s="55">
        <v>309.5703125</v>
      </c>
      <c r="BH10" s="55">
        <v>0.22441239192618304</v>
      </c>
      <c r="BI10" s="55">
        <v>0.75815792111166924</v>
      </c>
      <c r="BJ10" s="55">
        <v>1.7165293665615144E-2</v>
      </c>
      <c r="BK10" s="55">
        <v>21511.622631578946</v>
      </c>
      <c r="BL10" s="55">
        <v>3.1157814383285745</v>
      </c>
      <c r="BM10" s="55">
        <v>21511.622703980771</v>
      </c>
      <c r="BN10" s="55">
        <v>16</v>
      </c>
      <c r="BO10" s="55">
        <v>1.7651576242161986</v>
      </c>
      <c r="BP10" s="55">
        <v>0.38971315272573259</v>
      </c>
      <c r="BQ10" s="55">
        <v>4.540903344476698</v>
      </c>
      <c r="BR10" s="55">
        <v>14.795</v>
      </c>
      <c r="BS10" s="55">
        <v>21506</v>
      </c>
      <c r="BT10" s="55">
        <v>15.097</v>
      </c>
      <c r="BU10" s="55">
        <v>21522</v>
      </c>
      <c r="BV10" s="55">
        <v>35.15625</v>
      </c>
      <c r="BW10" s="55">
        <v>0.21007302306017328</v>
      </c>
      <c r="BX10" s="55">
        <v>0.29801385620484377</v>
      </c>
      <c r="BY10" s="55">
        <v>0.15114994700000001</v>
      </c>
      <c r="BZ10" s="55">
        <v>21511.807631578948</v>
      </c>
      <c r="CA10" s="55">
        <v>3.2914921516740856</v>
      </c>
      <c r="CB10" s="55">
        <v>21511.80770806313</v>
      </c>
      <c r="CC10" s="55">
        <v>18</v>
      </c>
      <c r="CD10" s="55">
        <v>1.814246993017788</v>
      </c>
      <c r="CE10" s="55">
        <v>0.20978288475276829</v>
      </c>
      <c r="CF10" s="55">
        <v>4.1283203690059276</v>
      </c>
      <c r="CG10" s="55">
        <v>14.118</v>
      </c>
      <c r="CH10" s="55">
        <v>21506</v>
      </c>
      <c r="CI10" s="55">
        <v>15.695500000000001</v>
      </c>
      <c r="CJ10" s="55">
        <v>21524</v>
      </c>
      <c r="CK10" s="55">
        <v>562.5</v>
      </c>
      <c r="CL10" s="55">
        <v>0.22930736638204655</v>
      </c>
      <c r="CM10" s="55">
        <v>0.85295405672668023</v>
      </c>
      <c r="CN10" s="55">
        <v>6.297914458333333E-3</v>
      </c>
      <c r="CO10" s="55">
        <v>21512.069473684209</v>
      </c>
      <c r="CP10" s="55">
        <v>3.1080965905155322</v>
      </c>
      <c r="CQ10" s="55">
        <v>21512.069545905961</v>
      </c>
      <c r="CR10" s="55">
        <v>18</v>
      </c>
      <c r="CS10" s="55">
        <v>1.7629794640084531</v>
      </c>
      <c r="CT10" s="55">
        <v>0.19209174081743885</v>
      </c>
      <c r="CU10" s="55">
        <v>3.8493131371684473</v>
      </c>
      <c r="CV10" s="55">
        <v>14.2765</v>
      </c>
      <c r="CW10" s="55">
        <v>21505</v>
      </c>
      <c r="CX10" s="55">
        <v>15.627000000000001</v>
      </c>
      <c r="CY10" s="55">
        <v>21523</v>
      </c>
      <c r="CZ10" s="55">
        <v>501.953125</v>
      </c>
      <c r="DA10" s="55">
        <v>0.27214957613149476</v>
      </c>
      <c r="DB10" s="55">
        <v>0.79664958972992439</v>
      </c>
      <c r="DC10" s="55">
        <v>7.057585073929961E-3</v>
      </c>
      <c r="DD10" s="55">
        <v>21512.262894736843</v>
      </c>
      <c r="DE10" s="55">
        <v>3.1156536346128041</v>
      </c>
      <c r="DF10" s="55">
        <v>21512.262967133542</v>
      </c>
      <c r="DG10" s="55">
        <v>13</v>
      </c>
      <c r="DH10" s="55">
        <v>1.765121422059345</v>
      </c>
      <c r="DI10" s="55">
        <v>0.12579112269274514</v>
      </c>
      <c r="DJ10" s="55">
        <v>3.2532261938821829</v>
      </c>
      <c r="DK10" s="55">
        <v>14.0505</v>
      </c>
      <c r="DL10" s="55">
        <v>21507</v>
      </c>
      <c r="DM10" s="55">
        <v>15.409000000000001</v>
      </c>
      <c r="DN10" s="55">
        <v>21520</v>
      </c>
      <c r="DO10" s="55">
        <v>161.1328125</v>
      </c>
      <c r="DP10" s="55">
        <v>0.25778273300670679</v>
      </c>
      <c r="DQ10" s="55">
        <v>0.53946948722759014</v>
      </c>
      <c r="DR10" s="55">
        <v>2.1985446836363637E-2</v>
      </c>
      <c r="DS10" s="55">
        <v>21512.345789473686</v>
      </c>
      <c r="DT10" s="55">
        <v>3.2812931380832402</v>
      </c>
      <c r="DU10" s="55">
        <v>21512.345865718966</v>
      </c>
      <c r="DV10" s="55">
        <v>16</v>
      </c>
      <c r="DW10" s="55">
        <v>1.8114340004767604</v>
      </c>
      <c r="DX10" s="55">
        <v>-3.5671168520523097E-3</v>
      </c>
      <c r="DY10" s="55">
        <v>3.237167384264604</v>
      </c>
      <c r="DZ10" s="55">
        <v>14.5585</v>
      </c>
      <c r="EA10" s="55">
        <v>21506</v>
      </c>
      <c r="EB10" s="55">
        <v>15.897500000000001</v>
      </c>
      <c r="EC10" s="55">
        <v>21522</v>
      </c>
      <c r="ED10" s="55">
        <v>308.59375</v>
      </c>
      <c r="EE10" s="55">
        <v>0.23016457164317014</v>
      </c>
      <c r="EF10" s="55">
        <v>0.69829933285616053</v>
      </c>
      <c r="EG10" s="55">
        <v>1.1479742810126582E-2</v>
      </c>
      <c r="EH10" s="55">
        <v>21512.395526315788</v>
      </c>
      <c r="EI10" s="55">
        <v>3.2294087779334788</v>
      </c>
      <c r="EJ10" s="55">
        <v>21512.395601355292</v>
      </c>
      <c r="EK10" s="55">
        <v>18</v>
      </c>
      <c r="EL10" s="55">
        <v>1.7970555856549009</v>
      </c>
      <c r="EM10" s="55">
        <v>0.22991391545640105</v>
      </c>
      <c r="EN10" s="55">
        <v>4.1786103359146773</v>
      </c>
      <c r="EO10" s="55">
        <v>14.5085</v>
      </c>
      <c r="EP10" s="55">
        <v>21506</v>
      </c>
      <c r="EQ10" s="55">
        <v>15.1045</v>
      </c>
      <c r="ER10" s="55">
        <v>21524</v>
      </c>
      <c r="ES10" s="55">
        <v>349.609375</v>
      </c>
      <c r="ET10" s="55">
        <v>0.24021409528260343</v>
      </c>
      <c r="EU10" s="55">
        <v>0.77266329020696156</v>
      </c>
      <c r="EV10" s="55">
        <v>1.0132957340782123E-2</v>
      </c>
      <c r="EW10" s="55">
        <v>21512.52605263158</v>
      </c>
      <c r="EX10" s="55">
        <v>3.293345825078708</v>
      </c>
      <c r="EY10" s="55">
        <v>21512.526129156278</v>
      </c>
      <c r="EZ10" s="55">
        <v>13</v>
      </c>
      <c r="FA10" s="55">
        <v>1.8147577868902252</v>
      </c>
      <c r="FB10" s="55">
        <v>0.19025068097213474</v>
      </c>
      <c r="FC10" s="55">
        <v>3.4505228730740156</v>
      </c>
      <c r="FD10" s="55">
        <v>14.641</v>
      </c>
      <c r="FE10" s="55">
        <v>21507</v>
      </c>
      <c r="FF10" s="55">
        <v>14.1295</v>
      </c>
      <c r="FG10" s="55">
        <v>21520</v>
      </c>
      <c r="FH10" s="55">
        <v>315.4296875</v>
      </c>
      <c r="FI10" s="55">
        <v>0.25929131774774278</v>
      </c>
      <c r="FJ10" s="55">
        <v>0.79682097942017471</v>
      </c>
      <c r="FK10" s="55">
        <v>1.1230955814241486E-2</v>
      </c>
      <c r="FL10" s="55">
        <v>21512.553157894738</v>
      </c>
      <c r="FM10" s="55">
        <v>3.3148886826171693</v>
      </c>
      <c r="FN10" s="55">
        <v>21512.553234919913</v>
      </c>
      <c r="FO10" s="55">
        <v>17</v>
      </c>
      <c r="FP10" s="55">
        <v>1.8206835756432718</v>
      </c>
      <c r="FQ10" s="55">
        <v>0.21350632160650881</v>
      </c>
      <c r="FR10" s="55">
        <v>4.466822923576041</v>
      </c>
      <c r="FS10" s="55">
        <v>14.0685</v>
      </c>
      <c r="FT10" s="55">
        <v>21507</v>
      </c>
      <c r="FU10" s="55">
        <v>15.1045</v>
      </c>
      <c r="FV10" s="55">
        <v>21524</v>
      </c>
      <c r="FW10" s="55">
        <v>286.1328125</v>
      </c>
      <c r="FX10" s="55">
        <v>0.2332710765426865</v>
      </c>
      <c r="FY10" s="55">
        <v>0.73148834013038844</v>
      </c>
      <c r="FZ10" s="55">
        <v>1.2380883030716723E-2</v>
      </c>
      <c r="GA10" s="55">
        <v>21512.601315789474</v>
      </c>
      <c r="GB10" s="55">
        <v>3.2016302766658025</v>
      </c>
      <c r="GC10" s="55">
        <v>21512.601390182797</v>
      </c>
      <c r="GD10" s="55">
        <v>16</v>
      </c>
      <c r="GE10" s="55">
        <v>1.7893100001581064</v>
      </c>
      <c r="GF10" s="55">
        <v>0.14944986250095388</v>
      </c>
      <c r="GG10" s="55">
        <v>3.5094657345479798</v>
      </c>
      <c r="GH10" s="55">
        <v>14.788</v>
      </c>
      <c r="GI10" s="55">
        <v>21506</v>
      </c>
      <c r="GJ10" s="55">
        <v>14.541500000000001</v>
      </c>
      <c r="GK10" s="55">
        <v>21522</v>
      </c>
      <c r="GL10" s="55">
        <v>249.0234375</v>
      </c>
      <c r="GM10" s="55">
        <v>0.2520283482014381</v>
      </c>
      <c r="GN10" s="55">
        <v>0.69443575117312961</v>
      </c>
      <c r="GO10" s="55">
        <v>1.4225877364705881E-2</v>
      </c>
      <c r="GP10" s="55">
        <v>21512.632631578948</v>
      </c>
      <c r="GQ10" s="55">
        <v>3.0374187112953761</v>
      </c>
      <c r="GR10" s="55">
        <v>21512.632702156534</v>
      </c>
      <c r="GS10" s="55">
        <v>14</v>
      </c>
      <c r="GT10" s="55">
        <v>1.7428191849114401</v>
      </c>
      <c r="GU10" s="55">
        <v>0.11671162958045529</v>
      </c>
      <c r="GV10" s="55">
        <v>3.5742820977457637</v>
      </c>
      <c r="GW10" s="55">
        <v>14.05</v>
      </c>
      <c r="GX10" s="55">
        <v>21507</v>
      </c>
      <c r="GY10" s="55">
        <v>14.6685</v>
      </c>
      <c r="GZ10" s="55">
        <v>21521</v>
      </c>
      <c r="HA10" s="55">
        <v>309.5703125</v>
      </c>
      <c r="HB10" s="55">
        <v>0.26918951774981087</v>
      </c>
      <c r="HC10" s="55">
        <v>0.74409438078483614</v>
      </c>
      <c r="HD10" s="55">
        <v>1.1443529110410095E-2</v>
      </c>
      <c r="HE10" s="55">
        <v>21512.687105263158</v>
      </c>
      <c r="HF10" s="55">
        <v>3.0968592150290211</v>
      </c>
      <c r="HG10" s="55">
        <v>21512.687177221724</v>
      </c>
      <c r="HH10" s="55">
        <v>14</v>
      </c>
      <c r="HI10" s="55">
        <v>1.7597895371404562</v>
      </c>
      <c r="HJ10" s="55">
        <v>-9.1762306154263232E-4</v>
      </c>
      <c r="HK10" s="55">
        <v>3.1331825067398484</v>
      </c>
      <c r="HL10" s="55">
        <v>15.156000000000001</v>
      </c>
      <c r="HM10" s="55">
        <v>21506</v>
      </c>
      <c r="HN10" s="55">
        <v>15.6655</v>
      </c>
      <c r="HO10" s="55">
        <v>21520</v>
      </c>
      <c r="HP10" s="55">
        <v>249.0234375</v>
      </c>
      <c r="HQ10" s="55">
        <v>0.28393478396807792</v>
      </c>
      <c r="HR10" s="55">
        <v>0.63041899501445242</v>
      </c>
      <c r="HS10" s="55">
        <v>1.4225877364705881E-2</v>
      </c>
      <c r="HT10" s="55">
        <v>21512.739210526317</v>
      </c>
      <c r="HU10" s="55">
        <v>2.9398677629848287</v>
      </c>
      <c r="HV10" s="55">
        <v>21512.739278836867</v>
      </c>
      <c r="HW10" s="55">
        <v>13</v>
      </c>
      <c r="HX10" s="55">
        <v>1.7146042584179093</v>
      </c>
      <c r="HY10" s="55">
        <v>8.2816545388641929E-2</v>
      </c>
      <c r="HZ10" s="55">
        <v>3.1462277130536012</v>
      </c>
      <c r="IA10" s="55">
        <v>14.2105</v>
      </c>
      <c r="IB10" s="55">
        <v>21508</v>
      </c>
      <c r="IC10" s="55">
        <v>14.6585</v>
      </c>
      <c r="ID10" s="55">
        <v>21521</v>
      </c>
      <c r="IE10" s="55">
        <v>157.2265625</v>
      </c>
      <c r="IF10" s="55">
        <v>0.28705690103483439</v>
      </c>
      <c r="IG10" s="55">
        <v>0.53800931472874758</v>
      </c>
      <c r="IH10" s="55">
        <v>2.2531669118012423E-2</v>
      </c>
    </row>
    <row r="11" spans="1:242">
      <c r="A11" s="58"/>
      <c r="B11" s="55" t="s">
        <v>103</v>
      </c>
      <c r="C11" s="55">
        <v>30723.161315789475</v>
      </c>
      <c r="D11" s="55">
        <v>5.1634939249941771</v>
      </c>
      <c r="E11" s="55">
        <v>30723.161399799956</v>
      </c>
      <c r="F11" s="55">
        <v>21</v>
      </c>
      <c r="G11" s="55">
        <v>2.2723322655356055</v>
      </c>
      <c r="H11" s="55">
        <v>0.71623016514587923</v>
      </c>
      <c r="I11" s="55">
        <v>5.3893244705015606</v>
      </c>
      <c r="J11" s="55">
        <v>17.698</v>
      </c>
      <c r="K11" s="55">
        <v>30716</v>
      </c>
      <c r="L11" s="55">
        <v>17.845500000000001</v>
      </c>
      <c r="M11" s="55">
        <v>30737</v>
      </c>
      <c r="N11" s="55">
        <v>215.8203125</v>
      </c>
      <c r="O11" s="55">
        <v>0.33583554858741332</v>
      </c>
      <c r="P11" s="55">
        <v>0.86604290018218644</v>
      </c>
      <c r="Q11" s="55">
        <v>1.641447388235294E-2</v>
      </c>
      <c r="R11" s="55">
        <v>30723.100789473683</v>
      </c>
      <c r="S11" s="55">
        <v>4.680810116235719</v>
      </c>
      <c r="T11" s="55">
        <v>30723.100865631008</v>
      </c>
      <c r="U11" s="55">
        <v>19</v>
      </c>
      <c r="V11" s="55">
        <v>2.1635179953574961</v>
      </c>
      <c r="W11" s="55">
        <v>0.15186770200491923</v>
      </c>
      <c r="X11" s="55">
        <v>3.6135484230633521</v>
      </c>
      <c r="Y11" s="55">
        <v>17.3215</v>
      </c>
      <c r="Z11" s="55">
        <v>30716</v>
      </c>
      <c r="AA11" s="55">
        <v>16.2455</v>
      </c>
      <c r="AB11" s="55">
        <v>30735</v>
      </c>
      <c r="AC11" s="55">
        <v>250</v>
      </c>
      <c r="AD11" s="55">
        <v>0.29147543683029925</v>
      </c>
      <c r="AE11" s="55">
        <v>0.807100255132565</v>
      </c>
      <c r="AF11" s="55">
        <v>2.1255461296875E-2</v>
      </c>
      <c r="AG11" s="55">
        <v>30723.632631578948</v>
      </c>
      <c r="AH11" s="55">
        <v>4.4735861237723045</v>
      </c>
      <c r="AI11" s="55">
        <v>30723.632704363456</v>
      </c>
      <c r="AJ11" s="55">
        <v>18</v>
      </c>
      <c r="AK11" s="55">
        <v>2.115085370327237</v>
      </c>
      <c r="AL11" s="55">
        <v>0.26624044953951548</v>
      </c>
      <c r="AM11" s="55">
        <v>3.6907098716166411</v>
      </c>
      <c r="AN11" s="55">
        <v>16.459</v>
      </c>
      <c r="AO11" s="55">
        <v>30717</v>
      </c>
      <c r="AP11" s="55">
        <v>16.182500000000001</v>
      </c>
      <c r="AQ11" s="55">
        <v>30735</v>
      </c>
      <c r="AR11" s="55">
        <v>250</v>
      </c>
      <c r="AS11" s="55">
        <v>0.35790772006839439</v>
      </c>
      <c r="AT11" s="55">
        <v>0.80278180846646385</v>
      </c>
      <c r="AU11" s="55">
        <v>1.4170307531249999E-2</v>
      </c>
      <c r="AV11" s="55">
        <v>30724.055263157894</v>
      </c>
      <c r="AW11" s="55">
        <v>4.5997353874290017</v>
      </c>
      <c r="AX11" s="55">
        <v>30724.055337993799</v>
      </c>
      <c r="AY11" s="55">
        <v>17</v>
      </c>
      <c r="AZ11" s="55">
        <v>2.1446993699418577</v>
      </c>
      <c r="BA11" s="55">
        <v>0.25913621043763668</v>
      </c>
      <c r="BB11" s="55">
        <v>3.6359569674077701</v>
      </c>
      <c r="BC11" s="55">
        <v>16.709500000000002</v>
      </c>
      <c r="BD11" s="55">
        <v>30717</v>
      </c>
      <c r="BE11" s="55">
        <v>16.182500000000001</v>
      </c>
      <c r="BF11" s="55">
        <v>30734</v>
      </c>
      <c r="BG11" s="55">
        <v>250</v>
      </c>
      <c r="BH11" s="55">
        <v>0.34516059418370548</v>
      </c>
      <c r="BI11" s="55">
        <v>0.83713236029894411</v>
      </c>
      <c r="BJ11" s="55">
        <v>1.4170307531249999E-2</v>
      </c>
      <c r="BK11" s="55">
        <v>30724.543421052633</v>
      </c>
      <c r="BL11" s="55">
        <v>4.5103541790775994</v>
      </c>
      <c r="BM11" s="55">
        <v>30724.543494433172</v>
      </c>
      <c r="BN11" s="55">
        <v>17</v>
      </c>
      <c r="BO11" s="55">
        <v>2.1237594447294637</v>
      </c>
      <c r="BP11" s="55">
        <v>0.20535528579425125</v>
      </c>
      <c r="BQ11" s="55">
        <v>3.4893868847367568</v>
      </c>
      <c r="BR11" s="55">
        <v>16.772500000000001</v>
      </c>
      <c r="BS11" s="55">
        <v>30717</v>
      </c>
      <c r="BT11" s="55">
        <v>16.173999999999999</v>
      </c>
      <c r="BU11" s="55">
        <v>30734</v>
      </c>
      <c r="BV11" s="55">
        <v>250</v>
      </c>
      <c r="BW11" s="55">
        <v>0.32693341216765559</v>
      </c>
      <c r="BX11" s="55">
        <v>0.83119999534154665</v>
      </c>
      <c r="BY11" s="55">
        <v>1.4170307531249999E-2</v>
      </c>
      <c r="BZ11" s="55">
        <v>30724.782894736843</v>
      </c>
      <c r="CA11" s="55">
        <v>4.6301363932339665</v>
      </c>
      <c r="CB11" s="55">
        <v>30724.782970065575</v>
      </c>
      <c r="CC11" s="55">
        <v>16</v>
      </c>
      <c r="CD11" s="55">
        <v>2.1517751725572927</v>
      </c>
      <c r="CE11" s="55">
        <v>0.234933644587901</v>
      </c>
      <c r="CF11" s="55">
        <v>3.5645990140066361</v>
      </c>
      <c r="CG11" s="55">
        <v>16.507999999999999</v>
      </c>
      <c r="CH11" s="55">
        <v>30718</v>
      </c>
      <c r="CI11" s="55">
        <v>16.798500000000001</v>
      </c>
      <c r="CJ11" s="55">
        <v>30734</v>
      </c>
      <c r="CK11" s="55">
        <v>61.5234375</v>
      </c>
      <c r="CL11" s="55">
        <v>0.34333388578169977</v>
      </c>
      <c r="CM11" s="55">
        <v>0.49900239741940133</v>
      </c>
      <c r="CN11" s="55">
        <v>5.7580932190476192E-2</v>
      </c>
      <c r="CO11" s="55">
        <v>30725.190789473683</v>
      </c>
      <c r="CP11" s="55">
        <v>4.5940188553774872</v>
      </c>
      <c r="CQ11" s="55">
        <v>30725.190864213822</v>
      </c>
      <c r="CR11" s="55">
        <v>19</v>
      </c>
      <c r="CS11" s="55">
        <v>2.1433662438737544</v>
      </c>
      <c r="CT11" s="55">
        <v>0.21255521696833246</v>
      </c>
      <c r="CU11" s="55">
        <v>3.7769114109363788</v>
      </c>
      <c r="CV11" s="55">
        <v>16.059999999999999</v>
      </c>
      <c r="CW11" s="55">
        <v>30717</v>
      </c>
      <c r="CX11" s="55">
        <v>16.181999999999999</v>
      </c>
      <c r="CY11" s="55">
        <v>30736</v>
      </c>
      <c r="CZ11" s="55">
        <v>340.8203125</v>
      </c>
      <c r="DA11" s="55">
        <v>0.29004224680020724</v>
      </c>
      <c r="DB11" s="55">
        <v>0.95506355275065369</v>
      </c>
      <c r="DC11" s="55">
        <v>1.0394265696275072E-2</v>
      </c>
      <c r="DD11" s="55">
        <v>30725.406052631581</v>
      </c>
      <c r="DE11" s="55">
        <v>4.7655858882531525</v>
      </c>
      <c r="DF11" s="55">
        <v>30725.406130162399</v>
      </c>
      <c r="DG11" s="55">
        <v>19</v>
      </c>
      <c r="DH11" s="55">
        <v>2.1830221914248038</v>
      </c>
      <c r="DI11" s="55">
        <v>0.25711533703664213</v>
      </c>
      <c r="DJ11" s="55">
        <v>3.6301305572546849</v>
      </c>
      <c r="DK11" s="55">
        <v>17.071999999999999</v>
      </c>
      <c r="DL11" s="55">
        <v>30718</v>
      </c>
      <c r="DM11" s="55">
        <v>16.73</v>
      </c>
      <c r="DN11" s="55">
        <v>30737</v>
      </c>
      <c r="DO11" s="55">
        <v>438.4765625</v>
      </c>
      <c r="DP11" s="55">
        <v>0.30378641212446988</v>
      </c>
      <c r="DQ11" s="55">
        <v>1.0189603381551131</v>
      </c>
      <c r="DR11" s="55">
        <v>8.0792844721603568E-3</v>
      </c>
      <c r="DS11" s="55">
        <v>30725.520263157894</v>
      </c>
      <c r="DT11" s="55">
        <v>5.0045906124881947</v>
      </c>
      <c r="DU11" s="55">
        <v>30725.520344576755</v>
      </c>
      <c r="DV11" s="55">
        <v>18</v>
      </c>
      <c r="DW11" s="55">
        <v>2.2370942341546978</v>
      </c>
      <c r="DX11" s="55">
        <v>0.16748526595922347</v>
      </c>
      <c r="DY11" s="55">
        <v>3.4417311672456239</v>
      </c>
      <c r="DZ11" s="55">
        <v>16.340499999999999</v>
      </c>
      <c r="EA11" s="55">
        <v>30719</v>
      </c>
      <c r="EB11" s="55">
        <v>16.059000000000001</v>
      </c>
      <c r="EC11" s="55">
        <v>30737</v>
      </c>
      <c r="ED11" s="55">
        <v>344.7265625</v>
      </c>
      <c r="EE11" s="55">
        <v>0.39369688916666673</v>
      </c>
      <c r="EF11" s="55">
        <v>1.0848179632076411</v>
      </c>
      <c r="EG11" s="55">
        <v>1.0276483648725212E-2</v>
      </c>
      <c r="EH11" s="55">
        <v>30725.558157894739</v>
      </c>
      <c r="EI11" s="55">
        <v>4.894221401754252</v>
      </c>
      <c r="EJ11" s="55">
        <v>30725.558237517918</v>
      </c>
      <c r="EK11" s="55">
        <v>19</v>
      </c>
      <c r="EL11" s="55">
        <v>2.2122887247722103</v>
      </c>
      <c r="EM11" s="55">
        <v>0.24446892998265426</v>
      </c>
      <c r="EN11" s="55">
        <v>3.7482884524458076</v>
      </c>
      <c r="EO11" s="55">
        <v>17.007999999999999</v>
      </c>
      <c r="EP11" s="55">
        <v>30718</v>
      </c>
      <c r="EQ11" s="55">
        <v>16.9345</v>
      </c>
      <c r="ER11" s="55">
        <v>30737</v>
      </c>
      <c r="ES11" s="55">
        <v>344.7265625</v>
      </c>
      <c r="ET11" s="55">
        <v>0.29983150824810595</v>
      </c>
      <c r="EU11" s="55">
        <v>1.0491557397608338</v>
      </c>
      <c r="EV11" s="55">
        <v>1.0276483648725212E-2</v>
      </c>
      <c r="EW11" s="55">
        <v>30725.745263157896</v>
      </c>
      <c r="EX11" s="55">
        <v>4.8758659481023328</v>
      </c>
      <c r="EY11" s="55">
        <v>30725.745342481972</v>
      </c>
      <c r="EZ11" s="55">
        <v>20</v>
      </c>
      <c r="FA11" s="55">
        <v>2.2081363065042732</v>
      </c>
      <c r="FB11" s="55">
        <v>0.30539450958664971</v>
      </c>
      <c r="FC11" s="55">
        <v>3.8579998056871623</v>
      </c>
      <c r="FD11" s="55">
        <v>16.488500000000002</v>
      </c>
      <c r="FE11" s="55">
        <v>30718</v>
      </c>
      <c r="FF11" s="55">
        <v>17.287500000000001</v>
      </c>
      <c r="FG11" s="55">
        <v>30738</v>
      </c>
      <c r="FH11" s="55">
        <v>66.40625</v>
      </c>
      <c r="FI11" s="55">
        <v>0.36453133151244904</v>
      </c>
      <c r="FJ11" s="55">
        <v>0.54596748346612745</v>
      </c>
      <c r="FK11" s="55">
        <v>5.3347040117647057E-2</v>
      </c>
      <c r="FL11" s="55">
        <v>30725.817368421052</v>
      </c>
      <c r="FM11" s="55">
        <v>4.8789822806556815</v>
      </c>
      <c r="FN11" s="55">
        <v>30725.817447795642</v>
      </c>
      <c r="FO11" s="55">
        <v>19</v>
      </c>
      <c r="FP11" s="55">
        <v>2.2088418414761346</v>
      </c>
      <c r="FQ11" s="55">
        <v>0.1987808149180415</v>
      </c>
      <c r="FR11" s="55">
        <v>3.6506995508473912</v>
      </c>
      <c r="FS11" s="55">
        <v>16.488500000000002</v>
      </c>
      <c r="FT11" s="55">
        <v>30718</v>
      </c>
      <c r="FU11" s="55">
        <v>16.923000000000002</v>
      </c>
      <c r="FV11" s="55">
        <v>30737</v>
      </c>
      <c r="FW11" s="55">
        <v>220.703125</v>
      </c>
      <c r="FX11" s="55">
        <v>0.38602108046583611</v>
      </c>
      <c r="FY11" s="55">
        <v>0.8402531301485352</v>
      </c>
      <c r="FZ11" s="55">
        <v>1.6051321805309736E-2</v>
      </c>
      <c r="GA11" s="55">
        <v>30725.918684210526</v>
      </c>
      <c r="GB11" s="55">
        <v>4.6501377786396638</v>
      </c>
      <c r="GC11" s="55">
        <v>30725.91875986187</v>
      </c>
      <c r="GD11" s="55">
        <v>19</v>
      </c>
      <c r="GE11" s="55">
        <v>2.1564178117052513</v>
      </c>
      <c r="GF11" s="55">
        <v>0.24234559313486317</v>
      </c>
      <c r="GG11" s="55">
        <v>3.9161761112488747</v>
      </c>
      <c r="GH11" s="55">
        <v>17.316500000000001</v>
      </c>
      <c r="GI11" s="55">
        <v>30719</v>
      </c>
      <c r="GJ11" s="55">
        <v>16.061</v>
      </c>
      <c r="GK11" s="55">
        <v>30738</v>
      </c>
      <c r="GL11" s="55">
        <v>66.40625</v>
      </c>
      <c r="GM11" s="55">
        <v>0.32461113005999526</v>
      </c>
      <c r="GN11" s="55">
        <v>0.52296042766574002</v>
      </c>
      <c r="GO11" s="55">
        <v>5.3347040117647057E-2</v>
      </c>
      <c r="GP11" s="55">
        <v>30725.94</v>
      </c>
      <c r="GQ11" s="55">
        <v>4.7876599105026321</v>
      </c>
      <c r="GR11" s="55">
        <v>30725.940077888583</v>
      </c>
      <c r="GS11" s="55">
        <v>19</v>
      </c>
      <c r="GT11" s="55">
        <v>2.1880721904230289</v>
      </c>
      <c r="GU11" s="55">
        <v>0.20872069110356031</v>
      </c>
      <c r="GV11" s="55">
        <v>3.8202291657216514</v>
      </c>
      <c r="GW11" s="55">
        <v>16.059000000000001</v>
      </c>
      <c r="GX11" s="55">
        <v>30718</v>
      </c>
      <c r="GY11" s="55">
        <v>16.907</v>
      </c>
      <c r="GZ11" s="55">
        <v>30737</v>
      </c>
      <c r="HA11" s="55">
        <v>250</v>
      </c>
      <c r="HB11" s="55">
        <v>0.33042510950161452</v>
      </c>
      <c r="HC11" s="55">
        <v>0.80626232933696773</v>
      </c>
      <c r="HD11" s="55">
        <v>1.4170307531249999E-2</v>
      </c>
      <c r="HE11" s="55">
        <v>30726.00657894737</v>
      </c>
      <c r="HF11" s="55">
        <v>4.5145658137184501</v>
      </c>
      <c r="HG11" s="55">
        <v>30726.006652392931</v>
      </c>
      <c r="HH11" s="55">
        <v>17</v>
      </c>
      <c r="HI11" s="55">
        <v>2.1247507650824486</v>
      </c>
      <c r="HJ11" s="55">
        <v>0.10579990044087378</v>
      </c>
      <c r="HK11" s="55">
        <v>3.4123256057648139</v>
      </c>
      <c r="HL11" s="55">
        <v>16.130500000000001</v>
      </c>
      <c r="HM11" s="55">
        <v>30719</v>
      </c>
      <c r="HN11" s="55">
        <v>16.5535</v>
      </c>
      <c r="HO11" s="55">
        <v>30736</v>
      </c>
      <c r="HP11" s="55">
        <v>495.1171875</v>
      </c>
      <c r="HQ11" s="55">
        <v>0.36982565287221553</v>
      </c>
      <c r="HR11" s="55">
        <v>0.93050508668669518</v>
      </c>
      <c r="HS11" s="55">
        <v>7.1550270769230769E-3</v>
      </c>
      <c r="HT11" s="55">
        <v>30726.161052631578</v>
      </c>
      <c r="HU11" s="55">
        <v>4.6573929427412724</v>
      </c>
      <c r="HV11" s="55">
        <v>30726.161128400356</v>
      </c>
      <c r="HW11" s="55">
        <v>20</v>
      </c>
      <c r="HX11" s="55">
        <v>2.1580993820353296</v>
      </c>
      <c r="HY11" s="55">
        <v>0.20650762968585151</v>
      </c>
      <c r="HZ11" s="55">
        <v>4.0940324418000822</v>
      </c>
      <c r="IA11" s="55">
        <v>16.82</v>
      </c>
      <c r="IB11" s="55">
        <v>30718</v>
      </c>
      <c r="IC11" s="55">
        <v>16.469000000000001</v>
      </c>
      <c r="ID11" s="55">
        <v>30738</v>
      </c>
      <c r="IE11" s="55">
        <v>469.7265625</v>
      </c>
      <c r="IF11" s="55">
        <v>0.31131083578483371</v>
      </c>
      <c r="IG11" s="55">
        <v>0.90961434015869735</v>
      </c>
      <c r="IH11" s="55">
        <v>7.5417852972972975E-3</v>
      </c>
    </row>
  </sheetData>
  <mergeCells count="18">
    <mergeCell ref="HT1:IH1"/>
    <mergeCell ref="DD1:DR1"/>
    <mergeCell ref="DS1:EG1"/>
    <mergeCell ref="EH1:EV1"/>
    <mergeCell ref="EW1:FK1"/>
    <mergeCell ref="FL1:FZ1"/>
    <mergeCell ref="R1:AF1"/>
    <mergeCell ref="GA1:GO1"/>
    <mergeCell ref="A3:A11"/>
    <mergeCell ref="GP1:HD1"/>
    <mergeCell ref="HE1:HS1"/>
    <mergeCell ref="AG1:AU1"/>
    <mergeCell ref="AV1:BJ1"/>
    <mergeCell ref="BK1:BY1"/>
    <mergeCell ref="BZ1:CN1"/>
    <mergeCell ref="CO1:DC1"/>
    <mergeCell ref="A1:B1"/>
    <mergeCell ref="C1:Q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S33"/>
  <sheetViews>
    <sheetView zoomScale="70" zoomScaleNormal="70" workbookViewId="0">
      <selection activeCell="E26" sqref="E26"/>
    </sheetView>
  </sheetViews>
  <sheetFormatPr defaultRowHeight="15.75"/>
  <cols>
    <col min="1" max="1" width="26.7109375" style="2" customWidth="1"/>
    <col min="2" max="2" width="24.140625" style="2" customWidth="1"/>
    <col min="3" max="3" width="29.5703125" style="2" customWidth="1"/>
    <col min="4" max="4" width="23.140625" style="2" customWidth="1"/>
    <col min="5" max="10" width="18.7109375" style="2" bestFit="1" customWidth="1"/>
    <col min="11" max="11" width="22.42578125" style="2" customWidth="1"/>
    <col min="12" max="12" width="26.7109375" style="2" customWidth="1"/>
    <col min="13" max="13" width="21.5703125" style="2" customWidth="1"/>
    <col min="14" max="14" width="24" style="2" customWidth="1"/>
    <col min="15" max="15" width="24.140625" style="2" customWidth="1"/>
    <col min="16" max="16" width="23.140625" style="2" customWidth="1"/>
    <col min="17" max="17" width="21.7109375" style="2" customWidth="1"/>
    <col min="18" max="18" width="9.140625" style="2"/>
    <col min="19" max="19" width="22.28515625" style="2" customWidth="1"/>
    <col min="20" max="16384" width="9.140625" style="2"/>
  </cols>
  <sheetData>
    <row r="1" spans="1:45">
      <c r="A1" s="1"/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1" t="s">
        <v>14</v>
      </c>
      <c r="M1" s="1" t="s">
        <v>15</v>
      </c>
      <c r="N1" s="1" t="s">
        <v>16</v>
      </c>
      <c r="O1" s="1" t="s">
        <v>17</v>
      </c>
      <c r="P1" s="1" t="s">
        <v>18</v>
      </c>
      <c r="Q1" s="1" t="s">
        <v>19</v>
      </c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31.5">
      <c r="A2" s="3" t="s">
        <v>20</v>
      </c>
      <c r="B2" s="54">
        <f>32768*2</f>
        <v>65536</v>
      </c>
      <c r="C2" s="2" t="s">
        <v>21</v>
      </c>
      <c r="F2" s="81" t="s">
        <v>114</v>
      </c>
      <c r="G2" s="80"/>
      <c r="H2" s="80"/>
      <c r="I2" s="80"/>
      <c r="J2" s="80"/>
      <c r="K2" s="80"/>
      <c r="L2" s="80"/>
    </row>
    <row r="3" spans="1:45">
      <c r="A3" s="2" t="s">
        <v>22</v>
      </c>
      <c r="B3" s="52">
        <v>3</v>
      </c>
      <c r="C3" s="4" t="s">
        <v>23</v>
      </c>
      <c r="D3" s="4"/>
      <c r="E3" s="4"/>
      <c r="F3" s="80"/>
      <c r="G3" s="80"/>
      <c r="H3" s="80"/>
      <c r="I3" s="80"/>
      <c r="J3" s="80"/>
      <c r="K3" s="80"/>
      <c r="L3" s="80"/>
      <c r="M3" s="4"/>
      <c r="N3" s="4"/>
      <c r="O3" s="4"/>
      <c r="P3" s="4"/>
      <c r="Q3" s="4"/>
    </row>
    <row r="4" spans="1:45">
      <c r="A4" s="2" t="s">
        <v>24</v>
      </c>
      <c r="B4" s="52">
        <v>11</v>
      </c>
      <c r="C4" s="4"/>
      <c r="D4" s="4"/>
      <c r="E4" s="4"/>
      <c r="F4" s="80"/>
      <c r="G4" s="80"/>
      <c r="H4" s="80"/>
      <c r="I4" s="80"/>
      <c r="J4" s="80"/>
      <c r="K4" s="80"/>
      <c r="L4" s="80"/>
      <c r="M4" s="4"/>
      <c r="N4" s="4"/>
      <c r="O4" s="4"/>
      <c r="P4" s="4"/>
      <c r="Q4" s="4"/>
    </row>
    <row r="5" spans="1:45">
      <c r="A5" s="2" t="s">
        <v>25</v>
      </c>
      <c r="B5" s="52">
        <v>3</v>
      </c>
      <c r="C5" s="4" t="s">
        <v>26</v>
      </c>
      <c r="D5" s="4"/>
      <c r="E5" s="4"/>
      <c r="F5" s="80"/>
      <c r="G5" s="80"/>
      <c r="H5" s="80"/>
      <c r="I5" s="80"/>
      <c r="J5" s="80"/>
      <c r="K5" s="80"/>
      <c r="L5" s="80"/>
      <c r="M5" s="4"/>
      <c r="N5" s="4"/>
      <c r="O5" s="4"/>
      <c r="P5" s="4"/>
      <c r="Q5" s="4"/>
    </row>
    <row r="6" spans="1:45">
      <c r="A6" s="2" t="s">
        <v>27</v>
      </c>
      <c r="B6" s="52">
        <v>21</v>
      </c>
      <c r="C6" s="4" t="s">
        <v>46</v>
      </c>
      <c r="D6" s="4"/>
      <c r="E6" s="4"/>
      <c r="F6" s="80"/>
      <c r="G6" s="80"/>
      <c r="H6" s="80"/>
      <c r="I6" s="80"/>
      <c r="J6" s="80"/>
      <c r="K6" s="80"/>
      <c r="L6" s="80"/>
      <c r="M6" s="4"/>
      <c r="N6" s="4"/>
      <c r="O6" s="4"/>
      <c r="P6" s="4"/>
      <c r="Q6" s="4"/>
    </row>
    <row r="7" spans="1:45" ht="30.75" customHeight="1">
      <c r="A7" s="3" t="s">
        <v>43</v>
      </c>
      <c r="B7" s="52">
        <v>3</v>
      </c>
      <c r="C7" s="12" t="s">
        <v>65</v>
      </c>
      <c r="D7" s="53">
        <v>10</v>
      </c>
      <c r="E7" s="4"/>
      <c r="F7" s="80"/>
      <c r="G7" s="80"/>
      <c r="H7" s="80"/>
      <c r="I7" s="80"/>
      <c r="J7" s="80"/>
      <c r="K7" s="80"/>
      <c r="L7" s="80"/>
      <c r="M7" s="4"/>
      <c r="N7" s="4"/>
      <c r="O7" s="4"/>
      <c r="P7" s="4"/>
      <c r="Q7" s="4"/>
    </row>
    <row r="8" spans="1:45" ht="30.75" customHeight="1">
      <c r="A8" s="3" t="s">
        <v>44</v>
      </c>
      <c r="B8" s="52">
        <v>14</v>
      </c>
      <c r="C8" s="4"/>
      <c r="D8" s="4"/>
      <c r="E8" s="4"/>
      <c r="F8" s="80"/>
      <c r="G8" s="80"/>
      <c r="H8" s="80"/>
      <c r="I8" s="80"/>
      <c r="J8" s="80"/>
      <c r="K8" s="80"/>
      <c r="L8" s="80"/>
      <c r="M8" s="4"/>
      <c r="N8" s="4"/>
      <c r="O8" s="4"/>
      <c r="P8" s="4"/>
      <c r="Q8" s="4"/>
    </row>
    <row r="9" spans="1:45">
      <c r="A9" s="2" t="s">
        <v>28</v>
      </c>
      <c r="B9" s="5" t="str">
        <f t="shared" ref="B9:Q9" si="0">ADDRESS(Строка1,COLUMN()+$B$7-2+Col_interval*(COLUMN()-2),4,TRUE,"Данные отчета")</f>
        <v>'Данные отчета'!C3</v>
      </c>
      <c r="C9" s="5" t="str">
        <f t="shared" si="0"/>
        <v>'Данные отчета'!R3</v>
      </c>
      <c r="D9" s="5" t="str">
        <f t="shared" si="0"/>
        <v>'Данные отчета'!AG3</v>
      </c>
      <c r="E9" s="5" t="str">
        <f t="shared" si="0"/>
        <v>'Данные отчета'!AV3</v>
      </c>
      <c r="F9" s="5" t="str">
        <f t="shared" si="0"/>
        <v>'Данные отчета'!BK3</v>
      </c>
      <c r="G9" s="5" t="str">
        <f t="shared" si="0"/>
        <v>'Данные отчета'!BZ3</v>
      </c>
      <c r="H9" s="5" t="str">
        <f t="shared" si="0"/>
        <v>'Данные отчета'!CO3</v>
      </c>
      <c r="I9" s="5" t="str">
        <f t="shared" si="0"/>
        <v>'Данные отчета'!DD3</v>
      </c>
      <c r="J9" s="5" t="str">
        <f t="shared" si="0"/>
        <v>'Данные отчета'!DS3</v>
      </c>
      <c r="K9" s="5" t="str">
        <f t="shared" si="0"/>
        <v>'Данные отчета'!EH3</v>
      </c>
      <c r="L9" s="5" t="str">
        <f t="shared" si="0"/>
        <v>'Данные отчета'!EW3</v>
      </c>
      <c r="M9" s="5" t="str">
        <f t="shared" si="0"/>
        <v>'Данные отчета'!FL3</v>
      </c>
      <c r="N9" s="5" t="str">
        <f t="shared" si="0"/>
        <v>'Данные отчета'!GA3</v>
      </c>
      <c r="O9" s="5" t="str">
        <f t="shared" si="0"/>
        <v>'Данные отчета'!GP3</v>
      </c>
      <c r="P9" s="5" t="str">
        <f t="shared" si="0"/>
        <v>'Данные отчета'!HE3</v>
      </c>
      <c r="Q9" s="5" t="str">
        <f t="shared" si="0"/>
        <v>'Данные отчета'!HT3</v>
      </c>
    </row>
    <row r="10" spans="1:45">
      <c r="A10" s="2" t="s">
        <v>29</v>
      </c>
      <c r="B10" s="5" t="str">
        <f t="shared" ref="B10:Q10" si="1">ADDRESS(Строка2,COLUMN()+$B$7-2+Col_interval*(COLUMN()-2),4,TRUE,"Данные отчета")</f>
        <v>'Данные отчета'!C11</v>
      </c>
      <c r="C10" s="5" t="str">
        <f t="shared" si="1"/>
        <v>'Данные отчета'!R11</v>
      </c>
      <c r="D10" s="5" t="str">
        <f t="shared" si="1"/>
        <v>'Данные отчета'!AG11</v>
      </c>
      <c r="E10" s="5" t="str">
        <f t="shared" si="1"/>
        <v>'Данные отчета'!AV11</v>
      </c>
      <c r="F10" s="5" t="str">
        <f t="shared" si="1"/>
        <v>'Данные отчета'!BK11</v>
      </c>
      <c r="G10" s="5" t="str">
        <f t="shared" si="1"/>
        <v>'Данные отчета'!BZ11</v>
      </c>
      <c r="H10" s="5" t="str">
        <f t="shared" si="1"/>
        <v>'Данные отчета'!CO11</v>
      </c>
      <c r="I10" s="5" t="str">
        <f t="shared" si="1"/>
        <v>'Данные отчета'!DD11</v>
      </c>
      <c r="J10" s="5" t="str">
        <f t="shared" si="1"/>
        <v>'Данные отчета'!DS11</v>
      </c>
      <c r="K10" s="5" t="str">
        <f t="shared" si="1"/>
        <v>'Данные отчета'!EH11</v>
      </c>
      <c r="L10" s="5" t="str">
        <f t="shared" si="1"/>
        <v>'Данные отчета'!EW11</v>
      </c>
      <c r="M10" s="5" t="str">
        <f t="shared" si="1"/>
        <v>'Данные отчета'!FL11</v>
      </c>
      <c r="N10" s="5" t="str">
        <f t="shared" si="1"/>
        <v>'Данные отчета'!GA11</v>
      </c>
      <c r="O10" s="5" t="str">
        <f t="shared" si="1"/>
        <v>'Данные отчета'!GP11</v>
      </c>
      <c r="P10" s="5" t="str">
        <f t="shared" si="1"/>
        <v>'Данные отчета'!HE11</v>
      </c>
      <c r="Q10" s="5" t="str">
        <f t="shared" si="1"/>
        <v>'Данные отчета'!HT11</v>
      </c>
    </row>
    <row r="11" spans="1:45">
      <c r="A11" s="2" t="s">
        <v>30</v>
      </c>
      <c r="B11" s="5" t="str">
        <f t="shared" ref="B11:Q11" si="2">ADDRESS(СтрокаY0,COLUMN()+$B$7-2+Col_interval*(COLUMN()-2),4,TRUE,"Данные отчета")</f>
        <v>'Данные отчета'!C3</v>
      </c>
      <c r="C11" s="5" t="str">
        <f t="shared" si="2"/>
        <v>'Данные отчета'!R3</v>
      </c>
      <c r="D11" s="5" t="str">
        <f t="shared" si="2"/>
        <v>'Данные отчета'!AG3</v>
      </c>
      <c r="E11" s="5" t="str">
        <f t="shared" si="2"/>
        <v>'Данные отчета'!AV3</v>
      </c>
      <c r="F11" s="5" t="str">
        <f t="shared" si="2"/>
        <v>'Данные отчета'!BK3</v>
      </c>
      <c r="G11" s="5" t="str">
        <f t="shared" si="2"/>
        <v>'Данные отчета'!BZ3</v>
      </c>
      <c r="H11" s="5" t="str">
        <f t="shared" si="2"/>
        <v>'Данные отчета'!CO3</v>
      </c>
      <c r="I11" s="5" t="str">
        <f t="shared" si="2"/>
        <v>'Данные отчета'!DD3</v>
      </c>
      <c r="J11" s="5" t="str">
        <f t="shared" si="2"/>
        <v>'Данные отчета'!DS3</v>
      </c>
      <c r="K11" s="5" t="str">
        <f t="shared" si="2"/>
        <v>'Данные отчета'!EH3</v>
      </c>
      <c r="L11" s="5" t="str">
        <f t="shared" si="2"/>
        <v>'Данные отчета'!EW3</v>
      </c>
      <c r="M11" s="5" t="str">
        <f t="shared" si="2"/>
        <v>'Данные отчета'!FL3</v>
      </c>
      <c r="N11" s="5" t="str">
        <f t="shared" si="2"/>
        <v>'Данные отчета'!GA3</v>
      </c>
      <c r="O11" s="5" t="str">
        <f t="shared" si="2"/>
        <v>'Данные отчета'!GP3</v>
      </c>
      <c r="P11" s="5" t="str">
        <f t="shared" si="2"/>
        <v>'Данные отчета'!HE3</v>
      </c>
      <c r="Q11" s="5" t="str">
        <f t="shared" si="2"/>
        <v>'Данные отчета'!HT3</v>
      </c>
      <c r="R11" s="5"/>
    </row>
    <row r="12" spans="1:45">
      <c r="A12" s="2" t="s">
        <v>31</v>
      </c>
      <c r="B12" s="5">
        <f ca="1">INDIRECT(B9)</f>
        <v>-30685.639210526315</v>
      </c>
      <c r="C12" s="5">
        <f t="shared" ref="C12:Q13" ca="1" si="3">INDIRECT(C9)</f>
        <v>-30685.540789473685</v>
      </c>
      <c r="D12" s="5">
        <f t="shared" ca="1" si="3"/>
        <v>-30685.568157894737</v>
      </c>
      <c r="E12" s="5">
        <f t="shared" ca="1" si="3"/>
        <v>-30686.14</v>
      </c>
      <c r="F12" s="5">
        <f t="shared" ca="1" si="3"/>
        <v>-30686.237105263157</v>
      </c>
      <c r="G12" s="5">
        <f t="shared" ca="1" si="3"/>
        <v>-30686.878421052632</v>
      </c>
      <c r="H12" s="5">
        <f t="shared" ca="1" si="3"/>
        <v>-30686.746052631577</v>
      </c>
      <c r="I12" s="5">
        <f t="shared" ca="1" si="3"/>
        <v>-30687.021052631579</v>
      </c>
      <c r="J12" s="5">
        <f t="shared" ca="1" si="3"/>
        <v>-30686.928947368422</v>
      </c>
      <c r="K12" s="5">
        <f t="shared" ca="1" si="3"/>
        <v>-30687.108947368422</v>
      </c>
      <c r="L12" s="5">
        <f t="shared" ca="1" si="3"/>
        <v>-30687.316052631581</v>
      </c>
      <c r="M12" s="5">
        <f t="shared" ca="1" si="3"/>
        <v>-30687.123684210525</v>
      </c>
      <c r="N12" s="5">
        <f t="shared" ca="1" si="3"/>
        <v>-30687.500263157894</v>
      </c>
      <c r="O12" s="5">
        <f t="shared" ca="1" si="3"/>
        <v>-30687.465526315791</v>
      </c>
      <c r="P12" s="5">
        <f t="shared" ca="1" si="3"/>
        <v>-30687.533684210528</v>
      </c>
      <c r="Q12" s="5">
        <f t="shared" ca="1" si="3"/>
        <v>-30687.529736842105</v>
      </c>
    </row>
    <row r="13" spans="1:45">
      <c r="A13" s="2" t="s">
        <v>32</v>
      </c>
      <c r="B13" s="5">
        <f ca="1">INDIRECT(B10)</f>
        <v>30723.161315789475</v>
      </c>
      <c r="C13" s="5">
        <f t="shared" ca="1" si="3"/>
        <v>30723.100789473683</v>
      </c>
      <c r="D13" s="5">
        <f t="shared" ca="1" si="3"/>
        <v>30723.632631578948</v>
      </c>
      <c r="E13" s="5">
        <f t="shared" ca="1" si="3"/>
        <v>30724.055263157894</v>
      </c>
      <c r="F13" s="5">
        <f t="shared" ca="1" si="3"/>
        <v>30724.543421052633</v>
      </c>
      <c r="G13" s="5">
        <f t="shared" ca="1" si="3"/>
        <v>30724.782894736843</v>
      </c>
      <c r="H13" s="5">
        <f t="shared" ca="1" si="3"/>
        <v>30725.190789473683</v>
      </c>
      <c r="I13" s="5">
        <f t="shared" ca="1" si="3"/>
        <v>30725.406052631581</v>
      </c>
      <c r="J13" s="5">
        <f t="shared" ca="1" si="3"/>
        <v>30725.520263157894</v>
      </c>
      <c r="K13" s="5">
        <f t="shared" ca="1" si="3"/>
        <v>30725.558157894739</v>
      </c>
      <c r="L13" s="5">
        <f t="shared" ca="1" si="3"/>
        <v>30725.745263157896</v>
      </c>
      <c r="M13" s="5">
        <f t="shared" ca="1" si="3"/>
        <v>30725.817368421052</v>
      </c>
      <c r="N13" s="5">
        <f t="shared" ca="1" si="3"/>
        <v>30725.918684210526</v>
      </c>
      <c r="O13" s="5">
        <f t="shared" ca="1" si="3"/>
        <v>30725.94</v>
      </c>
      <c r="P13" s="5">
        <f t="shared" ca="1" si="3"/>
        <v>30726.00657894737</v>
      </c>
      <c r="Q13" s="5">
        <f t="shared" ca="1" si="3"/>
        <v>30726.161052631578</v>
      </c>
    </row>
    <row r="14" spans="1:45">
      <c r="A14" s="2" t="s">
        <v>33</v>
      </c>
      <c r="B14" s="5">
        <f ca="1">INDIRECT(X1Link)</f>
        <v>-10</v>
      </c>
      <c r="C14" s="5" t="str">
        <f>ADDRESS(Строка0+Строка1-СтрокаY0,1,4,TRUE,"Линейность")</f>
        <v>Линейность!A21</v>
      </c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</row>
    <row r="15" spans="1:45">
      <c r="A15" s="2" t="s">
        <v>34</v>
      </c>
      <c r="B15" s="10">
        <f ca="1">INDIRECT(X2Link)</f>
        <v>10</v>
      </c>
      <c r="C15" s="5" t="str">
        <f>ADDRESS(Строка0+Строка2-СтрокаY0,1,4,TRUE,"Линейность")</f>
        <v>Линейность!A29</v>
      </c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</row>
    <row r="16" spans="1:45">
      <c r="A16" s="2" t="s">
        <v>35</v>
      </c>
      <c r="B16" s="5">
        <f ca="1">B13-B12</f>
        <v>61408.80052631579</v>
      </c>
      <c r="C16" s="5">
        <f t="shared" ref="C16:Q16" ca="1" si="4">C13-C12</f>
        <v>61408.641578947369</v>
      </c>
      <c r="D16" s="5">
        <f t="shared" ca="1" si="4"/>
        <v>61409.200789473689</v>
      </c>
      <c r="E16" s="5">
        <f t="shared" ca="1" si="4"/>
        <v>61410.19526315789</v>
      </c>
      <c r="F16" s="5">
        <f t="shared" ca="1" si="4"/>
        <v>61410.780526315793</v>
      </c>
      <c r="G16" s="5">
        <f t="shared" ca="1" si="4"/>
        <v>61411.661315789475</v>
      </c>
      <c r="H16" s="5">
        <f t="shared" ca="1" si="4"/>
        <v>61411.936842105264</v>
      </c>
      <c r="I16" s="5">
        <f t="shared" ca="1" si="4"/>
        <v>61412.427105263159</v>
      </c>
      <c r="J16" s="5">
        <f t="shared" ca="1" si="4"/>
        <v>61412.44921052632</v>
      </c>
      <c r="K16" s="5">
        <f t="shared" ca="1" si="4"/>
        <v>61412.667105263157</v>
      </c>
      <c r="L16" s="5">
        <f t="shared" ca="1" si="4"/>
        <v>61413.061315789477</v>
      </c>
      <c r="M16" s="5">
        <f t="shared" ca="1" si="4"/>
        <v>61412.941052631577</v>
      </c>
      <c r="N16" s="5">
        <f t="shared" ca="1" si="4"/>
        <v>61413.418947368424</v>
      </c>
      <c r="O16" s="5">
        <f t="shared" ca="1" si="4"/>
        <v>61413.405526315793</v>
      </c>
      <c r="P16" s="5">
        <f t="shared" ca="1" si="4"/>
        <v>61413.540263157898</v>
      </c>
      <c r="Q16" s="5">
        <f t="shared" ca="1" si="4"/>
        <v>61413.69078947368</v>
      </c>
    </row>
    <row r="17" spans="1:21">
      <c r="A17" s="2" t="s">
        <v>36</v>
      </c>
      <c r="B17" s="5">
        <f ca="1">B15-B14</f>
        <v>20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</row>
    <row r="18" spans="1:21">
      <c r="A18" s="6" t="s">
        <v>37</v>
      </c>
      <c r="B18" s="4">
        <f ca="1">B16/$B$17</f>
        <v>3070.4400263157895</v>
      </c>
      <c r="C18" s="4">
        <f ca="1">C16/$B$17</f>
        <v>3070.4320789473686</v>
      </c>
      <c r="D18" s="4">
        <f t="shared" ref="D18:Q18" ca="1" si="5">D16/$B$17</f>
        <v>3070.4600394736844</v>
      </c>
      <c r="E18" s="4">
        <f t="shared" ca="1" si="5"/>
        <v>3070.5097631578947</v>
      </c>
      <c r="F18" s="4">
        <f t="shared" ca="1" si="5"/>
        <v>3070.5390263157897</v>
      </c>
      <c r="G18" s="4">
        <f t="shared" ca="1" si="5"/>
        <v>3070.5830657894739</v>
      </c>
      <c r="H18" s="4">
        <f t="shared" ca="1" si="5"/>
        <v>3070.596842105263</v>
      </c>
      <c r="I18" s="4">
        <f t="shared" ca="1" si="5"/>
        <v>3070.621355263158</v>
      </c>
      <c r="J18" s="4">
        <f t="shared" ca="1" si="5"/>
        <v>3070.622460526316</v>
      </c>
      <c r="K18" s="4">
        <f t="shared" ca="1" si="5"/>
        <v>3070.6333552631577</v>
      </c>
      <c r="L18" s="4">
        <f t="shared" ca="1" si="5"/>
        <v>3070.6530657894737</v>
      </c>
      <c r="M18" s="4">
        <f t="shared" ca="1" si="5"/>
        <v>3070.6470526315788</v>
      </c>
      <c r="N18" s="4">
        <f t="shared" ca="1" si="5"/>
        <v>3070.6709473684214</v>
      </c>
      <c r="O18" s="4">
        <f t="shared" ca="1" si="5"/>
        <v>3070.6702763157896</v>
      </c>
      <c r="P18" s="4">
        <f t="shared" ca="1" si="5"/>
        <v>3070.6770131578951</v>
      </c>
      <c r="Q18" s="4">
        <f t="shared" ca="1" si="5"/>
        <v>3070.6845394736838</v>
      </c>
    </row>
    <row r="19" spans="1:21">
      <c r="A19" s="6" t="s">
        <v>38</v>
      </c>
      <c r="B19" s="4">
        <f ca="1">B12-B18*$B$14</f>
        <v>18.761052631580242</v>
      </c>
      <c r="C19" s="4">
        <f t="shared" ref="C19:Q19" ca="1" si="6">C12-C18*$B$14</f>
        <v>18.779999999998836</v>
      </c>
      <c r="D19" s="4">
        <f t="shared" ca="1" si="6"/>
        <v>19.032236842107523</v>
      </c>
      <c r="E19" s="4">
        <f t="shared" ca="1" si="6"/>
        <v>18.957631578945438</v>
      </c>
      <c r="F19" s="4">
        <f t="shared" ca="1" si="6"/>
        <v>19.153157894739707</v>
      </c>
      <c r="G19" s="4">
        <f t="shared" ca="1" si="6"/>
        <v>18.952236842105776</v>
      </c>
      <c r="H19" s="4">
        <f t="shared" ca="1" si="6"/>
        <v>19.222368421054853</v>
      </c>
      <c r="I19" s="4">
        <f t="shared" ca="1" si="6"/>
        <v>19.192500000001019</v>
      </c>
      <c r="J19" s="4">
        <f t="shared" ca="1" si="6"/>
        <v>19.295657894737815</v>
      </c>
      <c r="K19" s="4">
        <f t="shared" ca="1" si="6"/>
        <v>19.224605263156263</v>
      </c>
      <c r="L19" s="4">
        <f t="shared" ca="1" si="6"/>
        <v>19.214605263154226</v>
      </c>
      <c r="M19" s="4">
        <f t="shared" ca="1" si="6"/>
        <v>19.346842105263931</v>
      </c>
      <c r="N19" s="4">
        <f t="shared" ca="1" si="6"/>
        <v>19.209210526318202</v>
      </c>
      <c r="O19" s="4">
        <f t="shared" ca="1" si="6"/>
        <v>19.237236842105631</v>
      </c>
      <c r="P19" s="4">
        <f t="shared" ca="1" si="6"/>
        <v>19.236447368424706</v>
      </c>
      <c r="Q19" s="4">
        <f t="shared" ca="1" si="6"/>
        <v>19.315657894734613</v>
      </c>
    </row>
    <row r="20" spans="1:21" ht="18.75">
      <c r="A20" s="9" t="s">
        <v>45</v>
      </c>
      <c r="B20" s="59" t="s">
        <v>39</v>
      </c>
      <c r="C20" s="59"/>
      <c r="D20" s="59"/>
      <c r="E20" s="59"/>
      <c r="F20" s="59"/>
      <c r="G20" s="59"/>
      <c r="H20" s="59"/>
      <c r="I20" s="59"/>
      <c r="J20" s="59"/>
      <c r="K20" s="59"/>
      <c r="L20" s="59"/>
      <c r="M20" s="59"/>
      <c r="N20" s="59"/>
      <c r="O20" s="59"/>
      <c r="P20" s="59"/>
      <c r="Q20" s="59"/>
    </row>
    <row r="21" spans="1:21">
      <c r="A21">
        <v>-10</v>
      </c>
      <c r="B21" s="13">
        <f t="shared" ref="B21:Q29" ca="1" si="7">100*(B$18*$A21+B$19-INDIRECT(ADDRESS(СтрокаY0-Строка0+ROW(),COLUMN()+$B$7-2+Col_interval*(COLUMN()-2),4,TRUE,"Данные отчета")))/range</f>
        <v>0</v>
      </c>
      <c r="C21" s="13">
        <f t="shared" ca="1" si="7"/>
        <v>0</v>
      </c>
      <c r="D21" s="13">
        <f t="shared" ca="1" si="7"/>
        <v>0</v>
      </c>
      <c r="E21" s="13">
        <f t="shared" ca="1" si="7"/>
        <v>0</v>
      </c>
      <c r="F21" s="13">
        <f t="shared" ca="1" si="7"/>
        <v>0</v>
      </c>
      <c r="G21" s="13">
        <f t="shared" ca="1" si="7"/>
        <v>0</v>
      </c>
      <c r="H21" s="13">
        <f t="shared" ca="1" si="7"/>
        <v>0</v>
      </c>
      <c r="I21" s="13">
        <f t="shared" ca="1" si="7"/>
        <v>0</v>
      </c>
      <c r="J21" s="13">
        <f t="shared" ca="1" si="7"/>
        <v>0</v>
      </c>
      <c r="K21" s="13">
        <f t="shared" ca="1" si="7"/>
        <v>0</v>
      </c>
      <c r="L21" s="13">
        <f t="shared" ca="1" si="7"/>
        <v>0</v>
      </c>
      <c r="M21" s="13">
        <f t="shared" ca="1" si="7"/>
        <v>0</v>
      </c>
      <c r="N21" s="13">
        <f t="shared" ca="1" si="7"/>
        <v>0</v>
      </c>
      <c r="O21" s="13">
        <f t="shared" ca="1" si="7"/>
        <v>0</v>
      </c>
      <c r="P21" s="13">
        <f t="shared" ca="1" si="7"/>
        <v>0</v>
      </c>
      <c r="Q21" s="13">
        <f t="shared" ca="1" si="7"/>
        <v>0</v>
      </c>
    </row>
    <row r="22" spans="1:21">
      <c r="A22">
        <v>-7</v>
      </c>
      <c r="B22" s="13">
        <f t="shared" ca="1" si="7"/>
        <v>-1.2575249922930354E-3</v>
      </c>
      <c r="C22" s="13">
        <f t="shared" ca="1" si="7"/>
        <v>-1.4938756039306611E-3</v>
      </c>
      <c r="D22" s="13">
        <f t="shared" ca="1" si="7"/>
        <v>-1.090421174698708E-3</v>
      </c>
      <c r="E22" s="13">
        <f t="shared" ca="1" si="7"/>
        <v>-1.5157197651161081E-3</v>
      </c>
      <c r="F22" s="13">
        <f t="shared" ca="1" si="7"/>
        <v>-1.0348269813942323E-3</v>
      </c>
      <c r="G22" s="13">
        <f t="shared" ca="1" si="7"/>
        <v>-1.3379749498887428E-3</v>
      </c>
      <c r="H22" s="13">
        <f t="shared" ca="1" si="7"/>
        <v>-1.0994359066540671E-3</v>
      </c>
      <c r="I22" s="13">
        <f t="shared" ca="1" si="7"/>
        <v>-1.1161201878551186E-3</v>
      </c>
      <c r="J22" s="13">
        <f t="shared" ca="1" si="7"/>
        <v>-7.6573020533765579E-4</v>
      </c>
      <c r="K22" s="13">
        <f t="shared" ca="1" si="7"/>
        <v>-8.4877014159823183E-4</v>
      </c>
      <c r="L22" s="13">
        <f t="shared" ca="1" si="7"/>
        <v>-9.6935472991277472E-4</v>
      </c>
      <c r="M22" s="13">
        <f t="shared" ca="1" si="7"/>
        <v>-9.201852898821361E-4</v>
      </c>
      <c r="N22" s="13">
        <f t="shared" ca="1" si="7"/>
        <v>-1.2962742855671117E-3</v>
      </c>
      <c r="O22" s="13">
        <f t="shared" ca="1" si="7"/>
        <v>-1.2013686330747397E-3</v>
      </c>
      <c r="P22" s="13">
        <f t="shared" ca="1" si="7"/>
        <v>-7.2722184030205028E-4</v>
      </c>
      <c r="Q22" s="13">
        <f t="shared" ca="1" si="7"/>
        <v>-9.1924165424583926E-4</v>
      </c>
    </row>
    <row r="23" spans="1:21">
      <c r="A23">
        <v>-5</v>
      </c>
      <c r="B23" s="13">
        <f t="shared" ca="1" si="7"/>
        <v>-1.9228081954147935E-3</v>
      </c>
      <c r="C23" s="13">
        <f t="shared" ca="1" si="7"/>
        <v>-2.0332336425787911E-3</v>
      </c>
      <c r="D23" s="13">
        <f t="shared" ca="1" si="7"/>
        <v>-2.262015091744618E-3</v>
      </c>
      <c r="E23" s="13">
        <f t="shared" ca="1" si="7"/>
        <v>-1.8083672774477089E-3</v>
      </c>
      <c r="F23" s="13">
        <f t="shared" ca="1" si="7"/>
        <v>-1.4349284924941585E-3</v>
      </c>
      <c r="G23" s="13">
        <f t="shared" ca="1" si="7"/>
        <v>-2.2212580630648349E-3</v>
      </c>
      <c r="H23" s="13">
        <f t="shared" ca="1" si="7"/>
        <v>-1.7129998458015328E-3</v>
      </c>
      <c r="I23" s="13">
        <f t="shared" ca="1" si="7"/>
        <v>-1.9263217323706172E-3</v>
      </c>
      <c r="J23" s="13">
        <f t="shared" ca="1" si="7"/>
        <v>-1.2573442961044679E-3</v>
      </c>
      <c r="K23" s="13">
        <f t="shared" ca="1" si="7"/>
        <v>-1.3762022319618872E-3</v>
      </c>
      <c r="L23" s="13">
        <f t="shared" ca="1" si="7"/>
        <v>-1.5478636089166775E-3</v>
      </c>
      <c r="M23" s="13">
        <f t="shared" ca="1" si="7"/>
        <v>-1.0709260639368834E-3</v>
      </c>
      <c r="N23" s="13">
        <f t="shared" ca="1" si="7"/>
        <v>-1.6567832545194561E-3</v>
      </c>
      <c r="O23" s="13">
        <f t="shared" ca="1" si="7"/>
        <v>-1.5719564337490777E-3</v>
      </c>
      <c r="P23" s="13">
        <f t="shared" ca="1" si="7"/>
        <v>-1.5502728913957542E-3</v>
      </c>
      <c r="Q23" s="13">
        <f t="shared" ca="1" si="7"/>
        <v>-1.791602686834759E-3</v>
      </c>
    </row>
    <row r="24" spans="1:21">
      <c r="A24">
        <v>-2</v>
      </c>
      <c r="B24" s="13">
        <f t="shared" ca="1" si="7"/>
        <v>-2.8932270250803249E-3</v>
      </c>
      <c r="C24" s="13">
        <f t="shared" ca="1" si="7"/>
        <v>-2.5360910516053492E-3</v>
      </c>
      <c r="D24" s="13">
        <f t="shared" ca="1" si="7"/>
        <v>-2.2160580283689391E-3</v>
      </c>
      <c r="E24" s="13">
        <f t="shared" ca="1" si="7"/>
        <v>-2.2250526829803441E-3</v>
      </c>
      <c r="F24" s="13">
        <f t="shared" ca="1" si="7"/>
        <v>-2.115992495883845E-3</v>
      </c>
      <c r="G24" s="13">
        <f t="shared" ca="1" si="7"/>
        <v>-2.6573582699418452E-3</v>
      </c>
      <c r="H24" s="13">
        <f t="shared" ca="1" si="7"/>
        <v>-2.1799991005308494E-3</v>
      </c>
      <c r="I24" s="13">
        <f t="shared" ca="1" si="7"/>
        <v>-2.153015136717451E-3</v>
      </c>
      <c r="J24" s="13">
        <f t="shared" ca="1" si="7"/>
        <v>-2.2198325709280042E-3</v>
      </c>
      <c r="K24" s="13">
        <f t="shared" ca="1" si="7"/>
        <v>-2.0149632504129489E-3</v>
      </c>
      <c r="L24" s="13">
        <f t="shared" ca="1" si="7"/>
        <v>-2.224088969988991E-3</v>
      </c>
      <c r="M24" s="13">
        <f t="shared" ca="1" si="7"/>
        <v>-2.4067125822355151E-3</v>
      </c>
      <c r="N24" s="13">
        <f t="shared" ca="1" si="7"/>
        <v>-1.5741448653350254E-3</v>
      </c>
      <c r="O24" s="13">
        <f t="shared" ca="1" si="7"/>
        <v>-1.7457660875824788E-3</v>
      </c>
      <c r="P24" s="13">
        <f t="shared" ca="1" si="7"/>
        <v>-2.2542050010232462E-3</v>
      </c>
      <c r="Q24" s="13">
        <f t="shared" ca="1" si="7"/>
        <v>-1.9029316149277165E-3</v>
      </c>
    </row>
    <row r="25" spans="1:21">
      <c r="A25">
        <v>0</v>
      </c>
      <c r="B25" s="13">
        <f t="shared" ca="1" si="7"/>
        <v>-4.6177914268072332E-3</v>
      </c>
      <c r="C25" s="13">
        <f t="shared" ca="1" si="7"/>
        <v>-5.0639102333488147E-3</v>
      </c>
      <c r="D25" s="13">
        <f t="shared" ca="1" si="7"/>
        <v>-4.872974596522044E-3</v>
      </c>
      <c r="E25" s="13">
        <f t="shared" ca="1" si="7"/>
        <v>-4.3025769685473532E-3</v>
      </c>
      <c r="F25" s="13">
        <f t="shared" ca="1" si="7"/>
        <v>-3.5099230314512226E-3</v>
      </c>
      <c r="G25" s="13">
        <f t="shared" ca="1" si="7"/>
        <v>-4.1823136179062895E-3</v>
      </c>
      <c r="H25" s="13">
        <f t="shared" ca="1" si="7"/>
        <v>-4.1455720600295067E-3</v>
      </c>
      <c r="I25" s="13">
        <f t="shared" ca="1" si="7"/>
        <v>-4.4633965743199906E-3</v>
      </c>
      <c r="J25" s="13">
        <f t="shared" ca="1" si="7"/>
        <v>-3.8506357293365085E-3</v>
      </c>
      <c r="K25" s="13">
        <f t="shared" ca="1" si="7"/>
        <v>-3.5366259123174575E-3</v>
      </c>
      <c r="L25" s="13">
        <f t="shared" ca="1" si="7"/>
        <v>-4.1758888646231986E-3</v>
      </c>
      <c r="M25" s="13">
        <f t="shared" ca="1" si="7"/>
        <v>-4.2985614977373056E-3</v>
      </c>
      <c r="N25" s="13">
        <f t="shared" ca="1" si="7"/>
        <v>-3.2714040655802005E-3</v>
      </c>
      <c r="O25" s="13">
        <f t="shared" ca="1" si="7"/>
        <v>-4.1152552554476326E-3</v>
      </c>
      <c r="P25" s="13">
        <f t="shared" ca="1" si="7"/>
        <v>-4.446130049850513E-3</v>
      </c>
      <c r="Q25" s="13">
        <f t="shared" ca="1" si="7"/>
        <v>-3.5908347681982999E-3</v>
      </c>
    </row>
    <row r="26" spans="1:21">
      <c r="A26">
        <v>2</v>
      </c>
      <c r="B26" s="13">
        <f t="shared" ca="1" si="7"/>
        <v>-9.6322310598251359E-3</v>
      </c>
      <c r="C26" s="13">
        <f t="shared" ca="1" si="7"/>
        <v>-4.8053942228634683E-3</v>
      </c>
      <c r="D26" s="13">
        <f t="shared" ca="1" si="7"/>
        <v>-1.024876644736411E-2</v>
      </c>
      <c r="E26" s="13">
        <f t="shared" ca="1" si="7"/>
        <v>-6.5037777549376008E-3</v>
      </c>
      <c r="F26" s="13">
        <f t="shared" ca="1" si="7"/>
        <v>-9.1847469932099246E-3</v>
      </c>
      <c r="G26" s="13">
        <f t="shared" ca="1" si="7"/>
        <v>-7.0456253854836448E-3</v>
      </c>
      <c r="H26" s="13">
        <f t="shared" ca="1" si="7"/>
        <v>-8.6786370528335599E-3</v>
      </c>
      <c r="I26" s="13">
        <f t="shared" ca="1" si="7"/>
        <v>-6.9050839072756776E-3</v>
      </c>
      <c r="J26" s="13">
        <f t="shared" ca="1" si="7"/>
        <v>-8.0573634097427793E-3</v>
      </c>
      <c r="K26" s="13">
        <f t="shared" ca="1" si="7"/>
        <v>-7.0322940224132324E-3</v>
      </c>
      <c r="L26" s="13">
        <f t="shared" ca="1" si="7"/>
        <v>-7.8884727076539152E-3</v>
      </c>
      <c r="M26" s="13">
        <f t="shared" ca="1" si="7"/>
        <v>-7.2179693924742661E-3</v>
      </c>
      <c r="N26" s="13">
        <f t="shared" ca="1" si="7"/>
        <v>-7.8071995785314319E-3</v>
      </c>
      <c r="O26" s="13">
        <f t="shared" ca="1" si="7"/>
        <v>-7.2733828895957253E-3</v>
      </c>
      <c r="P26" s="13">
        <f t="shared" ca="1" si="7"/>
        <v>-7.8274375513914807E-3</v>
      </c>
      <c r="Q26" s="13">
        <f t="shared" ca="1" si="7"/>
        <v>-7.4490998920692664E-3</v>
      </c>
    </row>
    <row r="27" spans="1:21">
      <c r="A27">
        <v>5</v>
      </c>
      <c r="B27" s="13">
        <f t="shared" ca="1" si="7"/>
        <v>-7.4497022126834844E-3</v>
      </c>
      <c r="C27" s="13">
        <f t="shared" ca="1" si="7"/>
        <v>1.2124714098449285E-3</v>
      </c>
      <c r="D27" s="13">
        <f t="shared" ca="1" si="7"/>
        <v>-1.0182230096050793E-3</v>
      </c>
      <c r="E27" s="13">
        <f t="shared" ca="1" si="7"/>
        <v>-2.278980455905355E-3</v>
      </c>
      <c r="F27" s="13">
        <f t="shared" ca="1" si="7"/>
        <v>-2.8351231625145523E-3</v>
      </c>
      <c r="G27" s="13">
        <f t="shared" ca="1" si="7"/>
        <v>-3.3353504381661292E-3</v>
      </c>
      <c r="H27" s="13">
        <f t="shared" ca="1" si="7"/>
        <v>-3.2734118009830615E-3</v>
      </c>
      <c r="I27" s="13">
        <f t="shared" ca="1" si="7"/>
        <v>-3.5981630024134459E-3</v>
      </c>
      <c r="J27" s="13">
        <f t="shared" ca="1" si="7"/>
        <v>-3.46444782457489E-3</v>
      </c>
      <c r="K27" s="13">
        <f t="shared" ca="1" si="7"/>
        <v>-3.2982073332160633E-3</v>
      </c>
      <c r="L27" s="13">
        <f t="shared" ca="1" si="7"/>
        <v>-3.2634735107506252E-3</v>
      </c>
      <c r="M27" s="13">
        <f t="shared" ca="1" si="7"/>
        <v>-3.0915109734769297E-3</v>
      </c>
      <c r="N27" s="13">
        <f t="shared" ca="1" si="7"/>
        <v>-3.0481438887702828E-3</v>
      </c>
      <c r="O27" s="13">
        <f t="shared" ca="1" si="7"/>
        <v>-3.0928160014875861E-3</v>
      </c>
      <c r="P27" s="13">
        <f t="shared" ca="1" si="7"/>
        <v>-3.0863912481915445E-3</v>
      </c>
      <c r="Q27" s="13">
        <f t="shared" ca="1" si="7"/>
        <v>-3.1915965833212434E-3</v>
      </c>
    </row>
    <row r="28" spans="1:21">
      <c r="A28" s="37">
        <v>7</v>
      </c>
      <c r="B28" s="13">
        <f ca="1">100*(B$18*$A28+B$19-INDIRECT(ADDRESS(СтрокаY0-Строка0+ROW(),COLUMN()+$B$7-2+Col_interval*(COLUMN()-2),4,TRUE,"Данные отчета")))/range</f>
        <v>1.134651585632529E-3</v>
      </c>
      <c r="C28" s="13">
        <f t="shared" ca="1" si="7"/>
        <v>1.505922016348249E-3</v>
      </c>
      <c r="D28" s="13">
        <f t="shared" ca="1" si="7"/>
        <v>1.8035687898376729E-3</v>
      </c>
      <c r="E28" s="13">
        <f t="shared" ca="1" si="7"/>
        <v>1.8345481471004899E-3</v>
      </c>
      <c r="F28" s="13">
        <f t="shared" ca="1" si="7"/>
        <v>1.9893043919694264E-3</v>
      </c>
      <c r="G28" s="13">
        <f t="shared" ca="1" si="7"/>
        <v>1.8708279258372595E-3</v>
      </c>
      <c r="H28" s="13">
        <f t="shared" ca="1" si="7"/>
        <v>2.0306235865574784E-3</v>
      </c>
      <c r="I28" s="13">
        <f t="shared" ca="1" si="7"/>
        <v>1.9517396625701178E-3</v>
      </c>
      <c r="J28" s="13">
        <f t="shared" ca="1" si="7"/>
        <v>1.9944642719482708E-3</v>
      </c>
      <c r="K28" s="13">
        <f t="shared" ca="1" si="7"/>
        <v>1.9265225059073021E-3</v>
      </c>
      <c r="L28" s="13">
        <f t="shared" ca="1" si="7"/>
        <v>1.9226274992234504E-3</v>
      </c>
      <c r="M28" s="13">
        <f t="shared" ca="1" si="7"/>
        <v>2.0188181023839125E-3</v>
      </c>
      <c r="N28" s="13">
        <f t="shared" ca="1" si="7"/>
        <v>1.9905491879190773E-3</v>
      </c>
      <c r="O28" s="13">
        <f t="shared" ca="1" si="7"/>
        <v>1.9783622340174833E-3</v>
      </c>
      <c r="P28" s="13">
        <f t="shared" ca="1" si="7"/>
        <v>1.9659945839411996E-3</v>
      </c>
      <c r="Q28" s="13">
        <f t="shared" ca="1" si="7"/>
        <v>2.0877436587574127E-3</v>
      </c>
    </row>
    <row r="29" spans="1:21">
      <c r="A29" s="37">
        <v>10</v>
      </c>
      <c r="B29" s="48">
        <f ca="1">100*(B$18*$A29+B$19-INDIRECT(ADDRESS(СтрокаY0-Строка0+ROW(),COLUMN()+$B$7-2+Col_interval*(COLUMN()-2),4,TRUE,"Данные отчета")))/range</f>
        <v>0</v>
      </c>
      <c r="C29" s="48">
        <f t="shared" ca="1" si="7"/>
        <v>0</v>
      </c>
      <c r="D29" s="48">
        <f t="shared" ca="1" si="7"/>
        <v>5.5511151231257827E-15</v>
      </c>
      <c r="E29" s="48">
        <f t="shared" ca="1" si="7"/>
        <v>-5.5511151231257827E-15</v>
      </c>
      <c r="F29" s="48">
        <f t="shared" ca="1" si="7"/>
        <v>5.5511151231257827E-15</v>
      </c>
      <c r="G29" s="48">
        <f t="shared" ca="1" si="7"/>
        <v>0</v>
      </c>
      <c r="H29" s="48">
        <f t="shared" ca="1" si="7"/>
        <v>5.5511151231257827E-15</v>
      </c>
      <c r="I29" s="48">
        <f t="shared" ca="1" si="7"/>
        <v>0</v>
      </c>
      <c r="J29" s="48">
        <f t="shared" ca="1" si="7"/>
        <v>5.5511151231257827E-15</v>
      </c>
      <c r="K29" s="48">
        <f t="shared" ca="1" si="7"/>
        <v>-5.5511151231257827E-15</v>
      </c>
      <c r="L29" s="48">
        <f t="shared" ca="1" si="7"/>
        <v>-1.1102230246251565E-14</v>
      </c>
      <c r="M29" s="48">
        <f t="shared" ca="1" si="7"/>
        <v>0</v>
      </c>
      <c r="N29" s="48">
        <f t="shared" ca="1" si="7"/>
        <v>5.5511151231257827E-15</v>
      </c>
      <c r="O29" s="48">
        <f t="shared" ca="1" si="7"/>
        <v>5.5511151231257827E-15</v>
      </c>
      <c r="P29" s="48">
        <f t="shared" ca="1" si="7"/>
        <v>1.1102230246251565E-14</v>
      </c>
      <c r="Q29" s="48">
        <f t="shared" ca="1" si="7"/>
        <v>-5.5511151231257827E-15</v>
      </c>
    </row>
    <row r="30" spans="1:21">
      <c r="A30" s="6" t="s">
        <v>42</v>
      </c>
      <c r="B30" s="51">
        <f t="shared" ref="B30:Q30" ca="1" si="8">IF(IF(ABS(MAXA(B$21:B$27))&gt;ABS(MINA(B$21:B$27)),1,0),MAX(B$21:B$27),MIN(B$21:B$27))</f>
        <v>-9.6322310598251359E-3</v>
      </c>
      <c r="C30" s="51">
        <f t="shared" ca="1" si="8"/>
        <v>-5.0639102333488147E-3</v>
      </c>
      <c r="D30" s="51">
        <f t="shared" ca="1" si="8"/>
        <v>-1.024876644736411E-2</v>
      </c>
      <c r="E30" s="51">
        <f t="shared" ca="1" si="8"/>
        <v>-6.5037777549376008E-3</v>
      </c>
      <c r="F30" s="51">
        <f t="shared" ca="1" si="8"/>
        <v>-9.1847469932099246E-3</v>
      </c>
      <c r="G30" s="51">
        <f t="shared" ca="1" si="8"/>
        <v>-7.0456253854836448E-3</v>
      </c>
      <c r="H30" s="51">
        <f t="shared" ca="1" si="8"/>
        <v>-8.6786370528335599E-3</v>
      </c>
      <c r="I30" s="51">
        <f t="shared" ca="1" si="8"/>
        <v>-6.9050839072756776E-3</v>
      </c>
      <c r="J30" s="51">
        <f t="shared" ca="1" si="8"/>
        <v>-8.0573634097427793E-3</v>
      </c>
      <c r="K30" s="51">
        <f t="shared" ca="1" si="8"/>
        <v>-7.0322940224132324E-3</v>
      </c>
      <c r="L30" s="51">
        <f t="shared" ca="1" si="8"/>
        <v>-7.8884727076539152E-3</v>
      </c>
      <c r="M30" s="51">
        <f t="shared" ca="1" si="8"/>
        <v>-7.2179693924742661E-3</v>
      </c>
      <c r="N30" s="51">
        <f t="shared" ca="1" si="8"/>
        <v>-7.8071995785314319E-3</v>
      </c>
      <c r="O30" s="51">
        <f t="shared" ca="1" si="8"/>
        <v>-7.2733828895957253E-3</v>
      </c>
      <c r="P30" s="51">
        <f t="shared" ca="1" si="8"/>
        <v>-7.8274375513914807E-3</v>
      </c>
      <c r="Q30" s="51">
        <f t="shared" ca="1" si="8"/>
        <v>-7.4490998920692664E-3</v>
      </c>
      <c r="S30" s="7"/>
      <c r="U30" s="8"/>
    </row>
    <row r="31" spans="1:21">
      <c r="A31" s="6" t="s">
        <v>47</v>
      </c>
      <c r="B31" s="14">
        <f ca="1">MAX((B30:Q30))</f>
        <v>-5.0639102333488147E-3</v>
      </c>
      <c r="C31" s="6" t="s">
        <v>48</v>
      </c>
      <c r="D31" s="14">
        <f ca="1">MIN((B30:Q30))</f>
        <v>-1.024876644736411E-2</v>
      </c>
    </row>
    <row r="33" spans="1:9" ht="18.75">
      <c r="A33" s="15" t="s">
        <v>64</v>
      </c>
      <c r="B33" s="16"/>
      <c r="C33" s="16"/>
      <c r="D33" s="16"/>
      <c r="E33" s="16"/>
      <c r="F33" s="16"/>
      <c r="G33" s="16"/>
      <c r="H33" s="16"/>
      <c r="I33" s="16"/>
    </row>
  </sheetData>
  <mergeCells count="2">
    <mergeCell ref="B20:Q20"/>
    <mergeCell ref="F2:L8"/>
  </mergeCells>
  <conditionalFormatting sqref="B21:Q30">
    <cfRule type="cellIs" dxfId="0" priority="2" operator="notBetween">
      <formula>-$D$7</formula>
      <formula>$D$7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Q28"/>
  <sheetViews>
    <sheetView zoomScale="70" zoomScaleNormal="70" workbookViewId="0">
      <selection activeCell="D7" sqref="D7"/>
    </sheetView>
  </sheetViews>
  <sheetFormatPr defaultRowHeight="15"/>
  <cols>
    <col min="1" max="1" width="26.7109375" customWidth="1"/>
    <col min="2" max="2" width="23.7109375" customWidth="1"/>
    <col min="3" max="3" width="27.42578125" customWidth="1"/>
    <col min="4" max="4" width="23.140625" customWidth="1"/>
    <col min="5" max="5" width="16.7109375" customWidth="1"/>
    <col min="6" max="6" width="22.5703125" customWidth="1"/>
    <col min="7" max="7" width="21.5703125" customWidth="1"/>
    <col min="8" max="8" width="21.85546875" customWidth="1"/>
    <col min="9" max="9" width="24.7109375" customWidth="1"/>
    <col min="10" max="10" width="23.42578125" customWidth="1"/>
    <col min="11" max="11" width="22.42578125" customWidth="1"/>
    <col min="12" max="12" width="26.7109375" customWidth="1"/>
    <col min="13" max="13" width="21.5703125" customWidth="1"/>
    <col min="14" max="14" width="24" customWidth="1"/>
    <col min="15" max="15" width="24.140625" customWidth="1"/>
    <col min="16" max="16" width="23.140625" customWidth="1"/>
    <col min="17" max="17" width="21.7109375" customWidth="1"/>
  </cols>
  <sheetData>
    <row r="1" spans="1:17" ht="15.75">
      <c r="A1" s="18"/>
      <c r="B1" s="18" t="s">
        <v>4</v>
      </c>
      <c r="C1" s="18" t="s">
        <v>5</v>
      </c>
      <c r="D1" s="18" t="s">
        <v>6</v>
      </c>
      <c r="E1" s="18" t="s">
        <v>7</v>
      </c>
      <c r="F1" s="18" t="s">
        <v>8</v>
      </c>
      <c r="G1" s="18" t="s">
        <v>9</v>
      </c>
      <c r="H1" s="18" t="s">
        <v>10</v>
      </c>
      <c r="I1" s="18" t="s">
        <v>11</v>
      </c>
      <c r="J1" s="18" t="s">
        <v>12</v>
      </c>
      <c r="K1" s="18" t="s">
        <v>13</v>
      </c>
      <c r="L1" s="18" t="s">
        <v>14</v>
      </c>
      <c r="M1" s="18" t="s">
        <v>15</v>
      </c>
      <c r="N1" s="18" t="s">
        <v>16</v>
      </c>
      <c r="O1" s="18" t="s">
        <v>17</v>
      </c>
      <c r="P1" s="18" t="s">
        <v>18</v>
      </c>
      <c r="Q1" s="18" t="s">
        <v>19</v>
      </c>
    </row>
    <row r="2" spans="1:17" ht="31.5">
      <c r="A2" s="19" t="s">
        <v>20</v>
      </c>
      <c r="B2" s="74">
        <f>32768*2</f>
        <v>65536</v>
      </c>
      <c r="C2" s="21" t="s">
        <v>21</v>
      </c>
      <c r="D2" s="21"/>
      <c r="E2" s="64" t="s">
        <v>109</v>
      </c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6"/>
    </row>
    <row r="3" spans="1:17" ht="15.75" customHeight="1">
      <c r="A3" s="21" t="s">
        <v>25</v>
      </c>
      <c r="B3" s="62">
        <v>3</v>
      </c>
      <c r="C3" s="23" t="s">
        <v>26</v>
      </c>
      <c r="D3" s="23"/>
      <c r="E3" s="67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9"/>
    </row>
    <row r="4" spans="1:17" ht="15.75" customHeight="1">
      <c r="A4" s="21" t="s">
        <v>27</v>
      </c>
      <c r="B4" s="62">
        <v>15</v>
      </c>
      <c r="C4" s="23" t="s">
        <v>53</v>
      </c>
      <c r="D4" s="23"/>
      <c r="E4" s="67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9"/>
    </row>
    <row r="5" spans="1:17" ht="31.5">
      <c r="A5" s="19" t="s">
        <v>104</v>
      </c>
      <c r="B5" s="62">
        <v>11</v>
      </c>
      <c r="C5" s="19" t="s">
        <v>105</v>
      </c>
      <c r="D5" s="62">
        <v>13</v>
      </c>
      <c r="E5" s="67"/>
      <c r="F5" s="68"/>
      <c r="G5" s="68"/>
      <c r="H5" s="68"/>
      <c r="I5" s="68"/>
      <c r="J5" s="68"/>
      <c r="K5" s="68"/>
      <c r="L5" s="68"/>
      <c r="M5" s="68"/>
      <c r="N5" s="68"/>
      <c r="O5" s="68"/>
      <c r="P5" s="68"/>
      <c r="Q5" s="69"/>
    </row>
    <row r="6" spans="1:17" ht="47.25">
      <c r="A6" s="19" t="s">
        <v>71</v>
      </c>
      <c r="B6" s="62">
        <v>14</v>
      </c>
      <c r="C6" s="24" t="s">
        <v>65</v>
      </c>
      <c r="D6" s="63">
        <v>40</v>
      </c>
      <c r="E6" s="67"/>
      <c r="F6" s="68"/>
      <c r="G6" s="68"/>
      <c r="H6" s="68"/>
      <c r="I6" s="68"/>
      <c r="J6" s="68"/>
      <c r="K6" s="68"/>
      <c r="L6" s="68"/>
      <c r="M6" s="68"/>
      <c r="N6" s="68"/>
      <c r="O6" s="68"/>
      <c r="P6" s="68"/>
      <c r="Q6" s="69"/>
    </row>
    <row r="7" spans="1:17" s="37" customFormat="1" ht="36" customHeight="1">
      <c r="A7" s="39" t="s">
        <v>108</v>
      </c>
      <c r="B7" s="73">
        <v>0</v>
      </c>
      <c r="C7" s="75" t="s">
        <v>106</v>
      </c>
      <c r="D7" s="62">
        <v>3</v>
      </c>
      <c r="E7" s="70"/>
      <c r="F7" s="71"/>
      <c r="G7" s="71"/>
      <c r="H7" s="71"/>
      <c r="I7" s="71"/>
      <c r="J7" s="71"/>
      <c r="K7" s="71"/>
      <c r="L7" s="71"/>
      <c r="M7" s="71"/>
      <c r="N7" s="71"/>
      <c r="O7" s="71"/>
      <c r="P7" s="71"/>
      <c r="Q7" s="72"/>
    </row>
    <row r="8" spans="1:17" ht="15.75">
      <c r="A8" s="21" t="s">
        <v>60</v>
      </c>
      <c r="B8" s="26" t="str">
        <f t="shared" ref="B8:Q8" si="0">ADDRESS(СтрокаY0,COLUMN()+ColMin-2+Col_interval*(COLUMN()-2),4,TRUE,"Данные отчета")</f>
        <v>'Данные отчета'!K3</v>
      </c>
      <c r="C8" s="26" t="str">
        <f t="shared" si="0"/>
        <v>'Данные отчета'!Z3</v>
      </c>
      <c r="D8" s="26" t="str">
        <f t="shared" si="0"/>
        <v>'Данные отчета'!AO3</v>
      </c>
      <c r="E8" s="26" t="str">
        <f t="shared" si="0"/>
        <v>'Данные отчета'!BD3</v>
      </c>
      <c r="F8" s="26" t="str">
        <f t="shared" si="0"/>
        <v>'Данные отчета'!BS3</v>
      </c>
      <c r="G8" s="26" t="str">
        <f t="shared" si="0"/>
        <v>'Данные отчета'!CH3</v>
      </c>
      <c r="H8" s="26" t="str">
        <f t="shared" si="0"/>
        <v>'Данные отчета'!CW3</v>
      </c>
      <c r="I8" s="26" t="str">
        <f t="shared" si="0"/>
        <v>'Данные отчета'!DL3</v>
      </c>
      <c r="J8" s="26" t="str">
        <f t="shared" si="0"/>
        <v>'Данные отчета'!EA3</v>
      </c>
      <c r="K8" s="26" t="str">
        <f t="shared" si="0"/>
        <v>'Данные отчета'!EP3</v>
      </c>
      <c r="L8" s="26" t="str">
        <f t="shared" si="0"/>
        <v>'Данные отчета'!FE3</v>
      </c>
      <c r="M8" s="26" t="str">
        <f t="shared" si="0"/>
        <v>'Данные отчета'!FT3</v>
      </c>
      <c r="N8" s="26" t="str">
        <f t="shared" si="0"/>
        <v>'Данные отчета'!GI3</v>
      </c>
      <c r="O8" s="26" t="str">
        <f t="shared" si="0"/>
        <v>'Данные отчета'!GX3</v>
      </c>
      <c r="P8" s="26" t="str">
        <f t="shared" si="0"/>
        <v>'Данные отчета'!HM3</v>
      </c>
      <c r="Q8" s="26" t="str">
        <f t="shared" si="0"/>
        <v>'Данные отчета'!IB3</v>
      </c>
    </row>
    <row r="9" spans="1:17" ht="15.75">
      <c r="A9" s="21" t="s">
        <v>61</v>
      </c>
      <c r="B9" s="26" t="str">
        <f t="shared" ref="B9:Q9" si="1">ADDRESS(СтрокаY0,COLUMN()+ColMax-2+Col_interval*(COLUMN()-2),4,TRUE,"Данные отчета")</f>
        <v>'Данные отчета'!M3</v>
      </c>
      <c r="C9" s="26" t="str">
        <f t="shared" si="1"/>
        <v>'Данные отчета'!AB3</v>
      </c>
      <c r="D9" s="26" t="str">
        <f t="shared" si="1"/>
        <v>'Данные отчета'!AQ3</v>
      </c>
      <c r="E9" s="26" t="str">
        <f t="shared" si="1"/>
        <v>'Данные отчета'!BF3</v>
      </c>
      <c r="F9" s="26" t="str">
        <f t="shared" si="1"/>
        <v>'Данные отчета'!BU3</v>
      </c>
      <c r="G9" s="26" t="str">
        <f t="shared" si="1"/>
        <v>'Данные отчета'!CJ3</v>
      </c>
      <c r="H9" s="26" t="str">
        <f t="shared" si="1"/>
        <v>'Данные отчета'!CY3</v>
      </c>
      <c r="I9" s="26" t="str">
        <f t="shared" si="1"/>
        <v>'Данные отчета'!DN3</v>
      </c>
      <c r="J9" s="26" t="str">
        <f t="shared" si="1"/>
        <v>'Данные отчета'!EC3</v>
      </c>
      <c r="K9" s="26" t="str">
        <f t="shared" si="1"/>
        <v>'Данные отчета'!ER3</v>
      </c>
      <c r="L9" s="26" t="str">
        <f t="shared" si="1"/>
        <v>'Данные отчета'!FG3</v>
      </c>
      <c r="M9" s="26" t="str">
        <f t="shared" si="1"/>
        <v>'Данные отчета'!FV3</v>
      </c>
      <c r="N9" s="26" t="str">
        <f t="shared" si="1"/>
        <v>'Данные отчета'!GK3</v>
      </c>
      <c r="O9" s="26" t="str">
        <f t="shared" si="1"/>
        <v>'Данные отчета'!GZ3</v>
      </c>
      <c r="P9" s="26" t="str">
        <f t="shared" si="1"/>
        <v>'Данные отчета'!HO3</v>
      </c>
      <c r="Q9" s="26" t="str">
        <f t="shared" si="1"/>
        <v>'Данные отчета'!ID3</v>
      </c>
    </row>
    <row r="10" spans="1:17" s="37" customFormat="1" ht="15.75">
      <c r="A10" s="41" t="s">
        <v>107</v>
      </c>
      <c r="B10" s="46" t="str">
        <f>ADDRESS(СтрокаY0,COLUMN()+Noise_ColM-2+Col_interval*(COLUMN()-2),4,TRUE,"Данные отчета")</f>
        <v>'Данные отчета'!C3</v>
      </c>
      <c r="C10" s="46" t="str">
        <f>ADDRESS(СтрокаY0,COLUMN()+Noise_ColM-2+Col_interval*(COLUMN()-2),4,TRUE,"Данные отчета")</f>
        <v>'Данные отчета'!R3</v>
      </c>
      <c r="D10" s="46" t="str">
        <f>ADDRESS(СтрокаY0,COLUMN()+Noise_ColM-2+Col_interval*(COLUMN()-2),4,TRUE,"Данные отчета")</f>
        <v>'Данные отчета'!AG3</v>
      </c>
      <c r="E10" s="46" t="str">
        <f>ADDRESS(СтрокаY0,COLUMN()+Noise_ColM-2+Col_interval*(COLUMN()-2),4,TRUE,"Данные отчета")</f>
        <v>'Данные отчета'!AV3</v>
      </c>
      <c r="F10" s="46" t="str">
        <f>ADDRESS(СтрокаY0,COLUMN()+Noise_ColM-2+Col_interval*(COLUMN()-2),4,TRUE,"Данные отчета")</f>
        <v>'Данные отчета'!BK3</v>
      </c>
      <c r="G10" s="46" t="str">
        <f>ADDRESS(СтрокаY0,COLUMN()+Noise_ColM-2+Col_interval*(COLUMN()-2),4,TRUE,"Данные отчета")</f>
        <v>'Данные отчета'!BZ3</v>
      </c>
      <c r="H10" s="46" t="str">
        <f>ADDRESS(СтрокаY0,COLUMN()+Noise_ColM-2+Col_interval*(COLUMN()-2),4,TRUE,"Данные отчета")</f>
        <v>'Данные отчета'!CO3</v>
      </c>
      <c r="I10" s="46" t="str">
        <f>ADDRESS(СтрокаY0,COLUMN()+Noise_ColM-2+Col_interval*(COLUMN()-2),4,TRUE,"Данные отчета")</f>
        <v>'Данные отчета'!DD3</v>
      </c>
      <c r="J10" s="46" t="str">
        <f>ADDRESS(СтрокаY0,COLUMN()+Noise_ColM-2+Col_interval*(COLUMN()-2),4,TRUE,"Данные отчета")</f>
        <v>'Данные отчета'!DS3</v>
      </c>
      <c r="K10" s="46" t="str">
        <f>ADDRESS(СтрокаY0,COLUMN()+Noise_ColM-2+Col_interval*(COLUMN()-2),4,TRUE,"Данные отчета")</f>
        <v>'Данные отчета'!EH3</v>
      </c>
      <c r="L10" s="46" t="str">
        <f>ADDRESS(СтрокаY0,COLUMN()+Noise_ColM-2+Col_interval*(COLUMN()-2),4,TRUE,"Данные отчета")</f>
        <v>'Данные отчета'!EW3</v>
      </c>
      <c r="M10" s="46" t="str">
        <f>ADDRESS(СтрокаY0,COLUMN()+Noise_ColM-2+Col_interval*(COLUMN()-2),4,TRUE,"Данные отчета")</f>
        <v>'Данные отчета'!FL3</v>
      </c>
      <c r="N10" s="46" t="str">
        <f>ADDRESS(СтрокаY0,COLUMN()+Noise_ColM-2+Col_interval*(COLUMN()-2),4,TRUE,"Данные отчета")</f>
        <v>'Данные отчета'!GA3</v>
      </c>
      <c r="O10" s="46" t="str">
        <f>ADDRESS(СтрокаY0,COLUMN()+Noise_ColM-2+Col_interval*(COLUMN()-2),4,TRUE,"Данные отчета")</f>
        <v>'Данные отчета'!GP3</v>
      </c>
      <c r="P10" s="46" t="str">
        <f>ADDRESS(СтрокаY0,COLUMN()+Noise_ColM-2+Col_interval*(COLUMN()-2),4,TRUE,"Данные отчета")</f>
        <v>'Данные отчета'!HE3</v>
      </c>
      <c r="Q10" s="46" t="str">
        <f>ADDRESS(СтрокаY0,COLUMN()+Noise_ColM-2+Col_interval*(COLUMN()-2),4,TRUE,"Данные отчета")</f>
        <v>'Данные отчета'!HT3</v>
      </c>
    </row>
    <row r="11" spans="1:17" s="11" customFormat="1" ht="15.75">
      <c r="A11" s="21" t="s">
        <v>62</v>
      </c>
      <c r="B11" s="26">
        <f ca="1">INDIRECT(B8)</f>
        <v>-30731</v>
      </c>
      <c r="C11" s="26">
        <f t="shared" ref="C11:Q11" ca="1" si="2">INDIRECT(C8)</f>
        <v>-30739</v>
      </c>
      <c r="D11" s="26">
        <f t="shared" ca="1" si="2"/>
        <v>-30723</v>
      </c>
      <c r="E11" s="26">
        <f t="shared" ca="1" si="2"/>
        <v>-30731</v>
      </c>
      <c r="F11" s="26">
        <f t="shared" ca="1" si="2"/>
        <v>-30732</v>
      </c>
      <c r="G11" s="26">
        <f t="shared" ca="1" si="2"/>
        <v>-30746</v>
      </c>
      <c r="H11" s="26">
        <f t="shared" ca="1" si="2"/>
        <v>-30726</v>
      </c>
      <c r="I11" s="26">
        <f t="shared" ca="1" si="2"/>
        <v>-30730</v>
      </c>
      <c r="J11" s="26">
        <f t="shared" ca="1" si="2"/>
        <v>-30732</v>
      </c>
      <c r="K11" s="26">
        <f t="shared" ca="1" si="2"/>
        <v>-30735</v>
      </c>
      <c r="L11" s="26">
        <f t="shared" ca="1" si="2"/>
        <v>-30729</v>
      </c>
      <c r="M11" s="26">
        <f t="shared" ca="1" si="2"/>
        <v>-30729</v>
      </c>
      <c r="N11" s="26">
        <f t="shared" ca="1" si="2"/>
        <v>-30739</v>
      </c>
      <c r="O11" s="26">
        <f t="shared" ca="1" si="2"/>
        <v>-30747</v>
      </c>
      <c r="P11" s="26">
        <f t="shared" ca="1" si="2"/>
        <v>-30735</v>
      </c>
      <c r="Q11" s="26">
        <f t="shared" ca="1" si="2"/>
        <v>-30735</v>
      </c>
    </row>
    <row r="12" spans="1:17" s="11" customFormat="1" ht="15.75">
      <c r="A12" s="21" t="s">
        <v>63</v>
      </c>
      <c r="B12" s="26">
        <f ca="1">INDIRECT(B9)</f>
        <v>-30632</v>
      </c>
      <c r="C12" s="26">
        <f t="shared" ref="C12:Q12" ca="1" si="3">INDIRECT(C9)</f>
        <v>-30652</v>
      </c>
      <c r="D12" s="26">
        <f t="shared" ca="1" si="3"/>
        <v>-30647</v>
      </c>
      <c r="E12" s="26">
        <f t="shared" ca="1" si="3"/>
        <v>-30640</v>
      </c>
      <c r="F12" s="26">
        <f t="shared" ca="1" si="3"/>
        <v>-30642</v>
      </c>
      <c r="G12" s="26">
        <f t="shared" ca="1" si="3"/>
        <v>-30633</v>
      </c>
      <c r="H12" s="26">
        <f t="shared" ca="1" si="3"/>
        <v>-30639</v>
      </c>
      <c r="I12" s="26">
        <f t="shared" ca="1" si="3"/>
        <v>-30650</v>
      </c>
      <c r="J12" s="26">
        <f t="shared" ca="1" si="3"/>
        <v>-30640</v>
      </c>
      <c r="K12" s="26">
        <f t="shared" ca="1" si="3"/>
        <v>-30634</v>
      </c>
      <c r="L12" s="26">
        <f t="shared" ca="1" si="3"/>
        <v>-30646</v>
      </c>
      <c r="M12" s="26">
        <f t="shared" ca="1" si="3"/>
        <v>-30645</v>
      </c>
      <c r="N12" s="26">
        <f t="shared" ca="1" si="3"/>
        <v>-30638</v>
      </c>
      <c r="O12" s="26">
        <f t="shared" ca="1" si="3"/>
        <v>-30637</v>
      </c>
      <c r="P12" s="26">
        <f t="shared" ca="1" si="3"/>
        <v>-30645</v>
      </c>
      <c r="Q12" s="26">
        <f t="shared" ca="1" si="3"/>
        <v>-30639</v>
      </c>
    </row>
    <row r="13" spans="1:17" s="11" customFormat="1" ht="15.75">
      <c r="A13" s="21" t="s">
        <v>3</v>
      </c>
      <c r="B13" s="26">
        <f ca="1">INDIRECT(B10)</f>
        <v>-30685.639210526315</v>
      </c>
      <c r="C13" s="26">
        <f t="shared" ref="C13:Q13" ca="1" si="4">INDIRECT(C10)</f>
        <v>-30685.540789473685</v>
      </c>
      <c r="D13" s="26">
        <f t="shared" ca="1" si="4"/>
        <v>-30685.568157894737</v>
      </c>
      <c r="E13" s="26">
        <f t="shared" ca="1" si="4"/>
        <v>-30686.14</v>
      </c>
      <c r="F13" s="26">
        <f t="shared" ca="1" si="4"/>
        <v>-30686.237105263157</v>
      </c>
      <c r="G13" s="26">
        <f t="shared" ca="1" si="4"/>
        <v>-30686.878421052632</v>
      </c>
      <c r="H13" s="26">
        <f t="shared" ca="1" si="4"/>
        <v>-30686.746052631577</v>
      </c>
      <c r="I13" s="26">
        <f t="shared" ca="1" si="4"/>
        <v>-30687.021052631579</v>
      </c>
      <c r="J13" s="26">
        <f t="shared" ca="1" si="4"/>
        <v>-30686.928947368422</v>
      </c>
      <c r="K13" s="26">
        <f t="shared" ca="1" si="4"/>
        <v>-30687.108947368422</v>
      </c>
      <c r="L13" s="26">
        <f t="shared" ca="1" si="4"/>
        <v>-30687.316052631581</v>
      </c>
      <c r="M13" s="26">
        <f t="shared" ca="1" si="4"/>
        <v>-30687.123684210525</v>
      </c>
      <c r="N13" s="26">
        <f t="shared" ca="1" si="4"/>
        <v>-30687.500263157894</v>
      </c>
      <c r="O13" s="26">
        <f t="shared" ca="1" si="4"/>
        <v>-30687.465526315791</v>
      </c>
      <c r="P13" s="26">
        <f t="shared" ca="1" si="4"/>
        <v>-30687.533684210528</v>
      </c>
      <c r="Q13" s="26">
        <f t="shared" ca="1" si="4"/>
        <v>-30687.529736842105</v>
      </c>
    </row>
    <row r="14" spans="1:17" ht="18.75">
      <c r="A14" s="27" t="s">
        <v>45</v>
      </c>
      <c r="B14" s="60" t="s">
        <v>111</v>
      </c>
      <c r="C14" s="60"/>
      <c r="D14" s="60"/>
      <c r="E14" s="60"/>
      <c r="F14" s="60"/>
      <c r="G14" s="60"/>
      <c r="H14" s="60"/>
      <c r="I14" s="60"/>
      <c r="J14" s="60"/>
      <c r="K14" s="60"/>
      <c r="L14" s="60"/>
      <c r="M14" s="60"/>
      <c r="N14" s="60"/>
      <c r="O14" s="60"/>
      <c r="P14" s="60"/>
      <c r="Q14" s="60"/>
    </row>
    <row r="15" spans="1:17" ht="15.75">
      <c r="A15" s="28">
        <v>-10</v>
      </c>
      <c r="B15" s="29">
        <f ca="1">0.5*MAXA(ABS(IF($B$7,$A15,INDIRECT(ADDRESS(СтрокаY0_2-Строка0_2+ROW(),COLUMN()+Noise_ColM-2+Col_interval*(COLUMN()-2),4,TRUE,"Данные отчета")))-INDIRECT(ADDRESS(СтрокаY0_2-Строка0_2+ROW(),COLUMN()+ColMin-2+ColInterval_2*(COLUMN()-2),4,TRUE,"Данные отчета"))),ABS(IF($B$7,$A15,INDIRECT(ADDRESS(СтрокаY0_2-Строка0_2+ROW(),COLUMN()+Noise_ColM-2+Col_interval*(COLUMN()-2),4,TRUE,"Данные отчета")))-INDIRECT(ADDRESS(СтрокаY0_2-Строка0_2+ROW(),COLUMN()+ColMax-2+ColInterval_2*(COLUMN()-2),4,TRUE,"Данные отчета"))))</f>
        <v>26.819605263157428</v>
      </c>
      <c r="C15" s="29">
        <f ca="1">0.5*MAXA(ABS(IF($B$7,$A15,INDIRECT(ADDRESS(СтрокаY0_2-Строка0_2+ROW(),COLUMN()+Noise_ColM-2+Col_interval*(COLUMN()-2),4,TRUE,"Данные отчета")))-INDIRECT(ADDRESS(СтрокаY0_2-Строка0_2+ROW(),COLUMN()+ColMin-2+ColInterval_2*(COLUMN()-2),4,TRUE,"Данные отчета"))),ABS(IF($B$7,$A15,INDIRECT(ADDRESS(СтрокаY0_2-Строка0_2+ROW(),COLUMN()+Noise_ColM-2+Col_interval*(COLUMN()-2),4,TRUE,"Данные отчета")))-INDIRECT(ADDRESS(СтрокаY0_2-Строка0_2+ROW(),COLUMN()+ColMax-2+ColInterval_2*(COLUMN()-2),4,TRUE,"Данные отчета"))))</f>
        <v>26.729605263157282</v>
      </c>
      <c r="D15" s="29">
        <f ca="1">0.5*MAXA(ABS(IF($B$7,$A15,INDIRECT(ADDRESS(СтрокаY0_2-Строка0_2+ROW(),COLUMN()+Noise_ColM-2+Col_interval*(COLUMN()-2),4,TRUE,"Данные отчета")))-INDIRECT(ADDRESS(СтрокаY0_2-Строка0_2+ROW(),COLUMN()+ColMin-2+ColInterval_2*(COLUMN()-2),4,TRUE,"Данные отчета"))),ABS(IF($B$7,$A15,INDIRECT(ADDRESS(СтрокаY0_2-Строка0_2+ROW(),COLUMN()+Noise_ColM-2+Col_interval*(COLUMN()-2),4,TRUE,"Данные отчета")))-INDIRECT(ADDRESS(СтрокаY0_2-Строка0_2+ROW(),COLUMN()+ColMax-2+ColInterval_2*(COLUMN()-2),4,TRUE,"Данные отчета"))))</f>
        <v>19.284078947368471</v>
      </c>
      <c r="E15" s="29">
        <f ca="1">0.5*MAXA(ABS(IF($B$7,$A15,INDIRECT(ADDRESS(СтрокаY0_2-Строка0_2+ROW(),COLUMN()+Noise_ColM-2+Col_interval*(COLUMN()-2),4,TRUE,"Данные отчета")))-INDIRECT(ADDRESS(СтрокаY0_2-Строка0_2+ROW(),COLUMN()+ColMin-2+ColInterval_2*(COLUMN()-2),4,TRUE,"Данные отчета"))),ABS(IF($B$7,$A15,INDIRECT(ADDRESS(СтрокаY0_2-Строка0_2+ROW(),COLUMN()+Noise_ColM-2+Col_interval*(COLUMN()-2),4,TRUE,"Данные отчета")))-INDIRECT(ADDRESS(СтрокаY0_2-Строка0_2+ROW(),COLUMN()+ColMax-2+ColInterval_2*(COLUMN()-2),4,TRUE,"Данные отчета"))))</f>
        <v>23.069999999999709</v>
      </c>
      <c r="F15" s="29">
        <f ca="1">0.5*MAXA(ABS(IF($B$7,$A15,INDIRECT(ADDRESS(СтрокаY0_2-Строка0_2+ROW(),COLUMN()+Noise_ColM-2+Col_interval*(COLUMN()-2),4,TRUE,"Данные отчета")))-INDIRECT(ADDRESS(СтрокаY0_2-Строка0_2+ROW(),COLUMN()+ColMin-2+ColInterval_2*(COLUMN()-2),4,TRUE,"Данные отчета"))),ABS(IF($B$7,$A15,INDIRECT(ADDRESS(СтрокаY0_2-Строка0_2+ROW(),COLUMN()+Noise_ColM-2+Col_interval*(COLUMN()-2),4,TRUE,"Данные отчета")))-INDIRECT(ADDRESS(СтрокаY0_2-Строка0_2+ROW(),COLUMN()+ColMax-2+ColInterval_2*(COLUMN()-2),4,TRUE,"Данные отчета"))))</f>
        <v>22.881447368421505</v>
      </c>
      <c r="G15" s="29">
        <f ca="1">0.5*MAXA(ABS(IF($B$7,$A15,INDIRECT(ADDRESS(СтрокаY0_2-Строка0_2+ROW(),COLUMN()+Noise_ColM-2+Col_interval*(COLUMN()-2),4,TRUE,"Данные отчета")))-INDIRECT(ADDRESS(СтрокаY0_2-Строка0_2+ROW(),COLUMN()+ColMin-2+ColInterval_2*(COLUMN()-2),4,TRUE,"Данные отчета"))),ABS(IF($B$7,$A15,INDIRECT(ADDRESS(СтрокаY0_2-Строка0_2+ROW(),COLUMN()+Noise_ColM-2+Col_interval*(COLUMN()-2),4,TRUE,"Данные отчета")))-INDIRECT(ADDRESS(СтрокаY0_2-Строка0_2+ROW(),COLUMN()+ColMax-2+ColInterval_2*(COLUMN()-2),4,TRUE,"Данные отчета"))))</f>
        <v>29.560789473684054</v>
      </c>
      <c r="H15" s="29">
        <f ca="1">0.5*MAXA(ABS(IF($B$7,$A15,INDIRECT(ADDRESS(СтрокаY0_2-Строка0_2+ROW(),COLUMN()+Noise_ColM-2+Col_interval*(COLUMN()-2),4,TRUE,"Данные отчета")))-INDIRECT(ADDRESS(СтрокаY0_2-Строка0_2+ROW(),COLUMN()+ColMin-2+ColInterval_2*(COLUMN()-2),4,TRUE,"Данные отчета"))),ABS(IF($B$7,$A15,INDIRECT(ADDRESS(СтрокаY0_2-Строка0_2+ROW(),COLUMN()+Noise_ColM-2+Col_interval*(COLUMN()-2),4,TRUE,"Данные отчета")))-INDIRECT(ADDRESS(СтрокаY0_2-Строка0_2+ROW(),COLUMN()+ColMax-2+ColInterval_2*(COLUMN()-2),4,TRUE,"Данные отчета"))))</f>
        <v>23.873026315788593</v>
      </c>
      <c r="I15" s="29">
        <f ca="1">0.5*MAXA(ABS(IF($B$7,$A15,INDIRECT(ADDRESS(СтрокаY0_2-Строка0_2+ROW(),COLUMN()+Noise_ColM-2+Col_interval*(COLUMN()-2),4,TRUE,"Данные отчета")))-INDIRECT(ADDRESS(СтрокаY0_2-Строка0_2+ROW(),COLUMN()+ColMin-2+ColInterval_2*(COLUMN()-2),4,TRUE,"Данные отчета"))),ABS(IF($B$7,$A15,INDIRECT(ADDRESS(СтрокаY0_2-Строка0_2+ROW(),COLUMN()+Noise_ColM-2+Col_interval*(COLUMN()-2),4,TRUE,"Данные отчета")))-INDIRECT(ADDRESS(СтрокаY0_2-Строка0_2+ROW(),COLUMN()+ColMax-2+ColInterval_2*(COLUMN()-2),4,TRUE,"Данные отчета"))))</f>
        <v>21.489473684210679</v>
      </c>
      <c r="J15" s="29">
        <f ca="1">0.5*MAXA(ABS(IF($B$7,$A15,INDIRECT(ADDRESS(СтрокаY0_2-Строка0_2+ROW(),COLUMN()+Noise_ColM-2+Col_interval*(COLUMN()-2),4,TRUE,"Данные отчета")))-INDIRECT(ADDRESS(СтрокаY0_2-Строка0_2+ROW(),COLUMN()+ColMin-2+ColInterval_2*(COLUMN()-2),4,TRUE,"Данные отчета"))),ABS(IF($B$7,$A15,INDIRECT(ADDRESS(СтрокаY0_2-Строка0_2+ROW(),COLUMN()+Noise_ColM-2+Col_interval*(COLUMN()-2),4,TRUE,"Данные отчета")))-INDIRECT(ADDRESS(СтрокаY0_2-Строка0_2+ROW(),COLUMN()+ColMax-2+ColInterval_2*(COLUMN()-2),4,TRUE,"Данные отчета"))))</f>
        <v>23.464473684211043</v>
      </c>
      <c r="K15" s="29">
        <f ca="1">0.5*MAXA(ABS(IF($B$7,$A15,INDIRECT(ADDRESS(СтрокаY0_2-Строка0_2+ROW(),COLUMN()+Noise_ColM-2+Col_interval*(COLUMN()-2),4,TRUE,"Данные отчета")))-INDIRECT(ADDRESS(СтрокаY0_2-Строка0_2+ROW(),COLUMN()+ColMin-2+ColInterval_2*(COLUMN()-2),4,TRUE,"Данные отчета"))),ABS(IF($B$7,$A15,INDIRECT(ADDRESS(СтрокаY0_2-Строка0_2+ROW(),COLUMN()+Noise_ColM-2+Col_interval*(COLUMN()-2),4,TRUE,"Данные отчета")))-INDIRECT(ADDRESS(СтрокаY0_2-Строка0_2+ROW(),COLUMN()+ColMax-2+ColInterval_2*(COLUMN()-2),4,TRUE,"Данные отчета"))))</f>
        <v>26.554473684211189</v>
      </c>
      <c r="L15" s="29">
        <f ca="1">0.5*MAXA(ABS(IF($B$7,$A15,INDIRECT(ADDRESS(СтрокаY0_2-Строка0_2+ROW(),COLUMN()+Noise_ColM-2+Col_interval*(COLUMN()-2),4,TRUE,"Данные отчета")))-INDIRECT(ADDRESS(СтрокаY0_2-Строка0_2+ROW(),COLUMN()+ColMin-2+ColInterval_2*(COLUMN()-2),4,TRUE,"Данные отчета"))),ABS(IF($B$7,$A15,INDIRECT(ADDRESS(СтрокаY0_2-Строка0_2+ROW(),COLUMN()+Noise_ColM-2+Col_interval*(COLUMN()-2),4,TRUE,"Данные отчета")))-INDIRECT(ADDRESS(СтрокаY0_2-Строка0_2+ROW(),COLUMN()+ColMax-2+ColInterval_2*(COLUMN()-2),4,TRUE,"Данные отчета"))))</f>
        <v>20.841973684209734</v>
      </c>
      <c r="M15" s="29">
        <f ca="1">0.5*MAXA(ABS(IF($B$7,$A15,INDIRECT(ADDRESS(СтрокаY0_2-Строка0_2+ROW(),COLUMN()+Noise_ColM-2+Col_interval*(COLUMN()-2),4,TRUE,"Данные отчета")))-INDIRECT(ADDRESS(СтрокаY0_2-Строка0_2+ROW(),COLUMN()+ColMin-2+ColInterval_2*(COLUMN()-2),4,TRUE,"Данные отчета"))),ABS(IF($B$7,$A15,INDIRECT(ADDRESS(СтрокаY0_2-Строка0_2+ROW(),COLUMN()+Noise_ColM-2+Col_interval*(COLUMN()-2),4,TRUE,"Данные отчета")))-INDIRECT(ADDRESS(СтрокаY0_2-Строка0_2+ROW(),COLUMN()+ColMax-2+ColInterval_2*(COLUMN()-2),4,TRUE,"Данные отчета"))))</f>
        <v>21.061842105262258</v>
      </c>
      <c r="N15" s="29">
        <f ca="1">0.5*MAXA(ABS(IF($B$7,$A15,INDIRECT(ADDRESS(СтрокаY0_2-Строка0_2+ROW(),COLUMN()+Noise_ColM-2+Col_interval*(COLUMN()-2),4,TRUE,"Данные отчета")))-INDIRECT(ADDRESS(СтрокаY0_2-Строка0_2+ROW(),COLUMN()+ColMin-2+ColInterval_2*(COLUMN()-2),4,TRUE,"Данные отчета"))),ABS(IF($B$7,$A15,INDIRECT(ADDRESS(СтрокаY0_2-Строка0_2+ROW(),COLUMN()+Noise_ColM-2+Col_interval*(COLUMN()-2),4,TRUE,"Данные отчета")))-INDIRECT(ADDRESS(СтрокаY0_2-Строка0_2+ROW(),COLUMN()+ColMax-2+ColInterval_2*(COLUMN()-2),4,TRUE,"Данные отчета"))))</f>
        <v>25.749868421053179</v>
      </c>
      <c r="O15" s="29">
        <f ca="1">0.5*MAXA(ABS(IF($B$7,$A15,INDIRECT(ADDRESS(СтрокаY0_2-Строка0_2+ROW(),COLUMN()+Noise_ColM-2+Col_interval*(COLUMN()-2),4,TRUE,"Данные отчета")))-INDIRECT(ADDRESS(СтрокаY0_2-Строка0_2+ROW(),COLUMN()+ColMin-2+ColInterval_2*(COLUMN()-2),4,TRUE,"Данные отчета"))),ABS(IF($B$7,$A15,INDIRECT(ADDRESS(СтрокаY0_2-Строка0_2+ROW(),COLUMN()+Noise_ColM-2+Col_interval*(COLUMN()-2),4,TRUE,"Данные отчета")))-INDIRECT(ADDRESS(СтрокаY0_2-Строка0_2+ROW(),COLUMN()+ColMax-2+ColInterval_2*(COLUMN()-2),4,TRUE,"Данные отчета"))))</f>
        <v>29.767236842104467</v>
      </c>
      <c r="P15" s="29">
        <f ca="1">0.5*MAXA(ABS(IF($B$7,$A15,INDIRECT(ADDRESS(СтрокаY0_2-Строка0_2+ROW(),COLUMN()+Noise_ColM-2+Col_interval*(COLUMN()-2),4,TRUE,"Данные отчета")))-INDIRECT(ADDRESS(СтрокаY0_2-Строка0_2+ROW(),COLUMN()+ColMin-2+ColInterval_2*(COLUMN()-2),4,TRUE,"Данные отчета"))),ABS(IF($B$7,$A15,INDIRECT(ADDRESS(СтрокаY0_2-Строка0_2+ROW(),COLUMN()+Noise_ColM-2+Col_interval*(COLUMN()-2),4,TRUE,"Данные отчета")))-INDIRECT(ADDRESS(СтрокаY0_2-Строка0_2+ROW(),COLUMN()+ColMax-2+ColInterval_2*(COLUMN()-2),4,TRUE,"Данные отчета"))))</f>
        <v>23.733157894735996</v>
      </c>
      <c r="Q15" s="29">
        <f ca="1">0.5*MAXA(ABS(IF($B$7,$A15,INDIRECT(ADDRESS(СтрокаY0_2-Строка0_2+ROW(),COLUMN()+Noise_ColM-2+Col_interval*(COLUMN()-2),4,TRUE,"Данные отчета")))-INDIRECT(ADDRESS(СтрокаY0_2-Строка0_2+ROW(),COLUMN()+ColMin-2+ColInterval_2*(COLUMN()-2),4,TRUE,"Данные отчета"))),ABS(IF($B$7,$A15,INDIRECT(ADDRESS(СтрокаY0_2-Строка0_2+ROW(),COLUMN()+Noise_ColM-2+Col_interval*(COLUMN()-2),4,TRUE,"Данные отчета")))-INDIRECT(ADDRESS(СтрокаY0_2-Строка0_2+ROW(),COLUMN()+ColMax-2+ColInterval_2*(COLUMN()-2),4,TRUE,"Данные отчета"))))</f>
        <v>24.264868421052597</v>
      </c>
    </row>
    <row r="16" spans="1:17" ht="15.75">
      <c r="A16" s="28">
        <v>-7</v>
      </c>
      <c r="B16" s="29">
        <f ca="1">0.5*MAXA(ABS(IF($B$7,$A16,INDIRECT(ADDRESS(СтрокаY0_2-Строка0_2+ROW(),COLUMN()+Noise_ColM-2+Col_interval*(COLUMN()-2),4,TRUE,"Данные отчета")))-INDIRECT(ADDRESS(СтрокаY0_2-Строка0_2+ROW(),COLUMN()+ColMin-2+ColInterval_2*(COLUMN()-2),4,TRUE,"Данные отчета"))),ABS(IF($B$7,$A16,INDIRECT(ADDRESS(СтрокаY0_2-Строка0_2+ROW(),COLUMN()+Noise_ColM-2+Col_interval*(COLUMN()-2),4,TRUE,"Данные отчета")))-INDIRECT(ADDRESS(СтрокаY0_2-Строка0_2+ROW(),COLUMN()+ColMax-2+ColInterval_2*(COLUMN()-2),4,TRUE,"Данные отчета"))))</f>
        <v>24.752500000000509</v>
      </c>
      <c r="C16" s="29">
        <f ca="1">0.5*MAXA(ABS(IF($B$7,$A16,INDIRECT(ADDRESS(СтрокаY0_2-Строка0_2+ROW(),COLUMN()+Noise_ColM-2+Col_interval*(COLUMN()-2),4,TRUE,"Данные отчета")))-INDIRECT(ADDRESS(СтрокаY0_2-Строка0_2+ROW(),COLUMN()+ColMin-2+ColInterval_2*(COLUMN()-2),4,TRUE,"Данные отчета"))),ABS(IF($B$7,$A16,INDIRECT(ADDRESS(СтрокаY0_2-Строка0_2+ROW(),COLUMN()+Noise_ColM-2+Col_interval*(COLUMN()-2),4,TRUE,"Данные отчета")))-INDIRECT(ADDRESS(СтрокаY0_2-Строка0_2+ROW(),COLUMN()+ColMax-2+ColInterval_2*(COLUMN()-2),4,TRUE,"Данные отчета"))))</f>
        <v>27.86723684210483</v>
      </c>
      <c r="D16" s="29">
        <f ca="1">0.5*MAXA(ABS(IF($B$7,$A16,INDIRECT(ADDRESS(СтрокаY0_2-Строка0_2+ROW(),COLUMN()+Noise_ColM-2+Col_interval*(COLUMN()-2),4,TRUE,"Данные отчета")))-INDIRECT(ADDRESS(СтрокаY0_2-Строка0_2+ROW(),COLUMN()+ColMin-2+ColInterval_2*(COLUMN()-2),4,TRUE,"Данные отчета"))),ABS(IF($B$7,$A16,INDIRECT(ADDRESS(СтрокаY0_2-Строка0_2+ROW(),COLUMN()+Noise_ColM-2+Col_interval*(COLUMN()-2),4,TRUE,"Данные отчета")))-INDIRECT(ADDRESS(СтрокаY0_2-Строка0_2+ROW(),COLUMN()+ColMax-2+ColInterval_2*(COLUMN()-2),4,TRUE,"Данные отчета"))))</f>
        <v>22.236710526316529</v>
      </c>
      <c r="E16" s="29">
        <f ca="1">0.5*MAXA(ABS(IF($B$7,$A16,INDIRECT(ADDRESS(СтрокаY0_2-Строка0_2+ROW(),COLUMN()+Noise_ColM-2+Col_interval*(COLUMN()-2),4,TRUE,"Данные отчета")))-INDIRECT(ADDRESS(СтрокаY0_2-Строка0_2+ROW(),COLUMN()+ColMin-2+ColInterval_2*(COLUMN()-2),4,TRUE,"Данные отчета"))),ABS(IF($B$7,$A16,INDIRECT(ADDRESS(СтрокаY0_2-Строка0_2+ROW(),COLUMN()+Noise_ColM-2+Col_interval*(COLUMN()-2),4,TRUE,"Данные отчета")))-INDIRECT(ADDRESS(СтрокаY0_2-Строка0_2+ROW(),COLUMN()+ColMax-2+ColInterval_2*(COLUMN()-2),4,TRUE,"Данные отчета"))))</f>
        <v>29.191315789474174</v>
      </c>
      <c r="F16" s="29">
        <f ca="1">0.5*MAXA(ABS(IF($B$7,$A16,INDIRECT(ADDRESS(СтрокаY0_2-Строка0_2+ROW(),COLUMN()+Noise_ColM-2+Col_interval*(COLUMN()-2),4,TRUE,"Данные отчета")))-INDIRECT(ADDRESS(СтрокаY0_2-Строка0_2+ROW(),COLUMN()+ColMin-2+ColInterval_2*(COLUMN()-2),4,TRUE,"Данные отчета"))),ABS(IF($B$7,$A16,INDIRECT(ADDRESS(СтрокаY0_2-Строка0_2+ROW(),COLUMN()+Noise_ColM-2+Col_interval*(COLUMN()-2),4,TRUE,"Данные отчета")))-INDIRECT(ADDRESS(СтрокаY0_2-Строка0_2+ROW(),COLUMN()+ColMax-2+ColInterval_2*(COLUMN()-2),4,TRUE,"Данные отчета"))))</f>
        <v>26.529078947369271</v>
      </c>
      <c r="G16" s="29">
        <f ca="1">0.5*MAXA(ABS(IF($B$7,$A16,INDIRECT(ADDRESS(СтрокаY0_2-Строка0_2+ROW(),COLUMN()+Noise_ColM-2+Col_interval*(COLUMN()-2),4,TRUE,"Данные отчета")))-INDIRECT(ADDRESS(СтрокаY0_2-Строка0_2+ROW(),COLUMN()+ColMin-2+ColInterval_2*(COLUMN()-2),4,TRUE,"Данные отчета"))),ABS(IF($B$7,$A16,INDIRECT(ADDRESS(СтрокаY0_2-Строка0_2+ROW(),COLUMN()+Noise_ColM-2+Col_interval*(COLUMN()-2),4,TRUE,"Данные отчета")))-INDIRECT(ADDRESS(СтрокаY0_2-Строка0_2+ROW(),COLUMN()+ColMax-2+ColInterval_2*(COLUMN()-2),4,TRUE,"Данные отчета"))))</f>
        <v>24.626184210526844</v>
      </c>
      <c r="H16" s="29">
        <f ca="1">0.5*MAXA(ABS(IF($B$7,$A16,INDIRECT(ADDRESS(СтрокаY0_2-Строка0_2+ROW(),COLUMN()+Noise_ColM-2+Col_interval*(COLUMN()-2),4,TRUE,"Данные отчета")))-INDIRECT(ADDRESS(СтрокаY0_2-Строка0_2+ROW(),COLUMN()+ColMin-2+ColInterval_2*(COLUMN()-2),4,TRUE,"Данные отчета"))),ABS(IF($B$7,$A16,INDIRECT(ADDRESS(СтрокаY0_2-Строка0_2+ROW(),COLUMN()+Noise_ColM-2+Col_interval*(COLUMN()-2),4,TRUE,"Данные отчета")))-INDIRECT(ADDRESS(СтрокаY0_2-Строка0_2+ROW(),COLUMN()+ColMax-2+ColInterval_2*(COLUMN()-2),4,TRUE,"Данные отчета"))))</f>
        <v>22.617500000000291</v>
      </c>
      <c r="I16" s="29">
        <f ca="1">0.5*MAXA(ABS(IF($B$7,$A16,INDIRECT(ADDRESS(СтрокаY0_2-Строка0_2+ROW(),COLUMN()+Noise_ColM-2+Col_interval*(COLUMN()-2),4,TRUE,"Данные отчета")))-INDIRECT(ADDRESS(СтрокаY0_2-Строка0_2+ROW(),COLUMN()+ColMin-2+ColInterval_2*(COLUMN()-2),4,TRUE,"Данные отчета"))),ABS(IF($B$7,$A16,INDIRECT(ADDRESS(СтрокаY0_2-Строка0_2+ROW(),COLUMN()+Noise_ColM-2+Col_interval*(COLUMN()-2),4,TRUE,"Данные отчета")))-INDIRECT(ADDRESS(СтрокаY0_2-Строка0_2+ROW(),COLUMN()+ColMax-2+ColInterval_2*(COLUMN()-2),4,TRUE,"Данные отчета"))))</f>
        <v>19.787236842104903</v>
      </c>
      <c r="J16" s="29">
        <f ca="1">0.5*MAXA(ABS(IF($B$7,$A16,INDIRECT(ADDRESS(СтрокаY0_2-Строка0_2+ROW(),COLUMN()+Noise_ColM-2+Col_interval*(COLUMN()-2),4,TRUE,"Данные отчета")))-INDIRECT(ADDRESS(СтрокаY0_2-Строка0_2+ROW(),COLUMN()+ColMin-2+ColInterval_2*(COLUMN()-2),4,TRUE,"Данные отчета"))),ABS(IF($B$7,$A16,INDIRECT(ADDRESS(СтрокаY0_2-Строка0_2+ROW(),COLUMN()+Noise_ColM-2+Col_interval*(COLUMN()-2),4,TRUE,"Данные отчета")))-INDIRECT(ADDRESS(СтрокаY0_2-Строка0_2+ROW(),COLUMN()+ColMax-2+ColInterval_2*(COLUMN()-2),4,TRUE,"Данные отчета"))))</f>
        <v>22.720131578947985</v>
      </c>
      <c r="K16" s="29">
        <f ca="1">0.5*MAXA(ABS(IF($B$7,$A16,INDIRECT(ADDRESS(СтрокаY0_2-Строка0_2+ROW(),COLUMN()+Noise_ColM-2+Col_interval*(COLUMN()-2),4,TRUE,"Данные отчета")))-INDIRECT(ADDRESS(СтрокаY0_2-Строка0_2+ROW(),COLUMN()+ColMin-2+ColInterval_2*(COLUMN()-2),4,TRUE,"Данные отчета"))),ABS(IF($B$7,$A16,INDIRECT(ADDRESS(СтрокаY0_2-Строка0_2+ROW(),COLUMN()+Noise_ColM-2+Col_interval*(COLUMN()-2),4,TRUE,"Данные отчета")))-INDIRECT(ADDRESS(СтрокаY0_2-Строка0_2+ROW(),COLUMN()+ColMax-2+ColInterval_2*(COLUMN()-2),4,TRUE,"Данные отчета"))))</f>
        <v>26.673684210525607</v>
      </c>
      <c r="L16" s="29">
        <f ca="1">0.5*MAXA(ABS(IF($B$7,$A16,INDIRECT(ADDRESS(СтрокаY0_2-Строка0_2+ROW(),COLUMN()+Noise_ColM-2+Col_interval*(COLUMN()-2),4,TRUE,"Данные отчета")))-INDIRECT(ADDRESS(СтрокаY0_2-Строка0_2+ROW(),COLUMN()+ColMin-2+ColInterval_2*(COLUMN()-2),4,TRUE,"Данные отчета"))),ABS(IF($B$7,$A16,INDIRECT(ADDRESS(СтрокаY0_2-Строка0_2+ROW(),COLUMN()+Noise_ColM-2+Col_interval*(COLUMN()-2),4,TRUE,"Данные отчета")))-INDIRECT(ADDRESS(СтрокаY0_2-Строка0_2+ROW(),COLUMN()+ColMax-2+ColInterval_2*(COLUMN()-2),4,TRUE,"Данные отчета"))))</f>
        <v>26.860789473683326</v>
      </c>
      <c r="M16" s="29">
        <f ca="1">0.5*MAXA(ABS(IF($B$7,$A16,INDIRECT(ADDRESS(СтрокаY0_2-Строка0_2+ROW(),COLUMN()+Noise_ColM-2+Col_interval*(COLUMN()-2),4,TRUE,"Данные отчета")))-INDIRECT(ADDRESS(СтрокаY0_2-Строка0_2+ROW(),COLUMN()+ColMin-2+ColInterval_2*(COLUMN()-2),4,TRUE,"Данные отчета"))),ABS(IF($B$7,$A16,INDIRECT(ADDRESS(СтрокаY0_2-Строка0_2+ROW(),COLUMN()+Noise_ColM-2+Col_interval*(COLUMN()-2),4,TRUE,"Данные отчета")))-INDIRECT(ADDRESS(СтрокаY0_2-Строка0_2+ROW(),COLUMN()+ColMax-2+ColInterval_2*(COLUMN()-2),4,TRUE,"Данные отчета"))))</f>
        <v>20.210263157894587</v>
      </c>
      <c r="N16" s="29">
        <f ca="1">0.5*MAXA(ABS(IF($B$7,$A16,INDIRECT(ADDRESS(СтрокаY0_2-Строка0_2+ROW(),COLUMN()+Noise_ColM-2+Col_interval*(COLUMN()-2),4,TRUE,"Данные отчета")))-INDIRECT(ADDRESS(СтрокаY0_2-Строка0_2+ROW(),COLUMN()+ColMin-2+ColInterval_2*(COLUMN()-2),4,TRUE,"Данные отчета"))),ABS(IF($B$7,$A16,INDIRECT(ADDRESS(СтрокаY0_2-Строка0_2+ROW(),COLUMN()+Noise_ColM-2+Col_interval*(COLUMN()-2),4,TRUE,"Данные отчета")))-INDIRECT(ADDRESS(СтрокаY0_2-Строка0_2+ROW(),COLUMN()+ColMax-2+ColInterval_2*(COLUMN()-2),4,TRUE,"Данные отчета"))))</f>
        <v>19.818947368421505</v>
      </c>
      <c r="O16" s="29">
        <f ca="1">0.5*MAXA(ABS(IF($B$7,$A16,INDIRECT(ADDRESS(СтрокаY0_2-Строка0_2+ROW(),COLUMN()+Noise_ColM-2+Col_interval*(COLUMN()-2),4,TRUE,"Данные отчета")))-INDIRECT(ADDRESS(СтрокаY0_2-Строка0_2+ROW(),COLUMN()+ColMin-2+ColInterval_2*(COLUMN()-2),4,TRUE,"Данные отчета"))),ABS(IF($B$7,$A16,INDIRECT(ADDRESS(СтрокаY0_2-Строка0_2+ROW(),COLUMN()+Noise_ColM-2+Col_interval*(COLUMN()-2),4,TRUE,"Данные отчета")))-INDIRECT(ADDRESS(СтрокаY0_2-Строка0_2+ROW(),COLUMN()+ColMax-2+ColInterval_2*(COLUMN()-2),4,TRUE,"Данные отчета"))))</f>
        <v>28.333684210525462</v>
      </c>
      <c r="P16" s="29">
        <f ca="1">0.5*MAXA(ABS(IF($B$7,$A16,INDIRECT(ADDRESS(СтрокаY0_2-Строка0_2+ROW(),COLUMN()+Noise_ColM-2+Col_interval*(COLUMN()-2),4,TRUE,"Данные отчета")))-INDIRECT(ADDRESS(СтрокаY0_2-Строка0_2+ROW(),COLUMN()+ColMin-2+ColInterval_2*(COLUMN()-2),4,TRUE,"Данные отчета"))),ABS(IF($B$7,$A16,INDIRECT(ADDRESS(СтрокаY0_2-Строка0_2+ROW(),COLUMN()+Noise_ColM-2+Col_interval*(COLUMN()-2),4,TRUE,"Данные отчета")))-INDIRECT(ADDRESS(СтрокаY0_2-Строка0_2+ROW(),COLUMN()+ColMax-2+ColInterval_2*(COLUMN()-2),4,TRUE,"Данные отчета"))))</f>
        <v>24.51302631578983</v>
      </c>
      <c r="Q16" s="29">
        <f ca="1">0.5*MAXA(ABS(IF($B$7,$A16,INDIRECT(ADDRESS(СтрокаY0_2-Строка0_2+ROW(),COLUMN()+Noise_ColM-2+Col_interval*(COLUMN()-2),4,TRUE,"Данные отчета")))-INDIRECT(ADDRESS(СтрокаY0_2-Строка0_2+ROW(),COLUMN()+ColMin-2+ColInterval_2*(COLUMN()-2),4,TRUE,"Данные отчета"))),ABS(IF($B$7,$A16,INDIRECT(ADDRESS(СтрокаY0_2-Строка0_2+ROW(),COLUMN()+Noise_ColM-2+Col_interval*(COLUMN()-2),4,TRUE,"Данные отчета")))-INDIRECT(ADDRESS(СтрокаY0_2-Строка0_2+ROW(),COLUMN()+ColMax-2+ColInterval_2*(COLUMN()-2),4,TRUE,"Данные отчета"))))</f>
        <v>26.436842105262258</v>
      </c>
    </row>
    <row r="17" spans="1:17" ht="15.75">
      <c r="A17" s="28">
        <v>-5</v>
      </c>
      <c r="B17" s="29">
        <f ca="1">0.5*MAXA(ABS(IF($B$7,$A17,INDIRECT(ADDRESS(СтрокаY0_2-Строка0_2+ROW(),COLUMN()+Noise_ColM-2+Col_interval*(COLUMN()-2),4,TRUE,"Данные отчета")))-INDIRECT(ADDRESS(СтрокаY0_2-Строка0_2+ROW(),COLUMN()+ColMin-2+ColInterval_2*(COLUMN()-2),4,TRUE,"Данные отчета"))),ABS(IF($B$7,$A17,INDIRECT(ADDRESS(СтрокаY0_2-Строка0_2+ROW(),COLUMN()+Noise_ColM-2+Col_interval*(COLUMN()-2),4,TRUE,"Данные отчета")))-INDIRECT(ADDRESS(СтрокаY0_2-Строка0_2+ROW(),COLUMN()+ColMax-2+ColInterval_2*(COLUMN()-2),4,TRUE,"Данные отчета"))))</f>
        <v>28.089473684210134</v>
      </c>
      <c r="C17" s="29">
        <f ca="1">0.5*MAXA(ABS(IF($B$7,$A17,INDIRECT(ADDRESS(СтрокаY0_2-Строка0_2+ROW(),COLUMN()+Noise_ColM-2+Col_interval*(COLUMN()-2),4,TRUE,"Данные отчета")))-INDIRECT(ADDRESS(СтрокаY0_2-Строка0_2+ROW(),COLUMN()+ColMin-2+ColInterval_2*(COLUMN()-2),4,TRUE,"Данные отчета"))),ABS(IF($B$7,$A17,INDIRECT(ADDRESS(СтрокаY0_2-Строка0_2+ROW(),COLUMN()+Noise_ColM-2+Col_interval*(COLUMN()-2),4,TRUE,"Данные отчета")))-INDIRECT(ADDRESS(СтрокаY0_2-Строка0_2+ROW(),COLUMN()+ColMax-2+ColInterval_2*(COLUMN()-2),4,TRUE,"Данные отчета"))))</f>
        <v>22.976052631578568</v>
      </c>
      <c r="D17" s="29">
        <f ca="1">0.5*MAXA(ABS(IF($B$7,$A17,INDIRECT(ADDRESS(СтрокаY0_2-Строка0_2+ROW(),COLUMN()+Noise_ColM-2+Col_interval*(COLUMN()-2),4,TRUE,"Данные отчета")))-INDIRECT(ADDRESS(СтрокаY0_2-Строка0_2+ROW(),COLUMN()+ColMin-2+ColInterval_2*(COLUMN()-2),4,TRUE,"Данные отчета"))),ABS(IF($B$7,$A17,INDIRECT(ADDRESS(СтрокаY0_2-Строка0_2+ROW(),COLUMN()+Noise_ColM-2+Col_interval*(COLUMN()-2),4,TRUE,"Данные отчета")))-INDIRECT(ADDRESS(СтрокаY0_2-Строка0_2+ROW(),COLUMN()+ColMax-2+ColInterval_2*(COLUMN()-2),4,TRUE,"Данные отчета"))))</f>
        <v>23.107236842105522</v>
      </c>
      <c r="E17" s="29">
        <f ca="1">0.5*MAXA(ABS(IF($B$7,$A17,INDIRECT(ADDRESS(СтрокаY0_2-Строка0_2+ROW(),COLUMN()+Noise_ColM-2+Col_interval*(COLUMN()-2),4,TRUE,"Данные отчета")))-INDIRECT(ADDRESS(СтрокаY0_2-Строка0_2+ROW(),COLUMN()+ColMin-2+ColInterval_2*(COLUMN()-2),4,TRUE,"Данные отчета"))),ABS(IF($B$7,$A17,INDIRECT(ADDRESS(СтрокаY0_2-Строка0_2+ROW(),COLUMN()+Noise_ColM-2+Col_interval*(COLUMN()-2),4,TRUE,"Данные отчета")))-INDIRECT(ADDRESS(СтрокаY0_2-Строка0_2+ROW(),COLUMN()+ColMax-2+ColInterval_2*(COLUMN()-2),4,TRUE,"Данные отчета"))))</f>
        <v>20.20302631578943</v>
      </c>
      <c r="F17" s="29">
        <f ca="1">0.5*MAXA(ABS(IF($B$7,$A17,INDIRECT(ADDRESS(СтрокаY0_2-Строка0_2+ROW(),COLUMN()+Noise_ColM-2+Col_interval*(COLUMN()-2),4,TRUE,"Данные отчета")))-INDIRECT(ADDRESS(СтрокаY0_2-Строка0_2+ROW(),COLUMN()+ColMin-2+ColInterval_2*(COLUMN()-2),4,TRUE,"Данные отчета"))),ABS(IF($B$7,$A17,INDIRECT(ADDRESS(СтрокаY0_2-Строка0_2+ROW(),COLUMN()+Noise_ColM-2+Col_interval*(COLUMN()-2),4,TRUE,"Данные отчета")))-INDIRECT(ADDRESS(СтрокаY0_2-Строка0_2+ROW(),COLUMN()+ColMax-2+ColInterval_2*(COLUMN()-2),4,TRUE,"Данные отчета"))))</f>
        <v>21.199210526316165</v>
      </c>
      <c r="G17" s="29">
        <f ca="1">0.5*MAXA(ABS(IF($B$7,$A17,INDIRECT(ADDRESS(СтрокаY0_2-Строка0_2+ROW(),COLUMN()+Noise_ColM-2+Col_interval*(COLUMN()-2),4,TRUE,"Данные отчета")))-INDIRECT(ADDRESS(СтрокаY0_2-Строка0_2+ROW(),COLUMN()+ColMin-2+ColInterval_2*(COLUMN()-2),4,TRUE,"Данные отчета"))),ABS(IF($B$7,$A17,INDIRECT(ADDRESS(СтрокаY0_2-Строка0_2+ROW(),COLUMN()+Noise_ColM-2+Col_interval*(COLUMN()-2),4,TRUE,"Данные отчета")))-INDIRECT(ADDRESS(СтрокаY0_2-Строка0_2+ROW(),COLUMN()+ColMax-2+ColInterval_2*(COLUMN()-2),4,TRUE,"Данные отчета"))))</f>
        <v>19.746315789473556</v>
      </c>
      <c r="H17" s="29">
        <f ca="1">0.5*MAXA(ABS(IF($B$7,$A17,INDIRECT(ADDRESS(СтрокаY0_2-Строка0_2+ROW(),COLUMN()+Noise_ColM-2+Col_interval*(COLUMN()-2),4,TRUE,"Данные отчета")))-INDIRECT(ADDRESS(СтрокаY0_2-Строка0_2+ROW(),COLUMN()+ColMin-2+ColInterval_2*(COLUMN()-2),4,TRUE,"Данные отчета"))),ABS(IF($B$7,$A17,INDIRECT(ADDRESS(СтрокаY0_2-Строка0_2+ROW(),COLUMN()+Noise_ColM-2+Col_interval*(COLUMN()-2),4,TRUE,"Данные отчета")))-INDIRECT(ADDRESS(СтрокаY0_2-Строка0_2+ROW(),COLUMN()+ColMax-2+ColInterval_2*(COLUMN()-2),4,TRUE,"Данные отчета"))))</f>
        <v>24.180394736841663</v>
      </c>
      <c r="I17" s="29">
        <f ca="1">0.5*MAXA(ABS(IF($B$7,$A17,INDIRECT(ADDRESS(СтрокаY0_2-Строка0_2+ROW(),COLUMN()+Noise_ColM-2+Col_interval*(COLUMN()-2),4,TRUE,"Данные отчета")))-INDIRECT(ADDRESS(СтрокаY0_2-Строка0_2+ROW(),COLUMN()+ColMin-2+ColInterval_2*(COLUMN()-2),4,TRUE,"Данные отчета"))),ABS(IF($B$7,$A17,INDIRECT(ADDRESS(СтрокаY0_2-Строка0_2+ROW(),COLUMN()+Noise_ColM-2+Col_interval*(COLUMN()-2),4,TRUE,"Данные отчета")))-INDIRECT(ADDRESS(СтрокаY0_2-Строка0_2+ROW(),COLUMN()+ColMax-2+ColInterval_2*(COLUMN()-2),4,TRUE,"Данные отчета"))))</f>
        <v>19.174078947368798</v>
      </c>
      <c r="J17" s="29">
        <f ca="1">0.5*MAXA(ABS(IF($B$7,$A17,INDIRECT(ADDRESS(СтрокаY0_2-Строка0_2+ROW(),COLUMN()+Noise_ColM-2+Col_interval*(COLUMN()-2),4,TRUE,"Данные отчета")))-INDIRECT(ADDRESS(СтрокаY0_2-Строка0_2+ROW(),COLUMN()+ColMin-2+ColInterval_2*(COLUMN()-2),4,TRUE,"Данные отчета"))),ABS(IF($B$7,$A17,INDIRECT(ADDRESS(СтрокаY0_2-Строка0_2+ROW(),COLUMN()+Noise_ColM-2+Col_interval*(COLUMN()-2),4,TRUE,"Данные отчета")))-INDIRECT(ADDRESS(СтрокаY0_2-Строка0_2+ROW(),COLUMN()+ColMax-2+ColInterval_2*(COLUMN()-2),4,TRUE,"Данные отчета"))))</f>
        <v>37.003684210526444</v>
      </c>
      <c r="K17" s="29">
        <f ca="1">0.5*MAXA(ABS(IF($B$7,$A17,INDIRECT(ADDRESS(СтрокаY0_2-Строка0_2+ROW(),COLUMN()+Noise_ColM-2+Col_interval*(COLUMN()-2),4,TRUE,"Данные отчета")))-INDIRECT(ADDRESS(СтрокаY0_2-Строка0_2+ROW(),COLUMN()+ColMin-2+ColInterval_2*(COLUMN()-2),4,TRUE,"Данные отчета"))),ABS(IF($B$7,$A17,INDIRECT(ADDRESS(СтрокаY0_2-Строка0_2+ROW(),COLUMN()+Noise_ColM-2+Col_interval*(COLUMN()-2),4,TRUE,"Данные отчета")))-INDIRECT(ADDRESS(СтрокаY0_2-Строка0_2+ROW(),COLUMN()+ColMax-2+ColInterval_2*(COLUMN()-2),4,TRUE,"Данные отчета"))))</f>
        <v>22.979868421052743</v>
      </c>
      <c r="L17" s="29">
        <f ca="1">0.5*MAXA(ABS(IF($B$7,$A17,INDIRECT(ADDRESS(СтрокаY0_2-Строка0_2+ROW(),COLUMN()+Noise_ColM-2+Col_interval*(COLUMN()-2),4,TRUE,"Данные отчета")))-INDIRECT(ADDRESS(СтрокаY0_2-Строка0_2+ROW(),COLUMN()+ColMin-2+ColInterval_2*(COLUMN()-2),4,TRUE,"Данные отчета"))),ABS(IF($B$7,$A17,INDIRECT(ADDRESS(СтрокаY0_2-Строка0_2+ROW(),COLUMN()+Noise_ColM-2+Col_interval*(COLUMN()-2),4,TRUE,"Данные отчета")))-INDIRECT(ADDRESS(СтрокаY0_2-Строка0_2+ROW(),COLUMN()+ColMax-2+ColInterval_2*(COLUMN()-2),4,TRUE,"Данные отчета"))))</f>
        <v>20.98184210526324</v>
      </c>
      <c r="M17" s="29">
        <f ca="1">0.5*MAXA(ABS(IF($B$7,$A17,INDIRECT(ADDRESS(СтрокаY0_2-Строка0_2+ROW(),COLUMN()+Noise_ColM-2+Col_interval*(COLUMN()-2),4,TRUE,"Данные отчета")))-INDIRECT(ADDRESS(СтрокаY0_2-Строка0_2+ROW(),COLUMN()+ColMin-2+ColInterval_2*(COLUMN()-2),4,TRUE,"Данные отчета"))),ABS(IF($B$7,$A17,INDIRECT(ADDRESS(СтрокаY0_2-Строка0_2+ROW(),COLUMN()+Noise_ColM-2+Col_interval*(COLUMN()-2),4,TRUE,"Данные отчета")))-INDIRECT(ADDRESS(СтрокаY0_2-Строка0_2+ROW(),COLUMN()+ColMax-2+ColInterval_2*(COLUMN()-2),4,TRUE,"Данные отчета"))))</f>
        <v>17.906710526315692</v>
      </c>
      <c r="N17" s="29">
        <f ca="1">0.5*MAXA(ABS(IF($B$7,$A17,INDIRECT(ADDRESS(СтрокаY0_2-Строка0_2+ROW(),COLUMN()+Noise_ColM-2+Col_interval*(COLUMN()-2),4,TRUE,"Данные отчета")))-INDIRECT(ADDRESS(СтрокаY0_2-Строка0_2+ROW(),COLUMN()+ColMin-2+ColInterval_2*(COLUMN()-2),4,TRUE,"Данные отчета"))),ABS(IF($B$7,$A17,INDIRECT(ADDRESS(СтрокаY0_2-Строка0_2+ROW(),COLUMN()+Noise_ColM-2+Col_interval*(COLUMN()-2),4,TRUE,"Данные отчета")))-INDIRECT(ADDRESS(СтрокаY0_2-Строка0_2+ROW(),COLUMN()+ColMax-2+ColInterval_2*(COLUMN()-2),4,TRUE,"Данные отчета"))))</f>
        <v>28.970131578947075</v>
      </c>
      <c r="O17" s="29">
        <f ca="1">0.5*MAXA(ABS(IF($B$7,$A17,INDIRECT(ADDRESS(СтрокаY0_2-Строка0_2+ROW(),COLUMN()+Noise_ColM-2+Col_interval*(COLUMN()-2),4,TRUE,"Данные отчета")))-INDIRECT(ADDRESS(СтрокаY0_2-Строка0_2+ROW(),COLUMN()+ColMin-2+ColInterval_2*(COLUMN()-2),4,TRUE,"Данные отчета"))),ABS(IF($B$7,$A17,INDIRECT(ADDRESS(СтрокаY0_2-Строка0_2+ROW(),COLUMN()+Noise_ColM-2+Col_interval*(COLUMN()-2),4,TRUE,"Данные отчета")))-INDIRECT(ADDRESS(СтрокаY0_2-Строка0_2+ROW(),COLUMN()+ColMax-2+ColInterval_2*(COLUMN()-2),4,TRUE,"Данные отчета"))))</f>
        <v>21.541973684210461</v>
      </c>
      <c r="P17" s="29">
        <f ca="1">0.5*MAXA(ABS(IF($B$7,$A17,INDIRECT(ADDRESS(СтрокаY0_2-Строка0_2+ROW(),COLUMN()+Noise_ColM-2+Col_interval*(COLUMN()-2),4,TRUE,"Данные отчета")))-INDIRECT(ADDRESS(СтрокаY0_2-Строка0_2+ROW(),COLUMN()+ColMin-2+ColInterval_2*(COLUMN()-2),4,TRUE,"Данные отчета"))),ABS(IF($B$7,$A17,INDIRECT(ADDRESS(СтрокаY0_2-Строка0_2+ROW(),COLUMN()+Noise_ColM-2+Col_interval*(COLUMN()-2),4,TRUE,"Данные отчета")))-INDIRECT(ADDRESS(СтрокаY0_2-Строка0_2+ROW(),COLUMN()+ColMax-2+ColInterval_2*(COLUMN()-2),4,TRUE,"Данные отчета"))))</f>
        <v>30.433684210526735</v>
      </c>
      <c r="Q17" s="29">
        <f ca="1">0.5*MAXA(ABS(IF($B$7,$A17,INDIRECT(ADDRESS(СтрокаY0_2-Строка0_2+ROW(),COLUMN()+Noise_ColM-2+Col_interval*(COLUMN()-2),4,TRUE,"Данные отчета")))-INDIRECT(ADDRESS(СтрокаY0_2-Строка0_2+ROW(),COLUMN()+ColMin-2+ColInterval_2*(COLUMN()-2),4,TRUE,"Данные отчета"))),ABS(IF($B$7,$A17,INDIRECT(ADDRESS(СтрокаY0_2-Строка0_2+ROW(),COLUMN()+Noise_ColM-2+Col_interval*(COLUMN()-2),4,TRUE,"Данные отчета")))-INDIRECT(ADDRESS(СтрокаY0_2-Строка0_2+ROW(),COLUMN()+ColMax-2+ColInterval_2*(COLUMN()-2),4,TRUE,"Данные отчета"))))</f>
        <v>22.966447368420631</v>
      </c>
    </row>
    <row r="18" spans="1:17" ht="15.75">
      <c r="A18" s="28">
        <v>-2</v>
      </c>
      <c r="B18" s="29">
        <f ca="1">0.5*MAXA(ABS(IF($B$7,$A18,INDIRECT(ADDRESS(СтрокаY0_2-Строка0_2+ROW(),COLUMN()+Noise_ColM-2+Col_interval*(COLUMN()-2),4,TRUE,"Данные отчета")))-INDIRECT(ADDRESS(СтрокаY0_2-Строка0_2+ROW(),COLUMN()+ColMin-2+ColInterval_2*(COLUMN()-2),4,TRUE,"Данные отчета"))),ABS(IF($B$7,$A18,INDIRECT(ADDRESS(СтрокаY0_2-Строка0_2+ROW(),COLUMN()+Noise_ColM-2+Col_interval*(COLUMN()-2),4,TRUE,"Данные отчета")))-INDIRECT(ADDRESS(СтрокаY0_2-Строка0_2+ROW(),COLUMN()+ColMax-2+ColInterval_2*(COLUMN()-2),4,TRUE,"Данные отчета"))))</f>
        <v>23.888552631578932</v>
      </c>
      <c r="C18" s="29">
        <f ca="1">0.5*MAXA(ABS(IF($B$7,$A18,INDIRECT(ADDRESS(СтрокаY0_2-Строка0_2+ROW(),COLUMN()+Noise_ColM-2+Col_interval*(COLUMN()-2),4,TRUE,"Данные отчета")))-INDIRECT(ADDRESS(СтрокаY0_2-Строка0_2+ROW(),COLUMN()+ColMin-2+ColInterval_2*(COLUMN()-2),4,TRUE,"Данные отчета"))),ABS(IF($B$7,$A18,INDIRECT(ADDRESS(СтрокаY0_2-Строка0_2+ROW(),COLUMN()+Noise_ColM-2+Col_interval*(COLUMN()-2),4,TRUE,"Данные отчета")))-INDIRECT(ADDRESS(СтрокаY0_2-Строка0_2+ROW(),COLUMN()+ColMax-2+ColInterval_2*(COLUMN()-2),4,TRUE,"Данные отчета"))))</f>
        <v>19.21105263157915</v>
      </c>
      <c r="D18" s="29">
        <f ca="1">0.5*MAXA(ABS(IF($B$7,$A18,INDIRECT(ADDRESS(СтрокаY0_2-Строка0_2+ROW(),COLUMN()+Noise_ColM-2+Col_interval*(COLUMN()-2),4,TRUE,"Данные отчета")))-INDIRECT(ADDRESS(СтрокаY0_2-Строка0_2+ROW(),COLUMN()+ColMin-2+ColInterval_2*(COLUMN()-2),4,TRUE,"Данные отчета"))),ABS(IF($B$7,$A18,INDIRECT(ADDRESS(СтрокаY0_2-Строка0_2+ROW(),COLUMN()+Noise_ColM-2+Col_interval*(COLUMN()-2),4,TRUE,"Данные отчета")))-INDIRECT(ADDRESS(СтрокаY0_2-Строка0_2+ROW(),COLUMN()+ColMax-2+ColInterval_2*(COLUMN()-2),4,TRUE,"Данные отчета"))))</f>
        <v>20.217763157894751</v>
      </c>
      <c r="E18" s="29">
        <f ca="1">0.5*MAXA(ABS(IF($B$7,$A18,INDIRECT(ADDRESS(СтрокаY0_2-Строка0_2+ROW(),COLUMN()+Noise_ColM-2+Col_interval*(COLUMN()-2),4,TRUE,"Данные отчета")))-INDIRECT(ADDRESS(СтрокаY0_2-Строка0_2+ROW(),COLUMN()+ColMin-2+ColInterval_2*(COLUMN()-2),4,TRUE,"Данные отчета"))),ABS(IF($B$7,$A18,INDIRECT(ADDRESS(СтрокаY0_2-Строка0_2+ROW(),COLUMN()+Noise_ColM-2+Col_interval*(COLUMN()-2),4,TRUE,"Данные отчета")))-INDIRECT(ADDRESS(СтрокаY0_2-Строка0_2+ROW(),COLUMN()+ColMax-2+ColInterval_2*(COLUMN()-2),4,TRUE,"Данные отчета"))))</f>
        <v>23.301842105262949</v>
      </c>
      <c r="F18" s="29">
        <f ca="1">0.5*MAXA(ABS(IF($B$7,$A18,INDIRECT(ADDRESS(СтрокаY0_2-Строка0_2+ROW(),COLUMN()+Noise_ColM-2+Col_interval*(COLUMN()-2),4,TRUE,"Данные отчета")))-INDIRECT(ADDRESS(СтрокаY0_2-Строка0_2+ROW(),COLUMN()+ColMin-2+ColInterval_2*(COLUMN()-2),4,TRUE,"Данные отчета"))),ABS(IF($B$7,$A18,INDIRECT(ADDRESS(СтрокаY0_2-Строка0_2+ROW(),COLUMN()+Noise_ColM-2+Col_interval*(COLUMN()-2),4,TRUE,"Данные отчета")))-INDIRECT(ADDRESS(СтрокаY0_2-Строка0_2+ROW(),COLUMN()+ColMax-2+ColInterval_2*(COLUMN()-2),4,TRUE,"Данные отчета"))))</f>
        <v>21.730921052631402</v>
      </c>
      <c r="G18" s="29">
        <f ca="1">0.5*MAXA(ABS(IF($B$7,$A18,INDIRECT(ADDRESS(СтрокаY0_2-Строка0_2+ROW(),COLUMN()+Noise_ColM-2+Col_interval*(COLUMN()-2),4,TRUE,"Данные отчета")))-INDIRECT(ADDRESS(СтрокаY0_2-Строка0_2+ROW(),COLUMN()+ColMin-2+ColInterval_2*(COLUMN()-2),4,TRUE,"Данные отчета"))),ABS(IF($B$7,$A18,INDIRECT(ADDRESS(СтрокаY0_2-Строка0_2+ROW(),COLUMN()+Noise_ColM-2+Col_interval*(COLUMN()-2),4,TRUE,"Данные отчета")))-INDIRECT(ADDRESS(СтрокаY0_2-Строка0_2+ROW(),COLUMN()+ColMax-2+ColInterval_2*(COLUMN()-2),4,TRUE,"Данные отчета"))))</f>
        <v>25.763815789473483</v>
      </c>
      <c r="H18" s="29">
        <f ca="1">0.5*MAXA(ABS(IF($B$7,$A18,INDIRECT(ADDRESS(СтрокаY0_2-Строка0_2+ROW(),COLUMN()+Noise_ColM-2+Col_interval*(COLUMN()-2),4,TRUE,"Данные отчета")))-INDIRECT(ADDRESS(СтрокаY0_2-Строка0_2+ROW(),COLUMN()+ColMin-2+ColInterval_2*(COLUMN()-2),4,TRUE,"Данные отчета"))),ABS(IF($B$7,$A18,INDIRECT(ADDRESS(СтрокаY0_2-Строка0_2+ROW(),COLUMN()+Noise_ColM-2+Col_interval*(COLUMN()-2),4,TRUE,"Данные отчета")))-INDIRECT(ADDRESS(СтрокаY0_2-Строка0_2+ROW(),COLUMN()+ColMax-2+ColInterval_2*(COLUMN()-2),4,TRUE,"Данные отчета"))))</f>
        <v>24.228684210526353</v>
      </c>
      <c r="I18" s="29">
        <f ca="1">0.5*MAXA(ABS(IF($B$7,$A18,INDIRECT(ADDRESS(СтрокаY0_2-Строка0_2+ROW(),COLUMN()+Noise_ColM-2+Col_interval*(COLUMN()-2),4,TRUE,"Данные отчета")))-INDIRECT(ADDRESS(СтрокаY0_2-Строка0_2+ROW(),COLUMN()+ColMin-2+ColInterval_2*(COLUMN()-2),4,TRUE,"Данные отчета"))),ABS(IF($B$7,$A18,INDIRECT(ADDRESS(СтрокаY0_2-Строка0_2+ROW(),COLUMN()+Noise_ColM-2+Col_interval*(COLUMN()-2),4,TRUE,"Данные отчета")))-INDIRECT(ADDRESS(СтрокаY0_2-Строка0_2+ROW(),COLUMN()+ColMax-2+ColInterval_2*(COLUMN()-2),4,TRUE,"Данные отчета"))))</f>
        <v>18.819605263157882</v>
      </c>
      <c r="J18" s="29">
        <f ca="1">0.5*MAXA(ABS(IF($B$7,$A18,INDIRECT(ADDRESS(СтрокаY0_2-Строка0_2+ROW(),COLUMN()+Noise_ColM-2+Col_interval*(COLUMN()-2),4,TRUE,"Данные отчета")))-INDIRECT(ADDRESS(СтрокаY0_2-Строка0_2+ROW(),COLUMN()+ColMin-2+ColInterval_2*(COLUMN()-2),4,TRUE,"Данные отчета"))),ABS(IF($B$7,$A18,INDIRECT(ADDRESS(СтрокаY0_2-Строка0_2+ROW(),COLUMN()+Noise_ColM-2+Col_interval*(COLUMN()-2),4,TRUE,"Данные отчета")))-INDIRECT(ADDRESS(СтрокаY0_2-Строка0_2+ROW(),COLUMN()+ColMax-2+ColInterval_2*(COLUMN()-2),4,TRUE,"Данные отчета"))))</f>
        <v>23.752763157894606</v>
      </c>
      <c r="K18" s="29">
        <f ca="1">0.5*MAXA(ABS(IF($B$7,$A18,INDIRECT(ADDRESS(СтрокаY0_2-Строка0_2+ROW(),COLUMN()+Noise_ColM-2+Col_interval*(COLUMN()-2),4,TRUE,"Данные отчета")))-INDIRECT(ADDRESS(СтрокаY0_2-Строка0_2+ROW(),COLUMN()+ColMin-2+ColInterval_2*(COLUMN()-2),4,TRUE,"Данные отчета"))),ABS(IF($B$7,$A18,INDIRECT(ADDRESS(СтрокаY0_2-Строка0_2+ROW(),COLUMN()+Noise_ColM-2+Col_interval*(COLUMN()-2),4,TRUE,"Данные отчета")))-INDIRECT(ADDRESS(СтрокаY0_2-Строка0_2+ROW(),COLUMN()+ColMax-2+ColInterval_2*(COLUMN()-2),4,TRUE,"Данные отчета"))))</f>
        <v>29.639210526315765</v>
      </c>
      <c r="L18" s="29">
        <f ca="1">0.5*MAXA(ABS(IF($B$7,$A18,INDIRECT(ADDRESS(СтрокаY0_2-Строка0_2+ROW(),COLUMN()+Noise_ColM-2+Col_interval*(COLUMN()-2),4,TRUE,"Данные отчета")))-INDIRECT(ADDRESS(СтрокаY0_2-Строка0_2+ROW(),COLUMN()+ColMin-2+ColInterval_2*(COLUMN()-2),4,TRUE,"Данные отчета"))),ABS(IF($B$7,$A18,INDIRECT(ADDRESS(СтрокаY0_2-Строка0_2+ROW(),COLUMN()+Noise_ColM-2+Col_interval*(COLUMN()-2),4,TRUE,"Данные отчета")))-INDIRECT(ADDRESS(СтрокаY0_2-Строка0_2+ROW(),COLUMN()+ColMax-2+ColInterval_2*(COLUMN()-2),4,TRUE,"Данные отчета"))))</f>
        <v>23.183026315789448</v>
      </c>
      <c r="M18" s="29">
        <f ca="1">0.5*MAXA(ABS(IF($B$7,$A18,INDIRECT(ADDRESS(СтрокаY0_2-Строка0_2+ROW(),COLUMN()+Noise_ColM-2+Col_interval*(COLUMN()-2),4,TRUE,"Данные отчета")))-INDIRECT(ADDRESS(СтрокаY0_2-Строка0_2+ROW(),COLUMN()+ColMin-2+ColInterval_2*(COLUMN()-2),4,TRUE,"Данные отчета"))),ABS(IF($B$7,$A18,INDIRECT(ADDRESS(СтрокаY0_2-Строка0_2+ROW(),COLUMN()+Noise_ColM-2+Col_interval*(COLUMN()-2),4,TRUE,"Данные отчета")))-INDIRECT(ADDRESS(СтрокаY0_2-Строка0_2+ROW(),COLUMN()+ColMax-2+ColInterval_2*(COLUMN()-2),4,TRUE,"Данные отчета"))))</f>
        <v>24.315000000000055</v>
      </c>
      <c r="N18" s="29">
        <f ca="1">0.5*MAXA(ABS(IF($B$7,$A18,INDIRECT(ADDRESS(СтрокаY0_2-Строка0_2+ROW(),COLUMN()+Noise_ColM-2+Col_interval*(COLUMN()-2),4,TRUE,"Данные отчета")))-INDIRECT(ADDRESS(СтрокаY0_2-Строка0_2+ROW(),COLUMN()+ColMin-2+ColInterval_2*(COLUMN()-2),4,TRUE,"Данные отчета"))),ABS(IF($B$7,$A18,INDIRECT(ADDRESS(СтрокаY0_2-Строка0_2+ROW(),COLUMN()+Noise_ColM-2+Col_interval*(COLUMN()-2),4,TRUE,"Данные отчета")))-INDIRECT(ADDRESS(СтрокаY0_2-Строка0_2+ROW(),COLUMN()+ColMax-2+ColInterval_2*(COLUMN()-2),4,TRUE,"Данные отчета"))))</f>
        <v>24.949473684210716</v>
      </c>
      <c r="O18" s="29">
        <f ca="1">0.5*MAXA(ABS(IF($B$7,$A18,INDIRECT(ADDRESS(СтрокаY0_2-Строка0_2+ROW(),COLUMN()+Noise_ColM-2+Col_interval*(COLUMN()-2),4,TRUE,"Данные отчета")))-INDIRECT(ADDRESS(СтрокаY0_2-Строка0_2+ROW(),COLUMN()+ColMin-2+ColInterval_2*(COLUMN()-2),4,TRUE,"Данные отчета"))),ABS(IF($B$7,$A18,INDIRECT(ADDRESS(СтрокаY0_2-Строка0_2+ROW(),COLUMN()+Noise_ColM-2+Col_interval*(COLUMN()-2),4,TRUE,"Данные отчета")))-INDIRECT(ADDRESS(СтрокаY0_2-Строка0_2+ROW(),COLUMN()+ColMax-2+ColInterval_2*(COLUMN()-2),4,TRUE,"Данные отчета"))))</f>
        <v>22.520394736842263</v>
      </c>
      <c r="P18" s="29">
        <f ca="1">0.5*MAXA(ABS(IF($B$7,$A18,INDIRECT(ADDRESS(СтрокаY0_2-Строка0_2+ROW(),COLUMN()+Noise_ColM-2+Col_interval*(COLUMN()-2),4,TRUE,"Данные отчета")))-INDIRECT(ADDRESS(СтрокаY0_2-Строка0_2+ROW(),COLUMN()+ColMin-2+ColInterval_2*(COLUMN()-2),4,TRUE,"Данные отчета"))),ABS(IF($B$7,$A18,INDIRECT(ADDRESS(СтрокаY0_2-Строка0_2+ROW(),COLUMN()+Noise_ColM-2+Col_interval*(COLUMN()-2),4,TRUE,"Данные отчета")))-INDIRECT(ADDRESS(СтрокаY0_2-Строка0_2+ROW(),COLUMN()+ColMax-2+ColInterval_2*(COLUMN()-2),4,TRUE,"Данные отчета"))))</f>
        <v>19.820131578947439</v>
      </c>
      <c r="Q18" s="29">
        <f ca="1">0.5*MAXA(ABS(IF($B$7,$A18,INDIRECT(ADDRESS(СтрокаY0_2-Строка0_2+ROW(),COLUMN()+Noise_ColM-2+Col_interval*(COLUMN()-2),4,TRUE,"Данные отчета")))-INDIRECT(ADDRESS(СтрокаY0_2-Строка0_2+ROW(),COLUMN()+ColMin-2+ColInterval_2*(COLUMN()-2),4,TRUE,"Данные отчета"))),ABS(IF($B$7,$A18,INDIRECT(ADDRESS(СтрокаY0_2-Строка0_2+ROW(),COLUMN()+Noise_ColM-2+Col_interval*(COLUMN()-2),4,TRUE,"Данные отчета")))-INDIRECT(ADDRESS(СтрокаY0_2-Строка0_2+ROW(),COLUMN()+ColMax-2+ColInterval_2*(COLUMN()-2),4,TRUE,"Данные отчета"))))</f>
        <v>42.596842105263022</v>
      </c>
    </row>
    <row r="19" spans="1:17" ht="15.75">
      <c r="A19" s="28">
        <v>0</v>
      </c>
      <c r="B19" s="29">
        <f ca="1">0.5*MAXA(ABS(IF($B$7,$A19,INDIRECT(ADDRESS(СтрокаY0_2-Строка0_2+ROW(),COLUMN()+Noise_ColM-2+Col_interval*(COLUMN()-2),4,TRUE,"Данные отчета")))-INDIRECT(ADDRESS(СтрокаY0_2-Строка0_2+ROW(),COLUMN()+ColMin-2+ColInterval_2*(COLUMN()-2),4,TRUE,"Данные отчета"))),ABS(IF($B$7,$A19,INDIRECT(ADDRESS(СтрокаY0_2-Строка0_2+ROW(),COLUMN()+Noise_ColM-2+Col_interval*(COLUMN()-2),4,TRUE,"Данные отчета")))-INDIRECT(ADDRESS(СтрокаY0_2-Строка0_2+ROW(),COLUMN()+ColMax-2+ColInterval_2*(COLUMN()-2),4,TRUE,"Данные отчета"))))</f>
        <v>23.106315789473683</v>
      </c>
      <c r="C19" s="29">
        <f ca="1">0.5*MAXA(ABS(IF($B$7,$A19,INDIRECT(ADDRESS(СтрокаY0_2-Строка0_2+ROW(),COLUMN()+Noise_ColM-2+Col_interval*(COLUMN()-2),4,TRUE,"Данные отчета")))-INDIRECT(ADDRESS(СтрокаY0_2-Строка0_2+ROW(),COLUMN()+ColMin-2+ColInterval_2*(COLUMN()-2),4,TRUE,"Данные отчета"))),ABS(IF($B$7,$A19,INDIRECT(ADDRESS(СтрокаY0_2-Строка0_2+ROW(),COLUMN()+Noise_ColM-2+Col_interval*(COLUMN()-2),4,TRUE,"Данные отчета")))-INDIRECT(ADDRESS(СтрокаY0_2-Строка0_2+ROW(),COLUMN()+ColMax-2+ColInterval_2*(COLUMN()-2),4,TRUE,"Данные отчета"))))</f>
        <v>21.549342105263158</v>
      </c>
      <c r="D19" s="29">
        <f ca="1">0.5*MAXA(ABS(IF($B$7,$A19,INDIRECT(ADDRESS(СтрокаY0_2-Строка0_2+ROW(),COLUMN()+Noise_ColM-2+Col_interval*(COLUMN()-2),4,TRUE,"Данные отчета")))-INDIRECT(ADDRESS(СтрокаY0_2-Строка0_2+ROW(),COLUMN()+ColMin-2+ColInterval_2*(COLUMN()-2),4,TRUE,"Данные отчета"))),ABS(IF($B$7,$A19,INDIRECT(ADDRESS(СтрокаY0_2-Строка0_2+ROW(),COLUMN()+Noise_ColM-2+Col_interval*(COLUMN()-2),4,TRUE,"Данные отчета")))-INDIRECT(ADDRESS(СтрокаY0_2-Строка0_2+ROW(),COLUMN()+ColMax-2+ColInterval_2*(COLUMN()-2),4,TRUE,"Данные отчета"))))</f>
        <v>21.612894736842104</v>
      </c>
      <c r="E19" s="29">
        <f ca="1">0.5*MAXA(ABS(IF($B$7,$A19,INDIRECT(ADDRESS(СтрокаY0_2-Строка0_2+ROW(),COLUMN()+Noise_ColM-2+Col_interval*(COLUMN()-2),4,TRUE,"Данные отчета")))-INDIRECT(ADDRESS(СтрокаY0_2-Строка0_2+ROW(),COLUMN()+ColMin-2+ColInterval_2*(COLUMN()-2),4,TRUE,"Данные отчета"))),ABS(IF($B$7,$A19,INDIRECT(ADDRESS(СтрокаY0_2-Строка0_2+ROW(),COLUMN()+Noise_ColM-2+Col_interval*(COLUMN()-2),4,TRUE,"Данные отчета")))-INDIRECT(ADDRESS(СтрокаY0_2-Строка0_2+ROW(),COLUMN()+ColMax-2+ColInterval_2*(COLUMN()-2),4,TRUE,"Данные отчета"))))</f>
        <v>21.388684210526314</v>
      </c>
      <c r="F19" s="29">
        <f ca="1">0.5*MAXA(ABS(IF($B$7,$A19,INDIRECT(ADDRESS(СтрокаY0_2-Строка0_2+ROW(),COLUMN()+Noise_ColM-2+Col_interval*(COLUMN()-2),4,TRUE,"Данные отчета")))-INDIRECT(ADDRESS(СтрокаY0_2-Строка0_2+ROW(),COLUMN()+ColMin-2+ColInterval_2*(COLUMN()-2),4,TRUE,"Данные отчета"))),ABS(IF($B$7,$A19,INDIRECT(ADDRESS(СтрокаY0_2-Строка0_2+ROW(),COLUMN()+Noise_ColM-2+Col_interval*(COLUMN()-2),4,TRUE,"Данные отчета")))-INDIRECT(ADDRESS(СтрокаY0_2-Строка0_2+ROW(),COLUMN()+ColMax-2+ColInterval_2*(COLUMN()-2),4,TRUE,"Данные отчета"))))</f>
        <v>22.773289473684208</v>
      </c>
      <c r="G19" s="29">
        <f ca="1">0.5*MAXA(ABS(IF($B$7,$A19,INDIRECT(ADDRESS(СтрокаY0_2-Строка0_2+ROW(),COLUMN()+Noise_ColM-2+Col_interval*(COLUMN()-2),4,TRUE,"Данные отчета")))-INDIRECT(ADDRESS(СтрокаY0_2-Строка0_2+ROW(),COLUMN()+ColMin-2+ColInterval_2*(COLUMN()-2),4,TRUE,"Данные отчета"))),ABS(IF($B$7,$A19,INDIRECT(ADDRESS(СтрокаY0_2-Строка0_2+ROW(),COLUMN()+Noise_ColM-2+Col_interval*(COLUMN()-2),4,TRUE,"Данные отчета")))-INDIRECT(ADDRESS(СтрокаY0_2-Строка0_2+ROW(),COLUMN()+ColMax-2+ColInterval_2*(COLUMN()-2),4,TRUE,"Данные отчета"))))</f>
        <v>22.653421052631579</v>
      </c>
      <c r="H19" s="29">
        <f ca="1">0.5*MAXA(ABS(IF($B$7,$A19,INDIRECT(ADDRESS(СтрокаY0_2-Строка0_2+ROW(),COLUMN()+Noise_ColM-2+Col_interval*(COLUMN()-2),4,TRUE,"Данные отчета")))-INDIRECT(ADDRESS(СтрокаY0_2-Строка0_2+ROW(),COLUMN()+ColMin-2+ColInterval_2*(COLUMN()-2),4,TRUE,"Данные отчета"))),ABS(IF($B$7,$A19,INDIRECT(ADDRESS(СтрокаY0_2-Строка0_2+ROW(),COLUMN()+Noise_ColM-2+Col_interval*(COLUMN()-2),4,TRUE,"Данные отчета")))-INDIRECT(ADDRESS(СтрокаY0_2-Строка0_2+ROW(),COLUMN()+ColMax-2+ColInterval_2*(COLUMN()-2),4,TRUE,"Данные отчета"))))</f>
        <v>26.469605263157895</v>
      </c>
      <c r="I19" s="29">
        <f ca="1">0.5*MAXA(ABS(IF($B$7,$A19,INDIRECT(ADDRESS(СтрокаY0_2-Строка0_2+ROW(),COLUMN()+Noise_ColM-2+Col_interval*(COLUMN()-2),4,TRUE,"Данные отчета")))-INDIRECT(ADDRESS(СтрокаY0_2-Строка0_2+ROW(),COLUMN()+ColMin-2+ColInterval_2*(COLUMN()-2),4,TRUE,"Данные отчета"))),ABS(IF($B$7,$A19,INDIRECT(ADDRESS(СтрокаY0_2-Строка0_2+ROW(),COLUMN()+Noise_ColM-2+Col_interval*(COLUMN()-2),4,TRUE,"Данные отчета")))-INDIRECT(ADDRESS(СтрокаY0_2-Строка0_2+ROW(),COLUMN()+ColMax-2+ColInterval_2*(COLUMN()-2),4,TRUE,"Данные отчета"))))</f>
        <v>23.058815789473684</v>
      </c>
      <c r="J19" s="29">
        <f ca="1">0.5*MAXA(ABS(IF($B$7,$A19,INDIRECT(ADDRESS(СтрокаY0_2-Строка0_2+ROW(),COLUMN()+Noise_ColM-2+Col_interval*(COLUMN()-2),4,TRUE,"Данные отчета")))-INDIRECT(ADDRESS(СтрокаY0_2-Строка0_2+ROW(),COLUMN()+ColMin-2+ColInterval_2*(COLUMN()-2),4,TRUE,"Данные отчета"))),ABS(IF($B$7,$A19,INDIRECT(ADDRESS(СтрокаY0_2-Строка0_2+ROW(),COLUMN()+Noise_ColM-2+Col_interval*(COLUMN()-2),4,TRUE,"Данные отчета")))-INDIRECT(ADDRESS(СтрокаY0_2-Строка0_2+ROW(),COLUMN()+ColMax-2+ColInterval_2*(COLUMN()-2),4,TRUE,"Данные отчета"))))</f>
        <v>24.090394736842107</v>
      </c>
      <c r="K19" s="29">
        <f ca="1">0.5*MAXA(ABS(IF($B$7,$A19,INDIRECT(ADDRESS(СтрокаY0_2-Строка0_2+ROW(),COLUMN()+Noise_ColM-2+Col_interval*(COLUMN()-2),4,TRUE,"Данные отчета")))-INDIRECT(ADDRESS(СтрокаY0_2-Строка0_2+ROW(),COLUMN()+ColMin-2+ColInterval_2*(COLUMN()-2),4,TRUE,"Данные отчета"))),ABS(IF($B$7,$A19,INDIRECT(ADDRESS(СтрокаY0_2-Строка0_2+ROW(),COLUMN()+Noise_ColM-2+Col_interval*(COLUMN()-2),4,TRUE,"Данные отчета")))-INDIRECT(ADDRESS(СтрокаY0_2-Строка0_2+ROW(),COLUMN()+ColMax-2+ColInterval_2*(COLUMN()-2),4,TRUE,"Данные отчета"))))</f>
        <v>22.228815789473686</v>
      </c>
      <c r="L19" s="29">
        <f ca="1">0.5*MAXA(ABS(IF($B$7,$A19,INDIRECT(ADDRESS(СтрокаY0_2-Строка0_2+ROW(),COLUMN()+Noise_ColM-2+Col_interval*(COLUMN()-2),4,TRUE,"Данные отчета")))-INDIRECT(ADDRESS(СтрокаY0_2-Строка0_2+ROW(),COLUMN()+ColMin-2+ColInterval_2*(COLUMN()-2),4,TRUE,"Данные отчета"))),ABS(IF($B$7,$A19,INDIRECT(ADDRESS(СтрокаY0_2-Строка0_2+ROW(),COLUMN()+Noise_ColM-2+Col_interval*(COLUMN()-2),4,TRUE,"Данные отчета")))-INDIRECT(ADDRESS(СтрокаY0_2-Строка0_2+ROW(),COLUMN()+ColMax-2+ColInterval_2*(COLUMN()-2),4,TRUE,"Данные отчета"))))</f>
        <v>24.975657894736841</v>
      </c>
      <c r="M19" s="29">
        <f ca="1">0.5*MAXA(ABS(IF($B$7,$A19,INDIRECT(ADDRESS(СтрокаY0_2-Строка0_2+ROW(),COLUMN()+Noise_ColM-2+Col_interval*(COLUMN()-2),4,TRUE,"Данные отчета")))-INDIRECT(ADDRESS(СтрокаY0_2-Строка0_2+ROW(),COLUMN()+ColMin-2+ColInterval_2*(COLUMN()-2),4,TRUE,"Данные отчета"))),ABS(IF($B$7,$A19,INDIRECT(ADDRESS(СтрокаY0_2-Строка0_2+ROW(),COLUMN()+Noise_ColM-2+Col_interval*(COLUMN()-2),4,TRUE,"Данные отчета")))-INDIRECT(ADDRESS(СтрокаY0_2-Строка0_2+ROW(),COLUMN()+ColMax-2+ColInterval_2*(COLUMN()-2),4,TRUE,"Данные отчета"))))</f>
        <v>21.081973684210524</v>
      </c>
      <c r="N19" s="29">
        <f ca="1">0.5*MAXA(ABS(IF($B$7,$A19,INDIRECT(ADDRESS(СтрокаY0_2-Строка0_2+ROW(),COLUMN()+Noise_ColM-2+Col_interval*(COLUMN()-2),4,TRUE,"Данные отчета")))-INDIRECT(ADDRESS(СтрокаY0_2-Строка0_2+ROW(),COLUMN()+ColMin-2+ColInterval_2*(COLUMN()-2),4,TRUE,"Данные отчета"))),ABS(IF($B$7,$A19,INDIRECT(ADDRESS(СтрокаY0_2-Строка0_2+ROW(),COLUMN()+Noise_ColM-2+Col_interval*(COLUMN()-2),4,TRUE,"Данные отчета")))-INDIRECT(ADDRESS(СтрокаY0_2-Строка0_2+ROW(),COLUMN()+ColMax-2+ColInterval_2*(COLUMN()-2),4,TRUE,"Данные отчета"))))</f>
        <v>26.676578947368419</v>
      </c>
      <c r="O19" s="29">
        <f ca="1">0.5*MAXA(ABS(IF($B$7,$A19,INDIRECT(ADDRESS(СтрокаY0_2-Строка0_2+ROW(),COLUMN()+Noise_ColM-2+Col_interval*(COLUMN()-2),4,TRUE,"Данные отчета")))-INDIRECT(ADDRESS(СтрокаY0_2-Строка0_2+ROW(),COLUMN()+ColMin-2+ColInterval_2*(COLUMN()-2),4,TRUE,"Данные отчета"))),ABS(IF($B$7,$A19,INDIRECT(ADDRESS(СтрокаY0_2-Строка0_2+ROW(),COLUMN()+Noise_ColM-2+Col_interval*(COLUMN()-2),4,TRUE,"Данные отчета")))-INDIRECT(ADDRESS(СтрокаY0_2-Строка0_2+ROW(),COLUMN()+ColMax-2+ColInterval_2*(COLUMN()-2),4,TRUE,"Данные отчета"))))</f>
        <v>18.967105263157897</v>
      </c>
      <c r="P19" s="29">
        <f ca="1">0.5*MAXA(ABS(IF($B$7,$A19,INDIRECT(ADDRESS(СтрокаY0_2-Строка0_2+ROW(),COLUMN()+Noise_ColM-2+Col_interval*(COLUMN()-2),4,TRUE,"Данные отчета")))-INDIRECT(ADDRESS(СтрокаY0_2-Строка0_2+ROW(),COLUMN()+ColMin-2+ColInterval_2*(COLUMN()-2),4,TRUE,"Данные отчета"))),ABS(IF($B$7,$A19,INDIRECT(ADDRESS(СтрокаY0_2-Строка0_2+ROW(),COLUMN()+Noise_ColM-2+Col_interval*(COLUMN()-2),4,TRUE,"Данные отчета")))-INDIRECT(ADDRESS(СтрокаY0_2-Строка0_2+ROW(),COLUMN()+ColMax-2+ColInterval_2*(COLUMN()-2),4,TRUE,"Данные отчета"))))</f>
        <v>22.075131578947371</v>
      </c>
      <c r="Q19" s="29">
        <f ca="1">0.5*MAXA(ABS(IF($B$7,$A19,INDIRECT(ADDRESS(СтрокаY0_2-Строка0_2+ROW(),COLUMN()+Noise_ColM-2+Col_interval*(COLUMN()-2),4,TRUE,"Данные отчета")))-INDIRECT(ADDRESS(СтрокаY0_2-Строка0_2+ROW(),COLUMN()+ColMin-2+ColInterval_2*(COLUMN()-2),4,TRUE,"Данные отчета"))),ABS(IF($B$7,$A19,INDIRECT(ADDRESS(СтрокаY0_2-Строка0_2+ROW(),COLUMN()+Noise_ColM-2+Col_interval*(COLUMN()-2),4,TRUE,"Данные отчета")))-INDIRECT(ADDRESS(СтрокаY0_2-Строка0_2+ROW(),COLUMN()+ColMax-2+ColInterval_2*(COLUMN()-2),4,TRUE,"Данные отчета"))))</f>
        <v>29.165526315789474</v>
      </c>
    </row>
    <row r="20" spans="1:17" ht="15.75">
      <c r="A20" s="28">
        <v>2</v>
      </c>
      <c r="B20" s="29">
        <f ca="1">0.5*MAXA(ABS(IF($B$7,$A20,INDIRECT(ADDRESS(СтрокаY0_2-Строка0_2+ROW(),COLUMN()+Noise_ColM-2+Col_interval*(COLUMN()-2),4,TRUE,"Данные отчета")))-INDIRECT(ADDRESS(СтрокаY0_2-Строка0_2+ROW(),COLUMN()+ColMin-2+ColInterval_2*(COLUMN()-2),4,TRUE,"Данные отчета"))),ABS(IF($B$7,$A20,INDIRECT(ADDRESS(СтрокаY0_2-Строка0_2+ROW(),COLUMN()+Noise_ColM-2+Col_interval*(COLUMN()-2),4,TRUE,"Данные отчета")))-INDIRECT(ADDRESS(СтрокаY0_2-Строка0_2+ROW(),COLUMN()+ColMax-2+ColInterval_2*(COLUMN()-2),4,TRUE,"Данные отчета"))))</f>
        <v>5.4768421052631311</v>
      </c>
      <c r="C20" s="29">
        <f ca="1">0.5*MAXA(ABS(IF($B$7,$A20,INDIRECT(ADDRESS(СтрокаY0_2-Строка0_2+ROW(),COLUMN()+Noise_ColM-2+Col_interval*(COLUMN()-2),4,TRUE,"Данные отчета")))-INDIRECT(ADDRESS(СтрокаY0_2-Строка0_2+ROW(),COLUMN()+ColMin-2+ColInterval_2*(COLUMN()-2),4,TRUE,"Данные отчета"))),ABS(IF($B$7,$A20,INDIRECT(ADDRESS(СтрокаY0_2-Строка0_2+ROW(),COLUMN()+Noise_ColM-2+Col_interval*(COLUMN()-2),4,TRUE,"Данные отчета")))-INDIRECT(ADDRESS(СтрокаY0_2-Строка0_2+ROW(),COLUMN()+ColMax-2+ColInterval_2*(COLUMN()-2),4,TRUE,"Данные отчета"))))</f>
        <v>4.1032894736840717</v>
      </c>
      <c r="D20" s="29">
        <f ca="1">0.5*MAXA(ABS(IF($B$7,$A20,INDIRECT(ADDRESS(СтрокаY0_2-Строка0_2+ROW(),COLUMN()+Noise_ColM-2+Col_interval*(COLUMN()-2),4,TRUE,"Данные отчета")))-INDIRECT(ADDRESS(СтрокаY0_2-Строка0_2+ROW(),COLUMN()+ColMin-2+ColInterval_2*(COLUMN()-2),4,TRUE,"Данные отчета"))),ABS(IF($B$7,$A20,INDIRECT(ADDRESS(СтрокаY0_2-Строка0_2+ROW(),COLUMN()+Noise_ColM-2+Col_interval*(COLUMN()-2),4,TRUE,"Данные отчета")))-INDIRECT(ADDRESS(СтрокаY0_2-Строка0_2+ROW(),COLUMN()+ColMax-2+ColInterval_2*(COLUMN()-2),4,TRUE,"Данные отчета"))))</f>
        <v>4.8344736842104794</v>
      </c>
      <c r="E20" s="29">
        <f ca="1">0.5*MAXA(ABS(IF($B$7,$A20,INDIRECT(ADDRESS(СтрокаY0_2-Строка0_2+ROW(),COLUMN()+Noise_ColM-2+Col_interval*(COLUMN()-2),4,TRUE,"Данные отчета")))-INDIRECT(ADDRESS(СтрокаY0_2-Строка0_2+ROW(),COLUMN()+ColMin-2+ColInterval_2*(COLUMN()-2),4,TRUE,"Данные отчета"))),ABS(IF($B$7,$A20,INDIRECT(ADDRESS(СтрокаY0_2-Строка0_2+ROW(),COLUMN()+Noise_ColM-2+Col_interval*(COLUMN()-2),4,TRUE,"Данные отчета")))-INDIRECT(ADDRESS(СтрокаY0_2-Строка0_2+ROW(),COLUMN()+ColMax-2+ColInterval_2*(COLUMN()-2),4,TRUE,"Данные отчета"))))</f>
        <v>4.6197368421053397</v>
      </c>
      <c r="F20" s="29">
        <f ca="1">0.5*MAXA(ABS(IF($B$7,$A20,INDIRECT(ADDRESS(СтрокаY0_2-Строка0_2+ROW(),COLUMN()+Noise_ColM-2+Col_interval*(COLUMN()-2),4,TRUE,"Данные отчета")))-INDIRECT(ADDRESS(СтрокаY0_2-Строка0_2+ROW(),COLUMN()+ColMin-2+ColInterval_2*(COLUMN()-2),4,TRUE,"Данные отчета"))),ABS(IF($B$7,$A20,INDIRECT(ADDRESS(СтрокаY0_2-Строка0_2+ROW(),COLUMN()+Noise_ColM-2+Col_interval*(COLUMN()-2),4,TRUE,"Данные отчета")))-INDIRECT(ADDRESS(СтрокаY0_2-Строка0_2+ROW(),COLUMN()+ColMax-2+ColInterval_2*(COLUMN()-2),4,TRUE,"Данные отчета"))))</f>
        <v>4.6252631578945511</v>
      </c>
      <c r="G20" s="29">
        <f ca="1">0.5*MAXA(ABS(IF($B$7,$A20,INDIRECT(ADDRESS(СтрокаY0_2-Строка0_2+ROW(),COLUMN()+Noise_ColM-2+Col_interval*(COLUMN()-2),4,TRUE,"Данные отчета")))-INDIRECT(ADDRESS(СтрокаY0_2-Строка0_2+ROW(),COLUMN()+ColMin-2+ColInterval_2*(COLUMN()-2),4,TRUE,"Данные отчета"))),ABS(IF($B$7,$A20,INDIRECT(ADDRESS(СтрокаY0_2-Строка0_2+ROW(),COLUMN()+Noise_ColM-2+Col_interval*(COLUMN()-2),4,TRUE,"Данные отчета")))-INDIRECT(ADDRESS(СтрокаY0_2-Строка0_2+ROW(),COLUMN()+ColMax-2+ColInterval_2*(COLUMN()-2),4,TRUE,"Данные отчета"))))</f>
        <v>4.8678947368421177</v>
      </c>
      <c r="H20" s="29">
        <f ca="1">0.5*MAXA(ABS(IF($B$7,$A20,INDIRECT(ADDRESS(СтрокаY0_2-Строка0_2+ROW(),COLUMN()+Noise_ColM-2+Col_interval*(COLUMN()-2),4,TRUE,"Данные отчета")))-INDIRECT(ADDRESS(СтрокаY0_2-Строка0_2+ROW(),COLUMN()+ColMin-2+ColInterval_2*(COLUMN()-2),4,TRUE,"Данные отчета"))),ABS(IF($B$7,$A20,INDIRECT(ADDRESS(СтрокаY0_2-Строка0_2+ROW(),COLUMN()+Noise_ColM-2+Col_interval*(COLUMN()-2),4,TRUE,"Данные отчета")))-INDIRECT(ADDRESS(СтрокаY0_2-Строка0_2+ROW(),COLUMN()+ColMax-2+ColInterval_2*(COLUMN()-2),4,TRUE,"Данные отчета"))))</f>
        <v>5.0518421052629492</v>
      </c>
      <c r="I20" s="29">
        <f ca="1">0.5*MAXA(ABS(IF($B$7,$A20,INDIRECT(ADDRESS(СтрокаY0_2-Строка0_2+ROW(),COLUMN()+Noise_ColM-2+Col_interval*(COLUMN()-2),4,TRUE,"Данные отчета")))-INDIRECT(ADDRESS(СтрокаY0_2-Строка0_2+ROW(),COLUMN()+ColMin-2+ColInterval_2*(COLUMN()-2),4,TRUE,"Данные отчета"))),ABS(IF($B$7,$A20,INDIRECT(ADDRESS(СтрокаY0_2-Строка0_2+ROW(),COLUMN()+Noise_ColM-2+Col_interval*(COLUMN()-2),4,TRUE,"Данные отчета")))-INDIRECT(ADDRESS(СтрокаY0_2-Строка0_2+ROW(),COLUMN()+ColMax-2+ColInterval_2*(COLUMN()-2),4,TRUE,"Данные отчета"))))</f>
        <v>4.4802631578945693</v>
      </c>
      <c r="J20" s="29">
        <f ca="1">0.5*MAXA(ABS(IF($B$7,$A20,INDIRECT(ADDRESS(СтрокаY0_2-Строка0_2+ROW(),COLUMN()+Noise_ColM-2+Col_interval*(COLUMN()-2),4,TRUE,"Данные отчета")))-INDIRECT(ADDRESS(СтрокаY0_2-Строка0_2+ROW(),COLUMN()+ColMin-2+ColInterval_2*(COLUMN()-2),4,TRUE,"Данные отчета"))),ABS(IF($B$7,$A20,INDIRECT(ADDRESS(СтрокаY0_2-Строка0_2+ROW(),COLUMN()+Noise_ColM-2+Col_interval*(COLUMN()-2),4,TRUE,"Данные отчета")))-INDIRECT(ADDRESS(СтрокаY0_2-Строка0_2+ROW(),COLUMN()+ColMax-2+ColInterval_2*(COLUMN()-2),4,TRUE,"Данные отчета"))))</f>
        <v>5.4105263157894115</v>
      </c>
      <c r="K20" s="29">
        <f ca="1">0.5*MAXA(ABS(IF($B$7,$A20,INDIRECT(ADDRESS(СтрокаY0_2-Строка0_2+ROW(),COLUMN()+Noise_ColM-2+Col_interval*(COLUMN()-2),4,TRUE,"Данные отчета")))-INDIRECT(ADDRESS(СтрокаY0_2-Строка0_2+ROW(),COLUMN()+ColMin-2+ColInterval_2*(COLUMN()-2),4,TRUE,"Данные отчета"))),ABS(IF($B$7,$A20,INDIRECT(ADDRESS(СтрокаY0_2-Строка0_2+ROW(),COLUMN()+Noise_ColM-2+Col_interval*(COLUMN()-2),4,TRUE,"Данные отчета")))-INDIRECT(ADDRESS(СтрокаY0_2-Строка0_2+ROW(),COLUMN()+ColMax-2+ColInterval_2*(COLUMN()-2),4,TRUE,"Данные отчета"))))</f>
        <v>4.5500000000001819</v>
      </c>
      <c r="L20" s="29">
        <f ca="1">0.5*MAXA(ABS(IF($B$7,$A20,INDIRECT(ADDRESS(СтрокаY0_2-Строка0_2+ROW(),COLUMN()+Noise_ColM-2+Col_interval*(COLUMN()-2),4,TRUE,"Данные отчета")))-INDIRECT(ADDRESS(СтрокаY0_2-Строка0_2+ROW(),COLUMN()+ColMin-2+ColInterval_2*(COLUMN()-2),4,TRUE,"Данные отчета"))),ABS(IF($B$7,$A20,INDIRECT(ADDRESS(СтрокаY0_2-Строка0_2+ROW(),COLUMN()+Noise_ColM-2+Col_interval*(COLUMN()-2),4,TRUE,"Данные отчета")))-INDIRECT(ADDRESS(СтрокаY0_2-Строка0_2+ROW(),COLUMN()+ColMax-2+ColInterval_2*(COLUMN()-2),4,TRUE,"Данные отчета"))))</f>
        <v>5.3452631578948058</v>
      </c>
      <c r="M20" s="29">
        <f ca="1">0.5*MAXA(ABS(IF($B$7,$A20,INDIRECT(ADDRESS(СтрокаY0_2-Строка0_2+ROW(),COLUMN()+Noise_ColM-2+Col_interval*(COLUMN()-2),4,TRUE,"Данные отчета")))-INDIRECT(ADDRESS(СтрокаY0_2-Строка0_2+ROW(),COLUMN()+ColMin-2+ColInterval_2*(COLUMN()-2),4,TRUE,"Данные отчета"))),ABS(IF($B$7,$A20,INDIRECT(ADDRESS(СтрокаY0_2-Строка0_2+ROW(),COLUMN()+Noise_ColM-2+Col_interval*(COLUMN()-2),4,TRUE,"Данные отчета")))-INDIRECT(ADDRESS(СтрокаY0_2-Строка0_2+ROW(),COLUMN()+ColMax-2+ColInterval_2*(COLUMN()-2),4,TRUE,"Данные отчета"))))</f>
        <v>4.685657894736778</v>
      </c>
      <c r="N20" s="29">
        <f ca="1">0.5*MAXA(ABS(IF($B$7,$A20,INDIRECT(ADDRESS(СтрокаY0_2-Строка0_2+ROW(),COLUMN()+Noise_ColM-2+Col_interval*(COLUMN()-2),4,TRUE,"Данные отчета")))-INDIRECT(ADDRESS(СтрокаY0_2-Строка0_2+ROW(),COLUMN()+ColMin-2+ColInterval_2*(COLUMN()-2),4,TRUE,"Данные отчета"))),ABS(IF($B$7,$A20,INDIRECT(ADDRESS(СтрокаY0_2-Строка0_2+ROW(),COLUMN()+Noise_ColM-2+Col_interval*(COLUMN()-2),4,TRUE,"Данные отчета")))-INDIRECT(ADDRESS(СтрокаY0_2-Строка0_2+ROW(),COLUMN()+ColMax-2+ColInterval_2*(COLUMN()-2),4,TRUE,"Данные отчета"))))</f>
        <v>4.8338157894736469</v>
      </c>
      <c r="O20" s="29">
        <f ca="1">0.5*MAXA(ABS(IF($B$7,$A20,INDIRECT(ADDRESS(СтрокаY0_2-Строка0_2+ROW(),COLUMN()+Noise_ColM-2+Col_interval*(COLUMN()-2),4,TRUE,"Данные отчета")))-INDIRECT(ADDRESS(СтрокаY0_2-Строка0_2+ROW(),COLUMN()+ColMin-2+ColInterval_2*(COLUMN()-2),4,TRUE,"Данные отчета"))),ABS(IF($B$7,$A20,INDIRECT(ADDRESS(СтрокаY0_2-Строка0_2+ROW(),COLUMN()+Noise_ColM-2+Col_interval*(COLUMN()-2),4,TRUE,"Данные отчета")))-INDIRECT(ADDRESS(СтрокаY0_2-Строка0_2+ROW(),COLUMN()+ColMax-2+ColInterval_2*(COLUMN()-2),4,TRUE,"Данные отчета"))))</f>
        <v>5.6722368421051215</v>
      </c>
      <c r="P20" s="29">
        <f ca="1">0.5*MAXA(ABS(IF($B$7,$A20,INDIRECT(ADDRESS(СтрокаY0_2-Строка0_2+ROW(),COLUMN()+Noise_ColM-2+Col_interval*(COLUMN()-2),4,TRUE,"Данные отчета")))-INDIRECT(ADDRESS(СтрокаY0_2-Строка0_2+ROW(),COLUMN()+ColMin-2+ColInterval_2*(COLUMN()-2),4,TRUE,"Данные отчета"))),ABS(IF($B$7,$A20,INDIRECT(ADDRESS(СтрокаY0_2-Строка0_2+ROW(),COLUMN()+Noise_ColM-2+Col_interval*(COLUMN()-2),4,TRUE,"Данные отчета")))-INDIRECT(ADDRESS(СтрокаY0_2-Строка0_2+ROW(),COLUMN()+ColMax-2+ColInterval_2*(COLUMN()-2),4,TRUE,"Данные отчета"))))</f>
        <v>5.3601315789474029</v>
      </c>
      <c r="Q20" s="29">
        <f ca="1">0.5*MAXA(ABS(IF($B$7,$A20,INDIRECT(ADDRESS(СтрокаY0_2-Строка0_2+ROW(),COLUMN()+Noise_ColM-2+Col_interval*(COLUMN()-2),4,TRUE,"Данные отчета")))-INDIRECT(ADDRESS(СтрокаY0_2-Строка0_2+ROW(),COLUMN()+ColMin-2+ColInterval_2*(COLUMN()-2),4,TRUE,"Данные отчета"))),ABS(IF($B$7,$A20,INDIRECT(ADDRESS(СтрокаY0_2-Строка0_2+ROW(),COLUMN()+Noise_ColM-2+Col_interval*(COLUMN()-2),4,TRUE,"Данные отчета")))-INDIRECT(ADDRESS(СтрокаY0_2-Строка0_2+ROW(),COLUMN()+ColMax-2+ColInterval_2*(COLUMN()-2),4,TRUE,"Данные отчета"))))</f>
        <v>4.7832894736843627</v>
      </c>
    </row>
    <row r="21" spans="1:17" ht="15.75">
      <c r="A21" s="28">
        <v>5</v>
      </c>
      <c r="B21" s="29">
        <f ca="1">0.5*MAXA(ABS(IF($B$7,$A21,INDIRECT(ADDRESS(СтрокаY0_2-Строка0_2+ROW(),COLUMN()+Noise_ColM-2+Col_interval*(COLUMN()-2),4,TRUE,"Данные отчета")))-INDIRECT(ADDRESS(СтрокаY0_2-Строка0_2+ROW(),COLUMN()+ColMin-2+ColInterval_2*(COLUMN()-2),4,TRUE,"Данные отчета"))),ABS(IF($B$7,$A21,INDIRECT(ADDRESS(СтрокаY0_2-Строка0_2+ROW(),COLUMN()+Noise_ColM-2+Col_interval*(COLUMN()-2),4,TRUE,"Данные отчета")))-INDIRECT(ADDRESS(СтрокаY0_2-Строка0_2+ROW(),COLUMN()+ColMax-2+ColInterval_2*(COLUMN()-2),4,TRUE,"Данные отчета"))))</f>
        <v>5.4217105263160192</v>
      </c>
      <c r="C21" s="29">
        <f ca="1">0.5*MAXA(ABS(IF($B$7,$A21,INDIRECT(ADDRESS(СтрокаY0_2-Строка0_2+ROW(),COLUMN()+Noise_ColM-2+Col_interval*(COLUMN()-2),4,TRUE,"Данные отчета")))-INDIRECT(ADDRESS(СтрокаY0_2-Строка0_2+ROW(),COLUMN()+ColMin-2+ColInterval_2*(COLUMN()-2),4,TRUE,"Данные отчета"))),ABS(IF($B$7,$A21,INDIRECT(ADDRESS(СтрокаY0_2-Строка0_2+ROW(),COLUMN()+Noise_ColM-2+Col_interval*(COLUMN()-2),4,TRUE,"Данные отчета")))-INDIRECT(ADDRESS(СтрокаY0_2-Строка0_2+ROW(),COLUMN()+ColMax-2+ColInterval_2*(COLUMN()-2),4,TRUE,"Данные отчета"))))</f>
        <v>5.4271052631575003</v>
      </c>
      <c r="D21" s="29">
        <f ca="1">0.5*MAXA(ABS(IF($B$7,$A21,INDIRECT(ADDRESS(СтрокаY0_2-Строка0_2+ROW(),COLUMN()+Noise_ColM-2+Col_interval*(COLUMN()-2),4,TRUE,"Данные отчета")))-INDIRECT(ADDRESS(СтрокаY0_2-Строка0_2+ROW(),COLUMN()+ColMin-2+ColInterval_2*(COLUMN()-2),4,TRUE,"Данные отчета"))),ABS(IF($B$7,$A21,INDIRECT(ADDRESS(СтрокаY0_2-Строка0_2+ROW(),COLUMN()+Noise_ColM-2+Col_interval*(COLUMN()-2),4,TRUE,"Данные отчета")))-INDIRECT(ADDRESS(СтрокаY0_2-Строка0_2+ROW(),COLUMN()+ColMax-2+ColInterval_2*(COLUMN()-2),4,TRUE,"Данные отчета"))))</f>
        <v>4.4998684210522697</v>
      </c>
      <c r="E21" s="29">
        <f ca="1">0.5*MAXA(ABS(IF($B$7,$A21,INDIRECT(ADDRESS(СтрокаY0_2-Строка0_2+ROW(),COLUMN()+Noise_ColM-2+Col_interval*(COLUMN()-2),4,TRUE,"Данные отчета")))-INDIRECT(ADDRESS(СтрокаY0_2-Строка0_2+ROW(),COLUMN()+ColMin-2+ColInterval_2*(COLUMN()-2),4,TRUE,"Данные отчета"))),ABS(IF($B$7,$A21,INDIRECT(ADDRESS(СтрокаY0_2-Строка0_2+ROW(),COLUMN()+Noise_ColM-2+Col_interval*(COLUMN()-2),4,TRUE,"Данные отчета")))-INDIRECT(ADDRESS(СтрокаY0_2-Строка0_2+ROW(),COLUMN()+ColMax-2+ColInterval_2*(COLUMN()-2),4,TRUE,"Данные отчета"))))</f>
        <v>4</v>
      </c>
      <c r="F21" s="29">
        <f ca="1">0.5*MAXA(ABS(IF($B$7,$A21,INDIRECT(ADDRESS(СтрокаY0_2-Строка0_2+ROW(),COLUMN()+Noise_ColM-2+Col_interval*(COLUMN()-2),4,TRUE,"Данные отчета")))-INDIRECT(ADDRESS(СтрокаY0_2-Строка0_2+ROW(),COLUMN()+ColMin-2+ColInterval_2*(COLUMN()-2),4,TRUE,"Данные отчета"))),ABS(IF($B$7,$A21,INDIRECT(ADDRESS(СтрокаY0_2-Строка0_2+ROW(),COLUMN()+Noise_ColM-2+Col_interval*(COLUMN()-2),4,TRUE,"Данные отчета")))-INDIRECT(ADDRESS(СтрокаY0_2-Строка0_2+ROW(),COLUMN()+ColMax-2+ColInterval_2*(COLUMN()-2),4,TRUE,"Данные отчета"))))</f>
        <v>4.1468421052632038</v>
      </c>
      <c r="G21" s="29">
        <f ca="1">0.5*MAXA(ABS(IF($B$7,$A21,INDIRECT(ADDRESS(СтрокаY0_2-Строка0_2+ROW(),COLUMN()+Noise_ColM-2+Col_interval*(COLUMN()-2),4,TRUE,"Данные отчета")))-INDIRECT(ADDRESS(СтрокаY0_2-Строка0_2+ROW(),COLUMN()+ColMin-2+ColInterval_2*(COLUMN()-2),4,TRUE,"Данные отчета"))),ABS(IF($B$7,$A21,INDIRECT(ADDRESS(СтрокаY0_2-Строка0_2+ROW(),COLUMN()+Noise_ColM-2+Col_interval*(COLUMN()-2),4,TRUE,"Данные отчета")))-INDIRECT(ADDRESS(СтрокаY0_2-Строка0_2+ROW(),COLUMN()+ColMax-2+ColInterval_2*(COLUMN()-2),4,TRUE,"Данные отчета"))))</f>
        <v>4.5267105263155827</v>
      </c>
      <c r="H21" s="29">
        <f ca="1">0.5*MAXA(ABS(IF($B$7,$A21,INDIRECT(ADDRESS(СтрокаY0_2-Строка0_2+ROW(),COLUMN()+Noise_ColM-2+Col_interval*(COLUMN()-2),4,TRUE,"Данные отчета")))-INDIRECT(ADDRESS(СтрокаY0_2-Строка0_2+ROW(),COLUMN()+ColMin-2+ColInterval_2*(COLUMN()-2),4,TRUE,"Данные отчета"))),ABS(IF($B$7,$A21,INDIRECT(ADDRESS(СтрокаY0_2-Строка0_2+ROW(),COLUMN()+Noise_ColM-2+Col_interval*(COLUMN()-2),4,TRUE,"Данные отчета")))-INDIRECT(ADDRESS(СтрокаY0_2-Строка0_2+ROW(),COLUMN()+ColMax-2+ColInterval_2*(COLUMN()-2),4,TRUE,"Данные отчета"))))</f>
        <v>3.8240789473684345</v>
      </c>
      <c r="I21" s="29">
        <f ca="1">0.5*MAXA(ABS(IF($B$7,$A21,INDIRECT(ADDRESS(СтрокаY0_2-Строка0_2+ROW(),COLUMN()+Noise_ColM-2+Col_interval*(COLUMN()-2),4,TRUE,"Данные отчета")))-INDIRECT(ADDRESS(СтрокаY0_2-Строка0_2+ROW(),COLUMN()+ColMin-2+ColInterval_2*(COLUMN()-2),4,TRUE,"Данные отчета"))),ABS(IF($B$7,$A21,INDIRECT(ADDRESS(СтрокаY0_2-Строка0_2+ROW(),COLUMN()+Noise_ColM-2+Col_interval*(COLUMN()-2),4,TRUE,"Данные отчета")))-INDIRECT(ADDRESS(СтрокаY0_2-Строка0_2+ROW(),COLUMN()+ColMax-2+ColInterval_2*(COLUMN()-2),4,TRUE,"Данные отчета"))))</f>
        <v>4.3286842105262622</v>
      </c>
      <c r="J21" s="29">
        <f ca="1">0.5*MAXA(ABS(IF($B$7,$A21,INDIRECT(ADDRESS(СтрокаY0_2-Строка0_2+ROW(),COLUMN()+Noise_ColM-2+Col_interval*(COLUMN()-2),4,TRUE,"Данные отчета")))-INDIRECT(ADDRESS(СтрокаY0_2-Строка0_2+ROW(),COLUMN()+ColMin-2+ColInterval_2*(COLUMN()-2),4,TRUE,"Данные отчета"))),ABS(IF($B$7,$A21,INDIRECT(ADDRESS(СтрокаY0_2-Строка0_2+ROW(),COLUMN()+Noise_ColM-2+Col_interval*(COLUMN()-2),4,TRUE,"Данные отчета")))-INDIRECT(ADDRESS(СтрокаY0_2-Строка0_2+ROW(),COLUMN()+ColMax-2+ColInterval_2*(COLUMN()-2),4,TRUE,"Данные отчета"))))</f>
        <v>4.1607894736844173</v>
      </c>
      <c r="K21" s="29">
        <f ca="1">0.5*MAXA(ABS(IF($B$7,$A21,INDIRECT(ADDRESS(СтрокаY0_2-Строка0_2+ROW(),COLUMN()+Noise_ColM-2+Col_interval*(COLUMN()-2),4,TRUE,"Данные отчета")))-INDIRECT(ADDRESS(СтрокаY0_2-Строка0_2+ROW(),COLUMN()+ColMin-2+ColInterval_2*(COLUMN()-2),4,TRUE,"Данные отчета"))),ABS(IF($B$7,$A21,INDIRECT(ADDRESS(СтрокаY0_2-Строка0_2+ROW(),COLUMN()+Noise_ColM-2+Col_interval*(COLUMN()-2),4,TRUE,"Данные отчета")))-INDIRECT(ADDRESS(СтрокаY0_2-Строка0_2+ROW(),COLUMN()+ColMax-2+ColInterval_2*(COLUMN()-2),4,TRUE,"Данные отчета"))))</f>
        <v>3.7764473684210316</v>
      </c>
      <c r="L21" s="29">
        <f ca="1">0.5*MAXA(ABS(IF($B$7,$A21,INDIRECT(ADDRESS(СтрокаY0_2-Строка0_2+ROW(),COLUMN()+Noise_ColM-2+Col_interval*(COLUMN()-2),4,TRUE,"Данные отчета")))-INDIRECT(ADDRESS(СтрокаY0_2-Строка0_2+ROW(),COLUMN()+ColMin-2+ColInterval_2*(COLUMN()-2),4,TRUE,"Данные отчета"))),ABS(IF($B$7,$A21,INDIRECT(ADDRESS(СтрокаY0_2-Строка0_2+ROW(),COLUMN()+Noise_ColM-2+Col_interval*(COLUMN()-2),4,TRUE,"Данные отчета")))-INDIRECT(ADDRESS(СтрокаY0_2-Строка0_2+ROW(),COLUMN()+ColMax-2+ColInterval_2*(COLUMN()-2),4,TRUE,"Данные отчета"))))</f>
        <v>3.6906578947364324</v>
      </c>
      <c r="M21" s="29">
        <f ca="1">0.5*MAXA(ABS(IF($B$7,$A21,INDIRECT(ADDRESS(СтрокаY0_2-Строка0_2+ROW(),COLUMN()+Noise_ColM-2+Col_interval*(COLUMN()-2),4,TRUE,"Данные отчета")))-INDIRECT(ADDRESS(СтрокаY0_2-Строка0_2+ROW(),COLUMN()+ColMin-2+ColInterval_2*(COLUMN()-2),4,TRUE,"Данные отчета"))),ABS(IF($B$7,$A21,INDIRECT(ADDRESS(СтрокаY0_2-Строка0_2+ROW(),COLUMN()+Noise_ColM-2+Col_interval*(COLUMN()-2),4,TRUE,"Данные отчета")))-INDIRECT(ADDRESS(СтрокаY0_2-Строка0_2+ROW(),COLUMN()+ColMax-2+ColInterval_2*(COLUMN()-2),4,TRUE,"Данные отчета"))))</f>
        <v>4.6959210526320021</v>
      </c>
      <c r="N21" s="29">
        <f ca="1">0.5*MAXA(ABS(IF($B$7,$A21,INDIRECT(ADDRESS(СтрокаY0_2-Строка0_2+ROW(),COLUMN()+Noise_ColM-2+Col_interval*(COLUMN()-2),4,TRUE,"Данные отчета")))-INDIRECT(ADDRESS(СтрокаY0_2-Строка0_2+ROW(),COLUMN()+ColMin-2+ColInterval_2*(COLUMN()-2),4,TRUE,"Данные отчета"))),ABS(IF($B$7,$A21,INDIRECT(ADDRESS(СтрокаY0_2-Строка0_2+ROW(),COLUMN()+Noise_ColM-2+Col_interval*(COLUMN()-2),4,TRUE,"Данные отчета")))-INDIRECT(ADDRESS(СтрокаY0_2-Строка0_2+ROW(),COLUMN()+ColMax-2+ColInterval_2*(COLUMN()-2),4,TRUE,"Данные отчета"))))</f>
        <v>3.7192105263156918</v>
      </c>
      <c r="O21" s="29">
        <f ca="1">0.5*MAXA(ABS(IF($B$7,$A21,INDIRECT(ADDRESS(СтрокаY0_2-Строка0_2+ROW(),COLUMN()+Noise_ColM-2+Col_interval*(COLUMN()-2),4,TRUE,"Данные отчета")))-INDIRECT(ADDRESS(СтрокаY0_2-Строка0_2+ROW(),COLUMN()+ColMin-2+ColInterval_2*(COLUMN()-2),4,TRUE,"Данные отчета"))),ABS(IF($B$7,$A21,INDIRECT(ADDRESS(СтрокаY0_2-Строка0_2+ROW(),COLUMN()+Noise_ColM-2+Col_interval*(COLUMN()-2),4,TRUE,"Данные отчета")))-INDIRECT(ADDRESS(СтрокаY0_2-Строка0_2+ROW(),COLUMN()+ColMax-2+ColInterval_2*(COLUMN()-2),4,TRUE,"Данные отчета"))))</f>
        <v>3.807763157894442</v>
      </c>
      <c r="P21" s="29">
        <f ca="1">0.5*MAXA(ABS(IF($B$7,$A21,INDIRECT(ADDRESS(СтрокаY0_2-Строка0_2+ROW(),COLUMN()+Noise_ColM-2+Col_interval*(COLUMN()-2),4,TRUE,"Данные отчета")))-INDIRECT(ADDRESS(СтрокаY0_2-Строка0_2+ROW(),COLUMN()+ColMin-2+ColInterval_2*(COLUMN()-2),4,TRUE,"Данные отчета"))),ABS(IF($B$7,$A21,INDIRECT(ADDRESS(СтрокаY0_2-Строка0_2+ROW(),COLUMN()+Noise_ColM-2+Col_interval*(COLUMN()-2),4,TRUE,"Данные отчета")))-INDIRECT(ADDRESS(СтрокаY0_2-Строка0_2+ROW(),COLUMN()+ColMax-2+ColInterval_2*(COLUMN()-2),4,TRUE,"Данные отчета"))))</f>
        <v>4.1778947368420631</v>
      </c>
      <c r="Q21" s="29">
        <f ca="1">0.5*MAXA(ABS(IF($B$7,$A21,INDIRECT(ADDRESS(СтрокаY0_2-Строка0_2+ROW(),COLUMN()+Noise_ColM-2+Col_interval*(COLUMN()-2),4,TRUE,"Данные отчета")))-INDIRECT(ADDRESS(СтрокаY0_2-Строка0_2+ROW(),COLUMN()+ColMin-2+ColInterval_2*(COLUMN()-2),4,TRUE,"Данные отчета"))),ABS(IF($B$7,$A21,INDIRECT(ADDRESS(СтрокаY0_2-Строка0_2+ROW(),COLUMN()+Noise_ColM-2+Col_interval*(COLUMN()-2),4,TRUE,"Данные отчета")))-INDIRECT(ADDRESS(СтрокаY0_2-Строка0_2+ROW(),COLUMN()+ColMax-2+ColInterval_2*(COLUMN()-2),4,TRUE,"Данные отчета"))))</f>
        <v>3.5850000000000364</v>
      </c>
    </row>
    <row r="22" spans="1:17" ht="15.75">
      <c r="A22" s="28">
        <v>7</v>
      </c>
      <c r="B22" s="29">
        <f ca="1">0.5*MAXA(ABS(IF($B$7,$A22,INDIRECT(ADDRESS(СтрокаY0_2-Строка0_2+ROW(),COLUMN()+Noise_ColM-2+Col_interval*(COLUMN()-2),4,TRUE,"Данные отчета")))-INDIRECT(ADDRESS(СтрокаY0_2-Строка0_2+ROW(),COLUMN()+ColMin-2+ColInterval_2*(COLUMN()-2),4,TRUE,"Данные отчета"))),ABS(IF($B$7,$A22,INDIRECT(ADDRESS(СтрокаY0_2-Строка0_2+ROW(),COLUMN()+Noise_ColM-2+Col_interval*(COLUMN()-2),4,TRUE,"Данные отчета")))-INDIRECT(ADDRESS(СтрокаY0_2-Строка0_2+ROW(),COLUMN()+ColMax-2+ColInterval_2*(COLUMN()-2),4,TRUE,"Данные отчета"))))</f>
        <v>4.4511842105257529</v>
      </c>
      <c r="C22" s="29">
        <f ca="1">0.5*MAXA(ABS(IF($B$7,$A22,INDIRECT(ADDRESS(СтрокаY0_2-Строка0_2+ROW(),COLUMN()+Noise_ColM-2+Col_interval*(COLUMN()-2),4,TRUE,"Данные отчета")))-INDIRECT(ADDRESS(СтрокаY0_2-Строка0_2+ROW(),COLUMN()+ColMin-2+ColInterval_2*(COLUMN()-2),4,TRUE,"Данные отчета"))),ABS(IF($B$7,$A22,INDIRECT(ADDRESS(СтрокаY0_2-Строка0_2+ROW(),COLUMN()+Noise_ColM-2+Col_interval*(COLUMN()-2),4,TRUE,"Данные отчета")))-INDIRECT(ADDRESS(СтрокаY0_2-Строка0_2+ROW(),COLUMN()+ColMax-2+ColInterval_2*(COLUMN()-2),4,TRUE,"Данные отчета"))))</f>
        <v>3.5911842105269898</v>
      </c>
      <c r="D22" s="29">
        <f ca="1">0.5*MAXA(ABS(IF($B$7,$A22,INDIRECT(ADDRESS(СтрокаY0_2-Строка0_2+ROW(),COLUMN()+Noise_ColM-2+Col_interval*(COLUMN()-2),4,TRUE,"Данные отчета")))-INDIRECT(ADDRESS(СтрокаY0_2-Строка0_2+ROW(),COLUMN()+ColMin-2+ColInterval_2*(COLUMN()-2),4,TRUE,"Данные отчета"))),ABS(IF($B$7,$A22,INDIRECT(ADDRESS(СтрокаY0_2-Строка0_2+ROW(),COLUMN()+Noise_ColM-2+Col_interval*(COLUMN()-2),4,TRUE,"Данные отчета")))-INDIRECT(ADDRESS(СтрокаY0_2-Строка0_2+ROW(),COLUMN()+ColMax-2+ColInterval_2*(COLUMN()-2),4,TRUE,"Данные отчета"))))</f>
        <v>4.4647368421046849</v>
      </c>
      <c r="E22" s="29">
        <f ca="1">0.5*MAXA(ABS(IF($B$7,$A22,INDIRECT(ADDRESS(СтрокаY0_2-Строка0_2+ROW(),COLUMN()+Noise_ColM-2+Col_interval*(COLUMN()-2),4,TRUE,"Данные отчета")))-INDIRECT(ADDRESS(СтрокаY0_2-Строка0_2+ROW(),COLUMN()+ColMin-2+ColInterval_2*(COLUMN()-2),4,TRUE,"Данные отчета"))),ABS(IF($B$7,$A22,INDIRECT(ADDRESS(СтрокаY0_2-Строка0_2+ROW(),COLUMN()+Noise_ColM-2+Col_interval*(COLUMN()-2),4,TRUE,"Данные отчета")))-INDIRECT(ADDRESS(СтрокаY0_2-Строка0_2+ROW(),COLUMN()+ColMax-2+ColInterval_2*(COLUMN()-2),4,TRUE,"Данные отчета"))))</f>
        <v>5.3381578947373782</v>
      </c>
      <c r="F22" s="29">
        <f ca="1">0.5*MAXA(ABS(IF($B$7,$A22,INDIRECT(ADDRESS(СтрокаY0_2-Строка0_2+ROW(),COLUMN()+Noise_ColM-2+Col_interval*(COLUMN()-2),4,TRUE,"Данные отчета")))-INDIRECT(ADDRESS(СтрокаY0_2-Строка0_2+ROW(),COLUMN()+ColMin-2+ColInterval_2*(COLUMN()-2),4,TRUE,"Данные отчета"))),ABS(IF($B$7,$A22,INDIRECT(ADDRESS(СтрокаY0_2-Строка0_2+ROW(),COLUMN()+Noise_ColM-2+Col_interval*(COLUMN()-2),4,TRUE,"Данные отчета")))-INDIRECT(ADDRESS(СтрокаY0_2-Строка0_2+ROW(),COLUMN()+ColMax-2+ColInterval_2*(COLUMN()-2),4,TRUE,"Данные отчета"))))</f>
        <v>5.1886842105268443</v>
      </c>
      <c r="G22" s="29">
        <f ca="1">0.5*MAXA(ABS(IF($B$7,$A22,INDIRECT(ADDRESS(СтрокаY0_2-Строка0_2+ROW(),COLUMN()+Noise_ColM-2+Col_interval*(COLUMN()-2),4,TRUE,"Данные отчета")))-INDIRECT(ADDRESS(СтрокаY0_2-Строка0_2+ROW(),COLUMN()+ColMin-2+ColInterval_2*(COLUMN()-2),4,TRUE,"Данные отчета"))),ABS(IF($B$7,$A22,INDIRECT(ADDRESS(СтрокаY0_2-Строка0_2+ROW(),COLUMN()+Noise_ColM-2+Col_interval*(COLUMN()-2),4,TRUE,"Данные отчета")))-INDIRECT(ADDRESS(СтрокаY0_2-Строка0_2+ROW(),COLUMN()+ColMax-2+ColInterval_2*(COLUMN()-2),4,TRUE,"Данные отчета"))))</f>
        <v>6.0961842105261894</v>
      </c>
      <c r="H22" s="29">
        <f ca="1">0.5*MAXA(ABS(IF($B$7,$A22,INDIRECT(ADDRESS(СтрокаY0_2-Строка0_2+ROW(),COLUMN()+Noise_ColM-2+Col_interval*(COLUMN()-2),4,TRUE,"Данные отчета")))-INDIRECT(ADDRESS(СтрокаY0_2-Строка0_2+ROW(),COLUMN()+ColMin-2+ColInterval_2*(COLUMN()-2),4,TRUE,"Данные отчета"))),ABS(IF($B$7,$A22,INDIRECT(ADDRESS(СтрокаY0_2-Строка0_2+ROW(),COLUMN()+Noise_ColM-2+Col_interval*(COLUMN()-2),4,TRUE,"Данные отчета")))-INDIRECT(ADDRESS(СтрокаY0_2-Строка0_2+ROW(),COLUMN()+ColMax-2+ColInterval_2*(COLUMN()-2),4,TRUE,"Данные отчета"))))</f>
        <v>5.4652631578956061</v>
      </c>
      <c r="I22" s="29">
        <f ca="1">0.5*MAXA(ABS(IF($B$7,$A22,INDIRECT(ADDRESS(СтрокаY0_2-Строка0_2+ROW(),COLUMN()+Noise_ColM-2+Col_interval*(COLUMN()-2),4,TRUE,"Данные отчета")))-INDIRECT(ADDRESS(СтрокаY0_2-Строка0_2+ROW(),COLUMN()+ColMin-2+ColInterval_2*(COLUMN()-2),4,TRUE,"Данные отчета"))),ABS(IF($B$7,$A22,INDIRECT(ADDRESS(СтрокаY0_2-Строка0_2+ROW(),COLUMN()+Noise_ColM-2+Col_interval*(COLUMN()-2),4,TRUE,"Данные отчета")))-INDIRECT(ADDRESS(СтрокаY0_2-Строка0_2+ROW(),COLUMN()+ColMax-2+ColInterval_2*(COLUMN()-2),4,TRUE,"Данные отчета"))))</f>
        <v>3.8685526315784955</v>
      </c>
      <c r="J22" s="29">
        <f ca="1">0.5*MAXA(ABS(IF($B$7,$A22,INDIRECT(ADDRESS(СтрокаY0_2-Строка0_2+ROW(),COLUMN()+Noise_ColM-2+Col_interval*(COLUMN()-2),4,TRUE,"Данные отчета")))-INDIRECT(ADDRESS(СтрокаY0_2-Строка0_2+ROW(),COLUMN()+ColMin-2+ColInterval_2*(COLUMN()-2),4,TRUE,"Данные отчета"))),ABS(IF($B$7,$A22,INDIRECT(ADDRESS(СтрокаY0_2-Строка0_2+ROW(),COLUMN()+Noise_ColM-2+Col_interval*(COLUMN()-2),4,TRUE,"Данные отчета")))-INDIRECT(ADDRESS(СтрокаY0_2-Строка0_2+ROW(),COLUMN()+ColMax-2+ColInterval_2*(COLUMN()-2),4,TRUE,"Данные отчета"))))</f>
        <v>4.8271052631571365</v>
      </c>
      <c r="K22" s="29">
        <f ca="1">0.5*MAXA(ABS(IF($B$7,$A22,INDIRECT(ADDRESS(СтрокаY0_2-Строка0_2+ROW(),COLUMN()+Noise_ColM-2+Col_interval*(COLUMN()-2),4,TRUE,"Данные отчета")))-INDIRECT(ADDRESS(СтрокаY0_2-Строка0_2+ROW(),COLUMN()+ColMin-2+ColInterval_2*(COLUMN()-2),4,TRUE,"Данные отчета"))),ABS(IF($B$7,$A22,INDIRECT(ADDRESS(СтрокаY0_2-Строка0_2+ROW(),COLUMN()+Noise_ColM-2+Col_interval*(COLUMN()-2),4,TRUE,"Данные отчета")))-INDIRECT(ADDRESS(СтрокаY0_2-Строка0_2+ROW(),COLUMN()+ColMax-2+ColInterval_2*(COLUMN()-2),4,TRUE,"Данные отчета"))))</f>
        <v>5.8022368421061401</v>
      </c>
      <c r="L22" s="29">
        <f ca="1">0.5*MAXA(ABS(IF($B$7,$A22,INDIRECT(ADDRESS(СтрокаY0_2-Строка0_2+ROW(),COLUMN()+Noise_ColM-2+Col_interval*(COLUMN()-2),4,TRUE,"Данные отчета")))-INDIRECT(ADDRESS(СтрокаY0_2-Строка0_2+ROW(),COLUMN()+ColMin-2+ColInterval_2*(COLUMN()-2),4,TRUE,"Данные отчета"))),ABS(IF($B$7,$A22,INDIRECT(ADDRESS(СтрокаY0_2-Строка0_2+ROW(),COLUMN()+Noise_ColM-2+Col_interval*(COLUMN()-2),4,TRUE,"Данные отчета")))-INDIRECT(ADDRESS(СтрокаY0_2-Строка0_2+ROW(),COLUMN()+ColMax-2+ColInterval_2*(COLUMN()-2),4,TRUE,"Данные отчета"))))</f>
        <v>3.7369736842101702</v>
      </c>
      <c r="M22" s="29">
        <f ca="1">0.5*MAXA(ABS(IF($B$7,$A22,INDIRECT(ADDRESS(СтрокаY0_2-Строка0_2+ROW(),COLUMN()+Noise_ColM-2+Col_interval*(COLUMN()-2),4,TRUE,"Данные отчета")))-INDIRECT(ADDRESS(СтрокаY0_2-Строка0_2+ROW(),COLUMN()+ColMin-2+ColInterval_2*(COLUMN()-2),4,TRUE,"Данные отчета"))),ABS(IF($B$7,$A22,INDIRECT(ADDRESS(СтрокаY0_2-Строка0_2+ROW(),COLUMN()+Noise_ColM-2+Col_interval*(COLUMN()-2),4,TRUE,"Данные отчета")))-INDIRECT(ADDRESS(СтрокаY0_2-Строка0_2+ROW(),COLUMN()+ColMax-2+ColInterval_2*(COLUMN()-2),4,TRUE,"Данные отчета"))))</f>
        <v>5.7234210526312381</v>
      </c>
      <c r="N22" s="29">
        <f ca="1">0.5*MAXA(ABS(IF($B$7,$A22,INDIRECT(ADDRESS(СтрокаY0_2-Строка0_2+ROW(),COLUMN()+Noise_ColM-2+Col_interval*(COLUMN()-2),4,TRUE,"Данные отчета")))-INDIRECT(ADDRESS(СтрокаY0_2-Строка0_2+ROW(),COLUMN()+ColMin-2+ColInterval_2*(COLUMN()-2),4,TRUE,"Данные отчета"))),ABS(IF($B$7,$A22,INDIRECT(ADDRESS(СтрокаY0_2-Строка0_2+ROW(),COLUMN()+Noise_ColM-2+Col_interval*(COLUMN()-2),4,TRUE,"Данные отчета")))-INDIRECT(ADDRESS(СтрокаY0_2-Строка0_2+ROW(),COLUMN()+ColMax-2+ColInterval_2*(COLUMN()-2),4,TRUE,"Данные отчета"))))</f>
        <v>4.6993421052629856</v>
      </c>
      <c r="O22" s="29">
        <f ca="1">0.5*MAXA(ABS(IF($B$7,$A22,INDIRECT(ADDRESS(СтрокаY0_2-Строка0_2+ROW(),COLUMN()+Noise_ColM-2+Col_interval*(COLUMN()-2),4,TRUE,"Данные отчета")))-INDIRECT(ADDRESS(СтрокаY0_2-Строка0_2+ROW(),COLUMN()+ColMin-2+ColInterval_2*(COLUMN()-2),4,TRUE,"Данные отчета"))),ABS(IF($B$7,$A22,INDIRECT(ADDRESS(СтрокаY0_2-Строка0_2+ROW(),COLUMN()+Noise_ColM-2+Col_interval*(COLUMN()-2),4,TRUE,"Данные отчета")))-INDIRECT(ADDRESS(СтрокаY0_2-Строка0_2+ROW(),COLUMN()+ColMax-2+ColInterval_2*(COLUMN()-2),4,TRUE,"Данные отчета"))))</f>
        <v>4.1836842105258256</v>
      </c>
      <c r="P22" s="29">
        <f ca="1">0.5*MAXA(ABS(IF($B$7,$A22,INDIRECT(ADDRESS(СтрокаY0_2-Строка0_2+ROW(),COLUMN()+Noise_ColM-2+Col_interval*(COLUMN()-2),4,TRUE,"Данные отчета")))-INDIRECT(ADDRESS(СтрокаY0_2-Строка0_2+ROW(),COLUMN()+ColMin-2+ColInterval_2*(COLUMN()-2),4,TRUE,"Данные отчета"))),ABS(IF($B$7,$A22,INDIRECT(ADDRESS(СтрокаY0_2-Строка0_2+ROW(),COLUMN()+Noise_ColM-2+Col_interval*(COLUMN()-2),4,TRUE,"Данные отчета")))-INDIRECT(ADDRESS(СтрокаY0_2-Строка0_2+ROW(),COLUMN()+ColMax-2+ColInterval_2*(COLUMN()-2),4,TRUE,"Данные отчета"))))</f>
        <v>3.6564473684211407</v>
      </c>
      <c r="Q22" s="29">
        <f ca="1">0.5*MAXA(ABS(IF($B$7,$A22,INDIRECT(ADDRESS(СтрокаY0_2-Строка0_2+ROW(),COLUMN()+Noise_ColM-2+Col_interval*(COLUMN()-2),4,TRUE,"Данные отчета")))-INDIRECT(ADDRESS(СтрокаY0_2-Строка0_2+ROW(),COLUMN()+ColMin-2+ColInterval_2*(COLUMN()-2),4,TRUE,"Данные отчета"))),ABS(IF($B$7,$A22,INDIRECT(ADDRESS(СтрокаY0_2-Строка0_2+ROW(),COLUMN()+Noise_ColM-2+Col_interval*(COLUMN()-2),4,TRUE,"Данные отчета")))-INDIRECT(ADDRESS(СтрокаY0_2-Строка0_2+ROW(),COLUMN()+ColMax-2+ColInterval_2*(COLUMN()-2),4,TRUE,"Данные отчета"))))</f>
        <v>4.1303947368414811</v>
      </c>
    </row>
    <row r="23" spans="1:17" ht="15.75">
      <c r="A23" s="28">
        <v>10</v>
      </c>
      <c r="B23" s="29">
        <f ca="1">0.5*MAXA(ABS(IF($B$7,$A23,INDIRECT(ADDRESS(СтрокаY0_2-Строка0_2+ROW(),COLUMN()+Noise_ColM-2+Col_interval*(COLUMN()-2),4,TRUE,"Данные отчета")))-INDIRECT(ADDRESS(СтрокаY0_2-Строка0_2+ROW(),COLUMN()+ColMin-2+ColInterval_2*(COLUMN()-2),4,TRUE,"Данные отчета"))),ABS(IF($B$7,$A23,INDIRECT(ADDRESS(СтрокаY0_2-Строка0_2+ROW(),COLUMN()+Noise_ColM-2+Col_interval*(COLUMN()-2),4,TRUE,"Данные отчета")))-INDIRECT(ADDRESS(СтрокаY0_2-Строка0_2+ROW(),COLUMN()+ColMax-2+ColInterval_2*(COLUMN()-2),4,TRUE,"Данные отчета"))))</f>
        <v>6.9193421052623307</v>
      </c>
      <c r="C23" s="29">
        <f ca="1">0.5*MAXA(ABS(IF($B$7,$A23,INDIRECT(ADDRESS(СтрокаY0_2-Строка0_2+ROW(),COLUMN()+Noise_ColM-2+Col_interval*(COLUMN()-2),4,TRUE,"Данные отчета")))-INDIRECT(ADDRESS(СтрокаY0_2-Строка0_2+ROW(),COLUMN()+ColMin-2+ColInterval_2*(COLUMN()-2),4,TRUE,"Данные отчета"))),ABS(IF($B$7,$A23,INDIRECT(ADDRESS(СтрокаY0_2-Строка0_2+ROW(),COLUMN()+Noise_ColM-2+Col_interval*(COLUMN()-2),4,TRUE,"Данные отчета")))-INDIRECT(ADDRESS(СтрокаY0_2-Строка0_2+ROW(),COLUMN()+ColMax-2+ColInterval_2*(COLUMN()-2),4,TRUE,"Данные отчета"))))</f>
        <v>5.9496052631584462</v>
      </c>
      <c r="D23" s="29">
        <f ca="1">0.5*MAXA(ABS(IF($B$7,$A23,INDIRECT(ADDRESS(СтрокаY0_2-Строка0_2+ROW(),COLUMN()+Noise_ColM-2+Col_interval*(COLUMN()-2),4,TRUE,"Данные отчета")))-INDIRECT(ADDRESS(СтрокаY0_2-Строка0_2+ROW(),COLUMN()+ColMin-2+ColInterval_2*(COLUMN()-2),4,TRUE,"Данные отчета"))),ABS(IF($B$7,$A23,INDIRECT(ADDRESS(СтрокаY0_2-Строка0_2+ROW(),COLUMN()+Noise_ColM-2+Col_interval*(COLUMN()-2),4,TRUE,"Данные отчета")))-INDIRECT(ADDRESS(СтрокаY0_2-Строка0_2+ROW(),COLUMN()+ColMax-2+ColInterval_2*(COLUMN()-2),4,TRUE,"Данные отчета"))))</f>
        <v>5.6836842105258256</v>
      </c>
      <c r="E23" s="29">
        <f ca="1">0.5*MAXA(ABS(IF($B$7,$A23,INDIRECT(ADDRESS(СтрокаY0_2-Строка0_2+ROW(),COLUMN()+Noise_ColM-2+Col_interval*(COLUMN()-2),4,TRUE,"Данные отчета")))-INDIRECT(ADDRESS(СтрокаY0_2-Строка0_2+ROW(),COLUMN()+ColMin-2+ColInterval_2*(COLUMN()-2),4,TRUE,"Данные отчета"))),ABS(IF($B$7,$A23,INDIRECT(ADDRESS(СтрокаY0_2-Строка0_2+ROW(),COLUMN()+Noise_ColM-2+Col_interval*(COLUMN()-2),4,TRUE,"Данные отчета")))-INDIRECT(ADDRESS(СтрокаY0_2-Строка0_2+ROW(),COLUMN()+ColMax-2+ColInterval_2*(COLUMN()-2),4,TRUE,"Данные отчета"))))</f>
        <v>4.9723684210530337</v>
      </c>
      <c r="F23" s="29">
        <f ca="1">0.5*MAXA(ABS(IF($B$7,$A23,INDIRECT(ADDRESS(СтрокаY0_2-Строка0_2+ROW(),COLUMN()+Noise_ColM-2+Col_interval*(COLUMN()-2),4,TRUE,"Данные отчета")))-INDIRECT(ADDRESS(СтрокаY0_2-Строка0_2+ROW(),COLUMN()+ColMin-2+ColInterval_2*(COLUMN()-2),4,TRUE,"Данные отчета"))),ABS(IF($B$7,$A23,INDIRECT(ADDRESS(СтрокаY0_2-Строка0_2+ROW(),COLUMN()+Noise_ColM-2+Col_interval*(COLUMN()-2),4,TRUE,"Данные отчета")))-INDIRECT(ADDRESS(СтрокаY0_2-Строка0_2+ROW(),COLUMN()+ColMax-2+ColInterval_2*(COLUMN()-2),4,TRUE,"Данные отчета"))))</f>
        <v>4.728289473683617</v>
      </c>
      <c r="G23" s="29">
        <f ca="1">0.5*MAXA(ABS(IF($B$7,$A23,INDIRECT(ADDRESS(СтрокаY0_2-Строка0_2+ROW(),COLUMN()+Noise_ColM-2+Col_interval*(COLUMN()-2),4,TRUE,"Данные отчета")))-INDIRECT(ADDRESS(СтрокаY0_2-Строка0_2+ROW(),COLUMN()+ColMin-2+ColInterval_2*(COLUMN()-2),4,TRUE,"Данные отчета"))),ABS(IF($B$7,$A23,INDIRECT(ADDRESS(СтрокаY0_2-Строка0_2+ROW(),COLUMN()+Noise_ColM-2+Col_interval*(COLUMN()-2),4,TRUE,"Данные отчета")))-INDIRECT(ADDRESS(СтрокаY0_2-Строка0_2+ROW(),COLUMN()+ColMax-2+ColInterval_2*(COLUMN()-2),4,TRUE,"Данные отчета"))))</f>
        <v>4.6085526315782772</v>
      </c>
      <c r="H23" s="29">
        <f ca="1">0.5*MAXA(ABS(IF($B$7,$A23,INDIRECT(ADDRESS(СтрокаY0_2-Строка0_2+ROW(),COLUMN()+Noise_ColM-2+Col_interval*(COLUMN()-2),4,TRUE,"Данные отчета")))-INDIRECT(ADDRESS(СтрокаY0_2-Строка0_2+ROW(),COLUMN()+ColMin-2+ColInterval_2*(COLUMN()-2),4,TRUE,"Данные отчета"))),ABS(IF($B$7,$A23,INDIRECT(ADDRESS(СтрокаY0_2-Строка0_2+ROW(),COLUMN()+Noise_ColM-2+Col_interval*(COLUMN()-2),4,TRUE,"Данные отчета")))-INDIRECT(ADDRESS(СтрокаY0_2-Строка0_2+ROW(),COLUMN()+ColMax-2+ColInterval_2*(COLUMN()-2),4,TRUE,"Данные отчета"))))</f>
        <v>5.4046052631583734</v>
      </c>
      <c r="I23" s="29">
        <f ca="1">0.5*MAXA(ABS(IF($B$7,$A23,INDIRECT(ADDRESS(СтрокаY0_2-Строка0_2+ROW(),COLUMN()+Noise_ColM-2+Col_interval*(COLUMN()-2),4,TRUE,"Данные отчета")))-INDIRECT(ADDRESS(СтрокаY0_2-Строка0_2+ROW(),COLUMN()+ColMin-2+ColInterval_2*(COLUMN()-2),4,TRUE,"Данные отчета"))),ABS(IF($B$7,$A23,INDIRECT(ADDRESS(СтрокаY0_2-Строка0_2+ROW(),COLUMN()+Noise_ColM-2+Col_interval*(COLUMN()-2),4,TRUE,"Данные отчета")))-INDIRECT(ADDRESS(СтрокаY0_2-Строка0_2+ROW(),COLUMN()+ColMax-2+ColInterval_2*(COLUMN()-2),4,TRUE,"Данные отчета"))))</f>
        <v>5.7969736842096609</v>
      </c>
      <c r="J23" s="29">
        <f ca="1">0.5*MAXA(ABS(IF($B$7,$A23,INDIRECT(ADDRESS(СтрокаY0_2-Строка0_2+ROW(),COLUMN()+Noise_ColM-2+Col_interval*(COLUMN()-2),4,TRUE,"Данные отчета")))-INDIRECT(ADDRESS(СтрокаY0_2-Строка0_2+ROW(),COLUMN()+ColMin-2+ColInterval_2*(COLUMN()-2),4,TRUE,"Данные отчета"))),ABS(IF($B$7,$A23,INDIRECT(ADDRESS(СтрокаY0_2-Строка0_2+ROW(),COLUMN()+Noise_ColM-2+Col_interval*(COLUMN()-2),4,TRUE,"Данные отчета")))-INDIRECT(ADDRESS(СтрокаY0_2-Строка0_2+ROW(),COLUMN()+ColMax-2+ColInterval_2*(COLUMN()-2),4,TRUE,"Данные отчета"))))</f>
        <v>5.7398684210529609</v>
      </c>
      <c r="K23" s="29">
        <f ca="1">0.5*MAXA(ABS(IF($B$7,$A23,INDIRECT(ADDRESS(СтрокаY0_2-Строка0_2+ROW(),COLUMN()+Noise_ColM-2+Col_interval*(COLUMN()-2),4,TRUE,"Данные отчета")))-INDIRECT(ADDRESS(СтрокаY0_2-Строка0_2+ROW(),COLUMN()+ColMin-2+ColInterval_2*(COLUMN()-2),4,TRUE,"Данные отчета"))),ABS(IF($B$7,$A23,INDIRECT(ADDRESS(СтрокаY0_2-Строка0_2+ROW(),COLUMN()+Noise_ColM-2+Col_interval*(COLUMN()-2),4,TRUE,"Данные отчета")))-INDIRECT(ADDRESS(СтрокаY0_2-Строка0_2+ROW(),COLUMN()+ColMax-2+ColInterval_2*(COLUMN()-2),4,TRUE,"Данные отчета"))))</f>
        <v>5.7209210526307288</v>
      </c>
      <c r="L23" s="29">
        <f ca="1">0.5*MAXA(ABS(IF($B$7,$A23,INDIRECT(ADDRESS(СтрокаY0_2-Строка0_2+ROW(),COLUMN()+Noise_ColM-2+Col_interval*(COLUMN()-2),4,TRUE,"Данные отчета")))-INDIRECT(ADDRESS(СтрокаY0_2-Строка0_2+ROW(),COLUMN()+ColMin-2+ColInterval_2*(COLUMN()-2),4,TRUE,"Данные отчета"))),ABS(IF($B$7,$A23,INDIRECT(ADDRESS(СтрокаY0_2-Строка0_2+ROW(),COLUMN()+Noise_ColM-2+Col_interval*(COLUMN()-2),4,TRUE,"Данные отчета")))-INDIRECT(ADDRESS(СтрокаY0_2-Строка0_2+ROW(),COLUMN()+ColMax-2+ColInterval_2*(COLUMN()-2),4,TRUE,"Данные отчета"))))</f>
        <v>6.1273684210518695</v>
      </c>
      <c r="M23" s="29">
        <f ca="1">0.5*MAXA(ABS(IF($B$7,$A23,INDIRECT(ADDRESS(СтрокаY0_2-Строка0_2+ROW(),COLUMN()+Noise_ColM-2+Col_interval*(COLUMN()-2),4,TRUE,"Данные отчета")))-INDIRECT(ADDRESS(СтрокаY0_2-Строка0_2+ROW(),COLUMN()+ColMin-2+ColInterval_2*(COLUMN()-2),4,TRUE,"Данные отчета"))),ABS(IF($B$7,$A23,INDIRECT(ADDRESS(СтрокаY0_2-Строка0_2+ROW(),COLUMN()+Noise_ColM-2+Col_interval*(COLUMN()-2),4,TRUE,"Данные отчета")))-INDIRECT(ADDRESS(СтрокаY0_2-Строка0_2+ROW(),COLUMN()+ColMax-2+ColInterval_2*(COLUMN()-2),4,TRUE,"Данные отчета"))))</f>
        <v>5.5913157894738106</v>
      </c>
      <c r="N23" s="29">
        <f ca="1">0.5*MAXA(ABS(IF($B$7,$A23,INDIRECT(ADDRESS(СтрокаY0_2-Строка0_2+ROW(),COLUMN()+Noise_ColM-2+Col_interval*(COLUMN()-2),4,TRUE,"Данные отчета")))-INDIRECT(ADDRESS(СтрокаY0_2-Строка0_2+ROW(),COLUMN()+ColMin-2+ColInterval_2*(COLUMN()-2),4,TRUE,"Данные отчета"))),ABS(IF($B$7,$A23,INDIRECT(ADDRESS(СтрокаY0_2-Строка0_2+ROW(),COLUMN()+Noise_ColM-2+Col_interval*(COLUMN()-2),4,TRUE,"Данные отчета")))-INDIRECT(ADDRESS(СтрокаY0_2-Строка0_2+ROW(),COLUMN()+ColMax-2+ColInterval_2*(COLUMN()-2),4,TRUE,"Данные отчета"))))</f>
        <v>6.0406578947367962</v>
      </c>
      <c r="O23" s="29">
        <f ca="1">0.5*MAXA(ABS(IF($B$7,$A23,INDIRECT(ADDRESS(СтрокаY0_2-Строка0_2+ROW(),COLUMN()+Noise_ColM-2+Col_interval*(COLUMN()-2),4,TRUE,"Данные отчета")))-INDIRECT(ADDRESS(СтрокаY0_2-Строка0_2+ROW(),COLUMN()+ColMin-2+ColInterval_2*(COLUMN()-2),4,TRUE,"Данные отчета"))),ABS(IF($B$7,$A23,INDIRECT(ADDRESS(СтрокаY0_2-Строка0_2+ROW(),COLUMN()+Noise_ColM-2+Col_interval*(COLUMN()-2),4,TRUE,"Данные отчета")))-INDIRECT(ADDRESS(СтрокаY0_2-Строка0_2+ROW(),COLUMN()+ColMax-2+ColInterval_2*(COLUMN()-2),4,TRUE,"Данные отчета"))))</f>
        <v>5.5300000000006548</v>
      </c>
      <c r="P23" s="29">
        <f ca="1">0.5*MAXA(ABS(IF($B$7,$A23,INDIRECT(ADDRESS(СтрокаY0_2-Строка0_2+ROW(),COLUMN()+Noise_ColM-2+Col_interval*(COLUMN()-2),4,TRUE,"Данные отчета")))-INDIRECT(ADDRESS(СтрокаY0_2-Строка0_2+ROW(),COLUMN()+ColMin-2+ColInterval_2*(COLUMN()-2),4,TRUE,"Данные отчета"))),ABS(IF($B$7,$A23,INDIRECT(ADDRESS(СтрокаY0_2-Строка0_2+ROW(),COLUMN()+Noise_ColM-2+Col_interval*(COLUMN()-2),4,TRUE,"Данные отчета")))-INDIRECT(ADDRESS(СтрокаY0_2-Строка0_2+ROW(),COLUMN()+ColMax-2+ColInterval_2*(COLUMN()-2),4,TRUE,"Данные отчета"))))</f>
        <v>4.9967105263149278</v>
      </c>
      <c r="Q23" s="29">
        <f ca="1">0.5*MAXA(ABS(IF($B$7,$A23,INDIRECT(ADDRESS(СтрокаY0_2-Строка0_2+ROW(),COLUMN()+Noise_ColM-2+Col_interval*(COLUMN()-2),4,TRUE,"Данные отчета")))-INDIRECT(ADDRESS(СтрокаY0_2-Строка0_2+ROW(),COLUMN()+ColMin-2+ColInterval_2*(COLUMN()-2),4,TRUE,"Данные отчета"))),ABS(IF($B$7,$A23,INDIRECT(ADDRESS(СтрокаY0_2-Строка0_2+ROW(),COLUMN()+Noise_ColM-2+Col_interval*(COLUMN()-2),4,TRUE,"Данные отчета")))-INDIRECT(ADDRESS(СтрокаY0_2-Строка0_2+ROW(),COLUMN()+ColMax-2+ColInterval_2*(COLUMN()-2),4,TRUE,"Данные отчета"))))</f>
        <v>5.9194736842109705</v>
      </c>
    </row>
    <row r="24" spans="1:17" ht="15.75">
      <c r="A24" s="30" t="s">
        <v>110</v>
      </c>
      <c r="B24" s="29">
        <f ca="1">MAX((B15:B23))</f>
        <v>28.089473684210134</v>
      </c>
      <c r="C24" s="29">
        <f ca="1">MAX((C15:C23))</f>
        <v>27.86723684210483</v>
      </c>
      <c r="D24" s="29">
        <f t="shared" ref="D24:Q24" ca="1" si="5">MAX((D15:D23))</f>
        <v>23.107236842105522</v>
      </c>
      <c r="E24" s="29">
        <f t="shared" ca="1" si="5"/>
        <v>29.191315789474174</v>
      </c>
      <c r="F24" s="29">
        <f t="shared" ca="1" si="5"/>
        <v>26.529078947369271</v>
      </c>
      <c r="G24" s="29">
        <f t="shared" ca="1" si="5"/>
        <v>29.560789473684054</v>
      </c>
      <c r="H24" s="29">
        <f t="shared" ca="1" si="5"/>
        <v>26.469605263157895</v>
      </c>
      <c r="I24" s="29">
        <f t="shared" ca="1" si="5"/>
        <v>23.058815789473684</v>
      </c>
      <c r="J24" s="29">
        <f t="shared" ca="1" si="5"/>
        <v>37.003684210526444</v>
      </c>
      <c r="K24" s="29">
        <f t="shared" ca="1" si="5"/>
        <v>29.639210526315765</v>
      </c>
      <c r="L24" s="29">
        <f t="shared" ca="1" si="5"/>
        <v>26.860789473683326</v>
      </c>
      <c r="M24" s="29">
        <f t="shared" ca="1" si="5"/>
        <v>24.315000000000055</v>
      </c>
      <c r="N24" s="29">
        <f t="shared" ca="1" si="5"/>
        <v>28.970131578947075</v>
      </c>
      <c r="O24" s="29">
        <f t="shared" ca="1" si="5"/>
        <v>29.767236842104467</v>
      </c>
      <c r="P24" s="29">
        <f t="shared" ca="1" si="5"/>
        <v>30.433684210526735</v>
      </c>
      <c r="Q24" s="29">
        <f t="shared" ca="1" si="5"/>
        <v>42.596842105263022</v>
      </c>
    </row>
    <row r="25" spans="1:17" ht="15.75">
      <c r="A25" s="30" t="s">
        <v>47</v>
      </c>
      <c r="B25" s="32">
        <f ca="1">MAX((B24:Q24))</f>
        <v>42.596842105263022</v>
      </c>
      <c r="C25" s="30" t="s">
        <v>48</v>
      </c>
      <c r="D25" s="32">
        <f ca="1">MIN((B24:Q24))</f>
        <v>23.058815789473684</v>
      </c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</row>
    <row r="26" spans="1:17" ht="31.5">
      <c r="A26" s="76" t="s">
        <v>112</v>
      </c>
      <c r="B26" s="79">
        <f ca="1">100*B25/range_2</f>
        <v>6.4997622841282687E-2</v>
      </c>
      <c r="C26" s="78" t="s">
        <v>113</v>
      </c>
      <c r="D26" s="79">
        <f ca="1">100*D25/range_2</f>
        <v>3.5184960616262334E-2</v>
      </c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</row>
    <row r="27" spans="1:17">
      <c r="A27" s="28"/>
      <c r="B27" s="28"/>
      <c r="C27" s="77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</row>
    <row r="28" spans="1:17" ht="18.75">
      <c r="A28" s="33" t="s">
        <v>64</v>
      </c>
      <c r="B28" s="34"/>
      <c r="C28" s="34"/>
      <c r="D28" s="34"/>
      <c r="E28" s="34"/>
      <c r="F28" s="34"/>
      <c r="G28" s="34"/>
      <c r="H28" s="34"/>
      <c r="I28" s="34"/>
      <c r="J28" s="35"/>
      <c r="K28" s="35"/>
      <c r="L28" s="35"/>
      <c r="M28" s="35"/>
      <c r="N28" s="35"/>
      <c r="O28" s="35"/>
      <c r="P28" s="35"/>
      <c r="Q28" s="35"/>
    </row>
  </sheetData>
  <mergeCells count="2">
    <mergeCell ref="B14:Q14"/>
    <mergeCell ref="E2:Q7"/>
  </mergeCells>
  <conditionalFormatting sqref="B15:Q24">
    <cfRule type="cellIs" dxfId="6" priority="1" operator="greaterThan">
      <formula>$D$6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Q38"/>
  <sheetViews>
    <sheetView zoomScale="70" zoomScaleNormal="70" workbookViewId="0">
      <selection activeCell="B11" sqref="B11"/>
    </sheetView>
  </sheetViews>
  <sheetFormatPr defaultRowHeight="15"/>
  <cols>
    <col min="1" max="1" width="26.7109375" style="17" customWidth="1"/>
    <col min="2" max="2" width="23.7109375" style="17" customWidth="1"/>
    <col min="3" max="3" width="27.42578125" style="17" customWidth="1"/>
    <col min="4" max="4" width="23.140625" style="17" customWidth="1"/>
    <col min="5" max="10" width="14.28515625" style="17" bestFit="1" customWidth="1"/>
    <col min="11" max="11" width="22.42578125" style="17" customWidth="1"/>
    <col min="12" max="12" width="26.7109375" style="17" customWidth="1"/>
    <col min="13" max="13" width="21.5703125" style="17" customWidth="1"/>
    <col min="14" max="14" width="24" style="17" customWidth="1"/>
    <col min="15" max="15" width="24.140625" style="17" customWidth="1"/>
    <col min="16" max="16" width="23.140625" style="17" customWidth="1"/>
    <col min="17" max="17" width="21.7109375" style="17" customWidth="1"/>
    <col min="18" max="16384" width="9.140625" style="17"/>
  </cols>
  <sheetData>
    <row r="1" spans="1:17" ht="15.75">
      <c r="A1" s="18"/>
      <c r="B1" s="18" t="s">
        <v>4</v>
      </c>
      <c r="C1" s="18" t="s">
        <v>5</v>
      </c>
      <c r="D1" s="18" t="s">
        <v>6</v>
      </c>
      <c r="E1" s="18" t="s">
        <v>7</v>
      </c>
      <c r="F1" s="18" t="s">
        <v>8</v>
      </c>
      <c r="G1" s="18" t="s">
        <v>9</v>
      </c>
      <c r="H1" s="18" t="s">
        <v>10</v>
      </c>
      <c r="I1" s="18" t="s">
        <v>11</v>
      </c>
      <c r="J1" s="18" t="s">
        <v>12</v>
      </c>
      <c r="K1" s="18" t="s">
        <v>13</v>
      </c>
      <c r="L1" s="18" t="s">
        <v>14</v>
      </c>
      <c r="M1" s="18" t="s">
        <v>15</v>
      </c>
      <c r="N1" s="18" t="s">
        <v>16</v>
      </c>
      <c r="O1" s="18" t="s">
        <v>17</v>
      </c>
      <c r="P1" s="18" t="s">
        <v>18</v>
      </c>
      <c r="Q1" s="18" t="s">
        <v>19</v>
      </c>
    </row>
    <row r="2" spans="1:17" ht="31.5">
      <c r="A2" s="19" t="s">
        <v>20</v>
      </c>
      <c r="B2" s="20">
        <v>15000</v>
      </c>
      <c r="C2" s="21" t="s">
        <v>21</v>
      </c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</row>
    <row r="3" spans="1:17" ht="15.75">
      <c r="A3" s="21" t="s">
        <v>25</v>
      </c>
      <c r="B3" s="22">
        <v>3</v>
      </c>
      <c r="C3" s="23" t="s">
        <v>26</v>
      </c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</row>
    <row r="4" spans="1:17" ht="15.75">
      <c r="A4" s="21" t="s">
        <v>27</v>
      </c>
      <c r="B4" s="22">
        <v>11</v>
      </c>
      <c r="C4" s="23" t="s">
        <v>53</v>
      </c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</row>
    <row r="5" spans="1:17" ht="31.5">
      <c r="A5" s="19" t="s">
        <v>70</v>
      </c>
      <c r="B5" s="22">
        <v>3</v>
      </c>
      <c r="C5" s="19" t="s">
        <v>73</v>
      </c>
      <c r="D5" s="22">
        <v>7</v>
      </c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</row>
    <row r="6" spans="1:17" ht="31.5">
      <c r="A6" s="19" t="s">
        <v>44</v>
      </c>
      <c r="B6" s="22">
        <v>16</v>
      </c>
      <c r="C6" s="24" t="s">
        <v>65</v>
      </c>
      <c r="D6" s="25">
        <v>0.2</v>
      </c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</row>
    <row r="7" spans="1:17" ht="15.75">
      <c r="A7" s="21" t="s">
        <v>72</v>
      </c>
      <c r="B7" s="26" t="str">
        <f>ADDRESS(BaseRow_АЧХ,COLUMN()+ColMin_АЧХ-2+Interval_АЧХ*(COLUMN()-2),4,TRUE,"Данные отчета")</f>
        <v>'Данные отчета'!G3</v>
      </c>
      <c r="C7" s="26" t="str">
        <f t="shared" ref="C7:Q7" si="0">ADDRESS(СтрокаY0,COLUMN()+ColMin-2+Col_interval*(COLUMN()-2),4,TRUE,"Данные отчета")</f>
        <v>'Данные отчета'!Z3</v>
      </c>
      <c r="D7" s="26" t="str">
        <f t="shared" si="0"/>
        <v>'Данные отчета'!AO3</v>
      </c>
      <c r="E7" s="26" t="str">
        <f t="shared" si="0"/>
        <v>'Данные отчета'!BD3</v>
      </c>
      <c r="F7" s="26" t="str">
        <f t="shared" si="0"/>
        <v>'Данные отчета'!BS3</v>
      </c>
      <c r="G7" s="26" t="str">
        <f t="shared" si="0"/>
        <v>'Данные отчета'!CH3</v>
      </c>
      <c r="H7" s="26" t="str">
        <f t="shared" si="0"/>
        <v>'Данные отчета'!CW3</v>
      </c>
      <c r="I7" s="26" t="str">
        <f t="shared" si="0"/>
        <v>'Данные отчета'!DL3</v>
      </c>
      <c r="J7" s="26" t="str">
        <f t="shared" si="0"/>
        <v>'Данные отчета'!EA3</v>
      </c>
      <c r="K7" s="26" t="str">
        <f t="shared" si="0"/>
        <v>'Данные отчета'!EP3</v>
      </c>
      <c r="L7" s="26" t="str">
        <f t="shared" si="0"/>
        <v>'Данные отчета'!FE3</v>
      </c>
      <c r="M7" s="26" t="str">
        <f t="shared" si="0"/>
        <v>'Данные отчета'!FT3</v>
      </c>
      <c r="N7" s="26" t="str">
        <f t="shared" si="0"/>
        <v>'Данные отчета'!GI3</v>
      </c>
      <c r="O7" s="26" t="str">
        <f t="shared" si="0"/>
        <v>'Данные отчета'!GX3</v>
      </c>
      <c r="P7" s="26" t="str">
        <f t="shared" si="0"/>
        <v>'Данные отчета'!HM3</v>
      </c>
      <c r="Q7" s="26" t="str">
        <f t="shared" si="0"/>
        <v>'Данные отчета'!IB3</v>
      </c>
    </row>
    <row r="8" spans="1:17" ht="15.75">
      <c r="A8" s="21" t="s">
        <v>69</v>
      </c>
      <c r="B8" s="26">
        <f ca="1">INDIRECT(B7)</f>
        <v>8.5099133562433646</v>
      </c>
      <c r="C8" s="26">
        <f t="shared" ref="C8:F8" ca="1" si="1">INDIRECT(C7)</f>
        <v>-30739</v>
      </c>
      <c r="D8" s="26">
        <f t="shared" ca="1" si="1"/>
        <v>-30723</v>
      </c>
      <c r="E8" s="26">
        <f t="shared" ca="1" si="1"/>
        <v>-30731</v>
      </c>
      <c r="F8" s="26">
        <f t="shared" ca="1" si="1"/>
        <v>-30732</v>
      </c>
      <c r="G8" s="26">
        <f t="shared" ref="G8" ca="1" si="2">INDIRECT(G7)</f>
        <v>-30746</v>
      </c>
      <c r="H8" s="26">
        <f t="shared" ref="H8" ca="1" si="3">INDIRECT(H7)</f>
        <v>-30726</v>
      </c>
      <c r="I8" s="26">
        <f t="shared" ref="I8:J8" ca="1" si="4">INDIRECT(I7)</f>
        <v>-30730</v>
      </c>
      <c r="J8" s="26">
        <f t="shared" ca="1" si="4"/>
        <v>-30732</v>
      </c>
      <c r="K8" s="26">
        <f t="shared" ref="K8" ca="1" si="5">INDIRECT(K7)</f>
        <v>-30735</v>
      </c>
      <c r="L8" s="26">
        <f t="shared" ref="L8" ca="1" si="6">INDIRECT(L7)</f>
        <v>-30729</v>
      </c>
      <c r="M8" s="26">
        <f t="shared" ref="M8:N8" ca="1" si="7">INDIRECT(M7)</f>
        <v>-30729</v>
      </c>
      <c r="N8" s="26">
        <f t="shared" ca="1" si="7"/>
        <v>-30739</v>
      </c>
      <c r="O8" s="26">
        <f t="shared" ref="O8" ca="1" si="8">INDIRECT(O7)</f>
        <v>-30747</v>
      </c>
      <c r="P8" s="26">
        <f t="shared" ref="P8" ca="1" si="9">INDIRECT(P7)</f>
        <v>-30735</v>
      </c>
      <c r="Q8" s="26">
        <f t="shared" ref="Q8" ca="1" si="10">INDIRECT(Q7)</f>
        <v>-30735</v>
      </c>
    </row>
    <row r="9" spans="1:17" ht="15.75">
      <c r="A9" s="21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</row>
    <row r="10" spans="1:17" ht="18.75">
      <c r="A10" s="27" t="s">
        <v>75</v>
      </c>
      <c r="B10" s="60" t="s">
        <v>66</v>
      </c>
      <c r="C10" s="60"/>
      <c r="D10" s="60"/>
      <c r="E10" s="60"/>
      <c r="F10" s="60"/>
      <c r="G10" s="60"/>
      <c r="H10" s="60"/>
      <c r="I10" s="60"/>
      <c r="J10" s="60"/>
      <c r="K10" s="60"/>
      <c r="L10" s="60"/>
      <c r="M10" s="60"/>
      <c r="N10" s="60"/>
      <c r="O10" s="60"/>
      <c r="P10" s="60"/>
      <c r="Q10" s="60"/>
    </row>
    <row r="11" spans="1:17" ht="15.75">
      <c r="A11" s="28">
        <v>1000</v>
      </c>
      <c r="B11" s="29">
        <f t="shared" ref="B11:B28" ca="1" si="11">20*LOG10(INDIRECT(ADDRESS(Y0_АЧХ+ROW()-Строка0_АЧХ,COLUMN()+ColMin_АЧХ-2+Interval_АЧХ*(COLUMN()-2),4,TRUE,"Данные отчета"))/B$8)</f>
        <v>0</v>
      </c>
      <c r="C11" s="29">
        <f t="shared" ref="C11:Q20" ca="1" si="12">INDIRECT(ADDRESS(Y0_АЧХ+ROW()-Строка0_АЧХ,COLUMN()+ColMin_АЧХ-2+Interval_АЧХ*(COLUMN()-2),4,TRUE,"Данные отчета"))/C$8</f>
        <v>-2.0843633475544658E-4</v>
      </c>
      <c r="D11" s="29">
        <f t="shared" ca="1" si="12"/>
        <v>1</v>
      </c>
      <c r="E11" s="29">
        <f t="shared" ca="1" si="12"/>
        <v>0.99703882073476291</v>
      </c>
      <c r="F11" s="29">
        <f t="shared" ca="1" si="12"/>
        <v>-3.9647810414050946E-5</v>
      </c>
      <c r="G11" s="29">
        <f t="shared" ca="1" si="12"/>
        <v>-9.4388830495023735E-7</v>
      </c>
      <c r="H11" s="29">
        <f t="shared" ca="1" si="12"/>
        <v>-2.0583078907776922E-3</v>
      </c>
      <c r="I11" s="29">
        <f t="shared" ca="1" si="12"/>
        <v>-2.9938171168239504E-3</v>
      </c>
      <c r="J11" s="29">
        <f t="shared" ca="1" si="12"/>
        <v>4.9146194845398932E-6</v>
      </c>
      <c r="K11" s="29">
        <f t="shared" ca="1" si="12"/>
        <v>-3.4114202049780382E-5</v>
      </c>
      <c r="L11" s="29">
        <f t="shared" ca="1" si="12"/>
        <v>-5.6819291223274431E-5</v>
      </c>
      <c r="M11" s="29">
        <f t="shared" ca="1" si="12"/>
        <v>-6.1017280093722545E-3</v>
      </c>
      <c r="N11" s="29">
        <f t="shared" ca="1" si="12"/>
        <v>-9.2071341319284488E-5</v>
      </c>
      <c r="O11" s="29">
        <f t="shared" ca="1" si="12"/>
        <v>0.99806581900159708</v>
      </c>
      <c r="P11" s="29">
        <f t="shared" ca="1" si="12"/>
        <v>0</v>
      </c>
      <c r="Q11" s="29">
        <f t="shared" ca="1" si="12"/>
        <v>0</v>
      </c>
    </row>
    <row r="12" spans="1:17" ht="15.75">
      <c r="A12" s="28">
        <v>2000</v>
      </c>
      <c r="B12" s="29">
        <f t="shared" ca="1" si="11"/>
        <v>-0.87565058650303407</v>
      </c>
      <c r="C12" s="29">
        <f t="shared" ca="1" si="12"/>
        <v>-2.5481120912285843E-4</v>
      </c>
      <c r="D12" s="29">
        <f t="shared" ca="1" si="12"/>
        <v>0.70019203853790324</v>
      </c>
      <c r="E12" s="29">
        <f t="shared" ca="1" si="12"/>
        <v>0.69727636588461162</v>
      </c>
      <c r="F12" s="29">
        <f t="shared" ca="1" si="12"/>
        <v>-3.6400805936226207E-5</v>
      </c>
      <c r="G12" s="29">
        <f t="shared" ca="1" si="12"/>
        <v>-1.2965498694371393E-6</v>
      </c>
      <c r="H12" s="29">
        <f t="shared" ca="1" si="12"/>
        <v>-1.7670892432215801E-3</v>
      </c>
      <c r="I12" s="29">
        <f t="shared" ca="1" si="12"/>
        <v>-2.7985681744223884E-3</v>
      </c>
      <c r="J12" s="29">
        <f t="shared" ca="1" si="12"/>
        <v>7.176876261501186E-6</v>
      </c>
      <c r="K12" s="29">
        <f t="shared" ca="1" si="12"/>
        <v>-1.2557345046364081E-4</v>
      </c>
      <c r="L12" s="29">
        <f t="shared" ca="1" si="12"/>
        <v>-1.0452666861921964E-4</v>
      </c>
      <c r="M12" s="29">
        <f t="shared" ca="1" si="12"/>
        <v>-4.0042590061505415E-3</v>
      </c>
      <c r="N12" s="29">
        <f t="shared" ca="1" si="12"/>
        <v>-6.4989746006839199E-5</v>
      </c>
      <c r="O12" s="29">
        <f t="shared" ca="1" si="12"/>
        <v>0.69843801620354906</v>
      </c>
      <c r="P12" s="29">
        <f t="shared" ca="1" si="12"/>
        <v>0</v>
      </c>
      <c r="Q12" s="29">
        <f t="shared" ca="1" si="12"/>
        <v>0</v>
      </c>
    </row>
    <row r="13" spans="1:17" ht="15.75">
      <c r="A13" s="28">
        <v>3000</v>
      </c>
      <c r="B13" s="29">
        <f t="shared" ca="1" si="11"/>
        <v>-0.87139607299550381</v>
      </c>
      <c r="C13" s="29">
        <f t="shared" ca="1" si="12"/>
        <v>-2.2451341891932205E-4</v>
      </c>
      <c r="D13" s="29">
        <f t="shared" ca="1" si="12"/>
        <v>0.50053705692803441</v>
      </c>
      <c r="E13" s="29">
        <f t="shared" ca="1" si="12"/>
        <v>0.49760827828577009</v>
      </c>
      <c r="F13" s="29">
        <f t="shared" ca="1" si="12"/>
        <v>-3.1922963216301672E-5</v>
      </c>
      <c r="G13" s="29">
        <f t="shared" ca="1" si="12"/>
        <v>-1.268667076546018E-6</v>
      </c>
      <c r="H13" s="29">
        <f t="shared" ca="1" si="12"/>
        <v>-1.6438752095340747E-3</v>
      </c>
      <c r="I13" s="29">
        <f t="shared" ca="1" si="12"/>
        <v>-3.8724373576309794E-3</v>
      </c>
      <c r="J13" s="29">
        <f t="shared" ca="1" si="12"/>
        <v>6.5075178271898134E-7</v>
      </c>
      <c r="K13" s="29">
        <f t="shared" ca="1" si="12"/>
        <v>-1.5539287457296241E-4</v>
      </c>
      <c r="L13" s="29">
        <f t="shared" ca="1" si="12"/>
        <v>-1.6614598587653357E-4</v>
      </c>
      <c r="M13" s="29">
        <f t="shared" ca="1" si="12"/>
        <v>-5.2754523414364285E-3</v>
      </c>
      <c r="N13" s="29">
        <f t="shared" ca="1" si="12"/>
        <v>-1.1772935390706629E-4</v>
      </c>
      <c r="O13" s="29">
        <f t="shared" ca="1" si="12"/>
        <v>0.49868061582388007</v>
      </c>
      <c r="P13" s="29">
        <f t="shared" ca="1" si="12"/>
        <v>0</v>
      </c>
      <c r="Q13" s="29">
        <f t="shared" ca="1" si="12"/>
        <v>0</v>
      </c>
    </row>
    <row r="14" spans="1:17" ht="15.75">
      <c r="A14" s="28">
        <v>4000</v>
      </c>
      <c r="B14" s="29">
        <f t="shared" ca="1" si="11"/>
        <v>-1.2829097609994373</v>
      </c>
      <c r="C14" s="29">
        <f t="shared" ca="1" si="12"/>
        <v>-2.084294598481635E-4</v>
      </c>
      <c r="D14" s="29">
        <f t="shared" ca="1" si="12"/>
        <v>0.20040360641864402</v>
      </c>
      <c r="E14" s="29">
        <f t="shared" ca="1" si="12"/>
        <v>0.19765058084670203</v>
      </c>
      <c r="F14" s="29">
        <f t="shared" ca="1" si="12"/>
        <v>-3.4195528019353732E-5</v>
      </c>
      <c r="G14" s="29">
        <f t="shared" ca="1" si="12"/>
        <v>-1.1720467362792683E-6</v>
      </c>
      <c r="H14" s="29">
        <f t="shared" ca="1" si="12"/>
        <v>-1.6265012445213175E-3</v>
      </c>
      <c r="I14" s="29">
        <f t="shared" ca="1" si="12"/>
        <v>-2.7009437032216076E-3</v>
      </c>
      <c r="J14" s="29">
        <f t="shared" ca="1" si="12"/>
        <v>1.2015529826361802E-6</v>
      </c>
      <c r="K14" s="29">
        <f t="shared" ca="1" si="12"/>
        <v>-2.5749145924841387E-4</v>
      </c>
      <c r="L14" s="29">
        <f t="shared" ca="1" si="12"/>
        <v>-2.0736112467050667E-4</v>
      </c>
      <c r="M14" s="29">
        <f t="shared" ca="1" si="12"/>
        <v>-1.0360225682579974E-2</v>
      </c>
      <c r="N14" s="29">
        <f t="shared" ca="1" si="12"/>
        <v>-5.2790624296852977E-5</v>
      </c>
      <c r="O14" s="29">
        <f t="shared" ca="1" si="12"/>
        <v>0.19907003336226214</v>
      </c>
      <c r="P14" s="29">
        <f t="shared" ca="1" si="12"/>
        <v>0</v>
      </c>
      <c r="Q14" s="29">
        <f t="shared" ca="1" si="12"/>
        <v>0</v>
      </c>
    </row>
    <row r="15" spans="1:17" ht="15.75">
      <c r="A15" s="28">
        <v>5000</v>
      </c>
      <c r="B15" s="29">
        <f t="shared" ca="1" si="11"/>
        <v>-1.2031313761557341</v>
      </c>
      <c r="C15" s="29">
        <f t="shared" ca="1" si="12"/>
        <v>-2.128911910692936E-4</v>
      </c>
      <c r="D15" s="29">
        <f t="shared" ca="1" si="12"/>
        <v>6.8352699931647305E-4</v>
      </c>
      <c r="E15" s="29">
        <f t="shared" ca="1" si="12"/>
        <v>-1.9198854576811689E-3</v>
      </c>
      <c r="F15" s="29">
        <f t="shared" ca="1" si="12"/>
        <v>-3.7753091518601978E-5</v>
      </c>
      <c r="G15" s="29">
        <f t="shared" ca="1" si="12"/>
        <v>-5.2052663875932213E-6</v>
      </c>
      <c r="H15" s="29">
        <f t="shared" ca="1" si="12"/>
        <v>-1.8724751569550496E-3</v>
      </c>
      <c r="I15" s="29">
        <f t="shared" ca="1" si="12"/>
        <v>-2.8311096648226488E-3</v>
      </c>
      <c r="J15" s="29">
        <f t="shared" ca="1" si="12"/>
        <v>2.9454554163122719E-6</v>
      </c>
      <c r="K15" s="29">
        <f t="shared" ca="1" si="12"/>
        <v>-3.0416463315438422E-4</v>
      </c>
      <c r="L15" s="29">
        <f t="shared" ca="1" si="12"/>
        <v>-2.8477984965342182E-4</v>
      </c>
      <c r="M15" s="29">
        <f t="shared" ca="1" si="12"/>
        <v>-4.0995985062969829E-3</v>
      </c>
      <c r="N15" s="29">
        <f t="shared" ca="1" si="12"/>
        <v>-6.5513812803438034E-5</v>
      </c>
      <c r="O15" s="29">
        <f t="shared" ca="1" si="12"/>
        <v>-7.0474997132796864E-4</v>
      </c>
      <c r="P15" s="29">
        <f t="shared" ca="1" si="12"/>
        <v>0</v>
      </c>
      <c r="Q15" s="29">
        <f t="shared" ca="1" si="12"/>
        <v>0</v>
      </c>
    </row>
    <row r="16" spans="1:17" ht="15.75">
      <c r="A16" s="28">
        <v>6000</v>
      </c>
      <c r="B16" s="29">
        <f t="shared" ca="1" si="11"/>
        <v>-8.2176617770489067</v>
      </c>
      <c r="C16" s="29">
        <f t="shared" ca="1" si="12"/>
        <v>-1.2550819250143719E-4</v>
      </c>
      <c r="D16" s="29">
        <f t="shared" ca="1" si="12"/>
        <v>-0.20040360641864402</v>
      </c>
      <c r="E16" s="29">
        <f t="shared" ca="1" si="12"/>
        <v>-0.20083954313234192</v>
      </c>
      <c r="F16" s="29">
        <f t="shared" ca="1" si="12"/>
        <v>-9.7368077930533693E-6</v>
      </c>
      <c r="G16" s="29">
        <f t="shared" ca="1" si="12"/>
        <v>-3.0566331118854841E-7</v>
      </c>
      <c r="H16" s="29">
        <f t="shared" ca="1" si="12"/>
        <v>-2.4672795464240318E-4</v>
      </c>
      <c r="I16" s="29">
        <f t="shared" ca="1" si="12"/>
        <v>-5.8574682720468599E-4</v>
      </c>
      <c r="J16" s="29">
        <f t="shared" ca="1" si="12"/>
        <v>9.7950606478931104E-6</v>
      </c>
      <c r="K16" s="29">
        <f t="shared" ca="1" si="12"/>
        <v>-3.8086871644704733E-4</v>
      </c>
      <c r="L16" s="29">
        <f t="shared" ca="1" si="12"/>
        <v>-3.7446711575384815E-4</v>
      </c>
      <c r="M16" s="29">
        <f t="shared" ca="1" si="12"/>
        <v>-4.9894338409971041E-3</v>
      </c>
      <c r="N16" s="29">
        <f t="shared" ca="1" si="12"/>
        <v>-4.6868560337428027E-5</v>
      </c>
      <c r="O16" s="29">
        <f t="shared" ca="1" si="12"/>
        <v>-0.20052579370173898</v>
      </c>
      <c r="P16" s="29">
        <f t="shared" ca="1" si="12"/>
        <v>0</v>
      </c>
      <c r="Q16" s="29">
        <f t="shared" ca="1" si="12"/>
        <v>0</v>
      </c>
    </row>
    <row r="17" spans="1:17" ht="15.75">
      <c r="A17" s="28">
        <v>7000</v>
      </c>
      <c r="B17" s="29">
        <f t="shared" ca="1" si="11"/>
        <v>-4.9519566406017654</v>
      </c>
      <c r="C17" s="29">
        <f t="shared" ca="1" si="12"/>
        <v>-1.8206763538273455E-4</v>
      </c>
      <c r="D17" s="29">
        <f t="shared" ca="1" si="12"/>
        <v>-0.500048823357094</v>
      </c>
      <c r="E17" s="29">
        <f t="shared" ca="1" si="12"/>
        <v>-0.50050437668803494</v>
      </c>
      <c r="F17" s="29">
        <f t="shared" ca="1" si="12"/>
        <v>-1.2393730370946324E-5</v>
      </c>
      <c r="G17" s="29">
        <f t="shared" ca="1" si="12"/>
        <v>-3.5753344884478691E-6</v>
      </c>
      <c r="H17" s="29">
        <f t="shared" ca="1" si="12"/>
        <v>-1.7855082303687328E-4</v>
      </c>
      <c r="I17" s="29">
        <f t="shared" ca="1" si="12"/>
        <v>-5.2066384640416527E-4</v>
      </c>
      <c r="J17" s="29">
        <f t="shared" ca="1" si="12"/>
        <v>-3.3673684898265149E-6</v>
      </c>
      <c r="K17" s="29">
        <f t="shared" ca="1" si="12"/>
        <v>-4.0904506263217833E-4</v>
      </c>
      <c r="L17" s="29">
        <f t="shared" ca="1" si="12"/>
        <v>-3.925445019362817E-4</v>
      </c>
      <c r="M17" s="29">
        <f t="shared" ca="1" si="12"/>
        <v>-5.1165531745256928E-3</v>
      </c>
      <c r="N17" s="29">
        <f t="shared" ca="1" si="12"/>
        <v>-3.1604476343238533E-5</v>
      </c>
      <c r="O17" s="29">
        <f t="shared" ca="1" si="12"/>
        <v>-0.50004325625264257</v>
      </c>
      <c r="P17" s="29">
        <f t="shared" ca="1" si="12"/>
        <v>0</v>
      </c>
      <c r="Q17" s="29">
        <f t="shared" ca="1" si="12"/>
        <v>0</v>
      </c>
    </row>
    <row r="18" spans="1:17" ht="15.75">
      <c r="A18" s="28">
        <v>8000</v>
      </c>
      <c r="B18" s="29">
        <f t="shared" ca="1" si="11"/>
        <v>-13.015714426144937</v>
      </c>
      <c r="C18" s="29">
        <f t="shared" ca="1" si="12"/>
        <v>-9.9697715790942798E-5</v>
      </c>
      <c r="D18" s="29">
        <f t="shared" ca="1" si="12"/>
        <v>-0.6999316473000684</v>
      </c>
      <c r="E18" s="29">
        <f t="shared" ca="1" si="12"/>
        <v>-0.70033516644430704</v>
      </c>
      <c r="F18" s="29">
        <f t="shared" ca="1" si="12"/>
        <v>-6.8356443791544086E-6</v>
      </c>
      <c r="G18" s="29">
        <f t="shared" ca="1" si="12"/>
        <v>-2.0483687173399249E-7</v>
      </c>
      <c r="H18" s="29">
        <f t="shared" ca="1" si="12"/>
        <v>-1.0140121182753381E-4</v>
      </c>
      <c r="I18" s="29">
        <f t="shared" ca="1" si="12"/>
        <v>-5.2066384640416527E-4</v>
      </c>
      <c r="J18" s="29">
        <f t="shared" ca="1" si="12"/>
        <v>-7.4812545703631739E-6</v>
      </c>
      <c r="K18" s="29">
        <f t="shared" ca="1" si="12"/>
        <v>-4.7636245322921748E-4</v>
      </c>
      <c r="L18" s="29">
        <f t="shared" ca="1" si="12"/>
        <v>-4.9153893716033709E-4</v>
      </c>
      <c r="M18" s="29">
        <f t="shared" ca="1" si="12"/>
        <v>-8.1038575124475244E-3</v>
      </c>
      <c r="N18" s="29">
        <f t="shared" ca="1" si="12"/>
        <v>-2.4206850606227793E-5</v>
      </c>
      <c r="O18" s="29">
        <f t="shared" ca="1" si="12"/>
        <v>-0.69966953558156297</v>
      </c>
      <c r="P18" s="29">
        <f t="shared" ca="1" si="12"/>
        <v>0</v>
      </c>
      <c r="Q18" s="29">
        <f t="shared" ca="1" si="12"/>
        <v>0</v>
      </c>
    </row>
    <row r="19" spans="1:17" ht="15.75">
      <c r="A19" s="28">
        <v>9000</v>
      </c>
      <c r="B19" s="29">
        <f t="shared" ca="1" si="11"/>
        <v>-11.469066062714059</v>
      </c>
      <c r="C19" s="29">
        <f t="shared" ca="1" si="12"/>
        <v>-1.1755582234501292E-4</v>
      </c>
      <c r="D19" s="29">
        <f t="shared" ca="1" si="12"/>
        <v>-0.9998047065716239</v>
      </c>
      <c r="E19" s="29">
        <f t="shared" ca="1" si="12"/>
        <v>-1.0000976212944583</v>
      </c>
      <c r="F19" s="29">
        <f t="shared" ca="1" si="12"/>
        <v>-1.0638208127282819E-5</v>
      </c>
      <c r="G19" s="29">
        <f t="shared" ca="1" si="12"/>
        <v>-1.8727942558536456E-6</v>
      </c>
      <c r="H19" s="29">
        <f t="shared" ca="1" si="12"/>
        <v>-1.5509945610405365E-4</v>
      </c>
      <c r="I19" s="29">
        <f t="shared" ca="1" si="12"/>
        <v>-5.8574682720468599E-4</v>
      </c>
      <c r="J19" s="29">
        <f t="shared" ca="1" si="12"/>
        <v>-7.9548656118265734E-6</v>
      </c>
      <c r="K19" s="29">
        <f t="shared" ca="1" si="12"/>
        <v>-5.3647307629738094E-4</v>
      </c>
      <c r="L19" s="29">
        <f t="shared" ca="1" si="12"/>
        <v>-5.5071756321390221E-4</v>
      </c>
      <c r="M19" s="29">
        <f t="shared" ca="1" si="12"/>
        <v>-2.1610286699860065E-3</v>
      </c>
      <c r="N19" s="29">
        <f t="shared" ca="1" si="12"/>
        <v>-2.6229295986758441E-5</v>
      </c>
      <c r="O19" s="29">
        <f t="shared" ca="1" si="12"/>
        <v>-0.99932224453220075</v>
      </c>
      <c r="P19" s="29">
        <f t="shared" ca="1" si="12"/>
        <v>0</v>
      </c>
      <c r="Q19" s="29">
        <f t="shared" ca="1" si="12"/>
        <v>0</v>
      </c>
    </row>
    <row r="20" spans="1:17" ht="15.75">
      <c r="A20" s="28">
        <v>10000</v>
      </c>
      <c r="B20" s="29" t="e">
        <f t="shared" ca="1" si="11"/>
        <v>#NUM!</v>
      </c>
      <c r="C20" s="29">
        <f t="shared" ca="1" si="12"/>
        <v>0</v>
      </c>
      <c r="D20" s="29">
        <f t="shared" ca="1" si="12"/>
        <v>0</v>
      </c>
      <c r="E20" s="29">
        <f t="shared" ca="1" si="12"/>
        <v>0</v>
      </c>
      <c r="F20" s="29">
        <f t="shared" ca="1" si="12"/>
        <v>0</v>
      </c>
      <c r="G20" s="29">
        <f t="shared" ca="1" si="12"/>
        <v>0</v>
      </c>
      <c r="H20" s="29">
        <f t="shared" ca="1" si="12"/>
        <v>0</v>
      </c>
      <c r="I20" s="29">
        <f t="shared" ca="1" si="12"/>
        <v>0</v>
      </c>
      <c r="J20" s="29">
        <f t="shared" ca="1" si="12"/>
        <v>0</v>
      </c>
      <c r="K20" s="29">
        <f t="shared" ca="1" si="12"/>
        <v>0</v>
      </c>
      <c r="L20" s="29">
        <f t="shared" ca="1" si="12"/>
        <v>0</v>
      </c>
      <c r="M20" s="29">
        <f t="shared" ca="1" si="12"/>
        <v>0</v>
      </c>
      <c r="N20" s="29">
        <f t="shared" ca="1" si="12"/>
        <v>0</v>
      </c>
      <c r="O20" s="29">
        <f t="shared" ca="1" si="12"/>
        <v>0</v>
      </c>
      <c r="P20" s="29">
        <f t="shared" ca="1" si="12"/>
        <v>0</v>
      </c>
      <c r="Q20" s="29">
        <f t="shared" ca="1" si="12"/>
        <v>0</v>
      </c>
    </row>
    <row r="21" spans="1:17" ht="15.75">
      <c r="A21" s="28">
        <v>11000</v>
      </c>
      <c r="B21" s="29" t="e">
        <f t="shared" ca="1" si="11"/>
        <v>#NUM!</v>
      </c>
      <c r="C21" s="29">
        <f t="shared" ref="C21:Q28" ca="1" si="13">INDIRECT(ADDRESS(Y0_АЧХ+ROW()-Строка0_АЧХ,COLUMN()+ColMin_АЧХ-2+Interval_АЧХ*(COLUMN()-2),4,TRUE,"Данные отчета"))/C$8</f>
        <v>0</v>
      </c>
      <c r="D21" s="29">
        <f t="shared" ca="1" si="13"/>
        <v>0</v>
      </c>
      <c r="E21" s="29">
        <f t="shared" ca="1" si="13"/>
        <v>0</v>
      </c>
      <c r="F21" s="29">
        <f t="shared" ca="1" si="13"/>
        <v>0</v>
      </c>
      <c r="G21" s="29">
        <f t="shared" ca="1" si="13"/>
        <v>0</v>
      </c>
      <c r="H21" s="29">
        <f t="shared" ca="1" si="13"/>
        <v>0</v>
      </c>
      <c r="I21" s="29">
        <f t="shared" ca="1" si="13"/>
        <v>0</v>
      </c>
      <c r="J21" s="29">
        <f t="shared" ca="1" si="13"/>
        <v>0</v>
      </c>
      <c r="K21" s="29">
        <f t="shared" ca="1" si="13"/>
        <v>0</v>
      </c>
      <c r="L21" s="29">
        <f t="shared" ca="1" si="13"/>
        <v>0</v>
      </c>
      <c r="M21" s="29">
        <f t="shared" ca="1" si="13"/>
        <v>0</v>
      </c>
      <c r="N21" s="29">
        <f t="shared" ca="1" si="13"/>
        <v>0</v>
      </c>
      <c r="O21" s="29">
        <f t="shared" ca="1" si="13"/>
        <v>0</v>
      </c>
      <c r="P21" s="29">
        <f t="shared" ca="1" si="13"/>
        <v>0</v>
      </c>
      <c r="Q21" s="29">
        <f t="shared" ca="1" si="13"/>
        <v>0</v>
      </c>
    </row>
    <row r="22" spans="1:17" ht="15.75">
      <c r="A22" s="28">
        <v>12000</v>
      </c>
      <c r="B22" s="29" t="e">
        <f t="shared" ca="1" si="11"/>
        <v>#NUM!</v>
      </c>
      <c r="C22" s="29">
        <f t="shared" ca="1" si="13"/>
        <v>0</v>
      </c>
      <c r="D22" s="29">
        <f t="shared" ca="1" si="13"/>
        <v>0</v>
      </c>
      <c r="E22" s="29">
        <f t="shared" ca="1" si="13"/>
        <v>0</v>
      </c>
      <c r="F22" s="29">
        <f t="shared" ca="1" si="13"/>
        <v>0</v>
      </c>
      <c r="G22" s="29">
        <f t="shared" ca="1" si="13"/>
        <v>0</v>
      </c>
      <c r="H22" s="29">
        <f t="shared" ca="1" si="13"/>
        <v>0</v>
      </c>
      <c r="I22" s="29">
        <f t="shared" ca="1" si="13"/>
        <v>0</v>
      </c>
      <c r="J22" s="29">
        <f t="shared" ca="1" si="13"/>
        <v>0</v>
      </c>
      <c r="K22" s="29">
        <f t="shared" ca="1" si="13"/>
        <v>0</v>
      </c>
      <c r="L22" s="29">
        <f t="shared" ca="1" si="13"/>
        <v>0</v>
      </c>
      <c r="M22" s="29">
        <f t="shared" ca="1" si="13"/>
        <v>0</v>
      </c>
      <c r="N22" s="29">
        <f t="shared" ca="1" si="13"/>
        <v>0</v>
      </c>
      <c r="O22" s="29">
        <f t="shared" ca="1" si="13"/>
        <v>0</v>
      </c>
      <c r="P22" s="29">
        <f t="shared" ca="1" si="13"/>
        <v>0</v>
      </c>
      <c r="Q22" s="29">
        <f t="shared" ca="1" si="13"/>
        <v>0</v>
      </c>
    </row>
    <row r="23" spans="1:17" ht="15.75">
      <c r="A23" s="28">
        <v>13000</v>
      </c>
      <c r="B23" s="29" t="e">
        <f t="shared" ca="1" si="11"/>
        <v>#NUM!</v>
      </c>
      <c r="C23" s="29">
        <f t="shared" ca="1" si="13"/>
        <v>0</v>
      </c>
      <c r="D23" s="29">
        <f t="shared" ca="1" si="13"/>
        <v>0</v>
      </c>
      <c r="E23" s="29">
        <f t="shared" ca="1" si="13"/>
        <v>0</v>
      </c>
      <c r="F23" s="29">
        <f t="shared" ca="1" si="13"/>
        <v>0</v>
      </c>
      <c r="G23" s="29">
        <f t="shared" ca="1" si="13"/>
        <v>0</v>
      </c>
      <c r="H23" s="29">
        <f t="shared" ca="1" si="13"/>
        <v>0</v>
      </c>
      <c r="I23" s="29">
        <f t="shared" ca="1" si="13"/>
        <v>0</v>
      </c>
      <c r="J23" s="29">
        <f t="shared" ca="1" si="13"/>
        <v>0</v>
      </c>
      <c r="K23" s="29">
        <f t="shared" ca="1" si="13"/>
        <v>0</v>
      </c>
      <c r="L23" s="29">
        <f t="shared" ca="1" si="13"/>
        <v>0</v>
      </c>
      <c r="M23" s="29">
        <f t="shared" ca="1" si="13"/>
        <v>0</v>
      </c>
      <c r="N23" s="29">
        <f t="shared" ca="1" si="13"/>
        <v>0</v>
      </c>
      <c r="O23" s="29">
        <f t="shared" ca="1" si="13"/>
        <v>0</v>
      </c>
      <c r="P23" s="29">
        <f t="shared" ca="1" si="13"/>
        <v>0</v>
      </c>
      <c r="Q23" s="29">
        <f t="shared" ca="1" si="13"/>
        <v>0</v>
      </c>
    </row>
    <row r="24" spans="1:17" ht="15.75">
      <c r="A24" s="28">
        <v>14000</v>
      </c>
      <c r="B24" s="29" t="e">
        <f t="shared" ca="1" si="11"/>
        <v>#NUM!</v>
      </c>
      <c r="C24" s="29">
        <f t="shared" ca="1" si="13"/>
        <v>0</v>
      </c>
      <c r="D24" s="29">
        <f t="shared" ca="1" si="13"/>
        <v>0</v>
      </c>
      <c r="E24" s="29">
        <f t="shared" ca="1" si="13"/>
        <v>0</v>
      </c>
      <c r="F24" s="29">
        <f t="shared" ca="1" si="13"/>
        <v>0</v>
      </c>
      <c r="G24" s="29">
        <f t="shared" ca="1" si="13"/>
        <v>0</v>
      </c>
      <c r="H24" s="29">
        <f t="shared" ca="1" si="13"/>
        <v>0</v>
      </c>
      <c r="I24" s="29">
        <f t="shared" ca="1" si="13"/>
        <v>0</v>
      </c>
      <c r="J24" s="29">
        <f t="shared" ca="1" si="13"/>
        <v>0</v>
      </c>
      <c r="K24" s="29">
        <f t="shared" ca="1" si="13"/>
        <v>0</v>
      </c>
      <c r="L24" s="29">
        <f t="shared" ca="1" si="13"/>
        <v>0</v>
      </c>
      <c r="M24" s="29">
        <f t="shared" ca="1" si="13"/>
        <v>0</v>
      </c>
      <c r="N24" s="29">
        <f t="shared" ca="1" si="13"/>
        <v>0</v>
      </c>
      <c r="O24" s="29">
        <f t="shared" ca="1" si="13"/>
        <v>0</v>
      </c>
      <c r="P24" s="29">
        <f t="shared" ca="1" si="13"/>
        <v>0</v>
      </c>
      <c r="Q24" s="29">
        <f t="shared" ca="1" si="13"/>
        <v>0</v>
      </c>
    </row>
    <row r="25" spans="1:17" ht="15.75">
      <c r="A25" s="28">
        <v>15000</v>
      </c>
      <c r="B25" s="29" t="e">
        <f t="shared" ca="1" si="11"/>
        <v>#NUM!</v>
      </c>
      <c r="C25" s="29">
        <f t="shared" ca="1" si="13"/>
        <v>0</v>
      </c>
      <c r="D25" s="29">
        <f t="shared" ca="1" si="13"/>
        <v>0</v>
      </c>
      <c r="E25" s="29">
        <f t="shared" ca="1" si="13"/>
        <v>0</v>
      </c>
      <c r="F25" s="29">
        <f t="shared" ca="1" si="13"/>
        <v>0</v>
      </c>
      <c r="G25" s="29">
        <f t="shared" ca="1" si="13"/>
        <v>0</v>
      </c>
      <c r="H25" s="29">
        <f t="shared" ca="1" si="13"/>
        <v>0</v>
      </c>
      <c r="I25" s="29">
        <f t="shared" ca="1" si="13"/>
        <v>0</v>
      </c>
      <c r="J25" s="29">
        <f t="shared" ca="1" si="13"/>
        <v>0</v>
      </c>
      <c r="K25" s="29">
        <f t="shared" ca="1" si="13"/>
        <v>0</v>
      </c>
      <c r="L25" s="29">
        <f t="shared" ca="1" si="13"/>
        <v>0</v>
      </c>
      <c r="M25" s="29">
        <f t="shared" ca="1" si="13"/>
        <v>0</v>
      </c>
      <c r="N25" s="29">
        <f t="shared" ca="1" si="13"/>
        <v>0</v>
      </c>
      <c r="O25" s="29">
        <f t="shared" ca="1" si="13"/>
        <v>0</v>
      </c>
      <c r="P25" s="29">
        <f t="shared" ca="1" si="13"/>
        <v>0</v>
      </c>
      <c r="Q25" s="29">
        <f t="shared" ca="1" si="13"/>
        <v>0</v>
      </c>
    </row>
    <row r="26" spans="1:17" ht="15.75">
      <c r="A26" s="28">
        <v>16000</v>
      </c>
      <c r="B26" s="29" t="e">
        <f t="shared" ca="1" si="11"/>
        <v>#NUM!</v>
      </c>
      <c r="C26" s="29">
        <f t="shared" ca="1" si="13"/>
        <v>0</v>
      </c>
      <c r="D26" s="29">
        <f t="shared" ca="1" si="13"/>
        <v>0</v>
      </c>
      <c r="E26" s="29">
        <f t="shared" ca="1" si="13"/>
        <v>0</v>
      </c>
      <c r="F26" s="29">
        <f t="shared" ca="1" si="13"/>
        <v>0</v>
      </c>
      <c r="G26" s="29">
        <f t="shared" ca="1" si="13"/>
        <v>0</v>
      </c>
      <c r="H26" s="29">
        <f t="shared" ca="1" si="13"/>
        <v>0</v>
      </c>
      <c r="I26" s="29">
        <f t="shared" ca="1" si="13"/>
        <v>0</v>
      </c>
      <c r="J26" s="29">
        <f t="shared" ca="1" si="13"/>
        <v>0</v>
      </c>
      <c r="K26" s="29">
        <f t="shared" ca="1" si="13"/>
        <v>0</v>
      </c>
      <c r="L26" s="29">
        <f t="shared" ca="1" si="13"/>
        <v>0</v>
      </c>
      <c r="M26" s="29">
        <f t="shared" ca="1" si="13"/>
        <v>0</v>
      </c>
      <c r="N26" s="29">
        <f t="shared" ca="1" si="13"/>
        <v>0</v>
      </c>
      <c r="O26" s="29">
        <f t="shared" ca="1" si="13"/>
        <v>0</v>
      </c>
      <c r="P26" s="29">
        <f t="shared" ca="1" si="13"/>
        <v>0</v>
      </c>
      <c r="Q26" s="29">
        <f t="shared" ca="1" si="13"/>
        <v>0</v>
      </c>
    </row>
    <row r="27" spans="1:17" ht="15.75">
      <c r="A27" s="28">
        <v>17000</v>
      </c>
      <c r="B27" s="29" t="e">
        <f t="shared" ca="1" si="11"/>
        <v>#NUM!</v>
      </c>
      <c r="C27" s="29">
        <f t="shared" ca="1" si="13"/>
        <v>0</v>
      </c>
      <c r="D27" s="29">
        <f t="shared" ca="1" si="13"/>
        <v>0</v>
      </c>
      <c r="E27" s="29">
        <f t="shared" ca="1" si="13"/>
        <v>0</v>
      </c>
      <c r="F27" s="29">
        <f t="shared" ca="1" si="13"/>
        <v>0</v>
      </c>
      <c r="G27" s="29">
        <f t="shared" ca="1" si="13"/>
        <v>0</v>
      </c>
      <c r="H27" s="29">
        <f t="shared" ca="1" si="13"/>
        <v>0</v>
      </c>
      <c r="I27" s="29">
        <f t="shared" ca="1" si="13"/>
        <v>0</v>
      </c>
      <c r="J27" s="29">
        <f t="shared" ca="1" si="13"/>
        <v>0</v>
      </c>
      <c r="K27" s="29">
        <f t="shared" ca="1" si="13"/>
        <v>0</v>
      </c>
      <c r="L27" s="29">
        <f t="shared" ca="1" si="13"/>
        <v>0</v>
      </c>
      <c r="M27" s="29">
        <f t="shared" ca="1" si="13"/>
        <v>0</v>
      </c>
      <c r="N27" s="29">
        <f t="shared" ca="1" si="13"/>
        <v>0</v>
      </c>
      <c r="O27" s="29">
        <f t="shared" ca="1" si="13"/>
        <v>0</v>
      </c>
      <c r="P27" s="29">
        <f t="shared" ca="1" si="13"/>
        <v>0</v>
      </c>
      <c r="Q27" s="29">
        <f t="shared" ca="1" si="13"/>
        <v>0</v>
      </c>
    </row>
    <row r="28" spans="1:17" ht="15.75">
      <c r="A28" s="28">
        <v>18000</v>
      </c>
      <c r="B28" s="29" t="e">
        <f t="shared" ca="1" si="11"/>
        <v>#NUM!</v>
      </c>
      <c r="C28" s="29">
        <f t="shared" ca="1" si="13"/>
        <v>0</v>
      </c>
      <c r="D28" s="29">
        <f t="shared" ca="1" si="13"/>
        <v>0</v>
      </c>
      <c r="E28" s="29">
        <f t="shared" ca="1" si="13"/>
        <v>0</v>
      </c>
      <c r="F28" s="29">
        <f t="shared" ca="1" si="13"/>
        <v>0</v>
      </c>
      <c r="G28" s="29">
        <f t="shared" ca="1" si="13"/>
        <v>0</v>
      </c>
      <c r="H28" s="29">
        <f t="shared" ca="1" si="13"/>
        <v>0</v>
      </c>
      <c r="I28" s="29">
        <f t="shared" ca="1" si="13"/>
        <v>0</v>
      </c>
      <c r="J28" s="29">
        <f t="shared" ca="1" si="13"/>
        <v>0</v>
      </c>
      <c r="K28" s="29">
        <f t="shared" ca="1" si="13"/>
        <v>0</v>
      </c>
      <c r="L28" s="29">
        <f t="shared" ca="1" si="13"/>
        <v>0</v>
      </c>
      <c r="M28" s="29">
        <f t="shared" ca="1" si="13"/>
        <v>0</v>
      </c>
      <c r="N28" s="29">
        <f t="shared" ca="1" si="13"/>
        <v>0</v>
      </c>
      <c r="O28" s="29">
        <f t="shared" ca="1" si="13"/>
        <v>0</v>
      </c>
      <c r="P28" s="29">
        <f t="shared" ca="1" si="13"/>
        <v>0</v>
      </c>
      <c r="Q28" s="29">
        <f t="shared" ca="1" si="13"/>
        <v>0</v>
      </c>
    </row>
    <row r="29" spans="1:17" ht="15.75">
      <c r="A29" s="30" t="s">
        <v>74</v>
      </c>
      <c r="B29" s="31" t="e">
        <f t="shared" ref="B29:Q29" ca="1" si="14">MAXA(B$11:B$28)</f>
        <v>#NUM!</v>
      </c>
      <c r="C29" s="31">
        <f t="shared" ca="1" si="14"/>
        <v>0</v>
      </c>
      <c r="D29" s="31">
        <f t="shared" ca="1" si="14"/>
        <v>1</v>
      </c>
      <c r="E29" s="31">
        <f t="shared" ca="1" si="14"/>
        <v>0.99703882073476291</v>
      </c>
      <c r="F29" s="31">
        <f t="shared" ca="1" si="14"/>
        <v>0</v>
      </c>
      <c r="G29" s="31">
        <f t="shared" ca="1" si="14"/>
        <v>0</v>
      </c>
      <c r="H29" s="31">
        <f t="shared" ca="1" si="14"/>
        <v>0</v>
      </c>
      <c r="I29" s="31">
        <f t="shared" ca="1" si="14"/>
        <v>0</v>
      </c>
      <c r="J29" s="31">
        <f t="shared" ca="1" si="14"/>
        <v>9.7950606478931104E-6</v>
      </c>
      <c r="K29" s="31">
        <f t="shared" ca="1" si="14"/>
        <v>0</v>
      </c>
      <c r="L29" s="31">
        <f t="shared" ca="1" si="14"/>
        <v>0</v>
      </c>
      <c r="M29" s="31">
        <f t="shared" ca="1" si="14"/>
        <v>0</v>
      </c>
      <c r="N29" s="31">
        <f t="shared" ca="1" si="14"/>
        <v>0</v>
      </c>
      <c r="O29" s="31">
        <f t="shared" ca="1" si="14"/>
        <v>0.99806581900159708</v>
      </c>
      <c r="P29" s="31">
        <f t="shared" ca="1" si="14"/>
        <v>0</v>
      </c>
      <c r="Q29" s="31">
        <f t="shared" ca="1" si="14"/>
        <v>0</v>
      </c>
    </row>
    <row r="30" spans="1:17" ht="15.75">
      <c r="A30" s="30" t="s">
        <v>47</v>
      </c>
      <c r="B30" s="32" t="e">
        <f ca="1">MAX((B29:Q29))</f>
        <v>#NUM!</v>
      </c>
      <c r="C30" s="30" t="s">
        <v>48</v>
      </c>
      <c r="D30" s="32" t="e">
        <f ca="1">MIN((B29:Q29))</f>
        <v>#NUM!</v>
      </c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</row>
    <row r="31" spans="1:17">
      <c r="A31" s="28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</row>
    <row r="32" spans="1:17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</row>
    <row r="33" spans="1:17" ht="18.75">
      <c r="A33" s="33" t="s">
        <v>64</v>
      </c>
      <c r="B33" s="34"/>
      <c r="C33" s="34"/>
      <c r="D33" s="34"/>
      <c r="E33" s="34"/>
      <c r="F33" s="34"/>
      <c r="G33" s="34"/>
      <c r="H33" s="34"/>
      <c r="I33" s="34"/>
      <c r="J33" s="35"/>
      <c r="K33" s="35"/>
      <c r="L33" s="35"/>
      <c r="M33" s="35"/>
      <c r="N33" s="35"/>
      <c r="O33" s="35"/>
      <c r="P33" s="35"/>
      <c r="Q33" s="35"/>
    </row>
    <row r="38" spans="1:17">
      <c r="P38" s="36"/>
      <c r="Q38" s="36"/>
    </row>
  </sheetData>
  <mergeCells count="1">
    <mergeCell ref="B10:Q10"/>
  </mergeCells>
  <conditionalFormatting sqref="B11:Q28">
    <cfRule type="cellIs" dxfId="18" priority="1" operator="greaterThan">
      <formula>$D$6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Q32"/>
  <sheetViews>
    <sheetView zoomScale="70" zoomScaleNormal="70" workbookViewId="0">
      <selection activeCell="B10" sqref="B10"/>
    </sheetView>
  </sheetViews>
  <sheetFormatPr defaultRowHeight="15"/>
  <cols>
    <col min="1" max="1" width="26.7109375" style="37" customWidth="1"/>
    <col min="2" max="2" width="23.7109375" style="37" customWidth="1"/>
    <col min="3" max="3" width="27.42578125" style="37" customWidth="1"/>
    <col min="4" max="4" width="23.140625" style="37" customWidth="1"/>
    <col min="5" max="10" width="14.28515625" style="37" bestFit="1" customWidth="1"/>
    <col min="11" max="11" width="22.42578125" style="37" customWidth="1"/>
    <col min="12" max="12" width="26.7109375" style="37" customWidth="1"/>
    <col min="13" max="13" width="21.5703125" style="37" customWidth="1"/>
    <col min="14" max="14" width="24" style="37" customWidth="1"/>
    <col min="15" max="15" width="24.140625" style="37" customWidth="1"/>
    <col min="16" max="16" width="23.140625" style="37" customWidth="1"/>
    <col min="17" max="17" width="21.7109375" style="37" customWidth="1"/>
    <col min="18" max="16384" width="9.140625" style="37"/>
  </cols>
  <sheetData>
    <row r="1" spans="1:17" ht="15.75">
      <c r="A1" s="38"/>
      <c r="B1" s="38" t="s">
        <v>4</v>
      </c>
      <c r="C1" s="38" t="s">
        <v>5</v>
      </c>
      <c r="D1" s="38" t="s">
        <v>6</v>
      </c>
      <c r="E1" s="38" t="s">
        <v>7</v>
      </c>
      <c r="F1" s="38" t="s">
        <v>8</v>
      </c>
      <c r="G1" s="38" t="s">
        <v>9</v>
      </c>
      <c r="H1" s="38" t="s">
        <v>10</v>
      </c>
      <c r="I1" s="38" t="s">
        <v>11</v>
      </c>
      <c r="J1" s="38" t="s">
        <v>12</v>
      </c>
      <c r="K1" s="38" t="s">
        <v>13</v>
      </c>
      <c r="L1" s="38" t="s">
        <v>14</v>
      </c>
      <c r="M1" s="38" t="s">
        <v>15</v>
      </c>
      <c r="N1" s="38" t="s">
        <v>16</v>
      </c>
      <c r="O1" s="38" t="s">
        <v>17</v>
      </c>
      <c r="P1" s="38" t="s">
        <v>18</v>
      </c>
      <c r="Q1" s="38" t="s">
        <v>19</v>
      </c>
    </row>
    <row r="2" spans="1:17" ht="31.5">
      <c r="A2" s="39" t="s">
        <v>20</v>
      </c>
      <c r="B2" s="40">
        <v>10</v>
      </c>
      <c r="C2" s="41" t="s">
        <v>21</v>
      </c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</row>
    <row r="3" spans="1:17" ht="15.75">
      <c r="A3" s="41" t="s">
        <v>25</v>
      </c>
      <c r="B3" s="42">
        <v>3</v>
      </c>
      <c r="C3" s="43" t="s">
        <v>26</v>
      </c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</row>
    <row r="4" spans="1:17" ht="15.75">
      <c r="A4" s="41" t="s">
        <v>27</v>
      </c>
      <c r="B4" s="42">
        <v>10</v>
      </c>
      <c r="C4" s="43" t="s">
        <v>53</v>
      </c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</row>
    <row r="5" spans="1:17" ht="15.75">
      <c r="A5" s="39" t="s">
        <v>76</v>
      </c>
      <c r="B5" s="42">
        <v>7</v>
      </c>
      <c r="C5" s="39"/>
      <c r="D5" s="42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</row>
    <row r="6" spans="1:17" ht="47.25">
      <c r="A6" s="39" t="s">
        <v>71</v>
      </c>
      <c r="B6" s="42">
        <v>16</v>
      </c>
      <c r="C6" s="44" t="s">
        <v>65</v>
      </c>
      <c r="D6" s="45">
        <v>0.2</v>
      </c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43"/>
    </row>
    <row r="7" spans="1:17" ht="15.75">
      <c r="A7" s="41" t="s">
        <v>30</v>
      </c>
      <c r="B7" s="46" t="str">
        <f t="shared" ref="B7:Q7" si="0">ADDRESS(СтрокаY0,COLUMN()+Col_АХ-2+interval_АХ*(COLUMN()-2),4,TRUE,"Данные отчета")</f>
        <v>'Данные отчета'!G3</v>
      </c>
      <c r="C7" s="46" t="str">
        <f t="shared" si="0"/>
        <v>'Данные отчета'!X3</v>
      </c>
      <c r="D7" s="46" t="str">
        <f t="shared" si="0"/>
        <v>'Данные отчета'!AO3</v>
      </c>
      <c r="E7" s="46" t="str">
        <f t="shared" si="0"/>
        <v>'Данные отчета'!BF3</v>
      </c>
      <c r="F7" s="46" t="str">
        <f t="shared" si="0"/>
        <v>'Данные отчета'!BW3</v>
      </c>
      <c r="G7" s="46" t="str">
        <f t="shared" si="0"/>
        <v>'Данные отчета'!CN3</v>
      </c>
      <c r="H7" s="46" t="str">
        <f t="shared" si="0"/>
        <v>'Данные отчета'!DE3</v>
      </c>
      <c r="I7" s="46" t="str">
        <f t="shared" si="0"/>
        <v>'Данные отчета'!DV3</v>
      </c>
      <c r="J7" s="46" t="str">
        <f t="shared" si="0"/>
        <v>'Данные отчета'!EM3</v>
      </c>
      <c r="K7" s="46" t="str">
        <f t="shared" si="0"/>
        <v>'Данные отчета'!FD3</v>
      </c>
      <c r="L7" s="46" t="str">
        <f t="shared" si="0"/>
        <v>'Данные отчета'!FU3</v>
      </c>
      <c r="M7" s="46" t="str">
        <f t="shared" si="0"/>
        <v>'Данные отчета'!GL3</v>
      </c>
      <c r="N7" s="46" t="str">
        <f t="shared" si="0"/>
        <v>'Данные отчета'!HC3</v>
      </c>
      <c r="O7" s="46" t="str">
        <f t="shared" si="0"/>
        <v>'Данные отчета'!HT3</v>
      </c>
      <c r="P7" s="46" t="str">
        <f t="shared" si="0"/>
        <v>'Данные отчета'!IK3</v>
      </c>
      <c r="Q7" s="46" t="str">
        <f t="shared" si="0"/>
        <v>'Данные отчета'!JB3</v>
      </c>
    </row>
    <row r="8" spans="1:17" ht="15.75">
      <c r="A8" s="41" t="s">
        <v>77</v>
      </c>
      <c r="B8" s="46">
        <f ca="1">INDIRECT(B7)</f>
        <v>8.5099133562433646</v>
      </c>
      <c r="C8" s="46">
        <f t="shared" ref="C8:Q8" ca="1" si="1">INDIRECT(C7)</f>
        <v>6.4071244940476726</v>
      </c>
      <c r="D8" s="46">
        <f t="shared" ca="1" si="1"/>
        <v>-30723</v>
      </c>
      <c r="E8" s="46">
        <f t="shared" ca="1" si="1"/>
        <v>-30640</v>
      </c>
      <c r="F8" s="46">
        <f t="shared" ca="1" si="1"/>
        <v>1.2184565096446136</v>
      </c>
      <c r="G8" s="46">
        <f t="shared" ca="1" si="1"/>
        <v>2.9020789823999998E-2</v>
      </c>
      <c r="H8" s="46">
        <f t="shared" ca="1" si="1"/>
        <v>63.243568252035367</v>
      </c>
      <c r="I8" s="46">
        <f t="shared" ca="1" si="1"/>
        <v>92</v>
      </c>
      <c r="J8" s="46">
        <f t="shared" ca="1" si="1"/>
        <v>-0.15103608599887999</v>
      </c>
      <c r="K8" s="46">
        <f t="shared" ca="1" si="1"/>
        <v>1.0485</v>
      </c>
      <c r="L8" s="46">
        <f t="shared" ca="1" si="1"/>
        <v>1.746</v>
      </c>
      <c r="M8" s="46">
        <f t="shared" ca="1" si="1"/>
        <v>187.5</v>
      </c>
      <c r="N8" s="46">
        <f t="shared" ca="1" si="1"/>
        <v>2.830180960813486</v>
      </c>
      <c r="O8" s="46">
        <f t="shared" ca="1" si="1"/>
        <v>-30687.529736842105</v>
      </c>
      <c r="P8" s="46">
        <f t="shared" ca="1" si="1"/>
        <v>0</v>
      </c>
      <c r="Q8" s="46">
        <f t="shared" ca="1" si="1"/>
        <v>0</v>
      </c>
    </row>
    <row r="9" spans="1:17" ht="18.75">
      <c r="A9" s="47" t="s">
        <v>45</v>
      </c>
      <c r="B9" s="61" t="s">
        <v>66</v>
      </c>
      <c r="C9" s="61"/>
      <c r="D9" s="61"/>
      <c r="E9" s="61"/>
      <c r="F9" s="61"/>
      <c r="G9" s="61"/>
      <c r="H9" s="61"/>
      <c r="I9" s="61"/>
      <c r="J9" s="61"/>
      <c r="K9" s="61"/>
      <c r="L9" s="61"/>
      <c r="M9" s="61"/>
      <c r="N9" s="61"/>
      <c r="O9" s="61"/>
      <c r="P9" s="61"/>
      <c r="Q9" s="61"/>
    </row>
    <row r="10" spans="1:17" ht="15.75">
      <c r="A10" s="35">
        <v>7</v>
      </c>
      <c r="B10" s="48">
        <f ca="1">100*(A10-INDIRECT(ADDRESS(СтрокаY0+ROW()-Строка0_АХ,COLUMN()+Col_АХ-2+interval_АХ*(COLUMN()-2),4,TRUE,"Данные отчета")))/Range_АХ</f>
        <v>-15.099133562433646</v>
      </c>
      <c r="C10" s="48">
        <f t="shared" ref="B10:Q10" ca="1" si="2">100*(B10-INDIRECT(ADDRESS(СтрокаY0+ROW()-Строка0_АХ,COLUMN()+Col_АХ-2+interval_АХ*(COLUMN()-2),4,TRUE,"Данные отчета")))/Range_АХ</f>
        <v>-215.0625805648132</v>
      </c>
      <c r="D10" s="48">
        <f t="shared" ca="1" si="2"/>
        <v>305079.37419435184</v>
      </c>
      <c r="E10" s="48">
        <f t="shared" ca="1" si="2"/>
        <v>3357193.7419435182</v>
      </c>
      <c r="F10" s="48">
        <f t="shared" ca="1" si="2"/>
        <v>33571925.234870091</v>
      </c>
      <c r="G10" s="48">
        <f t="shared" ca="1" si="2"/>
        <v>335719252.05849302</v>
      </c>
      <c r="H10" s="48">
        <f t="shared" ca="1" si="2"/>
        <v>3357191888.1492476</v>
      </c>
      <c r="I10" s="48">
        <f t="shared" ca="1" si="2"/>
        <v>33571917961.492474</v>
      </c>
      <c r="J10" s="48">
        <f t="shared" ca="1" si="2"/>
        <v>335719179616.43512</v>
      </c>
      <c r="K10" s="48">
        <f t="shared" ca="1" si="2"/>
        <v>3357191796153.8662</v>
      </c>
      <c r="L10" s="48">
        <f t="shared" ca="1" si="2"/>
        <v>33571917961521.199</v>
      </c>
      <c r="M10" s="48">
        <f t="shared" ca="1" si="2"/>
        <v>335719179613337</v>
      </c>
      <c r="N10" s="48">
        <f t="shared" ca="1" si="2"/>
        <v>3357191796133342</v>
      </c>
      <c r="O10" s="48">
        <f t="shared" ca="1" si="2"/>
        <v>3.3571917961640296E+16</v>
      </c>
      <c r="P10" s="48">
        <f t="shared" ca="1" si="2"/>
        <v>3.3571917961640294E+17</v>
      </c>
      <c r="Q10" s="48">
        <f t="shared" ca="1" si="2"/>
        <v>3.3571917961640294E+18</v>
      </c>
    </row>
    <row r="11" spans="1:17" ht="15.75">
      <c r="A11" s="35">
        <v>7</v>
      </c>
      <c r="B11" s="48">
        <f t="shared" ref="B11:Q11" ca="1" si="3">100*(A11-INDIRECT(ADDRESS(СтрокаY0+ROW()-Строка0_АХ,COLUMN()+Col_АХ-2+interval_АХ*(COLUMN()-2),4,TRUE,"Данные отчета")))/Range_АХ</f>
        <v>-6.9383040641765614</v>
      </c>
      <c r="C11" s="48">
        <f t="shared" ca="1" si="3"/>
        <v>-147.70945821404106</v>
      </c>
      <c r="D11" s="48">
        <f t="shared" ca="1" si="3"/>
        <v>213642.90541785961</v>
      </c>
      <c r="E11" s="48">
        <f t="shared" ca="1" si="3"/>
        <v>2350709.0541785965</v>
      </c>
      <c r="F11" s="48">
        <f t="shared" ca="1" si="3"/>
        <v>23507079.355090283</v>
      </c>
      <c r="G11" s="48">
        <f t="shared" ca="1" si="3"/>
        <v>235070793.15226564</v>
      </c>
      <c r="H11" s="48">
        <f t="shared" ca="1" si="3"/>
        <v>2350707388.5668154</v>
      </c>
      <c r="I11" s="48">
        <f t="shared" ca="1" si="3"/>
        <v>23507073025.668156</v>
      </c>
      <c r="J11" s="48">
        <f t="shared" ca="1" si="3"/>
        <v>235070730258.88715</v>
      </c>
      <c r="K11" s="48">
        <f t="shared" ca="1" si="3"/>
        <v>2350707302550.2764</v>
      </c>
      <c r="L11" s="48">
        <f t="shared" ca="1" si="3"/>
        <v>23507073025470.645</v>
      </c>
      <c r="M11" s="48">
        <f t="shared" ca="1" si="3"/>
        <v>235070730253476</v>
      </c>
      <c r="N11" s="48">
        <f t="shared" ca="1" si="3"/>
        <v>2350707302534740</v>
      </c>
      <c r="O11" s="48">
        <f t="shared" ca="1" si="3"/>
        <v>2.3507073025562152E+16</v>
      </c>
      <c r="P11" s="48">
        <f t="shared" ca="1" si="3"/>
        <v>2.3507073025562154E+17</v>
      </c>
      <c r="Q11" s="48">
        <f t="shared" ca="1" si="3"/>
        <v>2.3507073025562153E+18</v>
      </c>
    </row>
    <row r="12" spans="1:17" ht="15.75">
      <c r="A12" s="35">
        <v>7</v>
      </c>
      <c r="B12" s="48">
        <f t="shared" ref="B12:Q12" ca="1" si="4">100*(A12-INDIRECT(ADDRESS(СтрокаY0+ROW()-Строка0_АХ,COLUMN()+Col_АХ-2+interval_АХ*(COLUMN()-2),4,TRUE,"Данные отчета")))/Range_АХ</f>
        <v>-6.9759991360783236</v>
      </c>
      <c r="C12" s="48">
        <f t="shared" ca="1" si="4"/>
        <v>-138.77317120239366</v>
      </c>
      <c r="D12" s="48">
        <f t="shared" ca="1" si="4"/>
        <v>152392.26828797607</v>
      </c>
      <c r="E12" s="48">
        <f t="shared" ca="1" si="4"/>
        <v>1676842.6828797606</v>
      </c>
      <c r="F12" s="48">
        <f t="shared" ca="1" si="4"/>
        <v>16768417.01823255</v>
      </c>
      <c r="G12" s="48">
        <f t="shared" ca="1" si="4"/>
        <v>167684169.79226112</v>
      </c>
      <c r="H12" s="48">
        <f t="shared" ca="1" si="4"/>
        <v>1676841192.8255143</v>
      </c>
      <c r="I12" s="48">
        <f t="shared" ca="1" si="4"/>
        <v>16768410738.255142</v>
      </c>
      <c r="J12" s="48">
        <f t="shared" ca="1" si="4"/>
        <v>167684107382.7514</v>
      </c>
      <c r="K12" s="48">
        <f t="shared" ca="1" si="4"/>
        <v>1676841073779.7542</v>
      </c>
      <c r="L12" s="48">
        <f t="shared" ca="1" si="4"/>
        <v>16768410737746.488</v>
      </c>
      <c r="M12" s="48">
        <f t="shared" ca="1" si="4"/>
        <v>167684107375843.81</v>
      </c>
      <c r="N12" s="48">
        <f t="shared" ca="1" si="4"/>
        <v>1676841073758401.7</v>
      </c>
      <c r="O12" s="48">
        <f t="shared" ca="1" si="4"/>
        <v>1.6768410737737348E+16</v>
      </c>
      <c r="P12" s="48">
        <f t="shared" ca="1" si="4"/>
        <v>1.676841073773735E+17</v>
      </c>
      <c r="Q12" s="48">
        <f t="shared" ca="1" si="4"/>
        <v>1.6768410737737352E+18</v>
      </c>
    </row>
    <row r="13" spans="1:17" ht="15.75">
      <c r="A13" s="35">
        <v>7</v>
      </c>
      <c r="B13" s="48">
        <f t="shared" ref="B13:Q13" ca="1" si="5">100*(A13-INDIRECT(ADDRESS(СтрокаY0+ROW()-Строка0_АХ,COLUMN()+Col_АХ-2+interval_АХ*(COLUMN()-2),4,TRUE,"Данные отчета")))/Range_АХ</f>
        <v>-3.4141289465361879</v>
      </c>
      <c r="C13" s="48">
        <f t="shared" ca="1" si="5"/>
        <v>-98.210421128088868</v>
      </c>
      <c r="D13" s="48">
        <f t="shared" ca="1" si="5"/>
        <v>60587.895788719121</v>
      </c>
      <c r="E13" s="48">
        <f t="shared" ca="1" si="5"/>
        <v>666618.95788719121</v>
      </c>
      <c r="F13" s="48">
        <f t="shared" ca="1" si="5"/>
        <v>6666179.0699022412</v>
      </c>
      <c r="G13" s="48">
        <f t="shared" ca="1" si="5"/>
        <v>66661790.338664927</v>
      </c>
      <c r="H13" s="48">
        <f t="shared" ca="1" si="5"/>
        <v>666617403.62787688</v>
      </c>
      <c r="I13" s="48">
        <f t="shared" ca="1" si="5"/>
        <v>6666173206.2787685</v>
      </c>
      <c r="J13" s="48">
        <f t="shared" ca="1" si="5"/>
        <v>66661732063.156944</v>
      </c>
      <c r="K13" s="48">
        <f t="shared" ca="1" si="5"/>
        <v>666617320552.42944</v>
      </c>
      <c r="L13" s="48">
        <f t="shared" ca="1" si="5"/>
        <v>6666173205460.5752</v>
      </c>
      <c r="M13" s="48">
        <f t="shared" ca="1" si="5"/>
        <v>66661732051422.164</v>
      </c>
      <c r="N13" s="48">
        <f t="shared" ca="1" si="5"/>
        <v>666617320514205.37</v>
      </c>
      <c r="O13" s="48">
        <f t="shared" ca="1" si="5"/>
        <v>6666173205203262</v>
      </c>
      <c r="P13" s="48">
        <f t="shared" ca="1" si="5"/>
        <v>6.6661732052032616E+16</v>
      </c>
      <c r="Q13" s="48">
        <f t="shared" ca="1" si="5"/>
        <v>6.6661732052032614E+17</v>
      </c>
    </row>
    <row r="14" spans="1:17" ht="15.75">
      <c r="A14" s="35">
        <v>7</v>
      </c>
      <c r="B14" s="48">
        <f t="shared" ref="B14:Q14" ca="1" si="6">100*(A14-INDIRECT(ADDRESS(СтрокаY0+ROW()-Строка0_АХ,COLUMN()+Col_АХ-2+interval_АХ*(COLUMN()-2),4,TRUE,"Данные отчета")))/Range_АХ</f>
        <v>-4.0915310939267791</v>
      </c>
      <c r="C14" s="48">
        <f t="shared" ca="1" si="6"/>
        <v>-106.35593416205795</v>
      </c>
      <c r="D14" s="48">
        <f t="shared" ca="1" si="6"/>
        <v>-853.55934162057952</v>
      </c>
      <c r="E14" s="48">
        <f t="shared" ca="1" si="6"/>
        <v>-9125.5934162057947</v>
      </c>
      <c r="F14" s="48">
        <f t="shared" ca="1" si="6"/>
        <v>-91267.53644214345</v>
      </c>
      <c r="G14" s="48">
        <f t="shared" ca="1" si="6"/>
        <v>-912676.96483263804</v>
      </c>
      <c r="H14" s="48">
        <f t="shared" ca="1" si="6"/>
        <v>-9127344.9850431047</v>
      </c>
      <c r="I14" s="48">
        <f t="shared" ca="1" si="6"/>
        <v>-91274319.850431055</v>
      </c>
      <c r="J14" s="48">
        <f t="shared" ca="1" si="6"/>
        <v>-912743197.59911311</v>
      </c>
      <c r="K14" s="48">
        <f t="shared" ca="1" si="6"/>
        <v>-9127432069.4761314</v>
      </c>
      <c r="L14" s="48">
        <f t="shared" ca="1" si="6"/>
        <v>-91274320782.271317</v>
      </c>
      <c r="M14" s="48">
        <f t="shared" ca="1" si="6"/>
        <v>-912743209082.47876</v>
      </c>
      <c r="N14" s="48">
        <f t="shared" ca="1" si="6"/>
        <v>-9127432090844.9258</v>
      </c>
      <c r="O14" s="48">
        <f t="shared" ca="1" si="6"/>
        <v>-91274320908665.969</v>
      </c>
      <c r="P14" s="48">
        <f t="shared" ca="1" si="6"/>
        <v>-912743209086659.62</v>
      </c>
      <c r="Q14" s="48">
        <f t="shared" ca="1" si="6"/>
        <v>-9127432090866596</v>
      </c>
    </row>
    <row r="15" spans="1:17" ht="15.75">
      <c r="A15" s="35">
        <v>7</v>
      </c>
      <c r="B15" s="48">
        <f t="shared" ref="B15:Q15" ca="1" si="7">100*(A15-INDIRECT(ADDRESS(СтрокаY0+ROW()-Строка0_АХ,COLUMN()+Col_АХ-2+interval_АХ*(COLUMN()-2),4,TRUE,"Данные отчета")))/Range_АХ</f>
        <v>36.959847020655438</v>
      </c>
      <c r="C15" s="48">
        <f t="shared" ca="1" si="7"/>
        <v>331.01850691353764</v>
      </c>
      <c r="D15" s="48">
        <f t="shared" ca="1" si="7"/>
        <v>-58259.814930864624</v>
      </c>
      <c r="E15" s="48">
        <f t="shared" ca="1" si="7"/>
        <v>-644318.14930864633</v>
      </c>
      <c r="F15" s="48">
        <f t="shared" ca="1" si="7"/>
        <v>-6443184.4854022339</v>
      </c>
      <c r="G15" s="48">
        <f t="shared" ca="1" si="7"/>
        <v>-64431844.948001578</v>
      </c>
      <c r="H15" s="48">
        <f t="shared" ca="1" si="7"/>
        <v>-644318525.2896471</v>
      </c>
      <c r="I15" s="48">
        <f t="shared" ca="1" si="7"/>
        <v>-6443185432.896471</v>
      </c>
      <c r="J15" s="48">
        <f t="shared" ca="1" si="7"/>
        <v>-64431854325.954491</v>
      </c>
      <c r="K15" s="48">
        <f t="shared" ca="1" si="7"/>
        <v>-644318543376.60486</v>
      </c>
      <c r="L15" s="48">
        <f t="shared" ca="1" si="7"/>
        <v>-6443185433881.1182</v>
      </c>
      <c r="M15" s="48">
        <f t="shared" ca="1" si="7"/>
        <v>-64431854340344.391</v>
      </c>
      <c r="N15" s="48">
        <f t="shared" ca="1" si="7"/>
        <v>-644318543403458.25</v>
      </c>
      <c r="O15" s="48">
        <f t="shared" ca="1" si="7"/>
        <v>-6443185434096238</v>
      </c>
      <c r="P15" s="48">
        <f t="shared" ca="1" si="7"/>
        <v>-6.4431854340962384E+16</v>
      </c>
      <c r="Q15" s="48">
        <f t="shared" ca="1" si="7"/>
        <v>-6.4431854340962381E+17</v>
      </c>
    </row>
    <row r="16" spans="1:17" ht="15.75">
      <c r="A16" s="35">
        <v>7</v>
      </c>
      <c r="B16" s="48">
        <f t="shared" ref="B16:Q16" ca="1" si="8">100*(A16-INDIRECT(ADDRESS(СтрокаY0+ROW()-Строка0_АХ,COLUMN()+Col_АХ-2+interval_АХ*(COLUMN()-2),4,TRUE,"Данные отчета")))/Range_АХ</f>
        <v>21.879813008883122</v>
      </c>
      <c r="C16" s="48">
        <f t="shared" ca="1" si="8"/>
        <v>162.83235964853242</v>
      </c>
      <c r="D16" s="48">
        <f t="shared" ca="1" si="8"/>
        <v>-152001.67640351469</v>
      </c>
      <c r="E16" s="48">
        <f t="shared" ca="1" si="8"/>
        <v>-1673826.7640351469</v>
      </c>
      <c r="F16" s="48">
        <f t="shared" ca="1" si="8"/>
        <v>-16738271.449192688</v>
      </c>
      <c r="G16" s="48">
        <f t="shared" ca="1" si="8"/>
        <v>-167382715.59119922</v>
      </c>
      <c r="H16" s="48">
        <f t="shared" ca="1" si="8"/>
        <v>-1673827210.7735181</v>
      </c>
      <c r="I16" s="48">
        <f t="shared" ca="1" si="8"/>
        <v>-16738272267.73518</v>
      </c>
      <c r="J16" s="48">
        <f t="shared" ca="1" si="8"/>
        <v>-167382722678.38666</v>
      </c>
      <c r="K16" s="48">
        <f t="shared" ca="1" si="8"/>
        <v>-1673827226909.5864</v>
      </c>
      <c r="L16" s="48">
        <f t="shared" ca="1" si="8"/>
        <v>-16738272269216.49</v>
      </c>
      <c r="M16" s="48">
        <f t="shared" ca="1" si="8"/>
        <v>-167382722693737.19</v>
      </c>
      <c r="N16" s="48">
        <f t="shared" ca="1" si="8"/>
        <v>-1673827226937381.5</v>
      </c>
      <c r="O16" s="48">
        <f t="shared" ca="1" si="8"/>
        <v>-1.6738272269527562E+16</v>
      </c>
      <c r="P16" s="48">
        <f t="shared" ca="1" si="8"/>
        <v>-1.6738272269527562E+17</v>
      </c>
      <c r="Q16" s="48">
        <f t="shared" ca="1" si="8"/>
        <v>-1.6738272269527562E+18</v>
      </c>
    </row>
    <row r="17" spans="1:17" ht="15.75">
      <c r="A17" s="35">
        <v>7</v>
      </c>
      <c r="B17" s="48">
        <f t="shared" ref="B17:Q17" ca="1" si="9">100*(A17-INDIRECT(ADDRESS(СтрокаY0+ROW()-Строка0_АХ,COLUMN()+Col_АХ-2+interval_АХ*(COLUMN()-2),4,TRUE,"Данные отчета")))/Range_АХ</f>
        <v>50.983113387822655</v>
      </c>
      <c r="C17" s="48">
        <f t="shared" ca="1" si="9"/>
        <v>479.18505302124868</v>
      </c>
      <c r="D17" s="48">
        <f t="shared" ca="1" si="9"/>
        <v>-210248.14946978755</v>
      </c>
      <c r="E17" s="48">
        <f t="shared" ca="1" si="9"/>
        <v>-2317701.4946978753</v>
      </c>
      <c r="F17" s="48">
        <f t="shared" ca="1" si="9"/>
        <v>-23177017.047708984</v>
      </c>
      <c r="G17" s="48">
        <f t="shared" ca="1" si="9"/>
        <v>-231770170.54006901</v>
      </c>
      <c r="H17" s="48">
        <f t="shared" ca="1" si="9"/>
        <v>-2317701736.5572267</v>
      </c>
      <c r="I17" s="48">
        <f t="shared" ca="1" si="9"/>
        <v>-23177017525.572266</v>
      </c>
      <c r="J17" s="48">
        <f t="shared" ca="1" si="9"/>
        <v>-231770175258.02182</v>
      </c>
      <c r="K17" s="48">
        <f t="shared" ca="1" si="9"/>
        <v>-2317701752726.6279</v>
      </c>
      <c r="L17" s="48">
        <f t="shared" ca="1" si="9"/>
        <v>-23177017527417.324</v>
      </c>
      <c r="M17" s="48">
        <f t="shared" ca="1" si="9"/>
        <v>-231770175276663.5</v>
      </c>
      <c r="N17" s="48">
        <f t="shared" ca="1" si="9"/>
        <v>-2317701752766642.5</v>
      </c>
      <c r="O17" s="48">
        <f t="shared" ca="1" si="9"/>
        <v>-2.3177017527881548E+16</v>
      </c>
      <c r="P17" s="48">
        <f t="shared" ca="1" si="9"/>
        <v>-2.3177017527881549E+17</v>
      </c>
      <c r="Q17" s="48">
        <f t="shared" ca="1" si="9"/>
        <v>-2.3177017527881549E+18</v>
      </c>
    </row>
    <row r="18" spans="1:17" ht="15.75">
      <c r="A18" s="35">
        <v>7</v>
      </c>
      <c r="B18" s="48">
        <f t="shared" ref="B18:Q18" ca="1" si="10">100*(A18-INDIRECT(ADDRESS(СтрокаY0+ROW()-Строка0_АХ,COLUMN()+Col_АХ-2+interval_АХ*(COLUMN()-2),4,TRUE,"Данные отчета")))/Range_АХ</f>
        <v>47.276677344643943</v>
      </c>
      <c r="C18" s="48">
        <f t="shared" ca="1" si="10"/>
        <v>436.63128921580591</v>
      </c>
      <c r="D18" s="48">
        <f t="shared" ca="1" si="10"/>
        <v>-302803.68710784195</v>
      </c>
      <c r="E18" s="48">
        <f t="shared" ca="1" si="10"/>
        <v>-3335376.8710784195</v>
      </c>
      <c r="F18" s="48">
        <f t="shared" ca="1" si="10"/>
        <v>-33353771.980118316</v>
      </c>
      <c r="G18" s="48">
        <f t="shared" ca="1" si="10"/>
        <v>-333537720.37699246</v>
      </c>
      <c r="H18" s="48">
        <f t="shared" ca="1" si="10"/>
        <v>-3335377251.4257836</v>
      </c>
      <c r="I18" s="48">
        <f t="shared" ca="1" si="10"/>
        <v>-33353772694.257835</v>
      </c>
      <c r="J18" s="48">
        <f t="shared" ca="1" si="10"/>
        <v>-333537726945.02307</v>
      </c>
      <c r="K18" s="48">
        <f t="shared" ca="1" si="10"/>
        <v>-3335377269615.1162</v>
      </c>
      <c r="L18" s="48">
        <f t="shared" ca="1" si="10"/>
        <v>-33353772696320.387</v>
      </c>
      <c r="M18" s="48">
        <f t="shared" ca="1" si="10"/>
        <v>-333537726963867.94</v>
      </c>
      <c r="N18" s="48">
        <f t="shared" ca="1" si="10"/>
        <v>-3335377269638687.5</v>
      </c>
      <c r="O18" s="48">
        <f t="shared" ca="1" si="10"/>
        <v>-3.3353772696694136E+16</v>
      </c>
      <c r="P18" s="48">
        <f t="shared" ca="1" si="10"/>
        <v>-3.3353772696694131E+17</v>
      </c>
      <c r="Q18" s="48">
        <f t="shared" ca="1" si="10"/>
        <v>-3.3353772696694134E+18</v>
      </c>
    </row>
    <row r="19" spans="1:17" ht="15.75">
      <c r="A19" s="35">
        <v>7</v>
      </c>
      <c r="B19" s="48">
        <f t="shared" ref="B19:Q19" ca="1" si="11">100*(A19-INDIRECT(ADDRESS(СтрокаY0+ROW()-Строка0_АХ,COLUMN()+Col_АХ-2+interval_АХ*(COLUMN()-2),4,TRUE,"Данные отчета")))/Range_АХ</f>
        <v>70</v>
      </c>
      <c r="C19" s="48">
        <f t="shared" ca="1" si="11"/>
        <v>700</v>
      </c>
      <c r="D19" s="48">
        <f t="shared" ca="1" si="11"/>
        <v>7000</v>
      </c>
      <c r="E19" s="48">
        <f t="shared" ca="1" si="11"/>
        <v>70000</v>
      </c>
      <c r="F19" s="48">
        <f t="shared" ca="1" si="11"/>
        <v>700000</v>
      </c>
      <c r="G19" s="48">
        <f t="shared" ca="1" si="11"/>
        <v>7000000</v>
      </c>
      <c r="H19" s="48">
        <f t="shared" ca="1" si="11"/>
        <v>70000000</v>
      </c>
      <c r="I19" s="48">
        <f t="shared" ca="1" si="11"/>
        <v>700000000</v>
      </c>
      <c r="J19" s="48">
        <f t="shared" ca="1" si="11"/>
        <v>7000000000</v>
      </c>
      <c r="K19" s="48">
        <f t="shared" ca="1" si="11"/>
        <v>70000000000</v>
      </c>
      <c r="L19" s="48">
        <f t="shared" ca="1" si="11"/>
        <v>700000000000</v>
      </c>
      <c r="M19" s="48">
        <f t="shared" ca="1" si="11"/>
        <v>7000000000000</v>
      </c>
      <c r="N19" s="48">
        <f t="shared" ca="1" si="11"/>
        <v>70000000000000</v>
      </c>
      <c r="O19" s="48">
        <f t="shared" ca="1" si="11"/>
        <v>700000000000000</v>
      </c>
      <c r="P19" s="48">
        <f t="shared" ca="1" si="11"/>
        <v>7000000000000000</v>
      </c>
      <c r="Q19" s="48">
        <f t="shared" ca="1" si="11"/>
        <v>7E+16</v>
      </c>
    </row>
    <row r="20" spans="1:17" ht="15.75">
      <c r="A20" s="35">
        <v>7</v>
      </c>
      <c r="B20" s="48">
        <f t="shared" ref="B20:Q20" ca="1" si="12">100*(A20-INDIRECT(ADDRESS(СтрокаY0+ROW()-Строка0_АХ,COLUMN()+Col_АХ-2+interval_АХ*(COLUMN()-2),4,TRUE,"Данные отчета")))/Range_АХ</f>
        <v>70</v>
      </c>
      <c r="C20" s="48">
        <f t="shared" ca="1" si="12"/>
        <v>700</v>
      </c>
      <c r="D20" s="48">
        <f t="shared" ca="1" si="12"/>
        <v>7000</v>
      </c>
      <c r="E20" s="48">
        <f t="shared" ca="1" si="12"/>
        <v>70000</v>
      </c>
      <c r="F20" s="48">
        <f t="shared" ca="1" si="12"/>
        <v>700000</v>
      </c>
      <c r="G20" s="48">
        <f t="shared" ca="1" si="12"/>
        <v>7000000</v>
      </c>
      <c r="H20" s="48">
        <f t="shared" ca="1" si="12"/>
        <v>70000000</v>
      </c>
      <c r="I20" s="48">
        <f t="shared" ca="1" si="12"/>
        <v>700000000</v>
      </c>
      <c r="J20" s="48">
        <f t="shared" ca="1" si="12"/>
        <v>7000000000</v>
      </c>
      <c r="K20" s="48">
        <f t="shared" ca="1" si="12"/>
        <v>70000000000</v>
      </c>
      <c r="L20" s="48">
        <f t="shared" ca="1" si="12"/>
        <v>700000000000</v>
      </c>
      <c r="M20" s="48">
        <f t="shared" ca="1" si="12"/>
        <v>7000000000000</v>
      </c>
      <c r="N20" s="48">
        <f t="shared" ca="1" si="12"/>
        <v>70000000000000</v>
      </c>
      <c r="O20" s="48">
        <f t="shared" ca="1" si="12"/>
        <v>700000000000000</v>
      </c>
      <c r="P20" s="48">
        <f t="shared" ca="1" si="12"/>
        <v>7000000000000000</v>
      </c>
      <c r="Q20" s="48">
        <f t="shared" ca="1" si="12"/>
        <v>7E+16</v>
      </c>
    </row>
    <row r="21" spans="1:17" ht="15.75">
      <c r="A21" s="35">
        <v>7</v>
      </c>
      <c r="B21" s="48">
        <f t="shared" ref="B21:Q21" ca="1" si="13">100*(A21-INDIRECT(ADDRESS(СтрокаY0+ROW()-Строка0_АХ,COLUMN()+Col_АХ-2+interval_АХ*(COLUMN()-2),4,TRUE,"Данные отчета")))/Range_АХ</f>
        <v>70</v>
      </c>
      <c r="C21" s="48">
        <f t="shared" ca="1" si="13"/>
        <v>700</v>
      </c>
      <c r="D21" s="48">
        <f t="shared" ca="1" si="13"/>
        <v>7000</v>
      </c>
      <c r="E21" s="48">
        <f t="shared" ca="1" si="13"/>
        <v>70000</v>
      </c>
      <c r="F21" s="48">
        <f t="shared" ca="1" si="13"/>
        <v>700000</v>
      </c>
      <c r="G21" s="48">
        <f t="shared" ca="1" si="13"/>
        <v>7000000</v>
      </c>
      <c r="H21" s="48">
        <f t="shared" ca="1" si="13"/>
        <v>70000000</v>
      </c>
      <c r="I21" s="48">
        <f t="shared" ca="1" si="13"/>
        <v>700000000</v>
      </c>
      <c r="J21" s="48">
        <f t="shared" ca="1" si="13"/>
        <v>7000000000</v>
      </c>
      <c r="K21" s="48">
        <f t="shared" ca="1" si="13"/>
        <v>70000000000</v>
      </c>
      <c r="L21" s="48">
        <f t="shared" ca="1" si="13"/>
        <v>700000000000</v>
      </c>
      <c r="M21" s="48">
        <f t="shared" ca="1" si="13"/>
        <v>7000000000000</v>
      </c>
      <c r="N21" s="48">
        <f t="shared" ca="1" si="13"/>
        <v>70000000000000</v>
      </c>
      <c r="O21" s="48">
        <f t="shared" ca="1" si="13"/>
        <v>700000000000000</v>
      </c>
      <c r="P21" s="48">
        <f t="shared" ca="1" si="13"/>
        <v>7000000000000000</v>
      </c>
      <c r="Q21" s="48">
        <f t="shared" ca="1" si="13"/>
        <v>7E+16</v>
      </c>
    </row>
    <row r="22" spans="1:17" ht="15.75">
      <c r="A22" s="35">
        <v>7</v>
      </c>
      <c r="B22" s="48">
        <f t="shared" ref="B22:Q22" ca="1" si="14">100*(A22-INDIRECT(ADDRESS(СтрокаY0+ROW()-Строка0_АХ,COLUMN()+Col_АХ-2+interval_АХ*(COLUMN()-2),4,TRUE,"Данные отчета")))/Range_АХ</f>
        <v>70</v>
      </c>
      <c r="C22" s="48">
        <f t="shared" ca="1" si="14"/>
        <v>700</v>
      </c>
      <c r="D22" s="48">
        <f t="shared" ca="1" si="14"/>
        <v>7000</v>
      </c>
      <c r="E22" s="48">
        <f t="shared" ca="1" si="14"/>
        <v>70000</v>
      </c>
      <c r="F22" s="48">
        <f t="shared" ca="1" si="14"/>
        <v>700000</v>
      </c>
      <c r="G22" s="48">
        <f t="shared" ca="1" si="14"/>
        <v>7000000</v>
      </c>
      <c r="H22" s="48">
        <f t="shared" ca="1" si="14"/>
        <v>70000000</v>
      </c>
      <c r="I22" s="48">
        <f t="shared" ca="1" si="14"/>
        <v>700000000</v>
      </c>
      <c r="J22" s="48">
        <f t="shared" ca="1" si="14"/>
        <v>7000000000</v>
      </c>
      <c r="K22" s="48">
        <f t="shared" ca="1" si="14"/>
        <v>70000000000</v>
      </c>
      <c r="L22" s="48">
        <f t="shared" ca="1" si="14"/>
        <v>700000000000</v>
      </c>
      <c r="M22" s="48">
        <f t="shared" ca="1" si="14"/>
        <v>7000000000000</v>
      </c>
      <c r="N22" s="48">
        <f t="shared" ca="1" si="14"/>
        <v>70000000000000</v>
      </c>
      <c r="O22" s="48">
        <f t="shared" ca="1" si="14"/>
        <v>700000000000000</v>
      </c>
      <c r="P22" s="48">
        <f t="shared" ca="1" si="14"/>
        <v>7000000000000000</v>
      </c>
      <c r="Q22" s="48">
        <f t="shared" ca="1" si="14"/>
        <v>7E+16</v>
      </c>
    </row>
    <row r="23" spans="1:17" ht="15.75">
      <c r="A23" s="35">
        <v>7</v>
      </c>
      <c r="B23" s="48">
        <f t="shared" ref="B23:Q23" ca="1" si="15">100*(A23-INDIRECT(ADDRESS(СтрокаY0+ROW()-Строка0_АХ,COLUMN()+Col_АХ-2+interval_АХ*(COLUMN()-2),4,TRUE,"Данные отчета")))/Range_АХ</f>
        <v>70</v>
      </c>
      <c r="C23" s="48">
        <f t="shared" ca="1" si="15"/>
        <v>700</v>
      </c>
      <c r="D23" s="48">
        <f t="shared" ca="1" si="15"/>
        <v>7000</v>
      </c>
      <c r="E23" s="48">
        <f t="shared" ca="1" si="15"/>
        <v>70000</v>
      </c>
      <c r="F23" s="48">
        <f t="shared" ca="1" si="15"/>
        <v>700000</v>
      </c>
      <c r="G23" s="48">
        <f t="shared" ca="1" si="15"/>
        <v>7000000</v>
      </c>
      <c r="H23" s="48">
        <f t="shared" ca="1" si="15"/>
        <v>70000000</v>
      </c>
      <c r="I23" s="48">
        <f t="shared" ca="1" si="15"/>
        <v>700000000</v>
      </c>
      <c r="J23" s="48">
        <f t="shared" ca="1" si="15"/>
        <v>7000000000</v>
      </c>
      <c r="K23" s="48">
        <f t="shared" ca="1" si="15"/>
        <v>70000000000</v>
      </c>
      <c r="L23" s="48">
        <f t="shared" ca="1" si="15"/>
        <v>700000000000</v>
      </c>
      <c r="M23" s="48">
        <f t="shared" ca="1" si="15"/>
        <v>7000000000000</v>
      </c>
      <c r="N23" s="48">
        <f t="shared" ca="1" si="15"/>
        <v>70000000000000</v>
      </c>
      <c r="O23" s="48">
        <f t="shared" ca="1" si="15"/>
        <v>700000000000000</v>
      </c>
      <c r="P23" s="48">
        <f t="shared" ca="1" si="15"/>
        <v>7000000000000000</v>
      </c>
      <c r="Q23" s="48">
        <f t="shared" ca="1" si="15"/>
        <v>7E+16</v>
      </c>
    </row>
    <row r="24" spans="1:17" ht="15.75">
      <c r="A24" s="35">
        <v>7</v>
      </c>
      <c r="B24" s="48">
        <f t="shared" ref="B24:Q24" ca="1" si="16">100*(A24-INDIRECT(ADDRESS(СтрокаY0+ROW()-Строка0_АХ,COLUMN()+Col_АХ-2+interval_АХ*(COLUMN()-2),4,TRUE,"Данные отчета")))/Range_АХ</f>
        <v>70</v>
      </c>
      <c r="C24" s="48">
        <f t="shared" ca="1" si="16"/>
        <v>700</v>
      </c>
      <c r="D24" s="48">
        <f t="shared" ca="1" si="16"/>
        <v>7000</v>
      </c>
      <c r="E24" s="48">
        <f t="shared" ca="1" si="16"/>
        <v>70000</v>
      </c>
      <c r="F24" s="48">
        <f t="shared" ca="1" si="16"/>
        <v>700000</v>
      </c>
      <c r="G24" s="48">
        <f t="shared" ca="1" si="16"/>
        <v>7000000</v>
      </c>
      <c r="H24" s="48">
        <f t="shared" ca="1" si="16"/>
        <v>70000000</v>
      </c>
      <c r="I24" s="48">
        <f t="shared" ca="1" si="16"/>
        <v>700000000</v>
      </c>
      <c r="J24" s="48">
        <f t="shared" ca="1" si="16"/>
        <v>7000000000</v>
      </c>
      <c r="K24" s="48">
        <f t="shared" ca="1" si="16"/>
        <v>70000000000</v>
      </c>
      <c r="L24" s="48">
        <f t="shared" ca="1" si="16"/>
        <v>700000000000</v>
      </c>
      <c r="M24" s="48">
        <f t="shared" ca="1" si="16"/>
        <v>7000000000000</v>
      </c>
      <c r="N24" s="48">
        <f t="shared" ca="1" si="16"/>
        <v>70000000000000</v>
      </c>
      <c r="O24" s="48">
        <f t="shared" ca="1" si="16"/>
        <v>700000000000000</v>
      </c>
      <c r="P24" s="48">
        <f t="shared" ca="1" si="16"/>
        <v>7000000000000000</v>
      </c>
      <c r="Q24" s="48">
        <f t="shared" ca="1" si="16"/>
        <v>7E+16</v>
      </c>
    </row>
    <row r="25" spans="1:17" ht="15.75">
      <c r="A25" s="35">
        <v>7</v>
      </c>
      <c r="B25" s="48">
        <f t="shared" ref="B25:Q25" ca="1" si="17">100*(A25-INDIRECT(ADDRESS(СтрокаY0+ROW()-Строка0_АХ,COLUMN()+Col_АХ-2+interval_АХ*(COLUMN()-2),4,TRUE,"Данные отчета")))/Range_АХ</f>
        <v>70</v>
      </c>
      <c r="C25" s="48">
        <f t="shared" ca="1" si="17"/>
        <v>700</v>
      </c>
      <c r="D25" s="48">
        <f t="shared" ca="1" si="17"/>
        <v>7000</v>
      </c>
      <c r="E25" s="48">
        <f t="shared" ca="1" si="17"/>
        <v>70000</v>
      </c>
      <c r="F25" s="48">
        <f t="shared" ca="1" si="17"/>
        <v>700000</v>
      </c>
      <c r="G25" s="48">
        <f t="shared" ca="1" si="17"/>
        <v>7000000</v>
      </c>
      <c r="H25" s="48">
        <f t="shared" ca="1" si="17"/>
        <v>70000000</v>
      </c>
      <c r="I25" s="48">
        <f t="shared" ca="1" si="17"/>
        <v>700000000</v>
      </c>
      <c r="J25" s="48">
        <f t="shared" ca="1" si="17"/>
        <v>7000000000</v>
      </c>
      <c r="K25" s="48">
        <f t="shared" ca="1" si="17"/>
        <v>70000000000</v>
      </c>
      <c r="L25" s="48">
        <f t="shared" ca="1" si="17"/>
        <v>700000000000</v>
      </c>
      <c r="M25" s="48">
        <f t="shared" ca="1" si="17"/>
        <v>7000000000000</v>
      </c>
      <c r="N25" s="48">
        <f t="shared" ca="1" si="17"/>
        <v>70000000000000</v>
      </c>
      <c r="O25" s="48">
        <f t="shared" ca="1" si="17"/>
        <v>700000000000000</v>
      </c>
      <c r="P25" s="48">
        <f t="shared" ca="1" si="17"/>
        <v>7000000000000000</v>
      </c>
      <c r="Q25" s="48">
        <f t="shared" ca="1" si="17"/>
        <v>7E+16</v>
      </c>
    </row>
    <row r="26" spans="1:17" ht="15.75">
      <c r="A26" s="35">
        <v>7</v>
      </c>
      <c r="B26" s="48">
        <f t="shared" ref="B26:Q26" ca="1" si="18">100*(A26-INDIRECT(ADDRESS(СтрокаY0+ROW()-Строка0_АХ,COLUMN()+Col_АХ-2+interval_АХ*(COLUMN()-2),4,TRUE,"Данные отчета")))/Range_АХ</f>
        <v>70</v>
      </c>
      <c r="C26" s="48">
        <f t="shared" ca="1" si="18"/>
        <v>700</v>
      </c>
      <c r="D26" s="48">
        <f t="shared" ca="1" si="18"/>
        <v>7000</v>
      </c>
      <c r="E26" s="48">
        <f t="shared" ca="1" si="18"/>
        <v>70000</v>
      </c>
      <c r="F26" s="48">
        <f t="shared" ca="1" si="18"/>
        <v>700000</v>
      </c>
      <c r="G26" s="48">
        <f t="shared" ca="1" si="18"/>
        <v>7000000</v>
      </c>
      <c r="H26" s="48">
        <f t="shared" ca="1" si="18"/>
        <v>70000000</v>
      </c>
      <c r="I26" s="48">
        <f t="shared" ca="1" si="18"/>
        <v>700000000</v>
      </c>
      <c r="J26" s="48">
        <f t="shared" ca="1" si="18"/>
        <v>7000000000</v>
      </c>
      <c r="K26" s="48">
        <f t="shared" ca="1" si="18"/>
        <v>70000000000</v>
      </c>
      <c r="L26" s="48">
        <f t="shared" ca="1" si="18"/>
        <v>700000000000</v>
      </c>
      <c r="M26" s="48">
        <f t="shared" ca="1" si="18"/>
        <v>7000000000000</v>
      </c>
      <c r="N26" s="48">
        <f t="shared" ca="1" si="18"/>
        <v>70000000000000</v>
      </c>
      <c r="O26" s="48">
        <f t="shared" ca="1" si="18"/>
        <v>700000000000000</v>
      </c>
      <c r="P26" s="48">
        <f t="shared" ca="1" si="18"/>
        <v>7000000000000000</v>
      </c>
      <c r="Q26" s="48">
        <f t="shared" ca="1" si="18"/>
        <v>7E+16</v>
      </c>
    </row>
    <row r="27" spans="1:17" ht="15.75">
      <c r="A27" s="35">
        <v>7</v>
      </c>
      <c r="B27" s="48">
        <f t="shared" ref="B27:Q27" ca="1" si="19">100*(A27-INDIRECT(ADDRESS(СтрокаY0+ROW()-Строка0_АХ,COLUMN()+Col_АХ-2+interval_АХ*(COLUMN()-2),4,TRUE,"Данные отчета")))/Range_АХ</f>
        <v>70</v>
      </c>
      <c r="C27" s="48">
        <f t="shared" ca="1" si="19"/>
        <v>700</v>
      </c>
      <c r="D27" s="48">
        <f t="shared" ca="1" si="19"/>
        <v>7000</v>
      </c>
      <c r="E27" s="48">
        <f t="shared" ca="1" si="19"/>
        <v>70000</v>
      </c>
      <c r="F27" s="48">
        <f t="shared" ca="1" si="19"/>
        <v>700000</v>
      </c>
      <c r="G27" s="48">
        <f t="shared" ca="1" si="19"/>
        <v>7000000</v>
      </c>
      <c r="H27" s="48">
        <f t="shared" ca="1" si="19"/>
        <v>70000000</v>
      </c>
      <c r="I27" s="48">
        <f t="shared" ca="1" si="19"/>
        <v>700000000</v>
      </c>
      <c r="J27" s="48">
        <f t="shared" ca="1" si="19"/>
        <v>7000000000</v>
      </c>
      <c r="K27" s="48">
        <f t="shared" ca="1" si="19"/>
        <v>70000000000</v>
      </c>
      <c r="L27" s="48">
        <f t="shared" ca="1" si="19"/>
        <v>700000000000</v>
      </c>
      <c r="M27" s="48">
        <f t="shared" ca="1" si="19"/>
        <v>7000000000000</v>
      </c>
      <c r="N27" s="48">
        <f t="shared" ca="1" si="19"/>
        <v>70000000000000</v>
      </c>
      <c r="O27" s="48">
        <f t="shared" ca="1" si="19"/>
        <v>700000000000000</v>
      </c>
      <c r="P27" s="48">
        <f t="shared" ca="1" si="19"/>
        <v>7000000000000000</v>
      </c>
      <c r="Q27" s="48">
        <f t="shared" ca="1" si="19"/>
        <v>7E+16</v>
      </c>
    </row>
    <row r="28" spans="1:17" ht="15.75">
      <c r="A28" s="49" t="s">
        <v>42</v>
      </c>
      <c r="B28" s="50">
        <f t="shared" ref="B28:Q28" ca="1" si="20">MAXA(B$10:B$27)</f>
        <v>70</v>
      </c>
      <c r="C28" s="50">
        <f t="shared" ca="1" si="20"/>
        <v>700</v>
      </c>
      <c r="D28" s="50">
        <f t="shared" ca="1" si="20"/>
        <v>305079.37419435184</v>
      </c>
      <c r="E28" s="50">
        <f t="shared" ca="1" si="20"/>
        <v>3357193.7419435182</v>
      </c>
      <c r="F28" s="50">
        <f t="shared" ca="1" si="20"/>
        <v>33571925.234870091</v>
      </c>
      <c r="G28" s="50">
        <f t="shared" ca="1" si="20"/>
        <v>335719252.05849302</v>
      </c>
      <c r="H28" s="50">
        <f t="shared" ca="1" si="20"/>
        <v>3357191888.1492476</v>
      </c>
      <c r="I28" s="50">
        <f t="shared" ca="1" si="20"/>
        <v>33571917961.492474</v>
      </c>
      <c r="J28" s="50">
        <f t="shared" ca="1" si="20"/>
        <v>335719179616.43512</v>
      </c>
      <c r="K28" s="50">
        <f t="shared" ca="1" si="20"/>
        <v>3357191796153.8662</v>
      </c>
      <c r="L28" s="50">
        <f t="shared" ca="1" si="20"/>
        <v>33571917961521.199</v>
      </c>
      <c r="M28" s="50">
        <f t="shared" ca="1" si="20"/>
        <v>335719179613337</v>
      </c>
      <c r="N28" s="50">
        <f t="shared" ca="1" si="20"/>
        <v>3357191796133342</v>
      </c>
      <c r="O28" s="50">
        <f t="shared" ca="1" si="20"/>
        <v>3.3571917961640296E+16</v>
      </c>
      <c r="P28" s="50">
        <f t="shared" ca="1" si="20"/>
        <v>3.3571917961640294E+17</v>
      </c>
      <c r="Q28" s="50">
        <f t="shared" ca="1" si="20"/>
        <v>3.3571917961640294E+18</v>
      </c>
    </row>
    <row r="29" spans="1:17" ht="15.75">
      <c r="A29" s="49" t="s">
        <v>47</v>
      </c>
      <c r="B29" s="51">
        <f ca="1">MAX((B28:Q28))</f>
        <v>3.3571917961640294E+18</v>
      </c>
      <c r="C29" s="49" t="s">
        <v>48</v>
      </c>
      <c r="D29" s="51">
        <f ca="1">MIN((B28:Q28))</f>
        <v>70</v>
      </c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</row>
    <row r="30" spans="1:17">
      <c r="A30" s="35"/>
      <c r="B30" s="35"/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/>
    </row>
    <row r="31" spans="1:17">
      <c r="A31" s="35"/>
      <c r="B31" s="35"/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</row>
    <row r="32" spans="1:17" ht="18.75">
      <c r="A32" s="33" t="s">
        <v>64</v>
      </c>
      <c r="B32" s="34"/>
      <c r="C32" s="34"/>
      <c r="D32" s="34"/>
      <c r="E32" s="34"/>
      <c r="F32" s="34"/>
      <c r="G32" s="34"/>
      <c r="H32" s="34"/>
      <c r="I32" s="34"/>
      <c r="J32" s="35"/>
      <c r="K32" s="35"/>
      <c r="L32" s="35"/>
      <c r="M32" s="35"/>
      <c r="N32" s="35"/>
      <c r="O32" s="35"/>
      <c r="P32" s="35"/>
      <c r="Q32" s="35"/>
    </row>
  </sheetData>
  <mergeCells count="1">
    <mergeCell ref="B9:Q9"/>
  </mergeCells>
  <conditionalFormatting sqref="B10:Q27">
    <cfRule type="cellIs" dxfId="17" priority="1" operator="greaterThan">
      <formula>$D$6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28</vt:i4>
      </vt:variant>
    </vt:vector>
  </HeadingPairs>
  <TitlesOfParts>
    <vt:vector size="33" baseType="lpstr">
      <vt:lpstr>Данные отчета</vt:lpstr>
      <vt:lpstr>Линейность</vt:lpstr>
      <vt:lpstr>Погрешность</vt:lpstr>
      <vt:lpstr>АЧХ</vt:lpstr>
      <vt:lpstr>АХ</vt:lpstr>
      <vt:lpstr>BaseRow_АЧХ</vt:lpstr>
      <vt:lpstr>Col_interval</vt:lpstr>
      <vt:lpstr>Col_АХ</vt:lpstr>
      <vt:lpstr>ColInterval_2</vt:lpstr>
      <vt:lpstr>ColMax</vt:lpstr>
      <vt:lpstr>ColMin</vt:lpstr>
      <vt:lpstr>ColMin_АЧХ</vt:lpstr>
      <vt:lpstr>interval_АХ</vt:lpstr>
      <vt:lpstr>Interval_АЧХ</vt:lpstr>
      <vt:lpstr>Noise_ColM</vt:lpstr>
      <vt:lpstr>range</vt:lpstr>
      <vt:lpstr>range_2</vt:lpstr>
      <vt:lpstr>Range_АХ</vt:lpstr>
      <vt:lpstr>X1Link</vt:lpstr>
      <vt:lpstr>X2Link</vt:lpstr>
      <vt:lpstr>Y0_АХ</vt:lpstr>
      <vt:lpstr>Y0_АЧХ</vt:lpstr>
      <vt:lpstr>Ybase_АЧХ</vt:lpstr>
      <vt:lpstr>YbaseLink_АЧХ</vt:lpstr>
      <vt:lpstr>Ст_интервал</vt:lpstr>
      <vt:lpstr>Строка0</vt:lpstr>
      <vt:lpstr>Строка0_2</vt:lpstr>
      <vt:lpstr>Строка0_АХ</vt:lpstr>
      <vt:lpstr>Строка0_АЧХ</vt:lpstr>
      <vt:lpstr>Строка1</vt:lpstr>
      <vt:lpstr>Строка2</vt:lpstr>
      <vt:lpstr>СтрокаY0</vt:lpstr>
      <vt:lpstr>СтрокаY0_2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Skripnik</dc:creator>
  <cp:lastModifiedBy>Skripnik</cp:lastModifiedBy>
  <dcterms:created xsi:type="dcterms:W3CDTF">2015-11-03T14:51:23Z</dcterms:created>
  <dcterms:modified xsi:type="dcterms:W3CDTF">2016-10-10T15:19:59Z</dcterms:modified>
</cp:coreProperties>
</file>