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9320" windowHeight="12165"/>
  </bookViews>
  <sheets>
    <sheet name="Данные отчета" sheetId="2" r:id="rId1"/>
    <sheet name="Линейность" sheetId="3" r:id="rId2"/>
    <sheet name="Погрешность" sheetId="4" r:id="rId3"/>
    <sheet name="АЧХ" sheetId="5" r:id="rId4"/>
    <sheet name="АХ" sheetId="6" r:id="rId5"/>
  </sheets>
  <definedNames>
    <definedName name="_FilterDatabase" localSheetId="2" hidden="1">Погрешность!$A$14:$Q$25</definedName>
    <definedName name="BaseRow_АЧХ">АЧХ!$B$5</definedName>
    <definedName name="Col_interval">Линейность!$B$8</definedName>
    <definedName name="Col_АХ">АХ!$B$5</definedName>
    <definedName name="ColInterval_2">Погрешность!$B$6</definedName>
    <definedName name="ColMax">Погрешность!$D$5</definedName>
    <definedName name="ColMin">Погрешность!$B$5</definedName>
    <definedName name="ColMin_АЧХ">АЧХ!$D$5</definedName>
    <definedName name="interval_АХ">АХ!$B$6</definedName>
    <definedName name="Interval_АЧХ">АЧХ!$B$6</definedName>
    <definedName name="Noise_ColM">Погрешность!$D$7</definedName>
    <definedName name="range">Линейность!$B$2</definedName>
    <definedName name="range_2">Погрешность!$B$2</definedName>
    <definedName name="Range_АХ">АХ!$B$2</definedName>
    <definedName name="X1Link">Линейность!$C$14</definedName>
    <definedName name="X2Link">Линейность!$C$15</definedName>
    <definedName name="Y0_АХ">АХ!$B$3</definedName>
    <definedName name="Y0_АЧХ">АЧХ!$B$3</definedName>
    <definedName name="Ybase_АЧХ">АЧХ!$A$8</definedName>
    <definedName name="YbaseLink_АЧХ">АЧХ!$A$7</definedName>
    <definedName name="Ст_интервал">Линейность!$B$8</definedName>
    <definedName name="Строка0">Линейность!$B$6</definedName>
    <definedName name="Строка0_2">Погрешность!$B$4</definedName>
    <definedName name="Строка0_АХ">АХ!$B$4</definedName>
    <definedName name="Строка0_АЧХ">АЧХ!$B$4</definedName>
    <definedName name="Строка1">Линейность!$B$3</definedName>
    <definedName name="Строка2">Линейность!$B$4</definedName>
    <definedName name="СтрокаY0">Линейность!$B$5</definedName>
    <definedName name="СтрокаY0_2">Погрешность!$B$3</definedName>
  </definedNames>
  <calcPr calcId="125725"/>
</workbook>
</file>

<file path=xl/calcChain.xml><?xml version="1.0" encoding="utf-8"?>
<calcChain xmlns="http://schemas.openxmlformats.org/spreadsheetml/2006/main">
  <c r="F10" i="4"/>
  <c r="M10"/>
  <c r="H10"/>
  <c r="Q10"/>
  <c r="G10"/>
  <c r="D10"/>
  <c r="O10"/>
  <c r="K10"/>
  <c r="L10"/>
  <c r="J10"/>
  <c r="E10"/>
  <c r="N10"/>
  <c r="C10"/>
  <c r="I10"/>
  <c r="P10"/>
  <c r="J15"/>
  <c r="O20"/>
  <c r="O23"/>
  <c r="I13"/>
  <c r="M18"/>
  <c r="N13"/>
  <c r="C18"/>
  <c r="L15"/>
  <c r="M22"/>
  <c r="F16"/>
  <c r="O19"/>
  <c r="F21"/>
  <c r="J20"/>
  <c r="N18"/>
  <c r="Q18"/>
  <c r="N16"/>
  <c r="J21"/>
  <c r="Q22"/>
  <c r="F13"/>
  <c r="D13"/>
  <c r="E19"/>
  <c r="P18"/>
  <c r="B10" i="6"/>
  <c r="G16" i="4"/>
  <c r="K23"/>
  <c r="K13"/>
  <c r="G23"/>
  <c r="E16"/>
  <c r="D16"/>
  <c r="J17"/>
  <c r="D17"/>
  <c r="E22"/>
  <c r="B21"/>
  <c r="I16"/>
  <c r="N15"/>
  <c r="N19"/>
  <c r="E13"/>
  <c r="M23"/>
  <c r="N21"/>
  <c r="H17"/>
  <c r="J18"/>
  <c r="G20"/>
  <c r="E18"/>
  <c r="B15"/>
  <c r="D18"/>
  <c r="P17"/>
  <c r="P15"/>
  <c r="O22"/>
  <c r="C22"/>
  <c r="L21"/>
  <c r="F20"/>
  <c r="K21"/>
  <c r="O13"/>
  <c r="I22"/>
  <c r="Q21"/>
  <c r="E21"/>
  <c r="G13"/>
  <c r="G17"/>
  <c r="H18"/>
  <c r="N22"/>
  <c r="L18"/>
  <c r="D23"/>
  <c r="O21"/>
  <c r="M19"/>
  <c r="Q16"/>
  <c r="B22"/>
  <c r="O16"/>
  <c r="H21"/>
  <c r="K15"/>
  <c r="C15"/>
  <c r="B19"/>
  <c r="P22"/>
  <c r="M17"/>
  <c r="I17"/>
  <c r="H23"/>
  <c r="I18"/>
  <c r="N23"/>
  <c r="L17"/>
  <c r="C16"/>
  <c r="P16"/>
  <c r="G19"/>
  <c r="O18"/>
  <c r="C20"/>
  <c r="J19"/>
  <c r="K22"/>
  <c r="B16"/>
  <c r="F15"/>
  <c r="G15"/>
  <c r="L16"/>
  <c r="D15"/>
  <c r="F18"/>
  <c r="D19"/>
  <c r="F17"/>
  <c r="H16"/>
  <c r="Q17"/>
  <c r="Q20"/>
  <c r="P19"/>
  <c r="M16"/>
  <c r="O15"/>
  <c r="G21"/>
  <c r="E15"/>
  <c r="E17"/>
  <c r="D20"/>
  <c r="Q19"/>
  <c r="K16"/>
  <c r="N17"/>
  <c r="L13"/>
  <c r="M15"/>
  <c r="B20"/>
  <c r="L23"/>
  <c r="H15"/>
  <c r="I21"/>
  <c r="Q13"/>
  <c r="E20"/>
  <c r="Q15"/>
  <c r="M21"/>
  <c r="C23"/>
  <c r="F23"/>
  <c r="C19"/>
  <c r="P23"/>
  <c r="M13"/>
  <c r="D21"/>
  <c r="B18"/>
  <c r="Q23"/>
  <c r="J22"/>
  <c r="H20"/>
  <c r="B17"/>
  <c r="C13"/>
  <c r="I23"/>
  <c r="P13"/>
  <c r="P20"/>
  <c r="L20"/>
  <c r="J23"/>
  <c r="E23"/>
  <c r="F22"/>
  <c r="I15"/>
  <c r="H13"/>
  <c r="K17"/>
  <c r="M20"/>
  <c r="K19"/>
  <c r="K18"/>
  <c r="I20"/>
  <c r="J16"/>
  <c r="L22"/>
  <c r="I19"/>
  <c r="J13"/>
  <c r="B23"/>
  <c r="G18"/>
  <c r="G22"/>
  <c r="C21"/>
  <c r="H19"/>
  <c r="D22"/>
  <c r="O17"/>
  <c r="L19"/>
  <c r="P21"/>
  <c r="C17"/>
  <c r="F19"/>
  <c r="K20"/>
  <c r="N20"/>
  <c r="H22"/>
  <c r="B24" l="1"/>
  <c r="K24"/>
  <c r="L24"/>
  <c r="D24"/>
  <c r="M24"/>
  <c r="E24"/>
  <c r="N24"/>
  <c r="F24"/>
  <c r="O24"/>
  <c r="G24"/>
  <c r="P24"/>
  <c r="H24"/>
  <c r="Q24"/>
  <c r="I24"/>
  <c r="C24"/>
  <c r="J24"/>
  <c r="B2"/>
  <c r="B2" i="3"/>
  <c r="H8" i="4"/>
  <c r="N8"/>
  <c r="E9"/>
  <c r="H7" i="6"/>
  <c r="C9" i="3"/>
  <c r="G7" i="5"/>
  <c r="B9" i="4"/>
  <c r="K11" i="3"/>
  <c r="G9"/>
  <c r="J9"/>
  <c r="Q9"/>
  <c r="L8" i="4"/>
  <c r="K9"/>
  <c r="B10" i="3"/>
  <c r="Q11"/>
  <c r="H9" i="4"/>
  <c r="Q7" i="6"/>
  <c r="Q8" i="4"/>
  <c r="E10" i="3"/>
  <c r="B9"/>
  <c r="C7" i="5"/>
  <c r="D8" i="4"/>
  <c r="B10"/>
  <c r="B7" i="5"/>
  <c r="D11" i="3"/>
  <c r="I10"/>
  <c r="D7" i="6"/>
  <c r="D10" i="3"/>
  <c r="H9"/>
  <c r="G8" i="4"/>
  <c r="E9" i="3"/>
  <c r="K7" i="5"/>
  <c r="O9" i="3"/>
  <c r="J7" i="5"/>
  <c r="I11" i="3"/>
  <c r="O10"/>
  <c r="C9" i="4"/>
  <c r="D7" i="5"/>
  <c r="G11" i="3"/>
  <c r="E7" i="6"/>
  <c r="K8" i="4"/>
  <c r="L11" i="3"/>
  <c r="N7" i="6"/>
  <c r="N9" i="4"/>
  <c r="M9"/>
  <c r="M11" i="3"/>
  <c r="N9"/>
  <c r="F11"/>
  <c r="J11"/>
  <c r="C14"/>
  <c r="M9"/>
  <c r="L7" i="6"/>
  <c r="Q10" i="3"/>
  <c r="L10"/>
  <c r="D9" i="4"/>
  <c r="F8"/>
  <c r="G7" i="6"/>
  <c r="O8" i="4"/>
  <c r="E7" i="5"/>
  <c r="I7" i="6"/>
  <c r="H7" i="5"/>
  <c r="P8" i="4"/>
  <c r="G9"/>
  <c r="I7" i="5"/>
  <c r="I9" i="3"/>
  <c r="G10"/>
  <c r="P9" i="4"/>
  <c r="M7" i="6"/>
  <c r="C10" i="3"/>
  <c r="F7" i="5"/>
  <c r="O9" i="4"/>
  <c r="I8"/>
  <c r="H10" i="3"/>
  <c r="P11"/>
  <c r="P9"/>
  <c r="F10"/>
  <c r="L9" i="4"/>
  <c r="F9" i="3"/>
  <c r="F7" i="6"/>
  <c r="N10" i="3"/>
  <c r="D9"/>
  <c r="F9" i="4"/>
  <c r="N11" i="3"/>
  <c r="J9" i="4"/>
  <c r="M8"/>
  <c r="E8"/>
  <c r="K10" i="3"/>
  <c r="C7" i="6"/>
  <c r="B8" i="4"/>
  <c r="O11" i="3"/>
  <c r="P10"/>
  <c r="L9"/>
  <c r="J7" i="6"/>
  <c r="B7"/>
  <c r="P7"/>
  <c r="N7" i="5"/>
  <c r="O7"/>
  <c r="C15" i="3"/>
  <c r="B11"/>
  <c r="P7" i="5"/>
  <c r="C8" i="4"/>
  <c r="C11" i="3"/>
  <c r="J10"/>
  <c r="K9"/>
  <c r="J8" i="4"/>
  <c r="M7" i="5"/>
  <c r="Q7"/>
  <c r="O7" i="6"/>
  <c r="I9" i="4"/>
  <c r="M10" i="3"/>
  <c r="K7" i="6"/>
  <c r="H11" i="3"/>
  <c r="E11"/>
  <c r="Q9" i="4"/>
  <c r="L7" i="5"/>
  <c r="B13" i="4"/>
  <c r="B16" i="6"/>
  <c r="B17"/>
  <c r="B13"/>
  <c r="B22"/>
  <c r="B12"/>
  <c r="B11"/>
  <c r="B20"/>
  <c r="B14"/>
  <c r="B24"/>
  <c r="B23"/>
  <c r="B25"/>
  <c r="B21"/>
  <c r="B27"/>
  <c r="B19"/>
  <c r="B26"/>
  <c r="B15"/>
  <c r="B8"/>
  <c r="B18"/>
  <c r="B25" i="4" l="1"/>
  <c r="B26" s="1"/>
  <c r="B28" i="6"/>
  <c r="M8"/>
  <c r="F12" i="4"/>
  <c r="M11"/>
  <c r="I12" i="3"/>
  <c r="I12" i="4"/>
  <c r="D8" i="6"/>
  <c r="O12" i="4"/>
  <c r="L12"/>
  <c r="F8" i="5"/>
  <c r="B14" i="3"/>
  <c r="C11" i="6"/>
  <c r="D12" i="3"/>
  <c r="K12" i="4"/>
  <c r="J8" i="6"/>
  <c r="L8" i="5"/>
  <c r="G13" i="3"/>
  <c r="M13"/>
  <c r="G12" i="4"/>
  <c r="D12"/>
  <c r="C13" i="6"/>
  <c r="H12" i="3"/>
  <c r="O13"/>
  <c r="M8" i="5"/>
  <c r="C19" i="6"/>
  <c r="F13" i="3"/>
  <c r="O11" i="4"/>
  <c r="C18" i="6"/>
  <c r="P12" i="3"/>
  <c r="Q12"/>
  <c r="I11" i="4"/>
  <c r="C27" i="6"/>
  <c r="C17"/>
  <c r="C25"/>
  <c r="B8" i="5"/>
  <c r="C14" i="6"/>
  <c r="B12" i="4"/>
  <c r="C8" i="5"/>
  <c r="L12" i="3"/>
  <c r="N8" i="6"/>
  <c r="L11" i="4"/>
  <c r="N12"/>
  <c r="C22" i="6"/>
  <c r="E12" i="4"/>
  <c r="C15" i="6"/>
  <c r="G11" i="4"/>
  <c r="H8" i="6"/>
  <c r="H11" i="4"/>
  <c r="D13" i="3"/>
  <c r="I13"/>
  <c r="H12" i="4"/>
  <c r="I8" i="6"/>
  <c r="K8" i="5"/>
  <c r="J12" i="3"/>
  <c r="L8" i="6"/>
  <c r="C21"/>
  <c r="F11" i="4"/>
  <c r="E8" i="5"/>
  <c r="C8" i="6"/>
  <c r="Q8"/>
  <c r="H13" i="3"/>
  <c r="E8" i="6"/>
  <c r="N13" i="3"/>
  <c r="Q13"/>
  <c r="F12"/>
  <c r="N12"/>
  <c r="K11" i="4"/>
  <c r="B15" i="3"/>
  <c r="P12" i="4"/>
  <c r="B11"/>
  <c r="C20" i="6"/>
  <c r="N11" i="4"/>
  <c r="J8" i="5"/>
  <c r="M12" i="3"/>
  <c r="Q8" i="5"/>
  <c r="E13" i="3"/>
  <c r="M12" i="4"/>
  <c r="G8" i="6"/>
  <c r="J13" i="3"/>
  <c r="F8" i="6"/>
  <c r="Q11" i="4"/>
  <c r="C12" i="3"/>
  <c r="K8" i="6"/>
  <c r="L13" i="3"/>
  <c r="P8" i="5"/>
  <c r="C16" i="6"/>
  <c r="B12" i="3"/>
  <c r="Q12" i="4"/>
  <c r="J11"/>
  <c r="C24" i="6"/>
  <c r="N8" i="5"/>
  <c r="D11" i="4"/>
  <c r="O8" i="6"/>
  <c r="C13" i="3"/>
  <c r="C26" i="6"/>
  <c r="K13" i="3"/>
  <c r="G12"/>
  <c r="G8" i="5"/>
  <c r="C11" i="4"/>
  <c r="P8" i="6"/>
  <c r="I8" i="5"/>
  <c r="E11" i="4"/>
  <c r="O12" i="3"/>
  <c r="C10" i="6"/>
  <c r="K12" i="3"/>
  <c r="P13"/>
  <c r="D8" i="5"/>
  <c r="J12" i="4"/>
  <c r="O8" i="5"/>
  <c r="P11" i="4"/>
  <c r="E12" i="3"/>
  <c r="C12" i="4"/>
  <c r="C23" i="6"/>
  <c r="B13" i="3"/>
  <c r="C12" i="6"/>
  <c r="H8" i="5"/>
  <c r="C28" i="6" l="1"/>
  <c r="P16" i="3"/>
  <c r="M16"/>
  <c r="N16"/>
  <c r="K16"/>
  <c r="F16"/>
  <c r="B17"/>
  <c r="J16"/>
  <c r="H16"/>
  <c r="Q16"/>
  <c r="L16"/>
  <c r="O16"/>
  <c r="I16"/>
  <c r="B16"/>
  <c r="D16"/>
  <c r="G16"/>
  <c r="C16"/>
  <c r="E16"/>
  <c r="D11" i="5"/>
  <c r="D19"/>
  <c r="I23"/>
  <c r="N17"/>
  <c r="D22" i="6"/>
  <c r="H12" i="5"/>
  <c r="Q17"/>
  <c r="N24"/>
  <c r="C16"/>
  <c r="B28"/>
  <c r="J22"/>
  <c r="D12"/>
  <c r="N11"/>
  <c r="H14"/>
  <c r="C27"/>
  <c r="F22"/>
  <c r="B16"/>
  <c r="L25"/>
  <c r="B20"/>
  <c r="J14"/>
  <c r="L12"/>
  <c r="M13"/>
  <c r="E22"/>
  <c r="E18"/>
  <c r="G24"/>
  <c r="N21"/>
  <c r="D14"/>
  <c r="K17"/>
  <c r="Q25"/>
  <c r="B15"/>
  <c r="P17"/>
  <c r="H18"/>
  <c r="D15"/>
  <c r="O18"/>
  <c r="H17"/>
  <c r="D26"/>
  <c r="C21"/>
  <c r="L15"/>
  <c r="J13"/>
  <c r="C26"/>
  <c r="I24"/>
  <c r="Q18"/>
  <c r="C14"/>
  <c r="G22"/>
  <c r="D18" i="6"/>
  <c r="O17" i="5"/>
  <c r="L17"/>
  <c r="M22"/>
  <c r="I17"/>
  <c r="D24" i="6"/>
  <c r="Q21" i="5"/>
  <c r="B23"/>
  <c r="M23"/>
  <c r="E17"/>
  <c r="M16"/>
  <c r="E24"/>
  <c r="P21"/>
  <c r="K16"/>
  <c r="B26"/>
  <c r="D24"/>
  <c r="D10" i="6"/>
  <c r="M19" i="5"/>
  <c r="L20"/>
  <c r="D25"/>
  <c r="O19"/>
  <c r="N15"/>
  <c r="B14"/>
  <c r="F14"/>
  <c r="D20" i="6"/>
  <c r="J17" i="5"/>
  <c r="N27"/>
  <c r="B21"/>
  <c r="D14" i="6"/>
  <c r="I19" i="5"/>
  <c r="G18"/>
  <c r="Q20"/>
  <c r="H22"/>
  <c r="D23"/>
  <c r="N12"/>
  <c r="P20"/>
  <c r="P11"/>
  <c r="C25"/>
  <c r="J19"/>
  <c r="K14"/>
  <c r="G21"/>
  <c r="K21"/>
  <c r="P19"/>
  <c r="J25"/>
  <c r="F19"/>
  <c r="K23"/>
  <c r="O16"/>
  <c r="M24"/>
  <c r="F11"/>
  <c r="B12"/>
  <c r="O24"/>
  <c r="I28"/>
  <c r="G19"/>
  <c r="M25"/>
  <c r="M14"/>
  <c r="B17"/>
  <c r="F18"/>
  <c r="I12"/>
  <c r="Q24"/>
  <c r="F27"/>
  <c r="P26"/>
  <c r="K12"/>
  <c r="D23" i="6"/>
  <c r="C13" i="5"/>
  <c r="L23"/>
  <c r="M18"/>
  <c r="Q11"/>
  <c r="C22"/>
  <c r="J28"/>
  <c r="G13"/>
  <c r="Q13"/>
  <c r="L24"/>
  <c r="E16"/>
  <c r="G15"/>
  <c r="P22"/>
  <c r="C19"/>
  <c r="J27"/>
  <c r="G14"/>
  <c r="K24"/>
  <c r="E27"/>
  <c r="O15"/>
  <c r="N19"/>
  <c r="Q19"/>
  <c r="O27"/>
  <c r="I22"/>
  <c r="P14"/>
  <c r="J18"/>
  <c r="E15"/>
  <c r="M27"/>
  <c r="K28"/>
  <c r="P12"/>
  <c r="M15"/>
  <c r="L14"/>
  <c r="D13" i="6"/>
  <c r="H13" i="5"/>
  <c r="C15"/>
  <c r="E20"/>
  <c r="H19"/>
  <c r="K27"/>
  <c r="I14"/>
  <c r="F16"/>
  <c r="O23"/>
  <c r="D17"/>
  <c r="O12"/>
  <c r="C18"/>
  <c r="D16"/>
  <c r="L28"/>
  <c r="F24"/>
  <c r="L19"/>
  <c r="P27"/>
  <c r="J23"/>
  <c r="I18"/>
  <c r="I27"/>
  <c r="K18"/>
  <c r="O25"/>
  <c r="P28"/>
  <c r="F21"/>
  <c r="Q22"/>
  <c r="J11"/>
  <c r="I21"/>
  <c r="D20"/>
  <c r="M21"/>
  <c r="O14"/>
  <c r="G20"/>
  <c r="K26"/>
  <c r="J20"/>
  <c r="E11"/>
  <c r="M28"/>
  <c r="F17"/>
  <c r="G23"/>
  <c r="F20"/>
  <c r="F13"/>
  <c r="D21" i="6"/>
  <c r="N18" i="5"/>
  <c r="I16"/>
  <c r="P13"/>
  <c r="L11"/>
  <c r="J24"/>
  <c r="C24"/>
  <c r="D16" i="6"/>
  <c r="O20" i="5"/>
  <c r="D12" i="6"/>
  <c r="D22" i="5"/>
  <c r="Q23"/>
  <c r="G25"/>
  <c r="P18"/>
  <c r="O21"/>
  <c r="M11"/>
  <c r="H21"/>
  <c r="C23"/>
  <c r="C17"/>
  <c r="B19"/>
  <c r="D17" i="6"/>
  <c r="F28" i="5"/>
  <c r="N22"/>
  <c r="P25"/>
  <c r="N14"/>
  <c r="G28"/>
  <c r="I25"/>
  <c r="M17"/>
  <c r="H16"/>
  <c r="I26"/>
  <c r="C11"/>
  <c r="G26"/>
  <c r="E13"/>
  <c r="L27"/>
  <c r="L18"/>
  <c r="I11"/>
  <c r="K20"/>
  <c r="P24"/>
  <c r="D11" i="6"/>
  <c r="Q28" i="5"/>
  <c r="K11"/>
  <c r="K15"/>
  <c r="F25"/>
  <c r="E19"/>
  <c r="B11"/>
  <c r="Q14"/>
  <c r="J16"/>
  <c r="L21"/>
  <c r="F15"/>
  <c r="B25"/>
  <c r="F23"/>
  <c r="E28"/>
  <c r="P15"/>
  <c r="H20"/>
  <c r="D27"/>
  <c r="C28"/>
  <c r="I20"/>
  <c r="M12"/>
  <c r="E26"/>
  <c r="D13"/>
  <c r="L26"/>
  <c r="C20"/>
  <c r="G17"/>
  <c r="D21"/>
  <c r="N16"/>
  <c r="N23"/>
  <c r="O26"/>
  <c r="Q12"/>
  <c r="D19" i="6"/>
  <c r="E12" i="5"/>
  <c r="Q16"/>
  <c r="B27"/>
  <c r="Q27"/>
  <c r="J15"/>
  <c r="N25"/>
  <c r="N28"/>
  <c r="N13"/>
  <c r="E14"/>
  <c r="I15"/>
  <c r="M26"/>
  <c r="L13"/>
  <c r="Q15"/>
  <c r="K13"/>
  <c r="O28"/>
  <c r="H26"/>
  <c r="H23"/>
  <c r="H25"/>
  <c r="J26"/>
  <c r="F12"/>
  <c r="G11"/>
  <c r="H28"/>
  <c r="C12"/>
  <c r="B24"/>
  <c r="E25"/>
  <c r="F26"/>
  <c r="D15" i="6"/>
  <c r="K19" i="5"/>
  <c r="O13"/>
  <c r="I13"/>
  <c r="G16"/>
  <c r="G12"/>
  <c r="O11"/>
  <c r="L22"/>
  <c r="E23"/>
  <c r="B13"/>
  <c r="D18"/>
  <c r="K22"/>
  <c r="N20"/>
  <c r="J12"/>
  <c r="H27"/>
  <c r="L16"/>
  <c r="K25"/>
  <c r="P16"/>
  <c r="P23"/>
  <c r="J21"/>
  <c r="M20"/>
  <c r="D26" i="6"/>
  <c r="E21" i="5"/>
  <c r="H24"/>
  <c r="Q26"/>
  <c r="B18"/>
  <c r="D28"/>
  <c r="H15"/>
  <c r="B22"/>
  <c r="N26"/>
  <c r="G27"/>
  <c r="O22"/>
  <c r="D27" i="6"/>
  <c r="H11" i="5"/>
  <c r="D25" i="6"/>
  <c r="D25" i="4" l="1"/>
  <c r="D26" s="1"/>
  <c r="C18" i="3"/>
  <c r="L18"/>
  <c r="D18"/>
  <c r="D28" i="6"/>
  <c r="G18" i="3"/>
  <c r="E18"/>
  <c r="I18"/>
  <c r="H18"/>
  <c r="O18"/>
  <c r="J18"/>
  <c r="B18"/>
  <c r="Q18"/>
  <c r="I29" i="5"/>
  <c r="G29"/>
  <c r="O29"/>
  <c r="L29"/>
  <c r="B29"/>
  <c r="Q29"/>
  <c r="F29"/>
  <c r="N29"/>
  <c r="E29"/>
  <c r="H29"/>
  <c r="D29"/>
  <c r="M29"/>
  <c r="J29"/>
  <c r="C29"/>
  <c r="K29"/>
  <c r="P29"/>
  <c r="K18" i="3"/>
  <c r="N18"/>
  <c r="P18"/>
  <c r="M18"/>
  <c r="F18"/>
  <c r="E10" i="6"/>
  <c r="E24"/>
  <c r="E12"/>
  <c r="E11"/>
  <c r="E21"/>
  <c r="E27"/>
  <c r="E16"/>
  <c r="E23"/>
  <c r="E19"/>
  <c r="E18"/>
  <c r="E22"/>
  <c r="E25"/>
  <c r="E17"/>
  <c r="E20"/>
  <c r="E15"/>
  <c r="E14"/>
  <c r="E13"/>
  <c r="E26"/>
  <c r="O19" i="3" l="1"/>
  <c r="C19"/>
  <c r="J19"/>
  <c r="L19"/>
  <c r="B19"/>
  <c r="D19"/>
  <c r="Q19"/>
  <c r="G19"/>
  <c r="E19"/>
  <c r="I19"/>
  <c r="H19"/>
  <c r="E28" i="6"/>
  <c r="K19" i="3"/>
  <c r="F19"/>
  <c r="M19"/>
  <c r="N19"/>
  <c r="P19"/>
  <c r="D30" i="5"/>
  <c r="B30"/>
  <c r="F16" i="6"/>
  <c r="N28" i="3"/>
  <c r="C28"/>
  <c r="Q24"/>
  <c r="K22"/>
  <c r="K25"/>
  <c r="D29"/>
  <c r="H23"/>
  <c r="J22"/>
  <c r="O26"/>
  <c r="F22" i="6"/>
  <c r="D26" i="3"/>
  <c r="E28"/>
  <c r="F18" i="6"/>
  <c r="Q28" i="3"/>
  <c r="K24"/>
  <c r="D25"/>
  <c r="Q26"/>
  <c r="J27"/>
  <c r="M28"/>
  <c r="F13" i="6"/>
  <c r="K28" i="3"/>
  <c r="L25"/>
  <c r="O29"/>
  <c r="J24"/>
  <c r="N29"/>
  <c r="F25" i="6"/>
  <c r="G27" i="3"/>
  <c r="L29"/>
  <c r="M29"/>
  <c r="B27"/>
  <c r="L23"/>
  <c r="H21"/>
  <c r="P21"/>
  <c r="F15" i="6"/>
  <c r="B28" i="3"/>
  <c r="F26" i="6"/>
  <c r="P29" i="3"/>
  <c r="G23"/>
  <c r="O22"/>
  <c r="D23"/>
  <c r="I28"/>
  <c r="F17" i="6"/>
  <c r="F12"/>
  <c r="F23"/>
  <c r="H26" i="3"/>
  <c r="K27"/>
  <c r="Q23"/>
  <c r="F20" i="6"/>
  <c r="D24" i="3"/>
  <c r="G26"/>
  <c r="B23"/>
  <c r="Q27"/>
  <c r="K21"/>
  <c r="D22"/>
  <c r="J28"/>
  <c r="G22"/>
  <c r="D28"/>
  <c r="B22"/>
  <c r="D27"/>
  <c r="G29"/>
  <c r="G24"/>
  <c r="E29"/>
  <c r="G28"/>
  <c r="J21"/>
  <c r="F10" i="6"/>
  <c r="F29" i="3"/>
  <c r="F25"/>
  <c r="B25"/>
  <c r="F22"/>
  <c r="L28"/>
  <c r="F19" i="6"/>
  <c r="Q22" i="3"/>
  <c r="P27"/>
  <c r="C24"/>
  <c r="H29"/>
  <c r="K29"/>
  <c r="F14" i="6"/>
  <c r="F24"/>
  <c r="D21" i="3"/>
  <c r="B24"/>
  <c r="F11" i="6"/>
  <c r="J25" i="3"/>
  <c r="B26"/>
  <c r="K23"/>
  <c r="J26"/>
  <c r="B29"/>
  <c r="B21"/>
  <c r="Q29"/>
  <c r="H28"/>
  <c r="P28"/>
  <c r="G25"/>
  <c r="F28"/>
  <c r="F21" i="6"/>
  <c r="G21" i="3"/>
  <c r="Q25"/>
  <c r="F27" i="6"/>
  <c r="I25" i="3"/>
  <c r="H27"/>
  <c r="O28"/>
  <c r="D30" l="1"/>
  <c r="F28" i="6"/>
  <c r="B30" i="3"/>
  <c r="G30"/>
  <c r="F26"/>
  <c r="G21" i="6"/>
  <c r="L26" i="3"/>
  <c r="N24"/>
  <c r="I23"/>
  <c r="E27"/>
  <c r="H24"/>
  <c r="M25"/>
  <c r="O27"/>
  <c r="G15" i="6"/>
  <c r="O21" i="3"/>
  <c r="L24"/>
  <c r="G20" i="6"/>
  <c r="F24" i="3"/>
  <c r="G14" i="6"/>
  <c r="C26" i="3"/>
  <c r="N23"/>
  <c r="E21"/>
  <c r="I29"/>
  <c r="L27"/>
  <c r="C23"/>
  <c r="H25"/>
  <c r="G27" i="6"/>
  <c r="G25"/>
  <c r="P23" i="3"/>
  <c r="M22"/>
  <c r="E24"/>
  <c r="C27"/>
  <c r="I26"/>
  <c r="G12" i="6"/>
  <c r="G19"/>
  <c r="C21" i="3"/>
  <c r="G16" i="6"/>
  <c r="I22" i="3"/>
  <c r="P24"/>
  <c r="E23"/>
  <c r="J23"/>
  <c r="N21"/>
  <c r="I21"/>
  <c r="O24"/>
  <c r="M23"/>
  <c r="G26" i="6"/>
  <c r="G10"/>
  <c r="P26" i="3"/>
  <c r="I24"/>
  <c r="P25"/>
  <c r="G23" i="6"/>
  <c r="G17"/>
  <c r="M26" i="3"/>
  <c r="H22"/>
  <c r="E25"/>
  <c r="M21"/>
  <c r="N26"/>
  <c r="N22"/>
  <c r="G18" i="6"/>
  <c r="C25" i="3"/>
  <c r="G13" i="6"/>
  <c r="K26" i="3"/>
  <c r="G24" i="6"/>
  <c r="E26" i="3"/>
  <c r="J29"/>
  <c r="O25"/>
  <c r="G11" i="6"/>
  <c r="L21" i="3"/>
  <c r="N27"/>
  <c r="I27"/>
  <c r="Q21"/>
  <c r="O23"/>
  <c r="F21"/>
  <c r="N25"/>
  <c r="M27"/>
  <c r="M24"/>
  <c r="F27"/>
  <c r="C22"/>
  <c r="E22"/>
  <c r="C29"/>
  <c r="F23"/>
  <c r="G22" i="6"/>
  <c r="L22" i="3"/>
  <c r="P22"/>
  <c r="O30" l="1"/>
  <c r="J30"/>
  <c r="E30"/>
  <c r="I30"/>
  <c r="L30"/>
  <c r="H30"/>
  <c r="Q30"/>
  <c r="C30"/>
  <c r="G28" i="6"/>
  <c r="F30" i="3"/>
  <c r="P30"/>
  <c r="M30"/>
  <c r="K30"/>
  <c r="N30"/>
  <c r="H18" i="6"/>
  <c r="H26"/>
  <c r="H22"/>
  <c r="H25"/>
  <c r="H16"/>
  <c r="H10"/>
  <c r="H19"/>
  <c r="H15"/>
  <c r="H21"/>
  <c r="H11"/>
  <c r="H12"/>
  <c r="H17"/>
  <c r="H14"/>
  <c r="H27"/>
  <c r="H20"/>
  <c r="H23"/>
  <c r="H13"/>
  <c r="H24"/>
  <c r="D31" i="3" l="1"/>
  <c r="B31"/>
  <c r="H28" i="6"/>
  <c r="I27"/>
  <c r="I22"/>
  <c r="I21"/>
  <c r="I18"/>
  <c r="I15"/>
  <c r="I25"/>
  <c r="I16"/>
  <c r="I14"/>
  <c r="I23"/>
  <c r="I20"/>
  <c r="I12"/>
  <c r="I19"/>
  <c r="I10"/>
  <c r="I11"/>
  <c r="I24"/>
  <c r="I17"/>
  <c r="I26"/>
  <c r="I13"/>
  <c r="I28" l="1"/>
  <c r="J20"/>
  <c r="J12"/>
  <c r="J23"/>
  <c r="J17"/>
  <c r="J25"/>
  <c r="J27"/>
  <c r="J15"/>
  <c r="J22"/>
  <c r="J11"/>
  <c r="J14"/>
  <c r="J13"/>
  <c r="J18"/>
  <c r="J21"/>
  <c r="J19"/>
  <c r="J24"/>
  <c r="J16"/>
  <c r="J26"/>
  <c r="J10"/>
  <c r="J28" l="1"/>
  <c r="K17"/>
  <c r="K27"/>
  <c r="K25"/>
  <c r="K15"/>
  <c r="K19"/>
  <c r="K11"/>
  <c r="K12"/>
  <c r="K21"/>
  <c r="K16"/>
  <c r="K10"/>
  <c r="K26"/>
  <c r="K18"/>
  <c r="K14"/>
  <c r="K24"/>
  <c r="K23"/>
  <c r="K22"/>
  <c r="K13"/>
  <c r="K20"/>
  <c r="K28" l="1"/>
  <c r="L19"/>
  <c r="L23"/>
  <c r="L18"/>
  <c r="L12"/>
  <c r="L17"/>
  <c r="L10"/>
  <c r="L27"/>
  <c r="L16"/>
  <c r="L13"/>
  <c r="L25"/>
  <c r="L22"/>
  <c r="L24"/>
  <c r="L20"/>
  <c r="L26"/>
  <c r="L15"/>
  <c r="L11"/>
  <c r="L14"/>
  <c r="L21"/>
  <c r="L28" l="1"/>
  <c r="M11"/>
  <c r="M13"/>
  <c r="M25"/>
  <c r="M20"/>
  <c r="M14"/>
  <c r="M17"/>
  <c r="M24"/>
  <c r="M26"/>
  <c r="M12"/>
  <c r="M10"/>
  <c r="M27"/>
  <c r="M15"/>
  <c r="M16"/>
  <c r="M23"/>
  <c r="M18"/>
  <c r="M19"/>
  <c r="M22"/>
  <c r="M21"/>
  <c r="M28" l="1"/>
  <c r="N27"/>
  <c r="N14"/>
  <c r="N25"/>
  <c r="N16"/>
  <c r="N11"/>
  <c r="N23"/>
  <c r="N13"/>
  <c r="N19"/>
  <c r="N26"/>
  <c r="N12"/>
  <c r="N17"/>
  <c r="N24"/>
  <c r="N21"/>
  <c r="N20"/>
  <c r="N22"/>
  <c r="N18"/>
  <c r="N15"/>
  <c r="N10"/>
  <c r="N28" l="1"/>
  <c r="O14"/>
  <c r="O17"/>
  <c r="O11"/>
  <c r="O10"/>
  <c r="O15"/>
  <c r="O12"/>
  <c r="O24"/>
  <c r="O23"/>
  <c r="O16"/>
  <c r="O21"/>
  <c r="O22"/>
  <c r="O20"/>
  <c r="O27"/>
  <c r="O19"/>
  <c r="O25"/>
  <c r="O13"/>
  <c r="O18"/>
  <c r="O26"/>
  <c r="O28" l="1"/>
  <c r="P20"/>
  <c r="P23"/>
  <c r="P15"/>
  <c r="P24"/>
  <c r="P13"/>
  <c r="P25"/>
  <c r="P12"/>
  <c r="P21"/>
  <c r="P11"/>
  <c r="P18"/>
  <c r="P17"/>
  <c r="P19"/>
  <c r="P26"/>
  <c r="P14"/>
  <c r="P16"/>
  <c r="P27"/>
  <c r="P10"/>
  <c r="P22"/>
  <c r="P28" l="1"/>
  <c r="Q22"/>
  <c r="Q23"/>
  <c r="Q16"/>
  <c r="Q26"/>
  <c r="Q14"/>
  <c r="Q19"/>
  <c r="Q18"/>
  <c r="Q21"/>
  <c r="Q17"/>
  <c r="Q15"/>
  <c r="Q20"/>
  <c r="Q10"/>
  <c r="Q11"/>
  <c r="Q25"/>
  <c r="Q24"/>
  <c r="Q13"/>
  <c r="Q27"/>
  <c r="Q12"/>
  <c r="Q28" l="1"/>
  <c r="B29" l="1"/>
  <c r="D29"/>
</calcChain>
</file>

<file path=xl/sharedStrings.xml><?xml version="1.0" encoding="utf-8"?>
<sst xmlns="http://schemas.openxmlformats.org/spreadsheetml/2006/main" count="217" uniqueCount="102">
  <si>
    <t>Режим</t>
  </si>
  <si>
    <t>Замер</t>
  </si>
  <si>
    <t>Время</t>
  </si>
  <si>
    <t>M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</si>
  <si>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</si>
  <si>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</si>
  <si>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</si>
  <si>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</si>
  <si>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</si>
  <si>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</si>
  <si>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</si>
  <si>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</si>
  <si>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</si>
  <si>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</si>
  <si>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Ch11</t>
  </si>
  <si>
    <t>Ch12</t>
  </si>
  <si>
    <t>Ch13</t>
  </si>
  <si>
    <t>Ch14</t>
  </si>
  <si>
    <t>Ch15</t>
  </si>
  <si>
    <t>Ch16</t>
  </si>
  <si>
    <t>Диапазон измерения в ед. АЦП</t>
  </si>
  <si>
    <t>Гц</t>
  </si>
  <si>
    <t>Строка Y1</t>
  </si>
  <si>
    <t>Y1 и Y2 определяют линейный участок</t>
  </si>
  <si>
    <t>Строка Y2</t>
  </si>
  <si>
    <t>Строка Y0</t>
  </si>
  <si>
    <t>Строка с которой начинаются замеренные данные</t>
  </si>
  <si>
    <t>Строка 0 в расчете</t>
  </si>
  <si>
    <t>Y1Link</t>
  </si>
  <si>
    <t>Y2Link</t>
  </si>
  <si>
    <t>Y0Link</t>
  </si>
  <si>
    <t>Y1</t>
  </si>
  <si>
    <t>Y2</t>
  </si>
  <si>
    <t>X1</t>
  </si>
  <si>
    <t>X2</t>
  </si>
  <si>
    <t>dY</t>
  </si>
  <si>
    <t>dX</t>
  </si>
  <si>
    <t>k=dY/dX</t>
  </si>
  <si>
    <t>b0=(Y1-k*X1)</t>
  </si>
  <si>
    <t>Нелинейность (K*X+B-Yизм)</t>
  </si>
  <si>
    <t>Max Kнелин</t>
  </si>
  <si>
    <t>Столбец с которого начинаются данные</t>
  </si>
  <si>
    <t>Интервал между столбцами</t>
  </si>
  <si>
    <t>Значение эталона</t>
  </si>
  <si>
    <t>Строка с которой начинаются данные в странице расчете линейности</t>
  </si>
  <si>
    <t>Самый грубый канал</t>
  </si>
  <si>
    <t>Самый точный канал</t>
  </si>
  <si>
    <t>D</t>
  </si>
  <si>
    <t>Строка с которой начинаются данные в расчете</t>
  </si>
  <si>
    <t>YminLink</t>
  </si>
  <si>
    <t>YmaxLink</t>
  </si>
  <si>
    <t>Y0min</t>
  </si>
  <si>
    <t>Y0max</t>
  </si>
  <si>
    <t>Для редактирования данных графика нажать правой кнопкой и нажать "выбрать данные"</t>
  </si>
  <si>
    <t>Допустимая погрешность</t>
  </si>
  <si>
    <r>
      <t xml:space="preserve">(Max/min-эталон)*100/range </t>
    </r>
    <r>
      <rPr>
        <b/>
        <sz val="12"/>
        <color rgb="FFFF0000"/>
        <rFont val="Calibri"/>
        <family val="2"/>
        <charset val="204"/>
        <scheme val="minor"/>
      </rPr>
      <t>ОКРАСКА ЯЧЕЕК СДЕЛАНА ЧЕРЕЗ ГЛАВНАЯ-&gt;УСЛОВНОЕ ФОРМАТИРОВАНИЕ</t>
    </r>
  </si>
  <si>
    <t>Опорное значение</t>
  </si>
  <si>
    <t>Опорное значение (строка)</t>
  </si>
  <si>
    <t>Интервал между столбцами зависит от выбора оценок)</t>
  </si>
  <si>
    <t>Опорное значение Link</t>
  </si>
  <si>
    <t>столбец с которого нач-я данные</t>
  </si>
  <si>
    <t>Max неравномерность</t>
  </si>
  <si>
    <t>Частота</t>
  </si>
  <si>
    <t>Столбец данные</t>
  </si>
  <si>
    <t>Y0</t>
  </si>
  <si>
    <t>MS-142-{mic20- 2- 1}</t>
  </si>
  <si>
    <t>/Signals/ms142.mera</t>
  </si>
  <si>
    <t>100..3900 инд.</t>
  </si>
  <si>
    <t>4100..7900 инд.</t>
  </si>
  <si>
    <t>8100..11900 инд.</t>
  </si>
  <si>
    <t>12100..15900 инд.</t>
  </si>
  <si>
    <t>16100..19900 инд.</t>
  </si>
  <si>
    <t>20100..23900 инд.</t>
  </si>
  <si>
    <t>24100..27900 инд.</t>
  </si>
  <si>
    <t>28100..31900 инд.</t>
  </si>
  <si>
    <t>32100..35900 инд.</t>
  </si>
  <si>
    <t>Столбец содержащий минимумы порций (min)</t>
  </si>
  <si>
    <t>Столбец содержащий максимумы порций (max)</t>
  </si>
  <si>
    <t>Столбец с мат. ож.</t>
  </si>
  <si>
    <t>Mlink</t>
  </si>
  <si>
    <t>Только шумы/ Погрешность (0 или 1)</t>
  </si>
  <si>
    <t>Эталон и замеры должны быть в одних единицах. Если включить отчет только по шумам (0), то эталон не учитывается (за полку берется мат ожидание)</t>
  </si>
  <si>
    <t>Шум max</t>
  </si>
  <si>
    <r>
      <t xml:space="preserve">(Max/min-эталон)/2 </t>
    </r>
    <r>
      <rPr>
        <b/>
        <sz val="12"/>
        <color rgb="FFFF0000"/>
        <rFont val="Calibri"/>
        <family val="2"/>
        <charset val="204"/>
        <scheme val="minor"/>
      </rPr>
      <t>ОКРАСКА ЯЧЕЕК СДЕЛАНА ЧЕРЕЗ ГЛАВНАЯ-&gt;УСЛОВНОЕ ФОРМАТИРОВАНИЕ</t>
    </r>
  </si>
  <si>
    <t>Самый грубый канал В прогцентах</t>
  </si>
  <si>
    <t>Самый точный канал в процентах</t>
  </si>
  <si>
    <t>Нелинейность - отклонение мат. ож. на эталонных полках от расчетной калибровочной прямой.
Значения с платы могут быть в любых единицах (например коды АЦП)</t>
  </si>
  <si>
    <t>MS-142-{mic20- 2- 2}</t>
  </si>
  <si>
    <t>MS-142-{mic20- 2- 3}</t>
  </si>
  <si>
    <t>MS-142-{mic20- 2- 4}</t>
  </si>
  <si>
    <t>MS-142-{mic20- 2- 5}</t>
  </si>
  <si>
    <t>MS-142-{mic20- 2- 6}</t>
  </si>
  <si>
    <t>MS-142-{mic20- 2- 7}</t>
  </si>
  <si>
    <t>MS-142-{mic20- 2- 8}</t>
  </si>
  <si>
    <t>MS-142-{mic20- 2- 9}</t>
  </si>
  <si>
    <t>MS-142-{mic20- 2-10}</t>
  </si>
  <si>
    <t>MS-142-{mic20- 2-11}</t>
  </si>
  <si>
    <t>MS-142-{mic20- 2-12}</t>
  </si>
  <si>
    <t>MS-142-{mic20- 2-13}</t>
  </si>
  <si>
    <t>MS-142-{mic20- 2-14}</t>
  </si>
  <si>
    <t>MS-142-{mic20- 2-15}</t>
  </si>
  <si>
    <t>MS-142-{mic20- 2-16}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</si>
</sst>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"/>
  </numFmts>
  <fonts count="7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0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left"/>
    </xf>
    <xf numFmtId="0" fontId="2" fillId="0" borderId="0" xfId="0" applyFont="1"/>
    <xf numFmtId="0" fontId="1" fillId="0" borderId="0" xfId="0" applyNumberFormat="1" applyFont="1"/>
    <xf numFmtId="2" fontId="1" fillId="0" borderId="0" xfId="0" applyNumberFormat="1" applyFont="1"/>
    <xf numFmtId="0" fontId="3" fillId="0" borderId="0" xfId="0" applyFont="1"/>
    <xf numFmtId="0" fontId="1" fillId="0" borderId="0" xfId="0" applyNumberFormat="1" applyFont="1" applyFill="1" applyAlignment="1">
      <alignment horizontal="left"/>
    </xf>
    <xf numFmtId="0" fontId="0" fillId="0" borderId="0" xfId="0"/>
    <xf numFmtId="2" fontId="2" fillId="3" borderId="0" xfId="0" applyNumberFormat="1" applyFont="1" applyFill="1" applyAlignment="1">
      <alignment horizontal="left"/>
    </xf>
    <xf numFmtId="164" fontId="1" fillId="0" borderId="1" xfId="0" applyNumberFormat="1" applyFont="1" applyFill="1" applyBorder="1" applyAlignment="1">
      <alignment horizontal="left"/>
    </xf>
    <xf numFmtId="164" fontId="1" fillId="0" borderId="0" xfId="0" applyNumberFormat="1" applyFont="1" applyAlignment="1">
      <alignment horizontal="left"/>
    </xf>
    <xf numFmtId="0" fontId="3" fillId="3" borderId="0" xfId="0" applyFont="1" applyFill="1"/>
    <xf numFmtId="0" fontId="0" fillId="3" borderId="0" xfId="0" applyFill="1"/>
    <xf numFmtId="0" fontId="0" fillId="0" borderId="0" xfId="0"/>
    <xf numFmtId="0" fontId="1" fillId="0" borderId="3" xfId="0" applyFont="1" applyBorder="1" applyAlignment="1"/>
    <xf numFmtId="0" fontId="1" fillId="0" borderId="4" xfId="0" applyFont="1" applyBorder="1" applyAlignment="1">
      <alignment wrapText="1"/>
    </xf>
    <xf numFmtId="0" fontId="1" fillId="3" borderId="4" xfId="0" applyFont="1" applyFill="1" applyBorder="1" applyAlignment="1">
      <alignment horizontal="left"/>
    </xf>
    <xf numFmtId="0" fontId="1" fillId="0" borderId="4" xfId="0" applyFont="1" applyBorder="1"/>
    <xf numFmtId="2" fontId="1" fillId="3" borderId="4" xfId="0" applyNumberFormat="1" applyFont="1" applyFill="1" applyBorder="1" applyAlignment="1">
      <alignment horizontal="left"/>
    </xf>
    <xf numFmtId="2" fontId="1" fillId="0" borderId="4" xfId="0" applyNumberFormat="1" applyFont="1" applyBorder="1" applyAlignment="1">
      <alignment horizontal="left"/>
    </xf>
    <xf numFmtId="2" fontId="2" fillId="3" borderId="4" xfId="0" applyNumberFormat="1" applyFont="1" applyFill="1" applyBorder="1" applyAlignment="1">
      <alignment horizontal="left"/>
    </xf>
    <xf numFmtId="165" fontId="1" fillId="0" borderId="4" xfId="0" applyNumberFormat="1" applyFont="1" applyBorder="1" applyAlignment="1">
      <alignment horizontal="left"/>
    </xf>
    <xf numFmtId="0" fontId="1" fillId="0" borderId="4" xfId="0" applyNumberFormat="1" applyFont="1" applyBorder="1" applyAlignment="1">
      <alignment horizontal="left"/>
    </xf>
    <xf numFmtId="0" fontId="3" fillId="0" borderId="4" xfId="0" applyFont="1" applyBorder="1"/>
    <xf numFmtId="0" fontId="0" fillId="0" borderId="4" xfId="0" applyBorder="1"/>
    <xf numFmtId="164" fontId="1" fillId="0" borderId="4" xfId="0" applyNumberFormat="1" applyFont="1" applyFill="1" applyBorder="1" applyAlignment="1">
      <alignment horizontal="left"/>
    </xf>
    <xf numFmtId="0" fontId="2" fillId="0" borderId="4" xfId="0" applyFont="1" applyBorder="1"/>
    <xf numFmtId="164" fontId="1" fillId="4" borderId="4" xfId="0" applyNumberFormat="1" applyFont="1" applyFill="1" applyBorder="1" applyAlignment="1">
      <alignment horizontal="left"/>
    </xf>
    <xf numFmtId="164" fontId="1" fillId="0" borderId="4" xfId="0" applyNumberFormat="1" applyFont="1" applyBorder="1" applyAlignment="1">
      <alignment horizontal="left"/>
    </xf>
    <xf numFmtId="0" fontId="3" fillId="3" borderId="5" xfId="0" applyFont="1" applyFill="1" applyBorder="1"/>
    <xf numFmtId="0" fontId="0" fillId="3" borderId="5" xfId="0" applyFill="1" applyBorder="1"/>
    <xf numFmtId="0" fontId="0" fillId="0" borderId="5" xfId="0" applyBorder="1"/>
    <xf numFmtId="0" fontId="0" fillId="0" borderId="0" xfId="0" applyAlignment="1">
      <alignment horizontal="left"/>
    </xf>
    <xf numFmtId="0" fontId="0" fillId="0" borderId="0" xfId="0"/>
    <xf numFmtId="0" fontId="1" fillId="0" borderId="5" xfId="0" applyFont="1" applyBorder="1" applyAlignment="1"/>
    <xf numFmtId="0" fontId="1" fillId="0" borderId="5" xfId="0" applyFont="1" applyBorder="1" applyAlignment="1">
      <alignment wrapText="1"/>
    </xf>
    <xf numFmtId="0" fontId="1" fillId="3" borderId="5" xfId="0" applyFont="1" applyFill="1" applyBorder="1" applyAlignment="1">
      <alignment horizontal="left"/>
    </xf>
    <xf numFmtId="0" fontId="1" fillId="0" borderId="5" xfId="0" applyFont="1" applyBorder="1"/>
    <xf numFmtId="2" fontId="1" fillId="3" borderId="5" xfId="0" applyNumberFormat="1" applyFont="1" applyFill="1" applyBorder="1" applyAlignment="1">
      <alignment horizontal="left"/>
    </xf>
    <xf numFmtId="2" fontId="1" fillId="0" borderId="5" xfId="0" applyNumberFormat="1" applyFont="1" applyBorder="1" applyAlignment="1">
      <alignment horizontal="left"/>
    </xf>
    <xf numFmtId="2" fontId="2" fillId="3" borderId="5" xfId="0" applyNumberFormat="1" applyFont="1" applyFill="1" applyBorder="1" applyAlignment="1">
      <alignment horizontal="left"/>
    </xf>
    <xf numFmtId="165" fontId="1" fillId="0" borderId="5" xfId="0" applyNumberFormat="1" applyFont="1" applyBorder="1" applyAlignment="1">
      <alignment horizontal="left"/>
    </xf>
    <xf numFmtId="0" fontId="1" fillId="0" borderId="5" xfId="0" applyNumberFormat="1" applyFont="1" applyBorder="1" applyAlignment="1">
      <alignment horizontal="left"/>
    </xf>
    <xf numFmtId="0" fontId="3" fillId="0" borderId="5" xfId="0" applyFont="1" applyBorder="1"/>
    <xf numFmtId="164" fontId="1" fillId="0" borderId="5" xfId="0" applyNumberFormat="1" applyFont="1" applyFill="1" applyBorder="1" applyAlignment="1">
      <alignment horizontal="left"/>
    </xf>
    <xf numFmtId="0" fontId="2" fillId="0" borderId="5" xfId="0" applyFont="1" applyBorder="1"/>
    <xf numFmtId="164" fontId="1" fillId="4" borderId="5" xfId="0" applyNumberFormat="1" applyFont="1" applyFill="1" applyBorder="1" applyAlignment="1">
      <alignment horizontal="left"/>
    </xf>
    <xf numFmtId="164" fontId="1" fillId="0" borderId="5" xfId="0" applyNumberFormat="1" applyFont="1" applyBorder="1" applyAlignment="1">
      <alignment horizontal="left"/>
    </xf>
    <xf numFmtId="2" fontId="1" fillId="5" borderId="0" xfId="0" applyNumberFormat="1" applyFont="1" applyFill="1" applyAlignment="1">
      <alignment horizontal="left"/>
    </xf>
    <xf numFmtId="2" fontId="2" fillId="5" borderId="0" xfId="0" applyNumberFormat="1" applyFont="1" applyFill="1" applyAlignment="1">
      <alignment horizontal="left"/>
    </xf>
    <xf numFmtId="0" fontId="1" fillId="5" borderId="0" xfId="0" applyFont="1" applyFill="1" applyAlignment="1">
      <alignment horizontal="left"/>
    </xf>
    <xf numFmtId="2" fontId="1" fillId="5" borderId="4" xfId="0" applyNumberFormat="1" applyFont="1" applyFill="1" applyBorder="1" applyAlignment="1">
      <alignment horizontal="left"/>
    </xf>
    <xf numFmtId="165" fontId="1" fillId="5" borderId="4" xfId="0" applyNumberFormat="1" applyFont="1" applyFill="1" applyBorder="1" applyAlignment="1">
      <alignment horizontal="left"/>
    </xf>
    <xf numFmtId="2" fontId="1" fillId="5" borderId="5" xfId="0" applyNumberFormat="1" applyFont="1" applyFill="1" applyBorder="1" applyAlignment="1">
      <alignment horizontal="left"/>
    </xf>
    <xf numFmtId="0" fontId="1" fillId="5" borderId="4" xfId="0" applyFont="1" applyFill="1" applyBorder="1" applyAlignment="1">
      <alignment horizontal="left"/>
    </xf>
    <xf numFmtId="2" fontId="2" fillId="3" borderId="5" xfId="0" applyNumberFormat="1" applyFont="1" applyFill="1" applyBorder="1" applyAlignment="1"/>
    <xf numFmtId="0" fontId="5" fillId="0" borderId="4" xfId="0" applyFont="1" applyBorder="1" applyAlignment="1">
      <alignment wrapText="1"/>
    </xf>
    <xf numFmtId="0" fontId="0" fillId="0" borderId="4" xfId="0" applyBorder="1" applyAlignment="1">
      <alignment wrapText="1"/>
    </xf>
    <xf numFmtId="0" fontId="2" fillId="0" borderId="4" xfId="0" applyFont="1" applyBorder="1" applyAlignment="1">
      <alignment wrapText="1"/>
    </xf>
    <xf numFmtId="0" fontId="0" fillId="5" borderId="4" xfId="0" applyFill="1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5" xfId="0" applyBorder="1"/>
    <xf numFmtId="0" fontId="2" fillId="0" borderId="2" xfId="0" applyFont="1" applyBorder="1" applyAlignment="1">
      <alignment horizontal="center"/>
    </xf>
    <xf numFmtId="2" fontId="6" fillId="0" borderId="0" xfId="0" applyNumberFormat="1" applyFont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</cellXfs>
  <cellStyles count="1">
    <cellStyle name="Обычный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1.6160476355743143E-2"/>
          <c:y val="6.3730180136468501E-2"/>
          <c:w val="0.93636457631444292"/>
          <c:h val="0.89246428831109059"/>
        </c:manualLayout>
      </c:layout>
      <c:scatterChart>
        <c:scatterStyle val="lineMarker"/>
        <c:ser>
          <c:idx val="0"/>
          <c:order val="0"/>
          <c:xVal>
            <c:numRef>
              <c:f>Линейность!$A$21:$A$27</c:f>
              <c:numCache>
                <c:formatCode>General</c:formatCode>
                <c:ptCount val="7"/>
                <c:pt idx="0">
                  <c:v>-10</c:v>
                </c:pt>
                <c:pt idx="1">
                  <c:v>-7</c:v>
                </c:pt>
                <c:pt idx="2">
                  <c:v>-5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</c:numCache>
            </c:numRef>
          </c:xVal>
          <c:yVal>
            <c:numRef>
              <c:f>Линейность!$B$21:$B$27</c:f>
              <c:numCache>
                <c:formatCode>0.0000</c:formatCode>
                <c:ptCount val="7"/>
                <c:pt idx="0">
                  <c:v>0</c:v>
                </c:pt>
                <c:pt idx="1">
                  <c:v>-1.2575249922930354E-3</c:v>
                </c:pt>
                <c:pt idx="2">
                  <c:v>-1.9228081954147935E-3</c:v>
                </c:pt>
                <c:pt idx="3">
                  <c:v>-2.8932270250803249E-3</c:v>
                </c:pt>
                <c:pt idx="4">
                  <c:v>-4.6177914268072332E-3</c:v>
                </c:pt>
                <c:pt idx="5">
                  <c:v>-9.6322310598251359E-3</c:v>
                </c:pt>
                <c:pt idx="6">
                  <c:v>-7.4497022126834844E-3</c:v>
                </c:pt>
              </c:numCache>
            </c:numRef>
          </c:yVal>
        </c:ser>
        <c:ser>
          <c:idx val="1"/>
          <c:order val="1"/>
          <c:xVal>
            <c:numRef>
              <c:f>Линейность!$A$21:$A$27</c:f>
              <c:numCache>
                <c:formatCode>General</c:formatCode>
                <c:ptCount val="7"/>
                <c:pt idx="0">
                  <c:v>-10</c:v>
                </c:pt>
                <c:pt idx="1">
                  <c:v>-7</c:v>
                </c:pt>
                <c:pt idx="2">
                  <c:v>-5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</c:numCache>
            </c:numRef>
          </c:xVal>
          <c:yVal>
            <c:numRef>
              <c:f>Линейность!$C$21:$C$27</c:f>
              <c:numCache>
                <c:formatCode>0.0000</c:formatCode>
                <c:ptCount val="7"/>
                <c:pt idx="0">
                  <c:v>0</c:v>
                </c:pt>
                <c:pt idx="1">
                  <c:v>2.6899232519800222E-4</c:v>
                </c:pt>
                <c:pt idx="2">
                  <c:v>-2.8772537644259125E-3</c:v>
                </c:pt>
                <c:pt idx="3">
                  <c:v>-1.5447238056395753E-2</c:v>
                </c:pt>
                <c:pt idx="4">
                  <c:v>-3.5902549137049246E-2</c:v>
                </c:pt>
                <c:pt idx="5">
                  <c:v>3.1396203154637994E-2</c:v>
                </c:pt>
                <c:pt idx="6">
                  <c:v>2.1208082413586023E-2</c:v>
                </c:pt>
              </c:numCache>
            </c:numRef>
          </c:yVal>
        </c:ser>
        <c:ser>
          <c:idx val="2"/>
          <c:order val="2"/>
          <c:xVal>
            <c:numRef>
              <c:f>Линейность!$A$21:$A$27</c:f>
              <c:numCache>
                <c:formatCode>General</c:formatCode>
                <c:ptCount val="7"/>
                <c:pt idx="0">
                  <c:v>-10</c:v>
                </c:pt>
                <c:pt idx="1">
                  <c:v>-7</c:v>
                </c:pt>
                <c:pt idx="2">
                  <c:v>-5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</c:numCache>
            </c:numRef>
          </c:xVal>
          <c:yVal>
            <c:numRef>
              <c:f>Линейность!$D$21:$D$27</c:f>
              <c:numCache>
                <c:formatCode>0.0000</c:formatCode>
                <c:ptCount val="7"/>
                <c:pt idx="0">
                  <c:v>0</c:v>
                </c:pt>
                <c:pt idx="1">
                  <c:v>-9.1924165424583926E-4</c:v>
                </c:pt>
                <c:pt idx="2">
                  <c:v>-1.791602686834759E-3</c:v>
                </c:pt>
                <c:pt idx="3">
                  <c:v>-1.9029316149277165E-3</c:v>
                </c:pt>
                <c:pt idx="4">
                  <c:v>-3.5908347681982999E-3</c:v>
                </c:pt>
                <c:pt idx="5">
                  <c:v>-7.4490998920692664E-3</c:v>
                </c:pt>
                <c:pt idx="6">
                  <c:v>-3.1915965833212434E-3</c:v>
                </c:pt>
              </c:numCache>
            </c:numRef>
          </c:yVal>
        </c:ser>
        <c:ser>
          <c:idx val="3"/>
          <c:order val="3"/>
          <c:xVal>
            <c:numRef>
              <c:f>Линейность!$A$21:$A$27</c:f>
              <c:numCache>
                <c:formatCode>General</c:formatCode>
                <c:ptCount val="7"/>
                <c:pt idx="0">
                  <c:v>-10</c:v>
                </c:pt>
                <c:pt idx="1">
                  <c:v>-7</c:v>
                </c:pt>
                <c:pt idx="2">
                  <c:v>-5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</c:numCache>
            </c:numRef>
          </c:xVal>
          <c:yVal>
            <c:numRef>
              <c:f>Линейность!$E$21:$E$27</c:f>
              <c:numCache>
                <c:formatCode>0.0000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</c:ser>
        <c:ser>
          <c:idx val="4"/>
          <c:order val="4"/>
          <c:xVal>
            <c:numRef>
              <c:f>Линейность!$A$21:$A$27</c:f>
              <c:numCache>
                <c:formatCode>General</c:formatCode>
                <c:ptCount val="7"/>
                <c:pt idx="0">
                  <c:v>-10</c:v>
                </c:pt>
                <c:pt idx="1">
                  <c:v>-7</c:v>
                </c:pt>
                <c:pt idx="2">
                  <c:v>-5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</c:numCache>
            </c:numRef>
          </c:xVal>
          <c:yVal>
            <c:numRef>
              <c:f>Линейность!$F$21:$F$27</c:f>
              <c:numCache>
                <c:formatCode>0.0000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</c:ser>
        <c:ser>
          <c:idx val="5"/>
          <c:order val="5"/>
          <c:xVal>
            <c:numRef>
              <c:f>Линейность!$A$21:$A$27</c:f>
              <c:numCache>
                <c:formatCode>General</c:formatCode>
                <c:ptCount val="7"/>
                <c:pt idx="0">
                  <c:v>-10</c:v>
                </c:pt>
                <c:pt idx="1">
                  <c:v>-7</c:v>
                </c:pt>
                <c:pt idx="2">
                  <c:v>-5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</c:numCache>
            </c:numRef>
          </c:xVal>
          <c:yVal>
            <c:numRef>
              <c:f>Линейность!$G$21:$G$27</c:f>
              <c:numCache>
                <c:formatCode>0.0000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</c:ser>
        <c:ser>
          <c:idx val="6"/>
          <c:order val="6"/>
          <c:xVal>
            <c:numRef>
              <c:f>Линейность!$A$21:$A$27</c:f>
              <c:numCache>
                <c:formatCode>General</c:formatCode>
                <c:ptCount val="7"/>
                <c:pt idx="0">
                  <c:v>-10</c:v>
                </c:pt>
                <c:pt idx="1">
                  <c:v>-7</c:v>
                </c:pt>
                <c:pt idx="2">
                  <c:v>-5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</c:numCache>
            </c:numRef>
          </c:xVal>
          <c:yVal>
            <c:numRef>
              <c:f>Линейность!$H$21:$H$27</c:f>
              <c:numCache>
                <c:formatCode>0.0000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</c:ser>
        <c:ser>
          <c:idx val="7"/>
          <c:order val="7"/>
          <c:xVal>
            <c:numRef>
              <c:f>Линейность!$A$21:$A$27</c:f>
              <c:numCache>
                <c:formatCode>General</c:formatCode>
                <c:ptCount val="7"/>
                <c:pt idx="0">
                  <c:v>-10</c:v>
                </c:pt>
                <c:pt idx="1">
                  <c:v>-7</c:v>
                </c:pt>
                <c:pt idx="2">
                  <c:v>-5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</c:numCache>
            </c:numRef>
          </c:xVal>
          <c:yVal>
            <c:numRef>
              <c:f>Линейность!$I$21:$I$27</c:f>
              <c:numCache>
                <c:formatCode>0.0000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</c:ser>
        <c:ser>
          <c:idx val="8"/>
          <c:order val="8"/>
          <c:xVal>
            <c:numRef>
              <c:f>Линейность!$A$21:$A$27</c:f>
              <c:numCache>
                <c:formatCode>General</c:formatCode>
                <c:ptCount val="7"/>
                <c:pt idx="0">
                  <c:v>-10</c:v>
                </c:pt>
                <c:pt idx="1">
                  <c:v>-7</c:v>
                </c:pt>
                <c:pt idx="2">
                  <c:v>-5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</c:numCache>
            </c:numRef>
          </c:xVal>
          <c:yVal>
            <c:numRef>
              <c:f>Линейность!$J$21:$J$27</c:f>
              <c:numCache>
                <c:formatCode>0.0000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</c:ser>
        <c:ser>
          <c:idx val="9"/>
          <c:order val="9"/>
          <c:xVal>
            <c:numRef>
              <c:f>Линейность!$A$21:$A$27</c:f>
              <c:numCache>
                <c:formatCode>General</c:formatCode>
                <c:ptCount val="7"/>
                <c:pt idx="0">
                  <c:v>-10</c:v>
                </c:pt>
                <c:pt idx="1">
                  <c:v>-7</c:v>
                </c:pt>
                <c:pt idx="2">
                  <c:v>-5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</c:numCache>
            </c:numRef>
          </c:xVal>
          <c:yVal>
            <c:numRef>
              <c:f>Линейность!$K$21:$K$27</c:f>
              <c:numCache>
                <c:formatCode>0.0000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</c:ser>
        <c:ser>
          <c:idx val="10"/>
          <c:order val="10"/>
          <c:xVal>
            <c:numRef>
              <c:f>Линейность!$A$21:$A$27</c:f>
              <c:numCache>
                <c:formatCode>General</c:formatCode>
                <c:ptCount val="7"/>
                <c:pt idx="0">
                  <c:v>-10</c:v>
                </c:pt>
                <c:pt idx="1">
                  <c:v>-7</c:v>
                </c:pt>
                <c:pt idx="2">
                  <c:v>-5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</c:numCache>
            </c:numRef>
          </c:xVal>
          <c:yVal>
            <c:numRef>
              <c:f>Линейность!$L$21:$L$27</c:f>
              <c:numCache>
                <c:formatCode>0.0000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</c:ser>
        <c:ser>
          <c:idx val="11"/>
          <c:order val="11"/>
          <c:xVal>
            <c:numRef>
              <c:f>Линейность!$A$21:$A$27</c:f>
              <c:numCache>
                <c:formatCode>General</c:formatCode>
                <c:ptCount val="7"/>
                <c:pt idx="0">
                  <c:v>-10</c:v>
                </c:pt>
                <c:pt idx="1">
                  <c:v>-7</c:v>
                </c:pt>
                <c:pt idx="2">
                  <c:v>-5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</c:numCache>
            </c:numRef>
          </c:xVal>
          <c:yVal>
            <c:numRef>
              <c:f>Линейность!$M$21:$M$27</c:f>
              <c:numCache>
                <c:formatCode>0.0000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</c:ser>
        <c:ser>
          <c:idx val="12"/>
          <c:order val="12"/>
          <c:xVal>
            <c:numRef>
              <c:f>Линейность!$A$21:$A$27</c:f>
              <c:numCache>
                <c:formatCode>General</c:formatCode>
                <c:ptCount val="7"/>
                <c:pt idx="0">
                  <c:v>-10</c:v>
                </c:pt>
                <c:pt idx="1">
                  <c:v>-7</c:v>
                </c:pt>
                <c:pt idx="2">
                  <c:v>-5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</c:numCache>
            </c:numRef>
          </c:xVal>
          <c:yVal>
            <c:numRef>
              <c:f>Линейность!$N$21:$N$27</c:f>
              <c:numCache>
                <c:formatCode>0.0000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</c:ser>
        <c:ser>
          <c:idx val="13"/>
          <c:order val="13"/>
          <c:xVal>
            <c:numRef>
              <c:f>Линейность!$A$21:$A$27</c:f>
              <c:numCache>
                <c:formatCode>General</c:formatCode>
                <c:ptCount val="7"/>
                <c:pt idx="0">
                  <c:v>-10</c:v>
                </c:pt>
                <c:pt idx="1">
                  <c:v>-7</c:v>
                </c:pt>
                <c:pt idx="2">
                  <c:v>-5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</c:numCache>
            </c:numRef>
          </c:xVal>
          <c:yVal>
            <c:numRef>
              <c:f>Линейность!$O$21:$O$27</c:f>
              <c:numCache>
                <c:formatCode>0.0000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</c:ser>
        <c:ser>
          <c:idx val="14"/>
          <c:order val="14"/>
          <c:xVal>
            <c:numRef>
              <c:f>Линейность!$A$21:$A$27</c:f>
              <c:numCache>
                <c:formatCode>General</c:formatCode>
                <c:ptCount val="7"/>
                <c:pt idx="0">
                  <c:v>-10</c:v>
                </c:pt>
                <c:pt idx="1">
                  <c:v>-7</c:v>
                </c:pt>
                <c:pt idx="2">
                  <c:v>-5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</c:numCache>
            </c:numRef>
          </c:xVal>
          <c:yVal>
            <c:numRef>
              <c:f>Линейность!$P$21:$P$27</c:f>
              <c:numCache>
                <c:formatCode>0.0000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</c:ser>
        <c:ser>
          <c:idx val="15"/>
          <c:order val="15"/>
          <c:xVal>
            <c:numRef>
              <c:f>Линейность!$A$21:$A$27</c:f>
              <c:numCache>
                <c:formatCode>General</c:formatCode>
                <c:ptCount val="7"/>
                <c:pt idx="0">
                  <c:v>-10</c:v>
                </c:pt>
                <c:pt idx="1">
                  <c:v>-7</c:v>
                </c:pt>
                <c:pt idx="2">
                  <c:v>-5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</c:numCache>
            </c:numRef>
          </c:xVal>
          <c:yVal>
            <c:numRef>
              <c:f>Линейность!$Q$21:$Q$27</c:f>
              <c:numCache>
                <c:formatCode>0.0000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</c:ser>
        <c:axId val="69481600"/>
        <c:axId val="69483136"/>
      </c:scatterChart>
      <c:valAx>
        <c:axId val="69481600"/>
        <c:scaling>
          <c:orientation val="minMax"/>
        </c:scaling>
        <c:axPos val="b"/>
        <c:numFmt formatCode="General" sourceLinked="1"/>
        <c:tickLblPos val="nextTo"/>
        <c:crossAx val="69483136"/>
        <c:crosses val="autoZero"/>
        <c:crossBetween val="midCat"/>
      </c:valAx>
      <c:valAx>
        <c:axId val="69483136"/>
        <c:scaling>
          <c:orientation val="minMax"/>
        </c:scaling>
        <c:axPos val="l"/>
        <c:majorGridlines/>
        <c:numFmt formatCode="0.0000" sourceLinked="1"/>
        <c:tickLblPos val="nextTo"/>
        <c:crossAx val="6948160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9.0208324966724804E-3"/>
          <c:y val="1.926515401409587E-2"/>
          <c:w val="0.94433660981675127"/>
          <c:h val="0.92990051234044624"/>
        </c:manualLayout>
      </c:layout>
      <c:scatterChart>
        <c:scatterStyle val="lineMarker"/>
        <c:ser>
          <c:idx val="0"/>
          <c:order val="0"/>
          <c:xVal>
            <c:numRef>
              <c:f>Погрешность!$A$15:$A$23</c:f>
              <c:numCache>
                <c:formatCode>General</c:formatCode>
                <c:ptCount val="9"/>
                <c:pt idx="0">
                  <c:v>-10</c:v>
                </c:pt>
                <c:pt idx="1">
                  <c:v>-7</c:v>
                </c:pt>
                <c:pt idx="2">
                  <c:v>-5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</c:numCache>
            </c:numRef>
          </c:xVal>
          <c:yVal>
            <c:numRef>
              <c:f>Погрешность!$B$15:$B$23</c:f>
              <c:numCache>
                <c:formatCode>0.0000</c:formatCode>
                <c:ptCount val="9"/>
                <c:pt idx="0">
                  <c:v>0.61960526315851894</c:v>
                </c:pt>
                <c:pt idx="1">
                  <c:v>0.37868421052735357</c:v>
                </c:pt>
                <c:pt idx="2">
                  <c:v>0.21131578947370144</c:v>
                </c:pt>
                <c:pt idx="3">
                  <c:v>0.15763157894753022</c:v>
                </c:pt>
                <c:pt idx="4">
                  <c:v>0.16697368421052516</c:v>
                </c:pt>
                <c:pt idx="5">
                  <c:v>0.60894736842101338</c:v>
                </c:pt>
                <c:pt idx="6">
                  <c:v>1.0685526315792231</c:v>
                </c:pt>
                <c:pt idx="7">
                  <c:v>0.35499999999956344</c:v>
                </c:pt>
                <c:pt idx="8">
                  <c:v>0.81078947368405352</c:v>
                </c:pt>
              </c:numCache>
            </c:numRef>
          </c:yVal>
        </c:ser>
        <c:ser>
          <c:idx val="1"/>
          <c:order val="1"/>
          <c:xVal>
            <c:numRef>
              <c:f>Погрешность!$A$15:$A$23</c:f>
              <c:numCache>
                <c:formatCode>General</c:formatCode>
                <c:ptCount val="9"/>
                <c:pt idx="0">
                  <c:v>-10</c:v>
                </c:pt>
                <c:pt idx="1">
                  <c:v>-7</c:v>
                </c:pt>
                <c:pt idx="2">
                  <c:v>-5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</c:numCache>
            </c:numRef>
          </c:xVal>
          <c:yVal>
            <c:numRef>
              <c:f>Погрешность!$C$15:$C$23</c:f>
              <c:numCache>
                <c:formatCode>0.0000</c:formatCode>
                <c:ptCount val="9"/>
                <c:pt idx="0">
                  <c:v>0.96047432842336988</c:v>
                </c:pt>
                <c:pt idx="1">
                  <c:v>3.9411785996300672</c:v>
                </c:pt>
                <c:pt idx="2">
                  <c:v>3.379448885440695</c:v>
                </c:pt>
                <c:pt idx="3">
                  <c:v>3.7216159723478306</c:v>
                </c:pt>
                <c:pt idx="4">
                  <c:v>1.0076917748437175</c:v>
                </c:pt>
                <c:pt idx="5">
                  <c:v>7.9381381527134476E-2</c:v>
                </c:pt>
                <c:pt idx="6">
                  <c:v>0.14324119228031318</c:v>
                </c:pt>
                <c:pt idx="7">
                  <c:v>9.96175240021826E-2</c:v>
                </c:pt>
                <c:pt idx="8">
                  <c:v>5.7724054806744363E-2</c:v>
                </c:pt>
              </c:numCache>
            </c:numRef>
          </c:yVal>
        </c:ser>
        <c:ser>
          <c:idx val="2"/>
          <c:order val="2"/>
          <c:xVal>
            <c:numRef>
              <c:f>Погрешность!$A$15:$A$23</c:f>
              <c:numCache>
                <c:formatCode>General</c:formatCode>
                <c:ptCount val="9"/>
                <c:pt idx="0">
                  <c:v>-10</c:v>
                </c:pt>
                <c:pt idx="1">
                  <c:v>-7</c:v>
                </c:pt>
                <c:pt idx="2">
                  <c:v>-5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</c:numCache>
            </c:numRef>
          </c:xVal>
          <c:yVal>
            <c:numRef>
              <c:f>Погрешность!$D$15:$D$23</c:f>
              <c:numCache>
                <c:formatCode>0.0000</c:formatCode>
                <c:ptCount val="9"/>
                <c:pt idx="0">
                  <c:v>15343.764868421053</c:v>
                </c:pt>
                <c:pt idx="1">
                  <c:v>10737.436842105262</c:v>
                </c:pt>
                <c:pt idx="2">
                  <c:v>7666.4664473684206</c:v>
                </c:pt>
                <c:pt idx="3">
                  <c:v>3060.403157894737</c:v>
                </c:pt>
                <c:pt idx="4">
                  <c:v>10.834473684210526</c:v>
                </c:pt>
                <c:pt idx="5">
                  <c:v>3082.7832894736844</c:v>
                </c:pt>
                <c:pt idx="6">
                  <c:v>7687.415</c:v>
                </c:pt>
                <c:pt idx="7">
                  <c:v>10756.369605263159</c:v>
                </c:pt>
                <c:pt idx="8">
                  <c:v>15363.080526315789</c:v>
                </c:pt>
              </c:numCache>
            </c:numRef>
          </c:yVal>
        </c:ser>
        <c:ser>
          <c:idx val="3"/>
          <c:order val="3"/>
          <c:xVal>
            <c:numRef>
              <c:f>Погрешность!$A$15:$A$23</c:f>
              <c:numCache>
                <c:formatCode>General</c:formatCode>
                <c:ptCount val="9"/>
                <c:pt idx="0">
                  <c:v>-10</c:v>
                </c:pt>
                <c:pt idx="1">
                  <c:v>-7</c:v>
                </c:pt>
                <c:pt idx="2">
                  <c:v>-5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</c:numCache>
            </c:numRef>
          </c:xVal>
          <c:yVal>
            <c:numRef>
              <c:f>Погрешность!$E$15:$E$23</c:f>
              <c:numCache>
                <c:formatCode>0.0000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</c:ser>
        <c:ser>
          <c:idx val="4"/>
          <c:order val="4"/>
          <c:xVal>
            <c:numRef>
              <c:f>Погрешность!$A$15:$A$23</c:f>
              <c:numCache>
                <c:formatCode>General</c:formatCode>
                <c:ptCount val="9"/>
                <c:pt idx="0">
                  <c:v>-10</c:v>
                </c:pt>
                <c:pt idx="1">
                  <c:v>-7</c:v>
                </c:pt>
                <c:pt idx="2">
                  <c:v>-5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</c:numCache>
            </c:numRef>
          </c:xVal>
          <c:yVal>
            <c:numRef>
              <c:f>Погрешность!$F$15:$F$23</c:f>
              <c:numCache>
                <c:formatCode>0.0000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</c:ser>
        <c:ser>
          <c:idx val="5"/>
          <c:order val="5"/>
          <c:xVal>
            <c:numRef>
              <c:f>Погрешность!$A$15:$A$23</c:f>
              <c:numCache>
                <c:formatCode>General</c:formatCode>
                <c:ptCount val="9"/>
                <c:pt idx="0">
                  <c:v>-10</c:v>
                </c:pt>
                <c:pt idx="1">
                  <c:v>-7</c:v>
                </c:pt>
                <c:pt idx="2">
                  <c:v>-5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</c:numCache>
            </c:numRef>
          </c:xVal>
          <c:yVal>
            <c:numRef>
              <c:f>Погрешность!$G$15:$G$23</c:f>
              <c:numCache>
                <c:formatCode>0.0000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</c:ser>
        <c:ser>
          <c:idx val="6"/>
          <c:order val="6"/>
          <c:xVal>
            <c:numRef>
              <c:f>Погрешность!$A$15:$A$23</c:f>
              <c:numCache>
                <c:formatCode>General</c:formatCode>
                <c:ptCount val="9"/>
                <c:pt idx="0">
                  <c:v>-10</c:v>
                </c:pt>
                <c:pt idx="1">
                  <c:v>-7</c:v>
                </c:pt>
                <c:pt idx="2">
                  <c:v>-5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</c:numCache>
            </c:numRef>
          </c:xVal>
          <c:yVal>
            <c:numRef>
              <c:f>Погрешность!$H$15:$H$23</c:f>
              <c:numCache>
                <c:formatCode>0.0000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</c:ser>
        <c:ser>
          <c:idx val="7"/>
          <c:order val="7"/>
          <c:xVal>
            <c:numRef>
              <c:f>Погрешность!$A$15:$A$23</c:f>
              <c:numCache>
                <c:formatCode>General</c:formatCode>
                <c:ptCount val="9"/>
                <c:pt idx="0">
                  <c:v>-10</c:v>
                </c:pt>
                <c:pt idx="1">
                  <c:v>-7</c:v>
                </c:pt>
                <c:pt idx="2">
                  <c:v>-5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</c:numCache>
            </c:numRef>
          </c:xVal>
          <c:yVal>
            <c:numRef>
              <c:f>Погрешность!$I$15:$I$23</c:f>
              <c:numCache>
                <c:formatCode>0.0000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</c:ser>
        <c:ser>
          <c:idx val="8"/>
          <c:order val="8"/>
          <c:xVal>
            <c:numRef>
              <c:f>Погрешность!$A$15:$A$23</c:f>
              <c:numCache>
                <c:formatCode>General</c:formatCode>
                <c:ptCount val="9"/>
                <c:pt idx="0">
                  <c:v>-10</c:v>
                </c:pt>
                <c:pt idx="1">
                  <c:v>-7</c:v>
                </c:pt>
                <c:pt idx="2">
                  <c:v>-5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</c:numCache>
            </c:numRef>
          </c:xVal>
          <c:yVal>
            <c:numRef>
              <c:f>Погрешность!$J$15:$J$23</c:f>
              <c:numCache>
                <c:formatCode>0.0000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</c:ser>
        <c:ser>
          <c:idx val="9"/>
          <c:order val="9"/>
          <c:xVal>
            <c:numRef>
              <c:f>Погрешность!$A$15:$A$23</c:f>
              <c:numCache>
                <c:formatCode>General</c:formatCode>
                <c:ptCount val="9"/>
                <c:pt idx="0">
                  <c:v>-10</c:v>
                </c:pt>
                <c:pt idx="1">
                  <c:v>-7</c:v>
                </c:pt>
                <c:pt idx="2">
                  <c:v>-5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</c:numCache>
            </c:numRef>
          </c:xVal>
          <c:yVal>
            <c:numRef>
              <c:f>Погрешность!$K$15:$K$23</c:f>
              <c:numCache>
                <c:formatCode>0.0000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</c:ser>
        <c:ser>
          <c:idx val="10"/>
          <c:order val="10"/>
          <c:xVal>
            <c:numRef>
              <c:f>Погрешность!$A$15:$A$23</c:f>
              <c:numCache>
                <c:formatCode>General</c:formatCode>
                <c:ptCount val="9"/>
                <c:pt idx="0">
                  <c:v>-10</c:v>
                </c:pt>
                <c:pt idx="1">
                  <c:v>-7</c:v>
                </c:pt>
                <c:pt idx="2">
                  <c:v>-5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</c:numCache>
            </c:numRef>
          </c:xVal>
          <c:yVal>
            <c:numRef>
              <c:f>Погрешность!$L$15:$L$23</c:f>
              <c:numCache>
                <c:formatCode>0.0000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</c:ser>
        <c:ser>
          <c:idx val="11"/>
          <c:order val="11"/>
          <c:xVal>
            <c:numRef>
              <c:f>Погрешность!$A$15:$A$23</c:f>
              <c:numCache>
                <c:formatCode>General</c:formatCode>
                <c:ptCount val="9"/>
                <c:pt idx="0">
                  <c:v>-10</c:v>
                </c:pt>
                <c:pt idx="1">
                  <c:v>-7</c:v>
                </c:pt>
                <c:pt idx="2">
                  <c:v>-5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</c:numCache>
            </c:numRef>
          </c:xVal>
          <c:yVal>
            <c:numRef>
              <c:f>Погрешность!$M$15:$M$23</c:f>
              <c:numCache>
                <c:formatCode>0.0000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</c:ser>
        <c:ser>
          <c:idx val="12"/>
          <c:order val="12"/>
          <c:xVal>
            <c:numRef>
              <c:f>Погрешность!$A$15:$A$23</c:f>
              <c:numCache>
                <c:formatCode>General</c:formatCode>
                <c:ptCount val="9"/>
                <c:pt idx="0">
                  <c:v>-10</c:v>
                </c:pt>
                <c:pt idx="1">
                  <c:v>-7</c:v>
                </c:pt>
                <c:pt idx="2">
                  <c:v>-5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</c:numCache>
            </c:numRef>
          </c:xVal>
          <c:yVal>
            <c:numRef>
              <c:f>Погрешность!$N$15:$N$23</c:f>
              <c:numCache>
                <c:formatCode>0.0000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</c:ser>
        <c:ser>
          <c:idx val="13"/>
          <c:order val="13"/>
          <c:xVal>
            <c:numRef>
              <c:f>Погрешность!$A$15:$A$23</c:f>
              <c:numCache>
                <c:formatCode>General</c:formatCode>
                <c:ptCount val="9"/>
                <c:pt idx="0">
                  <c:v>-10</c:v>
                </c:pt>
                <c:pt idx="1">
                  <c:v>-7</c:v>
                </c:pt>
                <c:pt idx="2">
                  <c:v>-5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</c:numCache>
            </c:numRef>
          </c:xVal>
          <c:yVal>
            <c:numRef>
              <c:f>Погрешность!$O$15:$O$23</c:f>
              <c:numCache>
                <c:formatCode>0.0000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</c:ser>
        <c:ser>
          <c:idx val="14"/>
          <c:order val="14"/>
          <c:xVal>
            <c:numRef>
              <c:f>Погрешность!$A$15:$A$23</c:f>
              <c:numCache>
                <c:formatCode>General</c:formatCode>
                <c:ptCount val="9"/>
                <c:pt idx="0">
                  <c:v>-10</c:v>
                </c:pt>
                <c:pt idx="1">
                  <c:v>-7</c:v>
                </c:pt>
                <c:pt idx="2">
                  <c:v>-5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</c:numCache>
            </c:numRef>
          </c:xVal>
          <c:yVal>
            <c:numRef>
              <c:f>Погрешность!$P$15:$P$23</c:f>
              <c:numCache>
                <c:formatCode>0.0000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</c:ser>
        <c:ser>
          <c:idx val="15"/>
          <c:order val="15"/>
          <c:xVal>
            <c:numRef>
              <c:f>Погрешность!$A$15:$A$23</c:f>
              <c:numCache>
                <c:formatCode>General</c:formatCode>
                <c:ptCount val="9"/>
                <c:pt idx="0">
                  <c:v>-10</c:v>
                </c:pt>
                <c:pt idx="1">
                  <c:v>-7</c:v>
                </c:pt>
                <c:pt idx="2">
                  <c:v>-5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</c:numCache>
            </c:numRef>
          </c:xVal>
          <c:yVal>
            <c:numRef>
              <c:f>Погрешность!$Q$15:$Q$23</c:f>
              <c:numCache>
                <c:formatCode>0.0000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</c:ser>
        <c:axId val="69905024"/>
        <c:axId val="69923200"/>
      </c:scatterChart>
      <c:valAx>
        <c:axId val="69905024"/>
        <c:scaling>
          <c:orientation val="minMax"/>
        </c:scaling>
        <c:axPos val="b"/>
        <c:numFmt formatCode="General" sourceLinked="1"/>
        <c:tickLblPos val="nextTo"/>
        <c:crossAx val="69923200"/>
        <c:crosses val="autoZero"/>
        <c:crossBetween val="midCat"/>
      </c:valAx>
      <c:valAx>
        <c:axId val="69923200"/>
        <c:scaling>
          <c:orientation val="minMax"/>
        </c:scaling>
        <c:axPos val="l"/>
        <c:majorGridlines/>
        <c:numFmt formatCode="0.0000" sourceLinked="1"/>
        <c:tickLblPos val="nextTo"/>
        <c:crossAx val="6990502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lineChart>
        <c:grouping val="stacked"/>
        <c:ser>
          <c:idx val="0"/>
          <c:order val="0"/>
          <c:tx>
            <c:v>АЧХ1</c:v>
          </c:tx>
          <c:val>
            <c:numRef>
              <c:f>АЧХ!$B$11:$B$28</c:f>
              <c:numCache>
                <c:formatCode>0.0000</c:formatCode>
                <c:ptCount val="18"/>
                <c:pt idx="0">
                  <c:v>0</c:v>
                </c:pt>
                <c:pt idx="1">
                  <c:v>-3.1006373971702632</c:v>
                </c:pt>
                <c:pt idx="2">
                  <c:v>-6.0268286701723639</c:v>
                </c:pt>
                <c:pt idx="3">
                  <c:v>-14.003036829958273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marker val="1"/>
        <c:axId val="70041984"/>
        <c:axId val="70043520"/>
      </c:lineChart>
      <c:catAx>
        <c:axId val="70041984"/>
        <c:scaling>
          <c:orientation val="minMax"/>
        </c:scaling>
        <c:axPos val="b"/>
        <c:numFmt formatCode="General" sourceLinked="1"/>
        <c:tickLblPos val="nextTo"/>
        <c:crossAx val="70043520"/>
        <c:crosses val="autoZero"/>
        <c:auto val="1"/>
        <c:lblAlgn val="ctr"/>
        <c:lblOffset val="100"/>
      </c:catAx>
      <c:valAx>
        <c:axId val="70043520"/>
        <c:scaling>
          <c:orientation val="minMax"/>
        </c:scaling>
        <c:axPos val="l"/>
        <c:majorGridlines/>
        <c:numFmt formatCode="0.0000" sourceLinked="1"/>
        <c:tickLblPos val="nextTo"/>
        <c:crossAx val="70041984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208909</xdr:colOff>
      <xdr:row>34</xdr:row>
      <xdr:rowOff>36018</xdr:rowOff>
    </xdr:from>
    <xdr:to>
      <xdr:col>16</xdr:col>
      <xdr:colOff>713174</xdr:colOff>
      <xdr:row>60</xdr:row>
      <xdr:rowOff>149679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212911</xdr:colOff>
      <xdr:row>30</xdr:row>
      <xdr:rowOff>67236</xdr:rowOff>
    </xdr:from>
    <xdr:to>
      <xdr:col>16</xdr:col>
      <xdr:colOff>750794</xdr:colOff>
      <xdr:row>51</xdr:row>
      <xdr:rowOff>89647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993320</xdr:colOff>
      <xdr:row>36</xdr:row>
      <xdr:rowOff>149679</xdr:rowOff>
    </xdr:from>
    <xdr:to>
      <xdr:col>13</xdr:col>
      <xdr:colOff>1006928</xdr:colOff>
      <xdr:row>53</xdr:row>
      <xdr:rowOff>108857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1"/>
  <sheetViews>
    <sheetView tabSelected="1" workbookViewId="0">
      <selection activeCell="E20" sqref="E20"/>
    </sheetView>
  </sheetViews>
  <sheetFormatPr defaultRowHeight="15"/>
  <cols>
    <col min="1" max="1" width="23.140625" customWidth="1"/>
    <col min="2" max="2" width="18.42578125" customWidth="1"/>
    <col min="3" max="3" width="16.42578125" customWidth="1"/>
    <col min="4" max="4" width="18.7109375" customWidth="1"/>
    <col min="5" max="5" width="12.5703125" customWidth="1"/>
    <col min="6" max="6" width="12.85546875" customWidth="1"/>
    <col min="7" max="7" width="15.85546875" customWidth="1"/>
    <col min="8" max="8" width="16.42578125" customWidth="1"/>
    <col min="9" max="9" width="17" customWidth="1"/>
    <col min="10" max="10" width="11" customWidth="1"/>
    <col min="11" max="11" width="10" customWidth="1"/>
    <col min="12" max="12" width="9.5703125" customWidth="1"/>
    <col min="13" max="13" width="14.7109375" customWidth="1"/>
    <col min="14" max="14" width="12.42578125" customWidth="1"/>
    <col min="15" max="15" width="14.42578125" customWidth="1"/>
    <col min="16" max="16" width="15.85546875" customWidth="1"/>
    <col min="17" max="17" width="16.42578125" customWidth="1"/>
    <col min="18" max="18" width="18.7109375" customWidth="1"/>
    <col min="268" max="268" width="13.42578125" customWidth="1"/>
    <col min="269" max="269" width="11" customWidth="1"/>
    <col min="270" max="270" width="14" customWidth="1"/>
    <col min="271" max="271" width="11.7109375" customWidth="1"/>
    <col min="273" max="273" width="11.5703125" customWidth="1"/>
    <col min="274" max="274" width="12" customWidth="1"/>
  </cols>
  <sheetData>
    <row r="1" spans="1:34">
      <c r="A1" s="67" t="s">
        <v>0</v>
      </c>
      <c r="B1" s="67"/>
      <c r="C1" s="66" t="s">
        <v>65</v>
      </c>
      <c r="D1" s="66"/>
      <c r="E1" s="65" t="s">
        <v>87</v>
      </c>
      <c r="F1" s="65"/>
      <c r="G1" s="66" t="s">
        <v>88</v>
      </c>
      <c r="H1" s="66"/>
      <c r="I1" s="65" t="s">
        <v>89</v>
      </c>
      <c r="J1" s="65"/>
      <c r="K1" s="66" t="s">
        <v>90</v>
      </c>
      <c r="L1" s="66"/>
      <c r="M1" s="65" t="s">
        <v>91</v>
      </c>
      <c r="N1" s="65"/>
      <c r="O1" s="66" t="s">
        <v>92</v>
      </c>
      <c r="P1" s="66"/>
      <c r="Q1" s="65" t="s">
        <v>93</v>
      </c>
      <c r="R1" s="65"/>
      <c r="S1" s="66" t="s">
        <v>94</v>
      </c>
      <c r="T1" s="66"/>
      <c r="U1" s="65" t="s">
        <v>95</v>
      </c>
      <c r="V1" s="65"/>
      <c r="W1" s="66" t="s">
        <v>96</v>
      </c>
      <c r="X1" s="66"/>
      <c r="Y1" s="65" t="s">
        <v>97</v>
      </c>
      <c r="Z1" s="65"/>
      <c r="AA1" s="66" t="s">
        <v>98</v>
      </c>
      <c r="AB1" s="66"/>
      <c r="AC1" s="65" t="s">
        <v>99</v>
      </c>
      <c r="AD1" s="65"/>
      <c r="AE1" s="66" t="s">
        <v>100</v>
      </c>
      <c r="AF1" s="66"/>
      <c r="AG1" s="65" t="s">
        <v>101</v>
      </c>
      <c r="AH1" s="65"/>
    </row>
    <row r="2" spans="1:34">
      <c r="A2" s="64" t="s">
        <v>1</v>
      </c>
      <c r="B2" s="64" t="s">
        <v>2</v>
      </c>
      <c r="C2" s="64" t="s">
        <v>3</v>
      </c>
      <c r="D2" s="64" t="s">
        <v>47</v>
      </c>
      <c r="E2" s="64" t="s">
        <v>3</v>
      </c>
      <c r="F2" s="64" t="s">
        <v>47</v>
      </c>
      <c r="G2" s="64" t="s">
        <v>3</v>
      </c>
      <c r="H2" s="64" t="s">
        <v>47</v>
      </c>
      <c r="I2" s="64" t="s">
        <v>3</v>
      </c>
      <c r="J2" s="64" t="s">
        <v>47</v>
      </c>
      <c r="K2" s="64" t="s">
        <v>3</v>
      </c>
      <c r="L2" s="64" t="s">
        <v>47</v>
      </c>
      <c r="M2" s="64" t="s">
        <v>3</v>
      </c>
      <c r="N2" s="64" t="s">
        <v>47</v>
      </c>
      <c r="O2" s="64" t="s">
        <v>3</v>
      </c>
      <c r="P2" s="64" t="s">
        <v>47</v>
      </c>
      <c r="Q2" s="64" t="s">
        <v>3</v>
      </c>
      <c r="R2" s="64" t="s">
        <v>47</v>
      </c>
      <c r="S2" s="64" t="s">
        <v>3</v>
      </c>
      <c r="T2" s="64" t="s">
        <v>47</v>
      </c>
      <c r="U2" s="64" t="s">
        <v>3</v>
      </c>
      <c r="V2" s="64" t="s">
        <v>47</v>
      </c>
      <c r="W2" s="64" t="s">
        <v>3</v>
      </c>
      <c r="X2" s="64" t="s">
        <v>47</v>
      </c>
      <c r="Y2" s="64" t="s">
        <v>3</v>
      </c>
      <c r="Z2" s="64" t="s">
        <v>47</v>
      </c>
      <c r="AA2" s="64" t="s">
        <v>3</v>
      </c>
      <c r="AB2" s="64" t="s">
        <v>47</v>
      </c>
      <c r="AC2" s="64" t="s">
        <v>3</v>
      </c>
      <c r="AD2" s="64" t="s">
        <v>47</v>
      </c>
      <c r="AE2" s="64" t="s">
        <v>3</v>
      </c>
      <c r="AF2" s="64" t="s">
        <v>47</v>
      </c>
      <c r="AG2" s="64" t="s">
        <v>3</v>
      </c>
      <c r="AH2" s="64" t="s">
        <v>47</v>
      </c>
    </row>
    <row r="3" spans="1:34">
      <c r="A3" s="67" t="s">
        <v>66</v>
      </c>
      <c r="B3" s="64" t="s">
        <v>67</v>
      </c>
      <c r="C3" s="64">
        <v>-30685.639210526315</v>
      </c>
      <c r="D3" s="64">
        <v>72.418625330769203</v>
      </c>
      <c r="E3" s="64">
        <v>-30685.540789473685</v>
      </c>
      <c r="F3" s="64">
        <v>66.789596638998574</v>
      </c>
      <c r="G3" s="64">
        <v>-30685.568157894737</v>
      </c>
      <c r="H3" s="64">
        <v>60.911910267244394</v>
      </c>
      <c r="I3" s="64">
        <v>-30686.14</v>
      </c>
      <c r="J3" s="64">
        <v>62.405769939457549</v>
      </c>
      <c r="K3" s="64">
        <v>-30686.237105263157</v>
      </c>
      <c r="L3" s="64">
        <v>65.325445685151962</v>
      </c>
      <c r="M3" s="64">
        <v>-30686.878421052632</v>
      </c>
      <c r="N3" s="64">
        <v>68.60221914354257</v>
      </c>
      <c r="O3" s="64">
        <v>-30686.746052631577</v>
      </c>
      <c r="P3" s="64">
        <v>61.494061802966733</v>
      </c>
      <c r="Q3" s="64">
        <v>-30687.021052631579</v>
      </c>
      <c r="R3" s="64">
        <v>63.243568252035367</v>
      </c>
      <c r="S3" s="64">
        <v>-30686.928947368422</v>
      </c>
      <c r="T3" s="64">
        <v>66.706189994596542</v>
      </c>
      <c r="U3" s="64">
        <v>-30687.108947368422</v>
      </c>
      <c r="V3" s="64">
        <v>66.515108130947581</v>
      </c>
      <c r="W3" s="64">
        <v>-30687.316052631581</v>
      </c>
      <c r="X3" s="64">
        <v>63.42495940760049</v>
      </c>
      <c r="Y3" s="64">
        <v>-30687.123684210525</v>
      </c>
      <c r="Z3" s="64">
        <v>63.876775051607879</v>
      </c>
      <c r="AA3" s="64">
        <v>-30687.500263157894</v>
      </c>
      <c r="AB3" s="64">
        <v>65.164516908882106</v>
      </c>
      <c r="AC3" s="64">
        <v>-30687.465526315791</v>
      </c>
      <c r="AD3" s="64">
        <v>67.929319280692695</v>
      </c>
      <c r="AE3" s="64">
        <v>-30687.533684210528</v>
      </c>
      <c r="AF3" s="64">
        <v>66.929109876558172</v>
      </c>
      <c r="AG3" s="64">
        <v>-30687.529736842105</v>
      </c>
      <c r="AH3" s="64">
        <v>68.143363973897479</v>
      </c>
    </row>
    <row r="4" spans="1:34">
      <c r="A4" s="67"/>
      <c r="B4" s="64" t="s">
        <v>68</v>
      </c>
      <c r="C4" s="64">
        <v>-21473.494999999999</v>
      </c>
      <c r="D4" s="64">
        <v>59.19502632271687</v>
      </c>
      <c r="E4" s="64">
        <v>-21473.26552631579</v>
      </c>
      <c r="F4" s="64">
        <v>58.230345866639993</v>
      </c>
      <c r="G4" s="64">
        <v>-21473.473421052633</v>
      </c>
      <c r="H4" s="64">
        <v>55.179603981656683</v>
      </c>
      <c r="I4" s="64">
        <v>-21473.617368421052</v>
      </c>
      <c r="J4" s="64">
        <v>57.523467671543777</v>
      </c>
      <c r="K4" s="64">
        <v>-21473.941842105261</v>
      </c>
      <c r="L4" s="64">
        <v>57.112436721573147</v>
      </c>
      <c r="M4" s="64">
        <v>-21474.252368421054</v>
      </c>
      <c r="N4" s="64">
        <v>57.838109682605598</v>
      </c>
      <c r="O4" s="64">
        <v>-21474.235000000001</v>
      </c>
      <c r="P4" s="64">
        <v>55.232204527505068</v>
      </c>
      <c r="Q4" s="64">
        <v>-21474.42552631579</v>
      </c>
      <c r="R4" s="64">
        <v>54.295584087226274</v>
      </c>
      <c r="S4" s="64">
        <v>-21474.559736842104</v>
      </c>
      <c r="T4" s="64">
        <v>56.767159709618717</v>
      </c>
      <c r="U4" s="64">
        <v>-21474.652631578949</v>
      </c>
      <c r="V4" s="64">
        <v>59.369169171940584</v>
      </c>
      <c r="W4" s="64">
        <v>-21474.721578947367</v>
      </c>
      <c r="X4" s="64">
        <v>58.235175184605502</v>
      </c>
      <c r="Y4" s="64">
        <v>-21474.579473684211</v>
      </c>
      <c r="Z4" s="64">
        <v>62.177941286486409</v>
      </c>
      <c r="AA4" s="64">
        <v>-21474.637894736843</v>
      </c>
      <c r="AB4" s="64">
        <v>55.954657319794066</v>
      </c>
      <c r="AC4" s="64">
        <v>-21474.667368421051</v>
      </c>
      <c r="AD4" s="64">
        <v>58.111490835536941</v>
      </c>
      <c r="AE4" s="64">
        <v>-21475.02605263158</v>
      </c>
      <c r="AF4" s="64">
        <v>61.27149797037756</v>
      </c>
      <c r="AG4" s="64">
        <v>-21474.873684210525</v>
      </c>
      <c r="AH4" s="64">
        <v>50.813732145578399</v>
      </c>
    </row>
    <row r="5" spans="1:34">
      <c r="A5" s="67"/>
      <c r="B5" s="64" t="s">
        <v>69</v>
      </c>
      <c r="C5" s="64">
        <v>-15332.17894736842</v>
      </c>
      <c r="D5" s="64">
        <v>59.253044429975311</v>
      </c>
      <c r="E5" s="64">
        <v>-15332.047894736843</v>
      </c>
      <c r="F5" s="64">
        <v>54.603654424292884</v>
      </c>
      <c r="G5" s="64">
        <v>-15331.785526315789</v>
      </c>
      <c r="H5" s="64">
        <v>53.229324545240367</v>
      </c>
      <c r="I5" s="64">
        <v>-15332.406052631579</v>
      </c>
      <c r="J5" s="64">
        <v>51.4162834402416</v>
      </c>
      <c r="K5" s="64">
        <v>-15332.601578947368</v>
      </c>
      <c r="L5" s="64">
        <v>54.171305745280812</v>
      </c>
      <c r="M5" s="64">
        <v>-15332.507368421053</v>
      </c>
      <c r="N5" s="64">
        <v>50.007316052700737</v>
      </c>
      <c r="O5" s="64">
        <v>-15332.639210526317</v>
      </c>
      <c r="P5" s="64">
        <v>54.076956470538754</v>
      </c>
      <c r="Q5" s="64">
        <v>-15332.651842105262</v>
      </c>
      <c r="R5" s="64">
        <v>50.509709688143978</v>
      </c>
      <c r="S5" s="64">
        <v>-15332.992631578947</v>
      </c>
      <c r="T5" s="64">
        <v>62.773833557308819</v>
      </c>
      <c r="U5" s="64">
        <v>-15333.040263157895</v>
      </c>
      <c r="V5" s="64">
        <v>56.437178135521755</v>
      </c>
      <c r="W5" s="64">
        <v>-15333.036315789474</v>
      </c>
      <c r="X5" s="64">
        <v>49.715974841024376</v>
      </c>
      <c r="Y5" s="64">
        <v>-15333.186578947369</v>
      </c>
      <c r="Z5" s="64">
        <v>51.83224941466716</v>
      </c>
      <c r="AA5" s="64">
        <v>-15333.059736842106</v>
      </c>
      <c r="AB5" s="64">
        <v>57.268607459025368</v>
      </c>
      <c r="AC5" s="64">
        <v>-15333.083947368421</v>
      </c>
      <c r="AD5" s="64">
        <v>50.82817077901305</v>
      </c>
      <c r="AE5" s="64">
        <v>-15333.132631578947</v>
      </c>
      <c r="AF5" s="64">
        <v>52.792090993475242</v>
      </c>
      <c r="AG5" s="64">
        <v>-15332.932894736841</v>
      </c>
      <c r="AH5" s="64">
        <v>53.777806832822655</v>
      </c>
    </row>
    <row r="6" spans="1:34">
      <c r="A6" s="67"/>
      <c r="B6" s="64" t="s">
        <v>70</v>
      </c>
      <c r="C6" s="64">
        <v>-6120.2228947368421</v>
      </c>
      <c r="D6" s="64">
        <v>53.896343289786422</v>
      </c>
      <c r="E6" s="64">
        <v>-6120.4221052631583</v>
      </c>
      <c r="F6" s="64">
        <v>54.290324600653896</v>
      </c>
      <c r="G6" s="64">
        <v>-6120.4355263157895</v>
      </c>
      <c r="H6" s="64">
        <v>50.361727809257239</v>
      </c>
      <c r="I6" s="64">
        <v>-6120.6036842105259</v>
      </c>
      <c r="J6" s="64">
        <v>49.456474972638574</v>
      </c>
      <c r="K6" s="64">
        <v>-6120.5381578947372</v>
      </c>
      <c r="L6" s="64">
        <v>55.401017927155799</v>
      </c>
      <c r="M6" s="64">
        <v>-6120.472368421053</v>
      </c>
      <c r="N6" s="64">
        <v>54.259831188262858</v>
      </c>
      <c r="O6" s="64">
        <v>-6120.5426315789473</v>
      </c>
      <c r="P6" s="64">
        <v>51.564383702082807</v>
      </c>
      <c r="Q6" s="64">
        <v>-6120.6392105263158</v>
      </c>
      <c r="R6" s="64">
        <v>49.975877239162003</v>
      </c>
      <c r="S6" s="64">
        <v>-6120.4944736842108</v>
      </c>
      <c r="T6" s="64">
        <v>55.326107909283451</v>
      </c>
      <c r="U6" s="64">
        <v>-6120.7215789473685</v>
      </c>
      <c r="V6" s="64">
        <v>55.322303376233826</v>
      </c>
      <c r="W6" s="64">
        <v>-6120.6339473684211</v>
      </c>
      <c r="X6" s="64">
        <v>52.159468488937684</v>
      </c>
      <c r="Y6" s="64">
        <v>-6120.37</v>
      </c>
      <c r="Z6" s="64">
        <v>54.481647802053729</v>
      </c>
      <c r="AA6" s="64">
        <v>-6121.1010526315786</v>
      </c>
      <c r="AB6" s="64">
        <v>57.419109183857664</v>
      </c>
      <c r="AC6" s="64">
        <v>-6120.9592105263155</v>
      </c>
      <c r="AD6" s="64">
        <v>51.647980424211056</v>
      </c>
      <c r="AE6" s="64">
        <v>-6120.6402631578949</v>
      </c>
      <c r="AF6" s="64">
        <v>52.864237888088162</v>
      </c>
      <c r="AG6" s="64">
        <v>-6120.806315789474</v>
      </c>
      <c r="AH6" s="64">
        <v>55.6129108768246</v>
      </c>
    </row>
    <row r="7" spans="1:34">
      <c r="A7" s="67"/>
      <c r="B7" s="64" t="s">
        <v>71</v>
      </c>
      <c r="C7" s="64">
        <v>21.78736842105263</v>
      </c>
      <c r="D7" s="64">
        <v>54.89554979842319</v>
      </c>
      <c r="E7" s="64">
        <v>22.098684210526315</v>
      </c>
      <c r="F7" s="64">
        <v>56.205841911306408</v>
      </c>
      <c r="G7" s="64">
        <v>22.225789473684209</v>
      </c>
      <c r="H7" s="64">
        <v>50.902940940136396</v>
      </c>
      <c r="I7" s="64">
        <v>21.777368421052632</v>
      </c>
      <c r="J7" s="64">
        <v>53.815649824745961</v>
      </c>
      <c r="K7" s="64">
        <v>21.45342105263158</v>
      </c>
      <c r="L7" s="64">
        <v>58.162610035881997</v>
      </c>
      <c r="M7" s="64">
        <v>21.693157894736842</v>
      </c>
      <c r="N7" s="64">
        <v>55.801058727366126</v>
      </c>
      <c r="O7" s="64">
        <v>21.93921052631579</v>
      </c>
      <c r="P7" s="64">
        <v>56.467217065432408</v>
      </c>
      <c r="Q7" s="64">
        <v>22.117631578947368</v>
      </c>
      <c r="R7" s="64">
        <v>57.533671672600853</v>
      </c>
      <c r="S7" s="64">
        <v>21.819210526315789</v>
      </c>
      <c r="T7" s="64">
        <v>58.419794059379619</v>
      </c>
      <c r="U7" s="64">
        <v>21.542368421052632</v>
      </c>
      <c r="V7" s="64">
        <v>55.760773541513593</v>
      </c>
      <c r="W7" s="64">
        <v>21.951315789473686</v>
      </c>
      <c r="X7" s="64">
        <v>59.119240174006435</v>
      </c>
      <c r="Y7" s="64">
        <v>22.163947368421052</v>
      </c>
      <c r="Z7" s="64">
        <v>59.549055222288288</v>
      </c>
      <c r="AA7" s="64">
        <v>21.353157894736842</v>
      </c>
      <c r="AB7" s="64">
        <v>55.966323270668546</v>
      </c>
      <c r="AC7" s="64">
        <v>21.934210526315791</v>
      </c>
      <c r="AD7" s="64">
        <v>53.352869868801946</v>
      </c>
      <c r="AE7" s="64">
        <v>22.150263157894738</v>
      </c>
      <c r="AF7" s="64">
        <v>55.783943073661746</v>
      </c>
      <c r="AG7" s="64">
        <v>21.668947368421051</v>
      </c>
      <c r="AH7" s="64">
        <v>54.872739086463078</v>
      </c>
    </row>
    <row r="8" spans="1:34">
      <c r="A8" s="67"/>
      <c r="B8" s="64" t="s">
        <v>72</v>
      </c>
      <c r="C8" s="64">
        <v>6165.9536842105263</v>
      </c>
      <c r="D8" s="64">
        <v>10.916517088984911</v>
      </c>
      <c r="E8" s="64">
        <v>6162.7934210526319</v>
      </c>
      <c r="F8" s="64">
        <v>5.3226732104016179</v>
      </c>
      <c r="G8" s="64">
        <v>6166.668947368421</v>
      </c>
      <c r="H8" s="64">
        <v>3.7740288995716313</v>
      </c>
      <c r="I8" s="64">
        <v>6164.2394736842107</v>
      </c>
      <c r="J8" s="64">
        <v>7.0934664246828216</v>
      </c>
      <c r="K8" s="64">
        <v>6166.2505263157891</v>
      </c>
      <c r="L8" s="64">
        <v>5.9324819550851355</v>
      </c>
      <c r="M8" s="64">
        <v>6164.7357894736842</v>
      </c>
      <c r="N8" s="64">
        <v>7.5495479419793883</v>
      </c>
      <c r="O8" s="64">
        <v>6166.1036842105259</v>
      </c>
      <c r="P8" s="64">
        <v>6.8736900292324901</v>
      </c>
      <c r="Q8" s="64">
        <v>6164.9605263157891</v>
      </c>
      <c r="R8" s="64">
        <v>7.5809631343424799</v>
      </c>
      <c r="S8" s="64">
        <v>6165.8210526315788</v>
      </c>
      <c r="T8" s="64">
        <v>7.5636524847258153</v>
      </c>
      <c r="U8" s="64">
        <v>6165.1</v>
      </c>
      <c r="V8" s="64">
        <v>7.6625427744136489</v>
      </c>
      <c r="W8" s="64">
        <v>6165.6905263157896</v>
      </c>
      <c r="X8" s="64">
        <v>7.8557670301055254</v>
      </c>
      <c r="Y8" s="64">
        <v>6165.3713157894736</v>
      </c>
      <c r="Z8" s="64">
        <v>7.4411880550285074</v>
      </c>
      <c r="AA8" s="64">
        <v>6165.6676315789473</v>
      </c>
      <c r="AB8" s="64">
        <v>7.7397258973967489</v>
      </c>
      <c r="AC8" s="64">
        <v>6165.3444736842102</v>
      </c>
      <c r="AD8" s="64">
        <v>7.8673556060453089</v>
      </c>
      <c r="AE8" s="64">
        <v>6165.7202631578948</v>
      </c>
      <c r="AF8" s="64">
        <v>7.7772149873232452</v>
      </c>
      <c r="AG8" s="64">
        <v>6165.5665789473687</v>
      </c>
      <c r="AH8" s="64">
        <v>7.7291801859211695</v>
      </c>
    </row>
    <row r="9" spans="1:34">
      <c r="A9" s="67"/>
      <c r="B9" s="64" t="s">
        <v>73</v>
      </c>
      <c r="C9" s="64">
        <v>15375.843421052632</v>
      </c>
      <c r="D9" s="64">
        <v>23.155523960600537</v>
      </c>
      <c r="E9" s="64">
        <v>15370.145789473685</v>
      </c>
      <c r="F9" s="64">
        <v>2.3430462310025768</v>
      </c>
      <c r="G9" s="64">
        <v>15371.999736842105</v>
      </c>
      <c r="H9" s="64">
        <v>3.1384574195425774</v>
      </c>
      <c r="I9" s="64">
        <v>15373</v>
      </c>
      <c r="J9" s="64">
        <v>4.2600684390629109</v>
      </c>
      <c r="K9" s="64">
        <v>15373.706315789474</v>
      </c>
      <c r="L9" s="64">
        <v>4.6081201424195912</v>
      </c>
      <c r="M9" s="64">
        <v>15374.053421052631</v>
      </c>
      <c r="N9" s="64">
        <v>5.2003568113491649</v>
      </c>
      <c r="O9" s="64">
        <v>15374.351842105263</v>
      </c>
      <c r="P9" s="64">
        <v>5.0699097407904086</v>
      </c>
      <c r="Q9" s="64">
        <v>15374.657368421053</v>
      </c>
      <c r="R9" s="64">
        <v>5.4861525886309686</v>
      </c>
      <c r="S9" s="64">
        <v>15374.678421052631</v>
      </c>
      <c r="T9" s="64">
        <v>5.2300685776037561</v>
      </c>
      <c r="U9" s="64">
        <v>15374.552894736842</v>
      </c>
      <c r="V9" s="64">
        <v>5.1911998309801959</v>
      </c>
      <c r="W9" s="64">
        <v>15374.618684210527</v>
      </c>
      <c r="X9" s="64">
        <v>5.1972817638988698</v>
      </c>
      <c r="Y9" s="64">
        <v>15374.608157894736</v>
      </c>
      <c r="Z9" s="64">
        <v>5.1996702040703422</v>
      </c>
      <c r="AA9" s="64">
        <v>15374.561578947369</v>
      </c>
      <c r="AB9" s="64">
        <v>5.4107898200355837</v>
      </c>
      <c r="AC9" s="64">
        <v>15374.615526315789</v>
      </c>
      <c r="AD9" s="64">
        <v>5.3280557903054353</v>
      </c>
      <c r="AE9" s="64">
        <v>15374.644210526316</v>
      </c>
      <c r="AF9" s="64">
        <v>5.2911220404263517</v>
      </c>
      <c r="AG9" s="64">
        <v>15374.83</v>
      </c>
      <c r="AH9" s="64">
        <v>4.9339773624637315</v>
      </c>
    </row>
    <row r="10" spans="1:34">
      <c r="A10" s="67"/>
      <c r="B10" s="64" t="s">
        <v>74</v>
      </c>
      <c r="C10" s="64">
        <v>21511.097631578948</v>
      </c>
      <c r="D10" s="64">
        <v>3.6164197642041009</v>
      </c>
      <c r="E10" s="64">
        <v>21510.817631578946</v>
      </c>
      <c r="F10" s="64">
        <v>3.0604418752855258</v>
      </c>
      <c r="G10" s="64">
        <v>21511.070526315791</v>
      </c>
      <c r="H10" s="64">
        <v>3.0947878250507004</v>
      </c>
      <c r="I10" s="64">
        <v>21511.323684210525</v>
      </c>
      <c r="J10" s="64">
        <v>3.2155484130171543</v>
      </c>
      <c r="K10" s="64">
        <v>21511.622631578946</v>
      </c>
      <c r="L10" s="64">
        <v>3.1157814383285745</v>
      </c>
      <c r="M10" s="64">
        <v>21511.807631578948</v>
      </c>
      <c r="N10" s="64">
        <v>3.2914921516740856</v>
      </c>
      <c r="O10" s="64">
        <v>21512.069473684209</v>
      </c>
      <c r="P10" s="64">
        <v>3.1080965905155322</v>
      </c>
      <c r="Q10" s="64">
        <v>21512.262894736843</v>
      </c>
      <c r="R10" s="64">
        <v>3.1156536346128041</v>
      </c>
      <c r="S10" s="64">
        <v>21512.345789473686</v>
      </c>
      <c r="T10" s="64">
        <v>3.2812931380832402</v>
      </c>
      <c r="U10" s="64">
        <v>21512.395526315788</v>
      </c>
      <c r="V10" s="64">
        <v>3.2294087779334788</v>
      </c>
      <c r="W10" s="64">
        <v>21512.52605263158</v>
      </c>
      <c r="X10" s="64">
        <v>3.293345825078708</v>
      </c>
      <c r="Y10" s="64">
        <v>21512.553157894738</v>
      </c>
      <c r="Z10" s="64">
        <v>3.3148886826171693</v>
      </c>
      <c r="AA10" s="64">
        <v>21512.601315789474</v>
      </c>
      <c r="AB10" s="64">
        <v>3.2016302766658025</v>
      </c>
      <c r="AC10" s="64">
        <v>21512.632631578948</v>
      </c>
      <c r="AD10" s="64">
        <v>3.0374187112953761</v>
      </c>
      <c r="AE10" s="64">
        <v>21512.687105263158</v>
      </c>
      <c r="AF10" s="64">
        <v>3.0968592150290211</v>
      </c>
      <c r="AG10" s="64">
        <v>21512.739210526317</v>
      </c>
      <c r="AH10" s="64">
        <v>2.9398677629848287</v>
      </c>
    </row>
    <row r="11" spans="1:34">
      <c r="A11" s="67"/>
      <c r="B11" s="64" t="s">
        <v>75</v>
      </c>
      <c r="C11" s="64">
        <v>30723.161315789475</v>
      </c>
      <c r="D11" s="64">
        <v>5.1634939249941771</v>
      </c>
      <c r="E11" s="64">
        <v>30723.100789473683</v>
      </c>
      <c r="F11" s="64">
        <v>4.680810116235719</v>
      </c>
      <c r="G11" s="64">
        <v>30723.632631578948</v>
      </c>
      <c r="H11" s="64">
        <v>4.4735861237723045</v>
      </c>
      <c r="I11" s="64">
        <v>30724.055263157894</v>
      </c>
      <c r="J11" s="64">
        <v>4.5997353874290017</v>
      </c>
      <c r="K11" s="64">
        <v>30724.543421052633</v>
      </c>
      <c r="L11" s="64">
        <v>4.5103541790775994</v>
      </c>
      <c r="M11" s="64">
        <v>30724.782894736843</v>
      </c>
      <c r="N11" s="64">
        <v>4.6301363932339665</v>
      </c>
      <c r="O11" s="64">
        <v>30725.190789473683</v>
      </c>
      <c r="P11" s="64">
        <v>4.5940188553774872</v>
      </c>
      <c r="Q11" s="64">
        <v>30725.406052631581</v>
      </c>
      <c r="R11" s="64">
        <v>4.7655858882531525</v>
      </c>
      <c r="S11" s="64">
        <v>30725.520263157894</v>
      </c>
      <c r="T11" s="64">
        <v>5.0045906124881947</v>
      </c>
      <c r="U11" s="64">
        <v>30725.558157894739</v>
      </c>
      <c r="V11" s="64">
        <v>4.894221401754252</v>
      </c>
      <c r="W11" s="64">
        <v>30725.745263157896</v>
      </c>
      <c r="X11" s="64">
        <v>4.8758659481023328</v>
      </c>
      <c r="Y11" s="64">
        <v>30725.817368421052</v>
      </c>
      <c r="Z11" s="64">
        <v>4.8789822806556815</v>
      </c>
      <c r="AA11" s="64">
        <v>30725.918684210526</v>
      </c>
      <c r="AB11" s="64">
        <v>4.6501377786396638</v>
      </c>
      <c r="AC11" s="64">
        <v>30725.94</v>
      </c>
      <c r="AD11" s="64">
        <v>4.7876599105026321</v>
      </c>
      <c r="AE11" s="64">
        <v>30726.00657894737</v>
      </c>
      <c r="AF11" s="64">
        <v>4.5145658137184501</v>
      </c>
      <c r="AG11" s="64">
        <v>30726.161052631578</v>
      </c>
      <c r="AH11" s="64">
        <v>4.6573929427412724</v>
      </c>
    </row>
  </sheetData>
  <mergeCells count="18">
    <mergeCell ref="A3:A1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AC1:AD1"/>
    <mergeCell ref="AE1:AF1"/>
    <mergeCell ref="AG1:AH1"/>
    <mergeCell ref="S1:T1"/>
    <mergeCell ref="U1:V1"/>
    <mergeCell ref="W1:X1"/>
    <mergeCell ref="Y1:Z1"/>
    <mergeCell ref="AA1:A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S33"/>
  <sheetViews>
    <sheetView zoomScale="70" zoomScaleNormal="70" workbookViewId="0">
      <selection activeCell="E26" sqref="E26"/>
    </sheetView>
  </sheetViews>
  <sheetFormatPr defaultRowHeight="15.75"/>
  <cols>
    <col min="1" max="1" width="26.7109375" style="2" customWidth="1"/>
    <col min="2" max="2" width="24.140625" style="2" customWidth="1"/>
    <col min="3" max="3" width="29.5703125" style="2" customWidth="1"/>
    <col min="4" max="4" width="23.140625" style="2" customWidth="1"/>
    <col min="5" max="10" width="18.7109375" style="2" bestFit="1" customWidth="1"/>
    <col min="11" max="11" width="22.42578125" style="2" customWidth="1"/>
    <col min="12" max="12" width="26.7109375" style="2" customWidth="1"/>
    <col min="13" max="13" width="21.5703125" style="2" customWidth="1"/>
    <col min="14" max="14" width="24" style="2" customWidth="1"/>
    <col min="15" max="15" width="24.140625" style="2" customWidth="1"/>
    <col min="16" max="16" width="23.140625" style="2" customWidth="1"/>
    <col min="17" max="17" width="21.7109375" style="2" customWidth="1"/>
    <col min="18" max="18" width="9.140625" style="2"/>
    <col min="19" max="19" width="22.28515625" style="2" customWidth="1"/>
    <col min="20" max="16384" width="9.140625" style="2"/>
  </cols>
  <sheetData>
    <row r="1" spans="1:45">
      <c r="A1" s="1"/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31.5">
      <c r="A2" s="3" t="s">
        <v>20</v>
      </c>
      <c r="B2" s="54">
        <f>32768*2</f>
        <v>65536</v>
      </c>
      <c r="C2" s="2" t="s">
        <v>21</v>
      </c>
      <c r="F2" s="69" t="s">
        <v>86</v>
      </c>
      <c r="G2" s="70"/>
      <c r="H2" s="70"/>
      <c r="I2" s="70"/>
      <c r="J2" s="70"/>
      <c r="K2" s="70"/>
      <c r="L2" s="70"/>
    </row>
    <row r="3" spans="1:45">
      <c r="A3" s="2" t="s">
        <v>22</v>
      </c>
      <c r="B3" s="52">
        <v>3</v>
      </c>
      <c r="C3" s="4" t="s">
        <v>23</v>
      </c>
      <c r="D3" s="4"/>
      <c r="E3" s="4"/>
      <c r="F3" s="70"/>
      <c r="G3" s="70"/>
      <c r="H3" s="70"/>
      <c r="I3" s="70"/>
      <c r="J3" s="70"/>
      <c r="K3" s="70"/>
      <c r="L3" s="70"/>
      <c r="M3" s="4"/>
      <c r="N3" s="4"/>
      <c r="O3" s="4"/>
      <c r="P3" s="4"/>
      <c r="Q3" s="4"/>
    </row>
    <row r="4" spans="1:45">
      <c r="A4" s="2" t="s">
        <v>24</v>
      </c>
      <c r="B4" s="52">
        <v>11</v>
      </c>
      <c r="C4" s="4"/>
      <c r="D4" s="4"/>
      <c r="E4" s="4"/>
      <c r="F4" s="70"/>
      <c r="G4" s="70"/>
      <c r="H4" s="70"/>
      <c r="I4" s="70"/>
      <c r="J4" s="70"/>
      <c r="K4" s="70"/>
      <c r="L4" s="70"/>
      <c r="M4" s="4"/>
      <c r="N4" s="4"/>
      <c r="O4" s="4"/>
      <c r="P4" s="4"/>
      <c r="Q4" s="4"/>
    </row>
    <row r="5" spans="1:45">
      <c r="A5" s="2" t="s">
        <v>25</v>
      </c>
      <c r="B5" s="52">
        <v>3</v>
      </c>
      <c r="C5" s="4" t="s">
        <v>26</v>
      </c>
      <c r="D5" s="4"/>
      <c r="E5" s="4"/>
      <c r="F5" s="70"/>
      <c r="G5" s="70"/>
      <c r="H5" s="70"/>
      <c r="I5" s="70"/>
      <c r="J5" s="70"/>
      <c r="K5" s="70"/>
      <c r="L5" s="70"/>
      <c r="M5" s="4"/>
      <c r="N5" s="4"/>
      <c r="O5" s="4"/>
      <c r="P5" s="4"/>
      <c r="Q5" s="4"/>
    </row>
    <row r="6" spans="1:45">
      <c r="A6" s="2" t="s">
        <v>27</v>
      </c>
      <c r="B6" s="52">
        <v>21</v>
      </c>
      <c r="C6" s="4" t="s">
        <v>44</v>
      </c>
      <c r="D6" s="4"/>
      <c r="E6" s="4"/>
      <c r="F6" s="70"/>
      <c r="G6" s="70"/>
      <c r="H6" s="70"/>
      <c r="I6" s="70"/>
      <c r="J6" s="70"/>
      <c r="K6" s="70"/>
      <c r="L6" s="70"/>
      <c r="M6" s="4"/>
      <c r="N6" s="4"/>
      <c r="O6" s="4"/>
      <c r="P6" s="4"/>
      <c r="Q6" s="4"/>
    </row>
    <row r="7" spans="1:45" ht="30.75" customHeight="1">
      <c r="A7" s="3" t="s">
        <v>41</v>
      </c>
      <c r="B7" s="52">
        <v>3</v>
      </c>
      <c r="C7" s="12" t="s">
        <v>54</v>
      </c>
      <c r="D7" s="53">
        <v>10</v>
      </c>
      <c r="E7" s="4"/>
      <c r="F7" s="70"/>
      <c r="G7" s="70"/>
      <c r="H7" s="70"/>
      <c r="I7" s="70"/>
      <c r="J7" s="70"/>
      <c r="K7" s="70"/>
      <c r="L7" s="70"/>
      <c r="M7" s="4"/>
      <c r="N7" s="4"/>
      <c r="O7" s="4"/>
      <c r="P7" s="4"/>
      <c r="Q7" s="4"/>
    </row>
    <row r="8" spans="1:45" ht="30.75" customHeight="1">
      <c r="A8" s="3" t="s">
        <v>42</v>
      </c>
      <c r="B8" s="52">
        <v>14</v>
      </c>
      <c r="C8" s="4"/>
      <c r="D8" s="4"/>
      <c r="E8" s="4"/>
      <c r="F8" s="70"/>
      <c r="G8" s="70"/>
      <c r="H8" s="70"/>
      <c r="I8" s="70"/>
      <c r="J8" s="70"/>
      <c r="K8" s="70"/>
      <c r="L8" s="70"/>
      <c r="M8" s="4"/>
      <c r="N8" s="4"/>
      <c r="O8" s="4"/>
      <c r="P8" s="4"/>
      <c r="Q8" s="4"/>
    </row>
    <row r="9" spans="1:45">
      <c r="A9" s="2" t="s">
        <v>28</v>
      </c>
      <c r="B9" s="5" t="str">
        <f t="shared" ref="B9:Q9" si="0">ADDRESS(Строка1,COLUMN()+$B$7-2+Col_interval*(COLUMN()-2),4,TRUE,"Данные отчета")</f>
        <v>'Данные отчета'!C3</v>
      </c>
      <c r="C9" s="5" t="str">
        <f t="shared" si="0"/>
        <v>'Данные отчета'!R3</v>
      </c>
      <c r="D9" s="5" t="str">
        <f t="shared" si="0"/>
        <v>'Данные отчета'!AG3</v>
      </c>
      <c r="E9" s="5" t="str">
        <f t="shared" si="0"/>
        <v>'Данные отчета'!AV3</v>
      </c>
      <c r="F9" s="5" t="str">
        <f t="shared" si="0"/>
        <v>'Данные отчета'!BK3</v>
      </c>
      <c r="G9" s="5" t="str">
        <f t="shared" si="0"/>
        <v>'Данные отчета'!BZ3</v>
      </c>
      <c r="H9" s="5" t="str">
        <f t="shared" si="0"/>
        <v>'Данные отчета'!CO3</v>
      </c>
      <c r="I9" s="5" t="str">
        <f t="shared" si="0"/>
        <v>'Данные отчета'!DD3</v>
      </c>
      <c r="J9" s="5" t="str">
        <f t="shared" si="0"/>
        <v>'Данные отчета'!DS3</v>
      </c>
      <c r="K9" s="5" t="str">
        <f t="shared" si="0"/>
        <v>'Данные отчета'!EH3</v>
      </c>
      <c r="L9" s="5" t="str">
        <f t="shared" si="0"/>
        <v>'Данные отчета'!EW3</v>
      </c>
      <c r="M9" s="5" t="str">
        <f t="shared" si="0"/>
        <v>'Данные отчета'!FL3</v>
      </c>
      <c r="N9" s="5" t="str">
        <f t="shared" si="0"/>
        <v>'Данные отчета'!GA3</v>
      </c>
      <c r="O9" s="5" t="str">
        <f t="shared" si="0"/>
        <v>'Данные отчета'!GP3</v>
      </c>
      <c r="P9" s="5" t="str">
        <f t="shared" si="0"/>
        <v>'Данные отчета'!HE3</v>
      </c>
      <c r="Q9" s="5" t="str">
        <f t="shared" si="0"/>
        <v>'Данные отчета'!HT3</v>
      </c>
    </row>
    <row r="10" spans="1:45">
      <c r="A10" s="2" t="s">
        <v>29</v>
      </c>
      <c r="B10" s="5" t="str">
        <f t="shared" ref="B10:Q10" si="1">ADDRESS(Строка2,COLUMN()+$B$7-2+Col_interval*(COLUMN()-2),4,TRUE,"Данные отчета")</f>
        <v>'Данные отчета'!C11</v>
      </c>
      <c r="C10" s="5" t="str">
        <f t="shared" si="1"/>
        <v>'Данные отчета'!R11</v>
      </c>
      <c r="D10" s="5" t="str">
        <f t="shared" si="1"/>
        <v>'Данные отчета'!AG11</v>
      </c>
      <c r="E10" s="5" t="str">
        <f t="shared" si="1"/>
        <v>'Данные отчета'!AV11</v>
      </c>
      <c r="F10" s="5" t="str">
        <f t="shared" si="1"/>
        <v>'Данные отчета'!BK11</v>
      </c>
      <c r="G10" s="5" t="str">
        <f t="shared" si="1"/>
        <v>'Данные отчета'!BZ11</v>
      </c>
      <c r="H10" s="5" t="str">
        <f t="shared" si="1"/>
        <v>'Данные отчета'!CO11</v>
      </c>
      <c r="I10" s="5" t="str">
        <f t="shared" si="1"/>
        <v>'Данные отчета'!DD11</v>
      </c>
      <c r="J10" s="5" t="str">
        <f t="shared" si="1"/>
        <v>'Данные отчета'!DS11</v>
      </c>
      <c r="K10" s="5" t="str">
        <f t="shared" si="1"/>
        <v>'Данные отчета'!EH11</v>
      </c>
      <c r="L10" s="5" t="str">
        <f t="shared" si="1"/>
        <v>'Данные отчета'!EW11</v>
      </c>
      <c r="M10" s="5" t="str">
        <f t="shared" si="1"/>
        <v>'Данные отчета'!FL11</v>
      </c>
      <c r="N10" s="5" t="str">
        <f t="shared" si="1"/>
        <v>'Данные отчета'!GA11</v>
      </c>
      <c r="O10" s="5" t="str">
        <f t="shared" si="1"/>
        <v>'Данные отчета'!GP11</v>
      </c>
      <c r="P10" s="5" t="str">
        <f t="shared" si="1"/>
        <v>'Данные отчета'!HE11</v>
      </c>
      <c r="Q10" s="5" t="str">
        <f t="shared" si="1"/>
        <v>'Данные отчета'!HT11</v>
      </c>
    </row>
    <row r="11" spans="1:45">
      <c r="A11" s="2" t="s">
        <v>30</v>
      </c>
      <c r="B11" s="5" t="str">
        <f t="shared" ref="B11:Q11" si="2">ADDRESS(СтрокаY0,COLUMN()+$B$7-2+Col_interval*(COLUMN()-2),4,TRUE,"Данные отчета")</f>
        <v>'Данные отчета'!C3</v>
      </c>
      <c r="C11" s="5" t="str">
        <f t="shared" si="2"/>
        <v>'Данные отчета'!R3</v>
      </c>
      <c r="D11" s="5" t="str">
        <f t="shared" si="2"/>
        <v>'Данные отчета'!AG3</v>
      </c>
      <c r="E11" s="5" t="str">
        <f t="shared" si="2"/>
        <v>'Данные отчета'!AV3</v>
      </c>
      <c r="F11" s="5" t="str">
        <f t="shared" si="2"/>
        <v>'Данные отчета'!BK3</v>
      </c>
      <c r="G11" s="5" t="str">
        <f t="shared" si="2"/>
        <v>'Данные отчета'!BZ3</v>
      </c>
      <c r="H11" s="5" t="str">
        <f t="shared" si="2"/>
        <v>'Данные отчета'!CO3</v>
      </c>
      <c r="I11" s="5" t="str">
        <f t="shared" si="2"/>
        <v>'Данные отчета'!DD3</v>
      </c>
      <c r="J11" s="5" t="str">
        <f t="shared" si="2"/>
        <v>'Данные отчета'!DS3</v>
      </c>
      <c r="K11" s="5" t="str">
        <f t="shared" si="2"/>
        <v>'Данные отчета'!EH3</v>
      </c>
      <c r="L11" s="5" t="str">
        <f t="shared" si="2"/>
        <v>'Данные отчета'!EW3</v>
      </c>
      <c r="M11" s="5" t="str">
        <f t="shared" si="2"/>
        <v>'Данные отчета'!FL3</v>
      </c>
      <c r="N11" s="5" t="str">
        <f t="shared" si="2"/>
        <v>'Данные отчета'!GA3</v>
      </c>
      <c r="O11" s="5" t="str">
        <f t="shared" si="2"/>
        <v>'Данные отчета'!GP3</v>
      </c>
      <c r="P11" s="5" t="str">
        <f t="shared" si="2"/>
        <v>'Данные отчета'!HE3</v>
      </c>
      <c r="Q11" s="5" t="str">
        <f t="shared" si="2"/>
        <v>'Данные отчета'!HT3</v>
      </c>
      <c r="R11" s="5"/>
    </row>
    <row r="12" spans="1:45">
      <c r="A12" s="2" t="s">
        <v>31</v>
      </c>
      <c r="B12" s="5">
        <f ca="1">INDIRECT(B9)</f>
        <v>-30685.639210526315</v>
      </c>
      <c r="C12" s="5">
        <f t="shared" ref="C12:Q13" ca="1" si="3">INDIRECT(C9)</f>
        <v>63.243568252035367</v>
      </c>
      <c r="D12" s="5">
        <f t="shared" ca="1" si="3"/>
        <v>-30687.529736842105</v>
      </c>
      <c r="E12" s="5">
        <f t="shared" ca="1" si="3"/>
        <v>0</v>
      </c>
      <c r="F12" s="5">
        <f t="shared" ca="1" si="3"/>
        <v>0</v>
      </c>
      <c r="G12" s="5">
        <f t="shared" ca="1" si="3"/>
        <v>0</v>
      </c>
      <c r="H12" s="5">
        <f t="shared" ca="1" si="3"/>
        <v>0</v>
      </c>
      <c r="I12" s="5">
        <f t="shared" ca="1" si="3"/>
        <v>0</v>
      </c>
      <c r="J12" s="5">
        <f t="shared" ca="1" si="3"/>
        <v>0</v>
      </c>
      <c r="K12" s="5">
        <f t="shared" ca="1" si="3"/>
        <v>0</v>
      </c>
      <c r="L12" s="5">
        <f t="shared" ca="1" si="3"/>
        <v>0</v>
      </c>
      <c r="M12" s="5">
        <f t="shared" ca="1" si="3"/>
        <v>0</v>
      </c>
      <c r="N12" s="5">
        <f t="shared" ca="1" si="3"/>
        <v>0</v>
      </c>
      <c r="O12" s="5">
        <f t="shared" ca="1" si="3"/>
        <v>0</v>
      </c>
      <c r="P12" s="5">
        <f t="shared" ca="1" si="3"/>
        <v>0</v>
      </c>
      <c r="Q12" s="5">
        <f t="shared" ca="1" si="3"/>
        <v>0</v>
      </c>
    </row>
    <row r="13" spans="1:45">
      <c r="A13" s="2" t="s">
        <v>32</v>
      </c>
      <c r="B13" s="5">
        <f ca="1">INDIRECT(B10)</f>
        <v>30723.161315789475</v>
      </c>
      <c r="C13" s="5">
        <f t="shared" ca="1" si="3"/>
        <v>4.7655858882531525</v>
      </c>
      <c r="D13" s="5">
        <f t="shared" ca="1" si="3"/>
        <v>30726.161052631578</v>
      </c>
      <c r="E13" s="5">
        <f t="shared" ca="1" si="3"/>
        <v>0</v>
      </c>
      <c r="F13" s="5">
        <f t="shared" ca="1" si="3"/>
        <v>0</v>
      </c>
      <c r="G13" s="5">
        <f t="shared" ca="1" si="3"/>
        <v>0</v>
      </c>
      <c r="H13" s="5">
        <f t="shared" ca="1" si="3"/>
        <v>0</v>
      </c>
      <c r="I13" s="5">
        <f t="shared" ca="1" si="3"/>
        <v>0</v>
      </c>
      <c r="J13" s="5">
        <f t="shared" ca="1" si="3"/>
        <v>0</v>
      </c>
      <c r="K13" s="5">
        <f t="shared" ca="1" si="3"/>
        <v>0</v>
      </c>
      <c r="L13" s="5">
        <f t="shared" ca="1" si="3"/>
        <v>0</v>
      </c>
      <c r="M13" s="5">
        <f t="shared" ca="1" si="3"/>
        <v>0</v>
      </c>
      <c r="N13" s="5">
        <f t="shared" ca="1" si="3"/>
        <v>0</v>
      </c>
      <c r="O13" s="5">
        <f t="shared" ca="1" si="3"/>
        <v>0</v>
      </c>
      <c r="P13" s="5">
        <f t="shared" ca="1" si="3"/>
        <v>0</v>
      </c>
      <c r="Q13" s="5">
        <f t="shared" ca="1" si="3"/>
        <v>0</v>
      </c>
    </row>
    <row r="14" spans="1:45">
      <c r="A14" s="2" t="s">
        <v>33</v>
      </c>
      <c r="B14" s="5">
        <f ca="1">INDIRECT(X1Link)</f>
        <v>-10</v>
      </c>
      <c r="C14" s="5" t="str">
        <f>ADDRESS(Строка0+Строка1-СтрокаY0,1,4,TRUE,"Линейность")</f>
        <v>Линейность!A21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45">
      <c r="A15" s="2" t="s">
        <v>34</v>
      </c>
      <c r="B15" s="10">
        <f ca="1">INDIRECT(X2Link)</f>
        <v>10</v>
      </c>
      <c r="C15" s="5" t="str">
        <f>ADDRESS(Строка0+Строка2-СтрокаY0,1,4,TRUE,"Линейность")</f>
        <v>Линейность!A29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45">
      <c r="A16" s="2" t="s">
        <v>35</v>
      </c>
      <c r="B16" s="5">
        <f ca="1">B13-B12</f>
        <v>61408.80052631579</v>
      </c>
      <c r="C16" s="5">
        <f t="shared" ref="C16:Q16" ca="1" si="4">C13-C12</f>
        <v>-58.477982363782218</v>
      </c>
      <c r="D16" s="5">
        <f t="shared" ca="1" si="4"/>
        <v>61413.69078947368</v>
      </c>
      <c r="E16" s="5">
        <f t="shared" ca="1" si="4"/>
        <v>0</v>
      </c>
      <c r="F16" s="5">
        <f t="shared" ca="1" si="4"/>
        <v>0</v>
      </c>
      <c r="G16" s="5">
        <f t="shared" ca="1" si="4"/>
        <v>0</v>
      </c>
      <c r="H16" s="5">
        <f t="shared" ca="1" si="4"/>
        <v>0</v>
      </c>
      <c r="I16" s="5">
        <f t="shared" ca="1" si="4"/>
        <v>0</v>
      </c>
      <c r="J16" s="5">
        <f t="shared" ca="1" si="4"/>
        <v>0</v>
      </c>
      <c r="K16" s="5">
        <f t="shared" ca="1" si="4"/>
        <v>0</v>
      </c>
      <c r="L16" s="5">
        <f t="shared" ca="1" si="4"/>
        <v>0</v>
      </c>
      <c r="M16" s="5">
        <f t="shared" ca="1" si="4"/>
        <v>0</v>
      </c>
      <c r="N16" s="5">
        <f t="shared" ca="1" si="4"/>
        <v>0</v>
      </c>
      <c r="O16" s="5">
        <f t="shared" ca="1" si="4"/>
        <v>0</v>
      </c>
      <c r="P16" s="5">
        <f t="shared" ca="1" si="4"/>
        <v>0</v>
      </c>
      <c r="Q16" s="5">
        <f t="shared" ca="1" si="4"/>
        <v>0</v>
      </c>
    </row>
    <row r="17" spans="1:21">
      <c r="A17" s="2" t="s">
        <v>36</v>
      </c>
      <c r="B17" s="5">
        <f ca="1">B15-B14</f>
        <v>20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21">
      <c r="A18" s="6" t="s">
        <v>37</v>
      </c>
      <c r="B18" s="4">
        <f ca="1">B16/$B$17</f>
        <v>3070.4400263157895</v>
      </c>
      <c r="C18" s="4">
        <f ca="1">C16/$B$17</f>
        <v>-2.923899118189111</v>
      </c>
      <c r="D18" s="4">
        <f t="shared" ref="D18:Q18" ca="1" si="5">D16/$B$17</f>
        <v>3070.6845394736838</v>
      </c>
      <c r="E18" s="4">
        <f t="shared" ca="1" si="5"/>
        <v>0</v>
      </c>
      <c r="F18" s="4">
        <f t="shared" ca="1" si="5"/>
        <v>0</v>
      </c>
      <c r="G18" s="4">
        <f t="shared" ca="1" si="5"/>
        <v>0</v>
      </c>
      <c r="H18" s="4">
        <f t="shared" ca="1" si="5"/>
        <v>0</v>
      </c>
      <c r="I18" s="4">
        <f t="shared" ca="1" si="5"/>
        <v>0</v>
      </c>
      <c r="J18" s="4">
        <f t="shared" ca="1" si="5"/>
        <v>0</v>
      </c>
      <c r="K18" s="4">
        <f t="shared" ca="1" si="5"/>
        <v>0</v>
      </c>
      <c r="L18" s="4">
        <f t="shared" ca="1" si="5"/>
        <v>0</v>
      </c>
      <c r="M18" s="4">
        <f t="shared" ca="1" si="5"/>
        <v>0</v>
      </c>
      <c r="N18" s="4">
        <f t="shared" ca="1" si="5"/>
        <v>0</v>
      </c>
      <c r="O18" s="4">
        <f t="shared" ca="1" si="5"/>
        <v>0</v>
      </c>
      <c r="P18" s="4">
        <f t="shared" ca="1" si="5"/>
        <v>0</v>
      </c>
      <c r="Q18" s="4">
        <f t="shared" ca="1" si="5"/>
        <v>0</v>
      </c>
    </row>
    <row r="19" spans="1:21">
      <c r="A19" s="6" t="s">
        <v>38</v>
      </c>
      <c r="B19" s="4">
        <f ca="1">B12-B18*$B$14</f>
        <v>18.761052631580242</v>
      </c>
      <c r="C19" s="4">
        <f t="shared" ref="C19:Q19" ca="1" si="6">C12-C18*$B$14</f>
        <v>34.004577070144258</v>
      </c>
      <c r="D19" s="4">
        <f t="shared" ca="1" si="6"/>
        <v>19.315657894734613</v>
      </c>
      <c r="E19" s="4">
        <f t="shared" ca="1" si="6"/>
        <v>0</v>
      </c>
      <c r="F19" s="4">
        <f t="shared" ca="1" si="6"/>
        <v>0</v>
      </c>
      <c r="G19" s="4">
        <f t="shared" ca="1" si="6"/>
        <v>0</v>
      </c>
      <c r="H19" s="4">
        <f t="shared" ca="1" si="6"/>
        <v>0</v>
      </c>
      <c r="I19" s="4">
        <f t="shared" ca="1" si="6"/>
        <v>0</v>
      </c>
      <c r="J19" s="4">
        <f t="shared" ca="1" si="6"/>
        <v>0</v>
      </c>
      <c r="K19" s="4">
        <f t="shared" ca="1" si="6"/>
        <v>0</v>
      </c>
      <c r="L19" s="4">
        <f t="shared" ca="1" si="6"/>
        <v>0</v>
      </c>
      <c r="M19" s="4">
        <f t="shared" ca="1" si="6"/>
        <v>0</v>
      </c>
      <c r="N19" s="4">
        <f t="shared" ca="1" si="6"/>
        <v>0</v>
      </c>
      <c r="O19" s="4">
        <f t="shared" ca="1" si="6"/>
        <v>0</v>
      </c>
      <c r="P19" s="4">
        <f t="shared" ca="1" si="6"/>
        <v>0</v>
      </c>
      <c r="Q19" s="4">
        <f t="shared" ca="1" si="6"/>
        <v>0</v>
      </c>
    </row>
    <row r="20" spans="1:21" ht="18.75">
      <c r="A20" s="9" t="s">
        <v>43</v>
      </c>
      <c r="B20" s="68" t="s">
        <v>39</v>
      </c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</row>
    <row r="21" spans="1:21">
      <c r="A21">
        <v>-10</v>
      </c>
      <c r="B21" s="13">
        <f t="shared" ref="B21:Q29" ca="1" si="7">100*(B$18*$A21+B$19-INDIRECT(ADDRESS(СтрокаY0-Строка0+ROW(),COLUMN()+$B$7-2+Col_interval*(COLUMN()-2),4,TRUE,"Данные отчета")))/range</f>
        <v>0</v>
      </c>
      <c r="C21" s="13">
        <f t="shared" ca="1" si="7"/>
        <v>0</v>
      </c>
      <c r="D21" s="13">
        <f t="shared" ca="1" si="7"/>
        <v>0</v>
      </c>
      <c r="E21" s="13">
        <f t="shared" ca="1" si="7"/>
        <v>0</v>
      </c>
      <c r="F21" s="13">
        <f t="shared" ca="1" si="7"/>
        <v>0</v>
      </c>
      <c r="G21" s="13">
        <f t="shared" ca="1" si="7"/>
        <v>0</v>
      </c>
      <c r="H21" s="13">
        <f t="shared" ca="1" si="7"/>
        <v>0</v>
      </c>
      <c r="I21" s="13">
        <f t="shared" ca="1" si="7"/>
        <v>0</v>
      </c>
      <c r="J21" s="13">
        <f t="shared" ca="1" si="7"/>
        <v>0</v>
      </c>
      <c r="K21" s="13">
        <f t="shared" ca="1" si="7"/>
        <v>0</v>
      </c>
      <c r="L21" s="13">
        <f t="shared" ca="1" si="7"/>
        <v>0</v>
      </c>
      <c r="M21" s="13">
        <f t="shared" ca="1" si="7"/>
        <v>0</v>
      </c>
      <c r="N21" s="13">
        <f t="shared" ca="1" si="7"/>
        <v>0</v>
      </c>
      <c r="O21" s="13">
        <f t="shared" ca="1" si="7"/>
        <v>0</v>
      </c>
      <c r="P21" s="13">
        <f t="shared" ca="1" si="7"/>
        <v>0</v>
      </c>
      <c r="Q21" s="13">
        <f t="shared" ca="1" si="7"/>
        <v>0</v>
      </c>
    </row>
    <row r="22" spans="1:21">
      <c r="A22">
        <v>-7</v>
      </c>
      <c r="B22" s="13">
        <f t="shared" ca="1" si="7"/>
        <v>-1.2575249922930354E-3</v>
      </c>
      <c r="C22" s="13">
        <f t="shared" ca="1" si="7"/>
        <v>2.6899232519800222E-4</v>
      </c>
      <c r="D22" s="13">
        <f t="shared" ca="1" si="7"/>
        <v>-9.1924165424583926E-4</v>
      </c>
      <c r="E22" s="13">
        <f t="shared" ca="1" si="7"/>
        <v>0</v>
      </c>
      <c r="F22" s="13">
        <f t="shared" ca="1" si="7"/>
        <v>0</v>
      </c>
      <c r="G22" s="13">
        <f t="shared" ca="1" si="7"/>
        <v>0</v>
      </c>
      <c r="H22" s="13">
        <f t="shared" ca="1" si="7"/>
        <v>0</v>
      </c>
      <c r="I22" s="13">
        <f t="shared" ca="1" si="7"/>
        <v>0</v>
      </c>
      <c r="J22" s="13">
        <f t="shared" ca="1" si="7"/>
        <v>0</v>
      </c>
      <c r="K22" s="13">
        <f t="shared" ca="1" si="7"/>
        <v>0</v>
      </c>
      <c r="L22" s="13">
        <f t="shared" ca="1" si="7"/>
        <v>0</v>
      </c>
      <c r="M22" s="13">
        <f t="shared" ca="1" si="7"/>
        <v>0</v>
      </c>
      <c r="N22" s="13">
        <f t="shared" ca="1" si="7"/>
        <v>0</v>
      </c>
      <c r="O22" s="13">
        <f t="shared" ca="1" si="7"/>
        <v>0</v>
      </c>
      <c r="P22" s="13">
        <f t="shared" ca="1" si="7"/>
        <v>0</v>
      </c>
      <c r="Q22" s="13">
        <f t="shared" ca="1" si="7"/>
        <v>0</v>
      </c>
    </row>
    <row r="23" spans="1:21">
      <c r="A23">
        <v>-5</v>
      </c>
      <c r="B23" s="13">
        <f t="shared" ca="1" si="7"/>
        <v>-1.9228081954147935E-3</v>
      </c>
      <c r="C23" s="13">
        <f t="shared" ca="1" si="7"/>
        <v>-2.8772537644259125E-3</v>
      </c>
      <c r="D23" s="13">
        <f t="shared" ca="1" si="7"/>
        <v>-1.791602686834759E-3</v>
      </c>
      <c r="E23" s="13">
        <f t="shared" ca="1" si="7"/>
        <v>0</v>
      </c>
      <c r="F23" s="13">
        <f t="shared" ca="1" si="7"/>
        <v>0</v>
      </c>
      <c r="G23" s="13">
        <f t="shared" ca="1" si="7"/>
        <v>0</v>
      </c>
      <c r="H23" s="13">
        <f t="shared" ca="1" si="7"/>
        <v>0</v>
      </c>
      <c r="I23" s="13">
        <f t="shared" ca="1" si="7"/>
        <v>0</v>
      </c>
      <c r="J23" s="13">
        <f t="shared" ca="1" si="7"/>
        <v>0</v>
      </c>
      <c r="K23" s="13">
        <f t="shared" ca="1" si="7"/>
        <v>0</v>
      </c>
      <c r="L23" s="13">
        <f t="shared" ca="1" si="7"/>
        <v>0</v>
      </c>
      <c r="M23" s="13">
        <f t="shared" ca="1" si="7"/>
        <v>0</v>
      </c>
      <c r="N23" s="13">
        <f t="shared" ca="1" si="7"/>
        <v>0</v>
      </c>
      <c r="O23" s="13">
        <f t="shared" ca="1" si="7"/>
        <v>0</v>
      </c>
      <c r="P23" s="13">
        <f t="shared" ca="1" si="7"/>
        <v>0</v>
      </c>
      <c r="Q23" s="13">
        <f t="shared" ca="1" si="7"/>
        <v>0</v>
      </c>
    </row>
    <row r="24" spans="1:21">
      <c r="A24">
        <v>-2</v>
      </c>
      <c r="B24" s="13">
        <f t="shared" ca="1" si="7"/>
        <v>-2.8932270250803249E-3</v>
      </c>
      <c r="C24" s="13">
        <f t="shared" ca="1" si="7"/>
        <v>-1.5447238056395753E-2</v>
      </c>
      <c r="D24" s="13">
        <f t="shared" ca="1" si="7"/>
        <v>-1.9029316149277165E-3</v>
      </c>
      <c r="E24" s="13">
        <f t="shared" ca="1" si="7"/>
        <v>0</v>
      </c>
      <c r="F24" s="13">
        <f t="shared" ca="1" si="7"/>
        <v>0</v>
      </c>
      <c r="G24" s="13">
        <f t="shared" ca="1" si="7"/>
        <v>0</v>
      </c>
      <c r="H24" s="13">
        <f t="shared" ca="1" si="7"/>
        <v>0</v>
      </c>
      <c r="I24" s="13">
        <f t="shared" ca="1" si="7"/>
        <v>0</v>
      </c>
      <c r="J24" s="13">
        <f t="shared" ca="1" si="7"/>
        <v>0</v>
      </c>
      <c r="K24" s="13">
        <f t="shared" ca="1" si="7"/>
        <v>0</v>
      </c>
      <c r="L24" s="13">
        <f t="shared" ca="1" si="7"/>
        <v>0</v>
      </c>
      <c r="M24" s="13">
        <f t="shared" ca="1" si="7"/>
        <v>0</v>
      </c>
      <c r="N24" s="13">
        <f t="shared" ca="1" si="7"/>
        <v>0</v>
      </c>
      <c r="O24" s="13">
        <f t="shared" ca="1" si="7"/>
        <v>0</v>
      </c>
      <c r="P24" s="13">
        <f t="shared" ca="1" si="7"/>
        <v>0</v>
      </c>
      <c r="Q24" s="13">
        <f t="shared" ca="1" si="7"/>
        <v>0</v>
      </c>
    </row>
    <row r="25" spans="1:21">
      <c r="A25">
        <v>0</v>
      </c>
      <c r="B25" s="13">
        <f t="shared" ca="1" si="7"/>
        <v>-4.6177914268072332E-3</v>
      </c>
      <c r="C25" s="13">
        <f t="shared" ca="1" si="7"/>
        <v>-3.5902549137049246E-2</v>
      </c>
      <c r="D25" s="13">
        <f t="shared" ca="1" si="7"/>
        <v>-3.5908347681982999E-3</v>
      </c>
      <c r="E25" s="13">
        <f t="shared" ca="1" si="7"/>
        <v>0</v>
      </c>
      <c r="F25" s="13">
        <f t="shared" ca="1" si="7"/>
        <v>0</v>
      </c>
      <c r="G25" s="13">
        <f t="shared" ca="1" si="7"/>
        <v>0</v>
      </c>
      <c r="H25" s="13">
        <f t="shared" ca="1" si="7"/>
        <v>0</v>
      </c>
      <c r="I25" s="13">
        <f t="shared" ca="1" si="7"/>
        <v>0</v>
      </c>
      <c r="J25" s="13">
        <f t="shared" ca="1" si="7"/>
        <v>0</v>
      </c>
      <c r="K25" s="13">
        <f t="shared" ca="1" si="7"/>
        <v>0</v>
      </c>
      <c r="L25" s="13">
        <f t="shared" ca="1" si="7"/>
        <v>0</v>
      </c>
      <c r="M25" s="13">
        <f t="shared" ca="1" si="7"/>
        <v>0</v>
      </c>
      <c r="N25" s="13">
        <f t="shared" ca="1" si="7"/>
        <v>0</v>
      </c>
      <c r="O25" s="13">
        <f t="shared" ca="1" si="7"/>
        <v>0</v>
      </c>
      <c r="P25" s="13">
        <f t="shared" ca="1" si="7"/>
        <v>0</v>
      </c>
      <c r="Q25" s="13">
        <f t="shared" ca="1" si="7"/>
        <v>0</v>
      </c>
    </row>
    <row r="26" spans="1:21">
      <c r="A26">
        <v>2</v>
      </c>
      <c r="B26" s="13">
        <f t="shared" ca="1" si="7"/>
        <v>-9.6322310598251359E-3</v>
      </c>
      <c r="C26" s="13">
        <f t="shared" ca="1" si="7"/>
        <v>3.1396203154637994E-2</v>
      </c>
      <c r="D26" s="13">
        <f t="shared" ca="1" si="7"/>
        <v>-7.4490998920692664E-3</v>
      </c>
      <c r="E26" s="13">
        <f t="shared" ca="1" si="7"/>
        <v>0</v>
      </c>
      <c r="F26" s="13">
        <f t="shared" ca="1" si="7"/>
        <v>0</v>
      </c>
      <c r="G26" s="13">
        <f t="shared" ca="1" si="7"/>
        <v>0</v>
      </c>
      <c r="H26" s="13">
        <f t="shared" ca="1" si="7"/>
        <v>0</v>
      </c>
      <c r="I26" s="13">
        <f t="shared" ca="1" si="7"/>
        <v>0</v>
      </c>
      <c r="J26" s="13">
        <f t="shared" ca="1" si="7"/>
        <v>0</v>
      </c>
      <c r="K26" s="13">
        <f t="shared" ca="1" si="7"/>
        <v>0</v>
      </c>
      <c r="L26" s="13">
        <f t="shared" ca="1" si="7"/>
        <v>0</v>
      </c>
      <c r="M26" s="13">
        <f t="shared" ca="1" si="7"/>
        <v>0</v>
      </c>
      <c r="N26" s="13">
        <f t="shared" ca="1" si="7"/>
        <v>0</v>
      </c>
      <c r="O26" s="13">
        <f t="shared" ca="1" si="7"/>
        <v>0</v>
      </c>
      <c r="P26" s="13">
        <f t="shared" ca="1" si="7"/>
        <v>0</v>
      </c>
      <c r="Q26" s="13">
        <f t="shared" ca="1" si="7"/>
        <v>0</v>
      </c>
    </row>
    <row r="27" spans="1:21">
      <c r="A27">
        <v>5</v>
      </c>
      <c r="B27" s="13">
        <f t="shared" ca="1" si="7"/>
        <v>-7.4497022126834844E-3</v>
      </c>
      <c r="C27" s="13">
        <f t="shared" ca="1" si="7"/>
        <v>2.1208082413586023E-2</v>
      </c>
      <c r="D27" s="13">
        <f t="shared" ca="1" si="7"/>
        <v>-3.1915965833212434E-3</v>
      </c>
      <c r="E27" s="13">
        <f t="shared" ca="1" si="7"/>
        <v>0</v>
      </c>
      <c r="F27" s="13">
        <f t="shared" ca="1" si="7"/>
        <v>0</v>
      </c>
      <c r="G27" s="13">
        <f t="shared" ca="1" si="7"/>
        <v>0</v>
      </c>
      <c r="H27" s="13">
        <f t="shared" ca="1" si="7"/>
        <v>0</v>
      </c>
      <c r="I27" s="13">
        <f t="shared" ca="1" si="7"/>
        <v>0</v>
      </c>
      <c r="J27" s="13">
        <f t="shared" ca="1" si="7"/>
        <v>0</v>
      </c>
      <c r="K27" s="13">
        <f t="shared" ca="1" si="7"/>
        <v>0</v>
      </c>
      <c r="L27" s="13">
        <f t="shared" ca="1" si="7"/>
        <v>0</v>
      </c>
      <c r="M27" s="13">
        <f t="shared" ca="1" si="7"/>
        <v>0</v>
      </c>
      <c r="N27" s="13">
        <f t="shared" ca="1" si="7"/>
        <v>0</v>
      </c>
      <c r="O27" s="13">
        <f t="shared" ca="1" si="7"/>
        <v>0</v>
      </c>
      <c r="P27" s="13">
        <f t="shared" ca="1" si="7"/>
        <v>0</v>
      </c>
      <c r="Q27" s="13">
        <f t="shared" ca="1" si="7"/>
        <v>0</v>
      </c>
    </row>
    <row r="28" spans="1:21">
      <c r="A28" s="37">
        <v>7</v>
      </c>
      <c r="B28" s="13">
        <f ca="1">100*(B$18*$A28+B$19-INDIRECT(ADDRESS(СтрокаY0-Строка0+ROW(),COLUMN()+$B$7-2+Col_interval*(COLUMN()-2),4,TRUE,"Данные отчета")))/range</f>
        <v>1.134651585632529E-3</v>
      </c>
      <c r="C28" s="13">
        <f t="shared" ca="1" si="7"/>
        <v>1.5902144787914546E-2</v>
      </c>
      <c r="D28" s="13">
        <f t="shared" ca="1" si="7"/>
        <v>2.0877436587574127E-3</v>
      </c>
      <c r="E28" s="13">
        <f t="shared" ca="1" si="7"/>
        <v>0</v>
      </c>
      <c r="F28" s="13">
        <f t="shared" ca="1" si="7"/>
        <v>0</v>
      </c>
      <c r="G28" s="13">
        <f t="shared" ca="1" si="7"/>
        <v>0</v>
      </c>
      <c r="H28" s="13">
        <f t="shared" ca="1" si="7"/>
        <v>0</v>
      </c>
      <c r="I28" s="13">
        <f t="shared" ca="1" si="7"/>
        <v>0</v>
      </c>
      <c r="J28" s="13">
        <f t="shared" ca="1" si="7"/>
        <v>0</v>
      </c>
      <c r="K28" s="13">
        <f t="shared" ca="1" si="7"/>
        <v>0</v>
      </c>
      <c r="L28" s="13">
        <f t="shared" ca="1" si="7"/>
        <v>0</v>
      </c>
      <c r="M28" s="13">
        <f t="shared" ca="1" si="7"/>
        <v>0</v>
      </c>
      <c r="N28" s="13">
        <f t="shared" ca="1" si="7"/>
        <v>0</v>
      </c>
      <c r="O28" s="13">
        <f t="shared" ca="1" si="7"/>
        <v>0</v>
      </c>
      <c r="P28" s="13">
        <f t="shared" ca="1" si="7"/>
        <v>0</v>
      </c>
      <c r="Q28" s="13">
        <f t="shared" ca="1" si="7"/>
        <v>0</v>
      </c>
    </row>
    <row r="29" spans="1:21">
      <c r="A29" s="37">
        <v>10</v>
      </c>
      <c r="B29" s="48">
        <f ca="1">100*(B$18*$A29+B$19-INDIRECT(ADDRESS(СтрокаY0-Строка0+ROW(),COLUMN()+$B$7-2+Col_interval*(COLUMN()-2),4,TRUE,"Данные отчета")))/range</f>
        <v>0</v>
      </c>
      <c r="C29" s="48">
        <f t="shared" ca="1" si="7"/>
        <v>-5.4210108624275222E-18</v>
      </c>
      <c r="D29" s="48">
        <f t="shared" ca="1" si="7"/>
        <v>-5.5511151231257827E-15</v>
      </c>
      <c r="E29" s="48">
        <f t="shared" ca="1" si="7"/>
        <v>0</v>
      </c>
      <c r="F29" s="48">
        <f t="shared" ca="1" si="7"/>
        <v>0</v>
      </c>
      <c r="G29" s="48">
        <f t="shared" ca="1" si="7"/>
        <v>0</v>
      </c>
      <c r="H29" s="48">
        <f t="shared" ca="1" si="7"/>
        <v>0</v>
      </c>
      <c r="I29" s="48">
        <f t="shared" ca="1" si="7"/>
        <v>0</v>
      </c>
      <c r="J29" s="48">
        <f t="shared" ca="1" si="7"/>
        <v>0</v>
      </c>
      <c r="K29" s="48">
        <f t="shared" ca="1" si="7"/>
        <v>0</v>
      </c>
      <c r="L29" s="48">
        <f t="shared" ca="1" si="7"/>
        <v>0</v>
      </c>
      <c r="M29" s="48">
        <f t="shared" ca="1" si="7"/>
        <v>0</v>
      </c>
      <c r="N29" s="48">
        <f t="shared" ca="1" si="7"/>
        <v>0</v>
      </c>
      <c r="O29" s="48">
        <f t="shared" ca="1" si="7"/>
        <v>0</v>
      </c>
      <c r="P29" s="48">
        <f t="shared" ca="1" si="7"/>
        <v>0</v>
      </c>
      <c r="Q29" s="48">
        <f t="shared" ca="1" si="7"/>
        <v>0</v>
      </c>
    </row>
    <row r="30" spans="1:21">
      <c r="A30" s="6" t="s">
        <v>40</v>
      </c>
      <c r="B30" s="51">
        <f t="shared" ref="B30:Q30" ca="1" si="8">IF(IF(ABS(MAXA(B$21:B$27))&gt;ABS(MINA(B$21:B$27)),1,0),MAX(B$21:B$27),MIN(B$21:B$27))</f>
        <v>-9.6322310598251359E-3</v>
      </c>
      <c r="C30" s="51">
        <f t="shared" ca="1" si="8"/>
        <v>-3.5902549137049246E-2</v>
      </c>
      <c r="D30" s="51">
        <f t="shared" ca="1" si="8"/>
        <v>-7.4490998920692664E-3</v>
      </c>
      <c r="E30" s="51">
        <f t="shared" ca="1" si="8"/>
        <v>0</v>
      </c>
      <c r="F30" s="51">
        <f t="shared" ca="1" si="8"/>
        <v>0</v>
      </c>
      <c r="G30" s="51">
        <f t="shared" ca="1" si="8"/>
        <v>0</v>
      </c>
      <c r="H30" s="51">
        <f t="shared" ca="1" si="8"/>
        <v>0</v>
      </c>
      <c r="I30" s="51">
        <f t="shared" ca="1" si="8"/>
        <v>0</v>
      </c>
      <c r="J30" s="51">
        <f t="shared" ca="1" si="8"/>
        <v>0</v>
      </c>
      <c r="K30" s="51">
        <f t="shared" ca="1" si="8"/>
        <v>0</v>
      </c>
      <c r="L30" s="51">
        <f t="shared" ca="1" si="8"/>
        <v>0</v>
      </c>
      <c r="M30" s="51">
        <f t="shared" ca="1" si="8"/>
        <v>0</v>
      </c>
      <c r="N30" s="51">
        <f t="shared" ca="1" si="8"/>
        <v>0</v>
      </c>
      <c r="O30" s="51">
        <f t="shared" ca="1" si="8"/>
        <v>0</v>
      </c>
      <c r="P30" s="51">
        <f t="shared" ca="1" si="8"/>
        <v>0</v>
      </c>
      <c r="Q30" s="51">
        <f t="shared" ca="1" si="8"/>
        <v>0</v>
      </c>
      <c r="S30" s="7"/>
      <c r="U30" s="8"/>
    </row>
    <row r="31" spans="1:21">
      <c r="A31" s="6" t="s">
        <v>45</v>
      </c>
      <c r="B31" s="14">
        <f ca="1">MAX((B30:Q30))</f>
        <v>0</v>
      </c>
      <c r="C31" s="6" t="s">
        <v>46</v>
      </c>
      <c r="D31" s="14">
        <f ca="1">MIN((B30:Q30))</f>
        <v>-3.5902549137049246E-2</v>
      </c>
    </row>
    <row r="33" spans="1:9" ht="18.75">
      <c r="A33" s="15" t="s">
        <v>53</v>
      </c>
      <c r="B33" s="16"/>
      <c r="C33" s="16"/>
      <c r="D33" s="16"/>
      <c r="E33" s="16"/>
      <c r="F33" s="16"/>
      <c r="G33" s="16"/>
      <c r="H33" s="16"/>
      <c r="I33" s="16"/>
    </row>
  </sheetData>
  <mergeCells count="2">
    <mergeCell ref="B20:Q20"/>
    <mergeCell ref="F2:L8"/>
  </mergeCells>
  <conditionalFormatting sqref="B21:Q30">
    <cfRule type="cellIs" dxfId="3" priority="2" operator="notBetween">
      <formula>-$D$7</formula>
      <formula>$D$7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8"/>
  <sheetViews>
    <sheetView zoomScale="70" zoomScaleNormal="70" workbookViewId="0">
      <selection activeCell="D7" sqref="D7"/>
    </sheetView>
  </sheetViews>
  <sheetFormatPr defaultRowHeight="15"/>
  <cols>
    <col min="1" max="1" width="26.7109375" customWidth="1"/>
    <col min="2" max="2" width="23.7109375" customWidth="1"/>
    <col min="3" max="3" width="27.42578125" customWidth="1"/>
    <col min="4" max="4" width="23.140625" customWidth="1"/>
    <col min="5" max="5" width="16.7109375" customWidth="1"/>
    <col min="6" max="6" width="22.5703125" customWidth="1"/>
    <col min="7" max="7" width="21.5703125" customWidth="1"/>
    <col min="8" max="8" width="21.85546875" customWidth="1"/>
    <col min="9" max="9" width="24.7109375" customWidth="1"/>
    <col min="10" max="10" width="23.42578125" customWidth="1"/>
    <col min="11" max="11" width="22.42578125" customWidth="1"/>
    <col min="12" max="12" width="26.7109375" customWidth="1"/>
    <col min="13" max="13" width="21.5703125" customWidth="1"/>
    <col min="14" max="14" width="24" customWidth="1"/>
    <col min="15" max="15" width="24.140625" customWidth="1"/>
    <col min="16" max="16" width="23.140625" customWidth="1"/>
    <col min="17" max="17" width="21.7109375" customWidth="1"/>
  </cols>
  <sheetData>
    <row r="1" spans="1:17" ht="15.75">
      <c r="A1" s="18"/>
      <c r="B1" s="18" t="s">
        <v>4</v>
      </c>
      <c r="C1" s="18" t="s">
        <v>5</v>
      </c>
      <c r="D1" s="18" t="s">
        <v>6</v>
      </c>
      <c r="E1" s="18" t="s">
        <v>7</v>
      </c>
      <c r="F1" s="18" t="s">
        <v>8</v>
      </c>
      <c r="G1" s="18" t="s">
        <v>9</v>
      </c>
      <c r="H1" s="18" t="s">
        <v>10</v>
      </c>
      <c r="I1" s="18" t="s">
        <v>11</v>
      </c>
      <c r="J1" s="18" t="s">
        <v>12</v>
      </c>
      <c r="K1" s="18" t="s">
        <v>13</v>
      </c>
      <c r="L1" s="18" t="s">
        <v>14</v>
      </c>
      <c r="M1" s="18" t="s">
        <v>15</v>
      </c>
      <c r="N1" s="18" t="s">
        <v>16</v>
      </c>
      <c r="O1" s="18" t="s">
        <v>17</v>
      </c>
      <c r="P1" s="18" t="s">
        <v>18</v>
      </c>
      <c r="Q1" s="18" t="s">
        <v>19</v>
      </c>
    </row>
    <row r="2" spans="1:17" ht="31.5">
      <c r="A2" s="19" t="s">
        <v>20</v>
      </c>
      <c r="B2" s="58">
        <f>32768*2</f>
        <v>65536</v>
      </c>
      <c r="C2" s="21" t="s">
        <v>21</v>
      </c>
      <c r="D2" s="21"/>
      <c r="E2" s="72" t="s">
        <v>81</v>
      </c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4"/>
    </row>
    <row r="3" spans="1:17" ht="15.75" customHeight="1">
      <c r="A3" s="21" t="s">
        <v>25</v>
      </c>
      <c r="B3" s="55">
        <v>3</v>
      </c>
      <c r="C3" s="23" t="s">
        <v>26</v>
      </c>
      <c r="D3" s="23"/>
      <c r="E3" s="75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7"/>
    </row>
    <row r="4" spans="1:17" ht="15.75" customHeight="1">
      <c r="A4" s="21" t="s">
        <v>27</v>
      </c>
      <c r="B4" s="55">
        <v>15</v>
      </c>
      <c r="C4" s="23" t="s">
        <v>48</v>
      </c>
      <c r="D4" s="23"/>
      <c r="E4" s="75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7"/>
    </row>
    <row r="5" spans="1:17" ht="31.5">
      <c r="A5" s="19" t="s">
        <v>76</v>
      </c>
      <c r="B5" s="55">
        <v>11</v>
      </c>
      <c r="C5" s="19" t="s">
        <v>77</v>
      </c>
      <c r="D5" s="55">
        <v>13</v>
      </c>
      <c r="E5" s="75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7"/>
    </row>
    <row r="6" spans="1:17" ht="47.25">
      <c r="A6" s="19" t="s">
        <v>58</v>
      </c>
      <c r="B6" s="55">
        <v>14</v>
      </c>
      <c r="C6" s="24" t="s">
        <v>54</v>
      </c>
      <c r="D6" s="56">
        <v>40</v>
      </c>
      <c r="E6" s="75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7"/>
    </row>
    <row r="7" spans="1:17" s="37" customFormat="1" ht="36" customHeight="1">
      <c r="A7" s="39" t="s">
        <v>80</v>
      </c>
      <c r="B7" s="57">
        <v>0</v>
      </c>
      <c r="C7" s="59" t="s">
        <v>78</v>
      </c>
      <c r="D7" s="55">
        <v>3</v>
      </c>
      <c r="E7" s="78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80"/>
    </row>
    <row r="8" spans="1:17" ht="15.75">
      <c r="A8" s="21" t="s">
        <v>49</v>
      </c>
      <c r="B8" s="26" t="str">
        <f t="shared" ref="B8:Q8" si="0">ADDRESS(СтрокаY0,COLUMN()+ColMin-2+Col_interval*(COLUMN()-2),4,TRUE,"Данные отчета")</f>
        <v>'Данные отчета'!K3</v>
      </c>
      <c r="C8" s="26" t="str">
        <f t="shared" si="0"/>
        <v>'Данные отчета'!Z3</v>
      </c>
      <c r="D8" s="26" t="str">
        <f t="shared" si="0"/>
        <v>'Данные отчета'!AO3</v>
      </c>
      <c r="E8" s="26" t="str">
        <f t="shared" si="0"/>
        <v>'Данные отчета'!BD3</v>
      </c>
      <c r="F8" s="26" t="str">
        <f t="shared" si="0"/>
        <v>'Данные отчета'!BS3</v>
      </c>
      <c r="G8" s="26" t="str">
        <f t="shared" si="0"/>
        <v>'Данные отчета'!CH3</v>
      </c>
      <c r="H8" s="26" t="str">
        <f t="shared" si="0"/>
        <v>'Данные отчета'!CW3</v>
      </c>
      <c r="I8" s="26" t="str">
        <f t="shared" si="0"/>
        <v>'Данные отчета'!DL3</v>
      </c>
      <c r="J8" s="26" t="str">
        <f t="shared" si="0"/>
        <v>'Данные отчета'!EA3</v>
      </c>
      <c r="K8" s="26" t="str">
        <f t="shared" si="0"/>
        <v>'Данные отчета'!EP3</v>
      </c>
      <c r="L8" s="26" t="str">
        <f t="shared" si="0"/>
        <v>'Данные отчета'!FE3</v>
      </c>
      <c r="M8" s="26" t="str">
        <f t="shared" si="0"/>
        <v>'Данные отчета'!FT3</v>
      </c>
      <c r="N8" s="26" t="str">
        <f t="shared" si="0"/>
        <v>'Данные отчета'!GI3</v>
      </c>
      <c r="O8" s="26" t="str">
        <f t="shared" si="0"/>
        <v>'Данные отчета'!GX3</v>
      </c>
      <c r="P8" s="26" t="str">
        <f t="shared" si="0"/>
        <v>'Данные отчета'!HM3</v>
      </c>
      <c r="Q8" s="26" t="str">
        <f t="shared" si="0"/>
        <v>'Данные отчета'!IB3</v>
      </c>
    </row>
    <row r="9" spans="1:17" ht="15.75">
      <c r="A9" s="21" t="s">
        <v>50</v>
      </c>
      <c r="B9" s="26" t="str">
        <f t="shared" ref="B9:Q9" si="1">ADDRESS(СтрокаY0,COLUMN()+ColMax-2+Col_interval*(COLUMN()-2),4,TRUE,"Данные отчета")</f>
        <v>'Данные отчета'!M3</v>
      </c>
      <c r="C9" s="26" t="str">
        <f t="shared" si="1"/>
        <v>'Данные отчета'!AB3</v>
      </c>
      <c r="D9" s="26" t="str">
        <f t="shared" si="1"/>
        <v>'Данные отчета'!AQ3</v>
      </c>
      <c r="E9" s="26" t="str">
        <f t="shared" si="1"/>
        <v>'Данные отчета'!BF3</v>
      </c>
      <c r="F9" s="26" t="str">
        <f t="shared" si="1"/>
        <v>'Данные отчета'!BU3</v>
      </c>
      <c r="G9" s="26" t="str">
        <f t="shared" si="1"/>
        <v>'Данные отчета'!CJ3</v>
      </c>
      <c r="H9" s="26" t="str">
        <f t="shared" si="1"/>
        <v>'Данные отчета'!CY3</v>
      </c>
      <c r="I9" s="26" t="str">
        <f t="shared" si="1"/>
        <v>'Данные отчета'!DN3</v>
      </c>
      <c r="J9" s="26" t="str">
        <f t="shared" si="1"/>
        <v>'Данные отчета'!EC3</v>
      </c>
      <c r="K9" s="26" t="str">
        <f t="shared" si="1"/>
        <v>'Данные отчета'!ER3</v>
      </c>
      <c r="L9" s="26" t="str">
        <f t="shared" si="1"/>
        <v>'Данные отчета'!FG3</v>
      </c>
      <c r="M9" s="26" t="str">
        <f t="shared" si="1"/>
        <v>'Данные отчета'!FV3</v>
      </c>
      <c r="N9" s="26" t="str">
        <f t="shared" si="1"/>
        <v>'Данные отчета'!GK3</v>
      </c>
      <c r="O9" s="26" t="str">
        <f t="shared" si="1"/>
        <v>'Данные отчета'!GZ3</v>
      </c>
      <c r="P9" s="26" t="str">
        <f t="shared" si="1"/>
        <v>'Данные отчета'!HO3</v>
      </c>
      <c r="Q9" s="26" t="str">
        <f t="shared" si="1"/>
        <v>'Данные отчета'!ID3</v>
      </c>
    </row>
    <row r="10" spans="1:17" s="37" customFormat="1" ht="15.75">
      <c r="A10" s="41" t="s">
        <v>79</v>
      </c>
      <c r="B10" s="46" t="str">
        <f t="shared" ref="B10:Q10" si="2">ADDRESS(СтрокаY0,COLUMN()+Noise_ColM-2+Col_interval*(COLUMN()-2),4,TRUE,"Данные отчета")</f>
        <v>'Данные отчета'!C3</v>
      </c>
      <c r="C10" s="46" t="str">
        <f t="shared" si="2"/>
        <v>'Данные отчета'!R3</v>
      </c>
      <c r="D10" s="46" t="str">
        <f t="shared" si="2"/>
        <v>'Данные отчета'!AG3</v>
      </c>
      <c r="E10" s="46" t="str">
        <f t="shared" si="2"/>
        <v>'Данные отчета'!AV3</v>
      </c>
      <c r="F10" s="46" t="str">
        <f t="shared" si="2"/>
        <v>'Данные отчета'!BK3</v>
      </c>
      <c r="G10" s="46" t="str">
        <f t="shared" si="2"/>
        <v>'Данные отчета'!BZ3</v>
      </c>
      <c r="H10" s="46" t="str">
        <f t="shared" si="2"/>
        <v>'Данные отчета'!CO3</v>
      </c>
      <c r="I10" s="46" t="str">
        <f t="shared" si="2"/>
        <v>'Данные отчета'!DD3</v>
      </c>
      <c r="J10" s="46" t="str">
        <f t="shared" si="2"/>
        <v>'Данные отчета'!DS3</v>
      </c>
      <c r="K10" s="46" t="str">
        <f t="shared" si="2"/>
        <v>'Данные отчета'!EH3</v>
      </c>
      <c r="L10" s="46" t="str">
        <f t="shared" si="2"/>
        <v>'Данные отчета'!EW3</v>
      </c>
      <c r="M10" s="46" t="str">
        <f t="shared" si="2"/>
        <v>'Данные отчета'!FL3</v>
      </c>
      <c r="N10" s="46" t="str">
        <f t="shared" si="2"/>
        <v>'Данные отчета'!GA3</v>
      </c>
      <c r="O10" s="46" t="str">
        <f t="shared" si="2"/>
        <v>'Данные отчета'!GP3</v>
      </c>
      <c r="P10" s="46" t="str">
        <f t="shared" si="2"/>
        <v>'Данные отчета'!HE3</v>
      </c>
      <c r="Q10" s="46" t="str">
        <f t="shared" si="2"/>
        <v>'Данные отчета'!HT3</v>
      </c>
    </row>
    <row r="11" spans="1:17" s="11" customFormat="1" ht="15.75">
      <c r="A11" s="21" t="s">
        <v>51</v>
      </c>
      <c r="B11" s="26">
        <f ca="1">INDIRECT(B8)</f>
        <v>-30686.237105263157</v>
      </c>
      <c r="C11" s="26">
        <f t="shared" ref="C11:Q11" ca="1" si="3">INDIRECT(C8)</f>
        <v>63.876775051607879</v>
      </c>
      <c r="D11" s="26">
        <f t="shared" ca="1" si="3"/>
        <v>0</v>
      </c>
      <c r="E11" s="26">
        <f t="shared" ca="1" si="3"/>
        <v>0</v>
      </c>
      <c r="F11" s="26">
        <f t="shared" ca="1" si="3"/>
        <v>0</v>
      </c>
      <c r="G11" s="26">
        <f t="shared" ca="1" si="3"/>
        <v>0</v>
      </c>
      <c r="H11" s="26">
        <f t="shared" ca="1" si="3"/>
        <v>0</v>
      </c>
      <c r="I11" s="26">
        <f t="shared" ca="1" si="3"/>
        <v>0</v>
      </c>
      <c r="J11" s="26">
        <f t="shared" ca="1" si="3"/>
        <v>0</v>
      </c>
      <c r="K11" s="26">
        <f t="shared" ca="1" si="3"/>
        <v>0</v>
      </c>
      <c r="L11" s="26">
        <f t="shared" ca="1" si="3"/>
        <v>0</v>
      </c>
      <c r="M11" s="26">
        <f t="shared" ca="1" si="3"/>
        <v>0</v>
      </c>
      <c r="N11" s="26">
        <f t="shared" ca="1" si="3"/>
        <v>0</v>
      </c>
      <c r="O11" s="26">
        <f t="shared" ca="1" si="3"/>
        <v>0</v>
      </c>
      <c r="P11" s="26">
        <f t="shared" ca="1" si="3"/>
        <v>0</v>
      </c>
      <c r="Q11" s="26">
        <f t="shared" ca="1" si="3"/>
        <v>0</v>
      </c>
    </row>
    <row r="12" spans="1:17" s="11" customFormat="1" ht="15.75">
      <c r="A12" s="21" t="s">
        <v>52</v>
      </c>
      <c r="B12" s="26">
        <f ca="1">INDIRECT(B9)</f>
        <v>-30686.878421052632</v>
      </c>
      <c r="C12" s="26">
        <f t="shared" ref="C12:Q12" ca="1" si="4">INDIRECT(C9)</f>
        <v>65.164516908882106</v>
      </c>
      <c r="D12" s="26">
        <f t="shared" ca="1" si="4"/>
        <v>0</v>
      </c>
      <c r="E12" s="26">
        <f t="shared" ca="1" si="4"/>
        <v>0</v>
      </c>
      <c r="F12" s="26">
        <f t="shared" ca="1" si="4"/>
        <v>0</v>
      </c>
      <c r="G12" s="26">
        <f t="shared" ca="1" si="4"/>
        <v>0</v>
      </c>
      <c r="H12" s="26">
        <f t="shared" ca="1" si="4"/>
        <v>0</v>
      </c>
      <c r="I12" s="26">
        <f t="shared" ca="1" si="4"/>
        <v>0</v>
      </c>
      <c r="J12" s="26">
        <f t="shared" ca="1" si="4"/>
        <v>0</v>
      </c>
      <c r="K12" s="26">
        <f t="shared" ca="1" si="4"/>
        <v>0</v>
      </c>
      <c r="L12" s="26">
        <f t="shared" ca="1" si="4"/>
        <v>0</v>
      </c>
      <c r="M12" s="26">
        <f t="shared" ca="1" si="4"/>
        <v>0</v>
      </c>
      <c r="N12" s="26">
        <f t="shared" ca="1" si="4"/>
        <v>0</v>
      </c>
      <c r="O12" s="26">
        <f t="shared" ca="1" si="4"/>
        <v>0</v>
      </c>
      <c r="P12" s="26">
        <f t="shared" ca="1" si="4"/>
        <v>0</v>
      </c>
      <c r="Q12" s="26">
        <f t="shared" ca="1" si="4"/>
        <v>0</v>
      </c>
    </row>
    <row r="13" spans="1:17" s="11" customFormat="1" ht="15.75">
      <c r="A13" s="21" t="s">
        <v>3</v>
      </c>
      <c r="B13" s="26">
        <f ca="1">INDIRECT(B10)</f>
        <v>-30685.639210526315</v>
      </c>
      <c r="C13" s="26">
        <f t="shared" ref="C13:Q13" ca="1" si="5">INDIRECT(C10)</f>
        <v>63.243568252035367</v>
      </c>
      <c r="D13" s="26">
        <f t="shared" ca="1" si="5"/>
        <v>-30687.529736842105</v>
      </c>
      <c r="E13" s="26">
        <f t="shared" ca="1" si="5"/>
        <v>0</v>
      </c>
      <c r="F13" s="26">
        <f t="shared" ca="1" si="5"/>
        <v>0</v>
      </c>
      <c r="G13" s="26">
        <f t="shared" ca="1" si="5"/>
        <v>0</v>
      </c>
      <c r="H13" s="26">
        <f t="shared" ca="1" si="5"/>
        <v>0</v>
      </c>
      <c r="I13" s="26">
        <f t="shared" ca="1" si="5"/>
        <v>0</v>
      </c>
      <c r="J13" s="26">
        <f t="shared" ca="1" si="5"/>
        <v>0</v>
      </c>
      <c r="K13" s="26">
        <f t="shared" ca="1" si="5"/>
        <v>0</v>
      </c>
      <c r="L13" s="26">
        <f t="shared" ca="1" si="5"/>
        <v>0</v>
      </c>
      <c r="M13" s="26">
        <f t="shared" ca="1" si="5"/>
        <v>0</v>
      </c>
      <c r="N13" s="26">
        <f t="shared" ca="1" si="5"/>
        <v>0</v>
      </c>
      <c r="O13" s="26">
        <f t="shared" ca="1" si="5"/>
        <v>0</v>
      </c>
      <c r="P13" s="26">
        <f t="shared" ca="1" si="5"/>
        <v>0</v>
      </c>
      <c r="Q13" s="26">
        <f t="shared" ca="1" si="5"/>
        <v>0</v>
      </c>
    </row>
    <row r="14" spans="1:17" ht="18.75">
      <c r="A14" s="27" t="s">
        <v>43</v>
      </c>
      <c r="B14" s="71" t="s">
        <v>83</v>
      </c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</row>
    <row r="15" spans="1:17" ht="15.75">
      <c r="A15" s="28">
        <v>-10</v>
      </c>
      <c r="B15" s="29">
        <f t="shared" ref="B15:Q23" ca="1" si="6">0.5*MAXA(ABS(IF($B$7,$A15,INDIRECT(ADDRESS(СтрокаY0_2-Строка0_2+ROW(),COLUMN()+Noise_ColM-2+Col_interval*(COLUMN()-2),4,TRUE,"Данные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отчета"))),ABS(IF($B$7,$A15,INDIRECT(ADDRESS(СтрокаY0_2-Строка0_2+ROW(),COLUMN()+Noise_ColM-2+Col_interval*(COLUMN()-2),4,TRUE,"Данные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0.61960526315851894</v>
      </c>
      <c r="C15" s="29">
        <f t="shared" ca="1" si="6"/>
        <v>0.96047432842336988</v>
      </c>
      <c r="D15" s="29">
        <f t="shared" ca="1" si="6"/>
        <v>15343.764868421053</v>
      </c>
      <c r="E15" s="29">
        <f t="shared" ca="1" si="6"/>
        <v>0</v>
      </c>
      <c r="F15" s="29">
        <f t="shared" ca="1" si="6"/>
        <v>0</v>
      </c>
      <c r="G15" s="29">
        <f t="shared" ca="1" si="6"/>
        <v>0</v>
      </c>
      <c r="H15" s="29">
        <f t="shared" ca="1" si="6"/>
        <v>0</v>
      </c>
      <c r="I15" s="29">
        <f t="shared" ca="1" si="6"/>
        <v>0</v>
      </c>
      <c r="J15" s="29">
        <f t="shared" ca="1" si="6"/>
        <v>0</v>
      </c>
      <c r="K15" s="29">
        <f t="shared" ca="1" si="6"/>
        <v>0</v>
      </c>
      <c r="L15" s="29">
        <f t="shared" ca="1" si="6"/>
        <v>0</v>
      </c>
      <c r="M15" s="29">
        <f t="shared" ca="1" si="6"/>
        <v>0</v>
      </c>
      <c r="N15" s="29">
        <f t="shared" ca="1" si="6"/>
        <v>0</v>
      </c>
      <c r="O15" s="29">
        <f t="shared" ca="1" si="6"/>
        <v>0</v>
      </c>
      <c r="P15" s="29">
        <f t="shared" ca="1" si="6"/>
        <v>0</v>
      </c>
      <c r="Q15" s="29">
        <f t="shared" ca="1" si="6"/>
        <v>0</v>
      </c>
    </row>
    <row r="16" spans="1:17" ht="15.75">
      <c r="A16" s="28">
        <v>-7</v>
      </c>
      <c r="B16" s="29">
        <f t="shared" ca="1" si="6"/>
        <v>0.37868421052735357</v>
      </c>
      <c r="C16" s="29">
        <f t="shared" ca="1" si="6"/>
        <v>3.9411785996300672</v>
      </c>
      <c r="D16" s="29">
        <f t="shared" ca="1" si="6"/>
        <v>10737.436842105262</v>
      </c>
      <c r="E16" s="29">
        <f t="shared" ca="1" si="6"/>
        <v>0</v>
      </c>
      <c r="F16" s="29">
        <f t="shared" ca="1" si="6"/>
        <v>0</v>
      </c>
      <c r="G16" s="29">
        <f t="shared" ca="1" si="6"/>
        <v>0</v>
      </c>
      <c r="H16" s="29">
        <f t="shared" ca="1" si="6"/>
        <v>0</v>
      </c>
      <c r="I16" s="29">
        <f t="shared" ca="1" si="6"/>
        <v>0</v>
      </c>
      <c r="J16" s="29">
        <f t="shared" ca="1" si="6"/>
        <v>0</v>
      </c>
      <c r="K16" s="29">
        <f t="shared" ca="1" si="6"/>
        <v>0</v>
      </c>
      <c r="L16" s="29">
        <f t="shared" ca="1" si="6"/>
        <v>0</v>
      </c>
      <c r="M16" s="29">
        <f t="shared" ca="1" si="6"/>
        <v>0</v>
      </c>
      <c r="N16" s="29">
        <f t="shared" ca="1" si="6"/>
        <v>0</v>
      </c>
      <c r="O16" s="29">
        <f t="shared" ca="1" si="6"/>
        <v>0</v>
      </c>
      <c r="P16" s="29">
        <f t="shared" ca="1" si="6"/>
        <v>0</v>
      </c>
      <c r="Q16" s="29">
        <f t="shared" ca="1" si="6"/>
        <v>0</v>
      </c>
    </row>
    <row r="17" spans="1:17" ht="15.75">
      <c r="A17" s="28">
        <v>-5</v>
      </c>
      <c r="B17" s="29">
        <f t="shared" ca="1" si="6"/>
        <v>0.21131578947370144</v>
      </c>
      <c r="C17" s="29">
        <f t="shared" ca="1" si="6"/>
        <v>3.379448885440695</v>
      </c>
      <c r="D17" s="29">
        <f t="shared" ca="1" si="6"/>
        <v>7666.4664473684206</v>
      </c>
      <c r="E17" s="29">
        <f t="shared" ca="1" si="6"/>
        <v>0</v>
      </c>
      <c r="F17" s="29">
        <f t="shared" ca="1" si="6"/>
        <v>0</v>
      </c>
      <c r="G17" s="29">
        <f t="shared" ca="1" si="6"/>
        <v>0</v>
      </c>
      <c r="H17" s="29">
        <f t="shared" ca="1" si="6"/>
        <v>0</v>
      </c>
      <c r="I17" s="29">
        <f t="shared" ca="1" si="6"/>
        <v>0</v>
      </c>
      <c r="J17" s="29">
        <f t="shared" ca="1" si="6"/>
        <v>0</v>
      </c>
      <c r="K17" s="29">
        <f t="shared" ca="1" si="6"/>
        <v>0</v>
      </c>
      <c r="L17" s="29">
        <f t="shared" ca="1" si="6"/>
        <v>0</v>
      </c>
      <c r="M17" s="29">
        <f t="shared" ca="1" si="6"/>
        <v>0</v>
      </c>
      <c r="N17" s="29">
        <f t="shared" ca="1" si="6"/>
        <v>0</v>
      </c>
      <c r="O17" s="29">
        <f t="shared" ca="1" si="6"/>
        <v>0</v>
      </c>
      <c r="P17" s="29">
        <f t="shared" ca="1" si="6"/>
        <v>0</v>
      </c>
      <c r="Q17" s="29">
        <f t="shared" ca="1" si="6"/>
        <v>0</v>
      </c>
    </row>
    <row r="18" spans="1:17" ht="15.75">
      <c r="A18" s="28">
        <v>-2</v>
      </c>
      <c r="B18" s="29">
        <f t="shared" ca="1" si="6"/>
        <v>0.15763157894753022</v>
      </c>
      <c r="C18" s="29">
        <f t="shared" ca="1" si="6"/>
        <v>3.7216159723478306</v>
      </c>
      <c r="D18" s="29">
        <f t="shared" ca="1" si="6"/>
        <v>3060.403157894737</v>
      </c>
      <c r="E18" s="29">
        <f t="shared" ca="1" si="6"/>
        <v>0</v>
      </c>
      <c r="F18" s="29">
        <f t="shared" ca="1" si="6"/>
        <v>0</v>
      </c>
      <c r="G18" s="29">
        <f t="shared" ca="1" si="6"/>
        <v>0</v>
      </c>
      <c r="H18" s="29">
        <f t="shared" ca="1" si="6"/>
        <v>0</v>
      </c>
      <c r="I18" s="29">
        <f t="shared" ca="1" si="6"/>
        <v>0</v>
      </c>
      <c r="J18" s="29">
        <f t="shared" ca="1" si="6"/>
        <v>0</v>
      </c>
      <c r="K18" s="29">
        <f t="shared" ca="1" si="6"/>
        <v>0</v>
      </c>
      <c r="L18" s="29">
        <f t="shared" ca="1" si="6"/>
        <v>0</v>
      </c>
      <c r="M18" s="29">
        <f t="shared" ca="1" si="6"/>
        <v>0</v>
      </c>
      <c r="N18" s="29">
        <f t="shared" ca="1" si="6"/>
        <v>0</v>
      </c>
      <c r="O18" s="29">
        <f t="shared" ca="1" si="6"/>
        <v>0</v>
      </c>
      <c r="P18" s="29">
        <f t="shared" ca="1" si="6"/>
        <v>0</v>
      </c>
      <c r="Q18" s="29">
        <f t="shared" ca="1" si="6"/>
        <v>0</v>
      </c>
    </row>
    <row r="19" spans="1:17" ht="15.75">
      <c r="A19" s="28">
        <v>0</v>
      </c>
      <c r="B19" s="29">
        <f t="shared" ca="1" si="6"/>
        <v>0.16697368421052516</v>
      </c>
      <c r="C19" s="29">
        <f t="shared" ca="1" si="6"/>
        <v>1.0076917748437175</v>
      </c>
      <c r="D19" s="29">
        <f t="shared" ca="1" si="6"/>
        <v>10.834473684210526</v>
      </c>
      <c r="E19" s="29">
        <f t="shared" ca="1" si="6"/>
        <v>0</v>
      </c>
      <c r="F19" s="29">
        <f t="shared" ca="1" si="6"/>
        <v>0</v>
      </c>
      <c r="G19" s="29">
        <f t="shared" ca="1" si="6"/>
        <v>0</v>
      </c>
      <c r="H19" s="29">
        <f t="shared" ca="1" si="6"/>
        <v>0</v>
      </c>
      <c r="I19" s="29">
        <f t="shared" ca="1" si="6"/>
        <v>0</v>
      </c>
      <c r="J19" s="29">
        <f t="shared" ca="1" si="6"/>
        <v>0</v>
      </c>
      <c r="K19" s="29">
        <f t="shared" ca="1" si="6"/>
        <v>0</v>
      </c>
      <c r="L19" s="29">
        <f t="shared" ca="1" si="6"/>
        <v>0</v>
      </c>
      <c r="M19" s="29">
        <f t="shared" ca="1" si="6"/>
        <v>0</v>
      </c>
      <c r="N19" s="29">
        <f t="shared" ca="1" si="6"/>
        <v>0</v>
      </c>
      <c r="O19" s="29">
        <f t="shared" ca="1" si="6"/>
        <v>0</v>
      </c>
      <c r="P19" s="29">
        <f t="shared" ca="1" si="6"/>
        <v>0</v>
      </c>
      <c r="Q19" s="29">
        <f t="shared" ca="1" si="6"/>
        <v>0</v>
      </c>
    </row>
    <row r="20" spans="1:17" ht="15.75">
      <c r="A20" s="28">
        <v>2</v>
      </c>
      <c r="B20" s="29">
        <f t="shared" ca="1" si="6"/>
        <v>0.60894736842101338</v>
      </c>
      <c r="C20" s="29">
        <f t="shared" ca="1" si="6"/>
        <v>7.9381381527134476E-2</v>
      </c>
      <c r="D20" s="29">
        <f t="shared" ca="1" si="6"/>
        <v>3082.7832894736844</v>
      </c>
      <c r="E20" s="29">
        <f t="shared" ca="1" si="6"/>
        <v>0</v>
      </c>
      <c r="F20" s="29">
        <f t="shared" ca="1" si="6"/>
        <v>0</v>
      </c>
      <c r="G20" s="29">
        <f t="shared" ca="1" si="6"/>
        <v>0</v>
      </c>
      <c r="H20" s="29">
        <f t="shared" ca="1" si="6"/>
        <v>0</v>
      </c>
      <c r="I20" s="29">
        <f t="shared" ca="1" si="6"/>
        <v>0</v>
      </c>
      <c r="J20" s="29">
        <f t="shared" ca="1" si="6"/>
        <v>0</v>
      </c>
      <c r="K20" s="29">
        <f t="shared" ca="1" si="6"/>
        <v>0</v>
      </c>
      <c r="L20" s="29">
        <f t="shared" ca="1" si="6"/>
        <v>0</v>
      </c>
      <c r="M20" s="29">
        <f t="shared" ca="1" si="6"/>
        <v>0</v>
      </c>
      <c r="N20" s="29">
        <f t="shared" ca="1" si="6"/>
        <v>0</v>
      </c>
      <c r="O20" s="29">
        <f t="shared" ca="1" si="6"/>
        <v>0</v>
      </c>
      <c r="P20" s="29">
        <f t="shared" ca="1" si="6"/>
        <v>0</v>
      </c>
      <c r="Q20" s="29">
        <f t="shared" ca="1" si="6"/>
        <v>0</v>
      </c>
    </row>
    <row r="21" spans="1:17" ht="15.75">
      <c r="A21" s="28">
        <v>5</v>
      </c>
      <c r="B21" s="29">
        <f t="shared" ca="1" si="6"/>
        <v>1.0685526315792231</v>
      </c>
      <c r="C21" s="29">
        <f t="shared" ca="1" si="6"/>
        <v>0.14324119228031318</v>
      </c>
      <c r="D21" s="29">
        <f t="shared" ca="1" si="6"/>
        <v>7687.415</v>
      </c>
      <c r="E21" s="29">
        <f t="shared" ca="1" si="6"/>
        <v>0</v>
      </c>
      <c r="F21" s="29">
        <f t="shared" ca="1" si="6"/>
        <v>0</v>
      </c>
      <c r="G21" s="29">
        <f t="shared" ca="1" si="6"/>
        <v>0</v>
      </c>
      <c r="H21" s="29">
        <f t="shared" ca="1" si="6"/>
        <v>0</v>
      </c>
      <c r="I21" s="29">
        <f t="shared" ca="1" si="6"/>
        <v>0</v>
      </c>
      <c r="J21" s="29">
        <f t="shared" ca="1" si="6"/>
        <v>0</v>
      </c>
      <c r="K21" s="29">
        <f t="shared" ca="1" si="6"/>
        <v>0</v>
      </c>
      <c r="L21" s="29">
        <f t="shared" ca="1" si="6"/>
        <v>0</v>
      </c>
      <c r="M21" s="29">
        <f t="shared" ca="1" si="6"/>
        <v>0</v>
      </c>
      <c r="N21" s="29">
        <f t="shared" ca="1" si="6"/>
        <v>0</v>
      </c>
      <c r="O21" s="29">
        <f t="shared" ca="1" si="6"/>
        <v>0</v>
      </c>
      <c r="P21" s="29">
        <f t="shared" ca="1" si="6"/>
        <v>0</v>
      </c>
      <c r="Q21" s="29">
        <f t="shared" ca="1" si="6"/>
        <v>0</v>
      </c>
    </row>
    <row r="22" spans="1:17" ht="15.75">
      <c r="A22" s="28">
        <v>7</v>
      </c>
      <c r="B22" s="29">
        <f t="shared" ca="1" si="6"/>
        <v>0.35499999999956344</v>
      </c>
      <c r="C22" s="29">
        <f t="shared" ca="1" si="6"/>
        <v>9.96175240021826E-2</v>
      </c>
      <c r="D22" s="29">
        <f t="shared" ca="1" si="6"/>
        <v>10756.369605263159</v>
      </c>
      <c r="E22" s="29">
        <f t="shared" ca="1" si="6"/>
        <v>0</v>
      </c>
      <c r="F22" s="29">
        <f t="shared" ca="1" si="6"/>
        <v>0</v>
      </c>
      <c r="G22" s="29">
        <f t="shared" ca="1" si="6"/>
        <v>0</v>
      </c>
      <c r="H22" s="29">
        <f t="shared" ca="1" si="6"/>
        <v>0</v>
      </c>
      <c r="I22" s="29">
        <f t="shared" ca="1" si="6"/>
        <v>0</v>
      </c>
      <c r="J22" s="29">
        <f t="shared" ca="1" si="6"/>
        <v>0</v>
      </c>
      <c r="K22" s="29">
        <f t="shared" ca="1" si="6"/>
        <v>0</v>
      </c>
      <c r="L22" s="29">
        <f t="shared" ca="1" si="6"/>
        <v>0</v>
      </c>
      <c r="M22" s="29">
        <f t="shared" ca="1" si="6"/>
        <v>0</v>
      </c>
      <c r="N22" s="29">
        <f t="shared" ca="1" si="6"/>
        <v>0</v>
      </c>
      <c r="O22" s="29">
        <f t="shared" ca="1" si="6"/>
        <v>0</v>
      </c>
      <c r="P22" s="29">
        <f t="shared" ca="1" si="6"/>
        <v>0</v>
      </c>
      <c r="Q22" s="29">
        <f t="shared" ca="1" si="6"/>
        <v>0</v>
      </c>
    </row>
    <row r="23" spans="1:17" ht="15.75">
      <c r="A23" s="28">
        <v>10</v>
      </c>
      <c r="B23" s="29">
        <f t="shared" ca="1" si="6"/>
        <v>0.81078947368405352</v>
      </c>
      <c r="C23" s="29">
        <f t="shared" ca="1" si="6"/>
        <v>5.7724054806744363E-2</v>
      </c>
      <c r="D23" s="29">
        <f t="shared" ca="1" si="6"/>
        <v>15363.080526315789</v>
      </c>
      <c r="E23" s="29">
        <f t="shared" ca="1" si="6"/>
        <v>0</v>
      </c>
      <c r="F23" s="29">
        <f t="shared" ca="1" si="6"/>
        <v>0</v>
      </c>
      <c r="G23" s="29">
        <f t="shared" ca="1" si="6"/>
        <v>0</v>
      </c>
      <c r="H23" s="29">
        <f t="shared" ca="1" si="6"/>
        <v>0</v>
      </c>
      <c r="I23" s="29">
        <f t="shared" ca="1" si="6"/>
        <v>0</v>
      </c>
      <c r="J23" s="29">
        <f t="shared" ca="1" si="6"/>
        <v>0</v>
      </c>
      <c r="K23" s="29">
        <f t="shared" ca="1" si="6"/>
        <v>0</v>
      </c>
      <c r="L23" s="29">
        <f t="shared" ca="1" si="6"/>
        <v>0</v>
      </c>
      <c r="M23" s="29">
        <f t="shared" ca="1" si="6"/>
        <v>0</v>
      </c>
      <c r="N23" s="29">
        <f t="shared" ca="1" si="6"/>
        <v>0</v>
      </c>
      <c r="O23" s="29">
        <f t="shared" ca="1" si="6"/>
        <v>0</v>
      </c>
      <c r="P23" s="29">
        <f t="shared" ca="1" si="6"/>
        <v>0</v>
      </c>
      <c r="Q23" s="29">
        <f t="shared" ca="1" si="6"/>
        <v>0</v>
      </c>
    </row>
    <row r="24" spans="1:17" ht="15.75">
      <c r="A24" s="30" t="s">
        <v>82</v>
      </c>
      <c r="B24" s="29">
        <f ca="1">MAX((B15:B23))</f>
        <v>1.0685526315792231</v>
      </c>
      <c r="C24" s="29">
        <f ca="1">MAX((C15:C23))</f>
        <v>3.9411785996300672</v>
      </c>
      <c r="D24" s="29">
        <f t="shared" ref="D24:Q24" ca="1" si="7">MAX((D15:D23))</f>
        <v>15363.080526315789</v>
      </c>
      <c r="E24" s="29">
        <f t="shared" ca="1" si="7"/>
        <v>0</v>
      </c>
      <c r="F24" s="29">
        <f t="shared" ca="1" si="7"/>
        <v>0</v>
      </c>
      <c r="G24" s="29">
        <f t="shared" ca="1" si="7"/>
        <v>0</v>
      </c>
      <c r="H24" s="29">
        <f t="shared" ca="1" si="7"/>
        <v>0</v>
      </c>
      <c r="I24" s="29">
        <f t="shared" ca="1" si="7"/>
        <v>0</v>
      </c>
      <c r="J24" s="29">
        <f t="shared" ca="1" si="7"/>
        <v>0</v>
      </c>
      <c r="K24" s="29">
        <f t="shared" ca="1" si="7"/>
        <v>0</v>
      </c>
      <c r="L24" s="29">
        <f t="shared" ca="1" si="7"/>
        <v>0</v>
      </c>
      <c r="M24" s="29">
        <f t="shared" ca="1" si="7"/>
        <v>0</v>
      </c>
      <c r="N24" s="29">
        <f t="shared" ca="1" si="7"/>
        <v>0</v>
      </c>
      <c r="O24" s="29">
        <f t="shared" ca="1" si="7"/>
        <v>0</v>
      </c>
      <c r="P24" s="29">
        <f t="shared" ca="1" si="7"/>
        <v>0</v>
      </c>
      <c r="Q24" s="29">
        <f t="shared" ca="1" si="7"/>
        <v>0</v>
      </c>
    </row>
    <row r="25" spans="1:17" ht="15.75">
      <c r="A25" s="30" t="s">
        <v>45</v>
      </c>
      <c r="B25" s="32">
        <f ca="1">MAX((B24:Q24))</f>
        <v>15363.080526315789</v>
      </c>
      <c r="C25" s="30" t="s">
        <v>46</v>
      </c>
      <c r="D25" s="32">
        <f ca="1">MIN((B24:Q24))</f>
        <v>0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</row>
    <row r="26" spans="1:17" ht="31.5">
      <c r="A26" s="60" t="s">
        <v>84</v>
      </c>
      <c r="B26" s="63">
        <f ca="1">100*B25/range_2</f>
        <v>23.44220051012541</v>
      </c>
      <c r="C26" s="62" t="s">
        <v>85</v>
      </c>
      <c r="D26" s="63">
        <f ca="1">100*D25/range_2</f>
        <v>0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</row>
    <row r="27" spans="1:17">
      <c r="A27" s="28"/>
      <c r="B27" s="28"/>
      <c r="C27" s="61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</row>
    <row r="28" spans="1:17" ht="18.75">
      <c r="A28" s="33" t="s">
        <v>53</v>
      </c>
      <c r="B28" s="34"/>
      <c r="C28" s="34"/>
      <c r="D28" s="34"/>
      <c r="E28" s="34"/>
      <c r="F28" s="34"/>
      <c r="G28" s="34"/>
      <c r="H28" s="34"/>
      <c r="I28" s="34"/>
      <c r="J28" s="35"/>
      <c r="K28" s="35"/>
      <c r="L28" s="35"/>
      <c r="M28" s="35"/>
      <c r="N28" s="35"/>
      <c r="O28" s="35"/>
      <c r="P28" s="35"/>
      <c r="Q28" s="35"/>
    </row>
  </sheetData>
  <mergeCells count="2">
    <mergeCell ref="B14:Q14"/>
    <mergeCell ref="E2:Q7"/>
  </mergeCells>
  <conditionalFormatting sqref="B15:Q24">
    <cfRule type="cellIs" dxfId="2" priority="1" operator="greaterThan">
      <formula>$D$6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Q38"/>
  <sheetViews>
    <sheetView zoomScale="70" zoomScaleNormal="70" workbookViewId="0">
      <selection activeCell="B11" sqref="B11"/>
    </sheetView>
  </sheetViews>
  <sheetFormatPr defaultRowHeight="15"/>
  <cols>
    <col min="1" max="1" width="26.7109375" style="17" customWidth="1"/>
    <col min="2" max="2" width="23.7109375" style="17" customWidth="1"/>
    <col min="3" max="3" width="27.42578125" style="17" customWidth="1"/>
    <col min="4" max="4" width="23.140625" style="17" customWidth="1"/>
    <col min="5" max="10" width="14.28515625" style="17" bestFit="1" customWidth="1"/>
    <col min="11" max="11" width="22.42578125" style="17" customWidth="1"/>
    <col min="12" max="12" width="26.7109375" style="17" customWidth="1"/>
    <col min="13" max="13" width="21.5703125" style="17" customWidth="1"/>
    <col min="14" max="14" width="24" style="17" customWidth="1"/>
    <col min="15" max="15" width="24.140625" style="17" customWidth="1"/>
    <col min="16" max="16" width="23.140625" style="17" customWidth="1"/>
    <col min="17" max="17" width="21.7109375" style="17" customWidth="1"/>
    <col min="18" max="16384" width="9.140625" style="17"/>
  </cols>
  <sheetData>
    <row r="1" spans="1:17" ht="15.75">
      <c r="A1" s="18"/>
      <c r="B1" s="18" t="s">
        <v>4</v>
      </c>
      <c r="C1" s="18" t="s">
        <v>5</v>
      </c>
      <c r="D1" s="18" t="s">
        <v>6</v>
      </c>
      <c r="E1" s="18" t="s">
        <v>7</v>
      </c>
      <c r="F1" s="18" t="s">
        <v>8</v>
      </c>
      <c r="G1" s="18" t="s">
        <v>9</v>
      </c>
      <c r="H1" s="18" t="s">
        <v>10</v>
      </c>
      <c r="I1" s="18" t="s">
        <v>11</v>
      </c>
      <c r="J1" s="18" t="s">
        <v>12</v>
      </c>
      <c r="K1" s="18" t="s">
        <v>13</v>
      </c>
      <c r="L1" s="18" t="s">
        <v>14</v>
      </c>
      <c r="M1" s="18" t="s">
        <v>15</v>
      </c>
      <c r="N1" s="18" t="s">
        <v>16</v>
      </c>
      <c r="O1" s="18" t="s">
        <v>17</v>
      </c>
      <c r="P1" s="18" t="s">
        <v>18</v>
      </c>
      <c r="Q1" s="18" t="s">
        <v>19</v>
      </c>
    </row>
    <row r="2" spans="1:17" ht="31.5">
      <c r="A2" s="19" t="s">
        <v>20</v>
      </c>
      <c r="B2" s="20">
        <v>15000</v>
      </c>
      <c r="C2" s="21" t="s">
        <v>21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spans="1:17" ht="15.75">
      <c r="A3" s="21" t="s">
        <v>25</v>
      </c>
      <c r="B3" s="22">
        <v>3</v>
      </c>
      <c r="C3" s="23" t="s">
        <v>26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</row>
    <row r="4" spans="1:17" ht="15.75">
      <c r="A4" s="21" t="s">
        <v>27</v>
      </c>
      <c r="B4" s="22">
        <v>11</v>
      </c>
      <c r="C4" s="23" t="s">
        <v>48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</row>
    <row r="5" spans="1:17" ht="31.5">
      <c r="A5" s="19" t="s">
        <v>57</v>
      </c>
      <c r="B5" s="22">
        <v>3</v>
      </c>
      <c r="C5" s="19" t="s">
        <v>60</v>
      </c>
      <c r="D5" s="22">
        <v>7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</row>
    <row r="6" spans="1:17" ht="31.5">
      <c r="A6" s="19" t="s">
        <v>42</v>
      </c>
      <c r="B6" s="22">
        <v>16</v>
      </c>
      <c r="C6" s="24" t="s">
        <v>54</v>
      </c>
      <c r="D6" s="25">
        <v>0.2</v>
      </c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</row>
    <row r="7" spans="1:17" ht="15.75">
      <c r="A7" s="21" t="s">
        <v>59</v>
      </c>
      <c r="B7" s="26" t="str">
        <f>ADDRESS(BaseRow_АЧХ,COLUMN()+ColMin_АЧХ-2+Interval_АЧХ*(COLUMN()-2),4,TRUE,"Данные отчета")</f>
        <v>'Данные отчета'!G3</v>
      </c>
      <c r="C7" s="26" t="str">
        <f t="shared" ref="C7:Q7" si="0">ADDRESS(СтрокаY0,COLUMN()+ColMin-2+Col_interval*(COLUMN()-2),4,TRUE,"Данные отчета")</f>
        <v>'Данные отчета'!Z3</v>
      </c>
      <c r="D7" s="26" t="str">
        <f t="shared" si="0"/>
        <v>'Данные отчета'!AO3</v>
      </c>
      <c r="E7" s="26" t="str">
        <f t="shared" si="0"/>
        <v>'Данные отчета'!BD3</v>
      </c>
      <c r="F7" s="26" t="str">
        <f t="shared" si="0"/>
        <v>'Данные отчета'!BS3</v>
      </c>
      <c r="G7" s="26" t="str">
        <f t="shared" si="0"/>
        <v>'Данные отчета'!CH3</v>
      </c>
      <c r="H7" s="26" t="str">
        <f t="shared" si="0"/>
        <v>'Данные отчета'!CW3</v>
      </c>
      <c r="I7" s="26" t="str">
        <f t="shared" si="0"/>
        <v>'Данные отчета'!DL3</v>
      </c>
      <c r="J7" s="26" t="str">
        <f t="shared" si="0"/>
        <v>'Данные отчета'!EA3</v>
      </c>
      <c r="K7" s="26" t="str">
        <f t="shared" si="0"/>
        <v>'Данные отчета'!EP3</v>
      </c>
      <c r="L7" s="26" t="str">
        <f t="shared" si="0"/>
        <v>'Данные отчета'!FE3</v>
      </c>
      <c r="M7" s="26" t="str">
        <f t="shared" si="0"/>
        <v>'Данные отчета'!FT3</v>
      </c>
      <c r="N7" s="26" t="str">
        <f t="shared" si="0"/>
        <v>'Данные отчета'!GI3</v>
      </c>
      <c r="O7" s="26" t="str">
        <f t="shared" si="0"/>
        <v>'Данные отчета'!GX3</v>
      </c>
      <c r="P7" s="26" t="str">
        <f t="shared" si="0"/>
        <v>'Данные отчета'!HM3</v>
      </c>
      <c r="Q7" s="26" t="str">
        <f t="shared" si="0"/>
        <v>'Данные отчета'!IB3</v>
      </c>
    </row>
    <row r="8" spans="1:17" ht="15.75">
      <c r="A8" s="21" t="s">
        <v>56</v>
      </c>
      <c r="B8" s="26">
        <f ca="1">INDIRECT(B7)</f>
        <v>-30685.568157894737</v>
      </c>
      <c r="C8" s="26">
        <f t="shared" ref="C8:F8" ca="1" si="1">INDIRECT(C7)</f>
        <v>63.876775051607879</v>
      </c>
      <c r="D8" s="26">
        <f t="shared" ca="1" si="1"/>
        <v>0</v>
      </c>
      <c r="E8" s="26">
        <f t="shared" ca="1" si="1"/>
        <v>0</v>
      </c>
      <c r="F8" s="26">
        <f t="shared" ca="1" si="1"/>
        <v>0</v>
      </c>
      <c r="G8" s="26">
        <f t="shared" ref="G8" ca="1" si="2">INDIRECT(G7)</f>
        <v>0</v>
      </c>
      <c r="H8" s="26">
        <f t="shared" ref="H8" ca="1" si="3">INDIRECT(H7)</f>
        <v>0</v>
      </c>
      <c r="I8" s="26">
        <f t="shared" ref="I8:J8" ca="1" si="4">INDIRECT(I7)</f>
        <v>0</v>
      </c>
      <c r="J8" s="26">
        <f t="shared" ca="1" si="4"/>
        <v>0</v>
      </c>
      <c r="K8" s="26">
        <f t="shared" ref="K8" ca="1" si="5">INDIRECT(K7)</f>
        <v>0</v>
      </c>
      <c r="L8" s="26">
        <f t="shared" ref="L8" ca="1" si="6">INDIRECT(L7)</f>
        <v>0</v>
      </c>
      <c r="M8" s="26">
        <f t="shared" ref="M8:N8" ca="1" si="7">INDIRECT(M7)</f>
        <v>0</v>
      </c>
      <c r="N8" s="26">
        <f t="shared" ca="1" si="7"/>
        <v>0</v>
      </c>
      <c r="O8" s="26">
        <f t="shared" ref="O8" ca="1" si="8">INDIRECT(O7)</f>
        <v>0</v>
      </c>
      <c r="P8" s="26">
        <f t="shared" ref="P8" ca="1" si="9">INDIRECT(P7)</f>
        <v>0</v>
      </c>
      <c r="Q8" s="26">
        <f t="shared" ref="Q8" ca="1" si="10">INDIRECT(Q7)</f>
        <v>0</v>
      </c>
    </row>
    <row r="9" spans="1:17" ht="15.75">
      <c r="A9" s="21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</row>
    <row r="10" spans="1:17" ht="18.75">
      <c r="A10" s="27" t="s">
        <v>62</v>
      </c>
      <c r="B10" s="71" t="s">
        <v>55</v>
      </c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</row>
    <row r="11" spans="1:17" ht="15.75">
      <c r="A11" s="28">
        <v>1000</v>
      </c>
      <c r="B11" s="29">
        <f t="shared" ref="B11:B28" ca="1" si="11">20*LOG10(INDIRECT(ADDRESS(Y0_АЧХ+ROW()-Строка0_АЧХ,COLUMN()+ColMin_АЧХ-2+Interval_АЧХ*(COLUMN()-2),4,TRUE,"Данные отчета"))/B$8)</f>
        <v>0</v>
      </c>
      <c r="C11" s="29">
        <f t="shared" ref="C11:Q20" ca="1" si="12">INDIRECT(ADDRESS(Y0_АЧХ+ROW()-Строка0_АЧХ,COLUMN()+ColMin_АЧХ-2+Interval_АЧХ*(COLUMN()-2),4,TRUE,"Данные отчета"))/C$8</f>
        <v>0.9929267618216111</v>
      </c>
      <c r="D11" s="29" t="e">
        <f t="shared" ca="1" si="12"/>
        <v>#DIV/0!</v>
      </c>
      <c r="E11" s="29" t="e">
        <f t="shared" ca="1" si="12"/>
        <v>#DIV/0!</v>
      </c>
      <c r="F11" s="29" t="e">
        <f t="shared" ca="1" si="12"/>
        <v>#DIV/0!</v>
      </c>
      <c r="G11" s="29" t="e">
        <f t="shared" ca="1" si="12"/>
        <v>#DIV/0!</v>
      </c>
      <c r="H11" s="29" t="e">
        <f t="shared" ca="1" si="12"/>
        <v>#DIV/0!</v>
      </c>
      <c r="I11" s="29" t="e">
        <f t="shared" ca="1" si="12"/>
        <v>#DIV/0!</v>
      </c>
      <c r="J11" s="29" t="e">
        <f t="shared" ca="1" si="12"/>
        <v>#DIV/0!</v>
      </c>
      <c r="K11" s="29" t="e">
        <f t="shared" ca="1" si="12"/>
        <v>#DIV/0!</v>
      </c>
      <c r="L11" s="29" t="e">
        <f t="shared" ca="1" si="12"/>
        <v>#DIV/0!</v>
      </c>
      <c r="M11" s="29" t="e">
        <f t="shared" ca="1" si="12"/>
        <v>#DIV/0!</v>
      </c>
      <c r="N11" s="29" t="e">
        <f t="shared" ca="1" si="12"/>
        <v>#DIV/0!</v>
      </c>
      <c r="O11" s="29" t="e">
        <f t="shared" ca="1" si="12"/>
        <v>#DIV/0!</v>
      </c>
      <c r="P11" s="29" t="e">
        <f t="shared" ca="1" si="12"/>
        <v>#DIV/0!</v>
      </c>
      <c r="Q11" s="29" t="e">
        <f t="shared" ca="1" si="12"/>
        <v>#DIV/0!</v>
      </c>
    </row>
    <row r="12" spans="1:17" ht="15.75">
      <c r="A12" s="28">
        <v>2000</v>
      </c>
      <c r="B12" s="29">
        <f t="shared" ca="1" si="11"/>
        <v>-3.1006373971702632</v>
      </c>
      <c r="C12" s="29">
        <f t="shared" ca="1" si="12"/>
        <v>0.91167995155603321</v>
      </c>
      <c r="D12" s="29" t="e">
        <f t="shared" ca="1" si="12"/>
        <v>#DIV/0!</v>
      </c>
      <c r="E12" s="29" t="e">
        <f t="shared" ca="1" si="12"/>
        <v>#DIV/0!</v>
      </c>
      <c r="F12" s="29" t="e">
        <f t="shared" ca="1" si="12"/>
        <v>#DIV/0!</v>
      </c>
      <c r="G12" s="29" t="e">
        <f t="shared" ca="1" si="12"/>
        <v>#DIV/0!</v>
      </c>
      <c r="H12" s="29" t="e">
        <f t="shared" ca="1" si="12"/>
        <v>#DIV/0!</v>
      </c>
      <c r="I12" s="29" t="e">
        <f t="shared" ca="1" si="12"/>
        <v>#DIV/0!</v>
      </c>
      <c r="J12" s="29" t="e">
        <f t="shared" ca="1" si="12"/>
        <v>#DIV/0!</v>
      </c>
      <c r="K12" s="29" t="e">
        <f t="shared" ca="1" si="12"/>
        <v>#DIV/0!</v>
      </c>
      <c r="L12" s="29" t="e">
        <f t="shared" ca="1" si="12"/>
        <v>#DIV/0!</v>
      </c>
      <c r="M12" s="29" t="e">
        <f t="shared" ca="1" si="12"/>
        <v>#DIV/0!</v>
      </c>
      <c r="N12" s="29" t="e">
        <f t="shared" ca="1" si="12"/>
        <v>#DIV/0!</v>
      </c>
      <c r="O12" s="29" t="e">
        <f t="shared" ca="1" si="12"/>
        <v>#DIV/0!</v>
      </c>
      <c r="P12" s="29" t="e">
        <f t="shared" ca="1" si="12"/>
        <v>#DIV/0!</v>
      </c>
      <c r="Q12" s="29" t="e">
        <f t="shared" ca="1" si="12"/>
        <v>#DIV/0!</v>
      </c>
    </row>
    <row r="13" spans="1:17" ht="15.75">
      <c r="A13" s="28">
        <v>3000</v>
      </c>
      <c r="B13" s="29">
        <f t="shared" ca="1" si="11"/>
        <v>-6.0268286701723639</v>
      </c>
      <c r="C13" s="29">
        <f t="shared" ca="1" si="12"/>
        <v>0.77831065830824131</v>
      </c>
      <c r="D13" s="29" t="e">
        <f t="shared" ca="1" si="12"/>
        <v>#DIV/0!</v>
      </c>
      <c r="E13" s="29" t="e">
        <f t="shared" ca="1" si="12"/>
        <v>#DIV/0!</v>
      </c>
      <c r="F13" s="29" t="e">
        <f t="shared" ca="1" si="12"/>
        <v>#DIV/0!</v>
      </c>
      <c r="G13" s="29" t="e">
        <f t="shared" ca="1" si="12"/>
        <v>#DIV/0!</v>
      </c>
      <c r="H13" s="29" t="e">
        <f t="shared" ca="1" si="12"/>
        <v>#DIV/0!</v>
      </c>
      <c r="I13" s="29" t="e">
        <f t="shared" ca="1" si="12"/>
        <v>#DIV/0!</v>
      </c>
      <c r="J13" s="29" t="e">
        <f t="shared" ca="1" si="12"/>
        <v>#DIV/0!</v>
      </c>
      <c r="K13" s="29" t="e">
        <f t="shared" ca="1" si="12"/>
        <v>#DIV/0!</v>
      </c>
      <c r="L13" s="29" t="e">
        <f t="shared" ca="1" si="12"/>
        <v>#DIV/0!</v>
      </c>
      <c r="M13" s="29" t="e">
        <f t="shared" ca="1" si="12"/>
        <v>#DIV/0!</v>
      </c>
      <c r="N13" s="29" t="e">
        <f t="shared" ca="1" si="12"/>
        <v>#DIV/0!</v>
      </c>
      <c r="O13" s="29" t="e">
        <f t="shared" ca="1" si="12"/>
        <v>#DIV/0!</v>
      </c>
      <c r="P13" s="29" t="e">
        <f t="shared" ca="1" si="12"/>
        <v>#DIV/0!</v>
      </c>
      <c r="Q13" s="29" t="e">
        <f t="shared" ca="1" si="12"/>
        <v>#DIV/0!</v>
      </c>
    </row>
    <row r="14" spans="1:17" ht="15.75">
      <c r="A14" s="28">
        <v>4000</v>
      </c>
      <c r="B14" s="29">
        <f t="shared" ca="1" si="11"/>
        <v>-14.003036829958273</v>
      </c>
      <c r="C14" s="29">
        <f t="shared" ca="1" si="12"/>
        <v>0.81656389895696135</v>
      </c>
      <c r="D14" s="29" t="e">
        <f t="shared" ca="1" si="12"/>
        <v>#DIV/0!</v>
      </c>
      <c r="E14" s="29" t="e">
        <f t="shared" ca="1" si="12"/>
        <v>#DIV/0!</v>
      </c>
      <c r="F14" s="29" t="e">
        <f t="shared" ca="1" si="12"/>
        <v>#DIV/0!</v>
      </c>
      <c r="G14" s="29" t="e">
        <f t="shared" ca="1" si="12"/>
        <v>#DIV/0!</v>
      </c>
      <c r="H14" s="29" t="e">
        <f t="shared" ca="1" si="12"/>
        <v>#DIV/0!</v>
      </c>
      <c r="I14" s="29" t="e">
        <f t="shared" ca="1" si="12"/>
        <v>#DIV/0!</v>
      </c>
      <c r="J14" s="29" t="e">
        <f t="shared" ca="1" si="12"/>
        <v>#DIV/0!</v>
      </c>
      <c r="K14" s="29" t="e">
        <f t="shared" ca="1" si="12"/>
        <v>#DIV/0!</v>
      </c>
      <c r="L14" s="29" t="e">
        <f t="shared" ca="1" si="12"/>
        <v>#DIV/0!</v>
      </c>
      <c r="M14" s="29" t="e">
        <f t="shared" ca="1" si="12"/>
        <v>#DIV/0!</v>
      </c>
      <c r="N14" s="29" t="e">
        <f t="shared" ca="1" si="12"/>
        <v>#DIV/0!</v>
      </c>
      <c r="O14" s="29" t="e">
        <f t="shared" ca="1" si="12"/>
        <v>#DIV/0!</v>
      </c>
      <c r="P14" s="29" t="e">
        <f t="shared" ca="1" si="12"/>
        <v>#DIV/0!</v>
      </c>
      <c r="Q14" s="29" t="e">
        <f t="shared" ca="1" si="12"/>
        <v>#DIV/0!</v>
      </c>
    </row>
    <row r="15" spans="1:17" ht="15.75">
      <c r="A15" s="28">
        <v>5000</v>
      </c>
      <c r="B15" s="29" t="e">
        <f t="shared" ca="1" si="11"/>
        <v>#NUM!</v>
      </c>
      <c r="C15" s="29">
        <f t="shared" ca="1" si="12"/>
        <v>0.92552011472467588</v>
      </c>
      <c r="D15" s="29" t="e">
        <f t="shared" ca="1" si="12"/>
        <v>#DIV/0!</v>
      </c>
      <c r="E15" s="29" t="e">
        <f t="shared" ca="1" si="12"/>
        <v>#DIV/0!</v>
      </c>
      <c r="F15" s="29" t="e">
        <f t="shared" ca="1" si="12"/>
        <v>#DIV/0!</v>
      </c>
      <c r="G15" s="29" t="e">
        <f t="shared" ca="1" si="12"/>
        <v>#DIV/0!</v>
      </c>
      <c r="H15" s="29" t="e">
        <f t="shared" ca="1" si="12"/>
        <v>#DIV/0!</v>
      </c>
      <c r="I15" s="29" t="e">
        <f t="shared" ca="1" si="12"/>
        <v>#DIV/0!</v>
      </c>
      <c r="J15" s="29" t="e">
        <f t="shared" ca="1" si="12"/>
        <v>#DIV/0!</v>
      </c>
      <c r="K15" s="29" t="e">
        <f t="shared" ca="1" si="12"/>
        <v>#DIV/0!</v>
      </c>
      <c r="L15" s="29" t="e">
        <f t="shared" ca="1" si="12"/>
        <v>#DIV/0!</v>
      </c>
      <c r="M15" s="29" t="e">
        <f t="shared" ca="1" si="12"/>
        <v>#DIV/0!</v>
      </c>
      <c r="N15" s="29" t="e">
        <f t="shared" ca="1" si="12"/>
        <v>#DIV/0!</v>
      </c>
      <c r="O15" s="29" t="e">
        <f t="shared" ca="1" si="12"/>
        <v>#DIV/0!</v>
      </c>
      <c r="P15" s="29" t="e">
        <f t="shared" ca="1" si="12"/>
        <v>#DIV/0!</v>
      </c>
      <c r="Q15" s="29" t="e">
        <f t="shared" ca="1" si="12"/>
        <v>#DIV/0!</v>
      </c>
    </row>
    <row r="16" spans="1:17" ht="15.75">
      <c r="A16" s="28">
        <v>6000</v>
      </c>
      <c r="B16" s="29" t="e">
        <f t="shared" ca="1" si="11"/>
        <v>#NUM!</v>
      </c>
      <c r="C16" s="29">
        <f t="shared" ca="1" si="12"/>
        <v>0.1229831503509472</v>
      </c>
      <c r="D16" s="29" t="e">
        <f t="shared" ca="1" si="12"/>
        <v>#DIV/0!</v>
      </c>
      <c r="E16" s="29" t="e">
        <f t="shared" ca="1" si="12"/>
        <v>#DIV/0!</v>
      </c>
      <c r="F16" s="29" t="e">
        <f t="shared" ca="1" si="12"/>
        <v>#DIV/0!</v>
      </c>
      <c r="G16" s="29" t="e">
        <f t="shared" ca="1" si="12"/>
        <v>#DIV/0!</v>
      </c>
      <c r="H16" s="29" t="e">
        <f t="shared" ca="1" si="12"/>
        <v>#DIV/0!</v>
      </c>
      <c r="I16" s="29" t="e">
        <f t="shared" ca="1" si="12"/>
        <v>#DIV/0!</v>
      </c>
      <c r="J16" s="29" t="e">
        <f t="shared" ca="1" si="12"/>
        <v>#DIV/0!</v>
      </c>
      <c r="K16" s="29" t="e">
        <f t="shared" ca="1" si="12"/>
        <v>#DIV/0!</v>
      </c>
      <c r="L16" s="29" t="e">
        <f t="shared" ca="1" si="12"/>
        <v>#DIV/0!</v>
      </c>
      <c r="M16" s="29" t="e">
        <f t="shared" ca="1" si="12"/>
        <v>#DIV/0!</v>
      </c>
      <c r="N16" s="29" t="e">
        <f t="shared" ca="1" si="12"/>
        <v>#DIV/0!</v>
      </c>
      <c r="O16" s="29" t="e">
        <f t="shared" ca="1" si="12"/>
        <v>#DIV/0!</v>
      </c>
      <c r="P16" s="29" t="e">
        <f t="shared" ca="1" si="12"/>
        <v>#DIV/0!</v>
      </c>
      <c r="Q16" s="29" t="e">
        <f t="shared" ca="1" si="12"/>
        <v>#DIV/0!</v>
      </c>
    </row>
    <row r="17" spans="1:17" ht="15.75">
      <c r="A17" s="28">
        <v>7000</v>
      </c>
      <c r="B17" s="29" t="e">
        <f t="shared" ca="1" si="11"/>
        <v>#NUM!</v>
      </c>
      <c r="C17" s="29">
        <f t="shared" ca="1" si="12"/>
        <v>8.1364185334964659E-2</v>
      </c>
      <c r="D17" s="29" t="e">
        <f t="shared" ca="1" si="12"/>
        <v>#DIV/0!</v>
      </c>
      <c r="E17" s="29" t="e">
        <f t="shared" ca="1" si="12"/>
        <v>#DIV/0!</v>
      </c>
      <c r="F17" s="29" t="e">
        <f t="shared" ca="1" si="12"/>
        <v>#DIV/0!</v>
      </c>
      <c r="G17" s="29" t="e">
        <f t="shared" ca="1" si="12"/>
        <v>#DIV/0!</v>
      </c>
      <c r="H17" s="29" t="e">
        <f t="shared" ca="1" si="12"/>
        <v>#DIV/0!</v>
      </c>
      <c r="I17" s="29" t="e">
        <f t="shared" ca="1" si="12"/>
        <v>#DIV/0!</v>
      </c>
      <c r="J17" s="29" t="e">
        <f t="shared" ca="1" si="12"/>
        <v>#DIV/0!</v>
      </c>
      <c r="K17" s="29" t="e">
        <f t="shared" ca="1" si="12"/>
        <v>#DIV/0!</v>
      </c>
      <c r="L17" s="29" t="e">
        <f t="shared" ca="1" si="12"/>
        <v>#DIV/0!</v>
      </c>
      <c r="M17" s="29" t="e">
        <f t="shared" ca="1" si="12"/>
        <v>#DIV/0!</v>
      </c>
      <c r="N17" s="29" t="e">
        <f t="shared" ca="1" si="12"/>
        <v>#DIV/0!</v>
      </c>
      <c r="O17" s="29" t="e">
        <f t="shared" ca="1" si="12"/>
        <v>#DIV/0!</v>
      </c>
      <c r="P17" s="29" t="e">
        <f t="shared" ca="1" si="12"/>
        <v>#DIV/0!</v>
      </c>
      <c r="Q17" s="29" t="e">
        <f t="shared" ca="1" si="12"/>
        <v>#DIV/0!</v>
      </c>
    </row>
    <row r="18" spans="1:17" ht="15.75">
      <c r="A18" s="28">
        <v>8000</v>
      </c>
      <c r="B18" s="29" t="e">
        <f t="shared" ca="1" si="11"/>
        <v>#NUM!</v>
      </c>
      <c r="C18" s="29">
        <f t="shared" ca="1" si="12"/>
        <v>5.155779737499145E-2</v>
      </c>
      <c r="D18" s="29" t="e">
        <f t="shared" ca="1" si="12"/>
        <v>#DIV/0!</v>
      </c>
      <c r="E18" s="29" t="e">
        <f t="shared" ca="1" si="12"/>
        <v>#DIV/0!</v>
      </c>
      <c r="F18" s="29" t="e">
        <f t="shared" ca="1" si="12"/>
        <v>#DIV/0!</v>
      </c>
      <c r="G18" s="29" t="e">
        <f t="shared" ca="1" si="12"/>
        <v>#DIV/0!</v>
      </c>
      <c r="H18" s="29" t="e">
        <f t="shared" ca="1" si="12"/>
        <v>#DIV/0!</v>
      </c>
      <c r="I18" s="29" t="e">
        <f t="shared" ca="1" si="12"/>
        <v>#DIV/0!</v>
      </c>
      <c r="J18" s="29" t="e">
        <f t="shared" ca="1" si="12"/>
        <v>#DIV/0!</v>
      </c>
      <c r="K18" s="29" t="e">
        <f t="shared" ca="1" si="12"/>
        <v>#DIV/0!</v>
      </c>
      <c r="L18" s="29" t="e">
        <f t="shared" ca="1" si="12"/>
        <v>#DIV/0!</v>
      </c>
      <c r="M18" s="29" t="e">
        <f t="shared" ca="1" si="12"/>
        <v>#DIV/0!</v>
      </c>
      <c r="N18" s="29" t="e">
        <f t="shared" ca="1" si="12"/>
        <v>#DIV/0!</v>
      </c>
      <c r="O18" s="29" t="e">
        <f t="shared" ca="1" si="12"/>
        <v>#DIV/0!</v>
      </c>
      <c r="P18" s="29" t="e">
        <f t="shared" ca="1" si="12"/>
        <v>#DIV/0!</v>
      </c>
      <c r="Q18" s="29" t="e">
        <f t="shared" ca="1" si="12"/>
        <v>#DIV/0!</v>
      </c>
    </row>
    <row r="19" spans="1:17" ht="15.75">
      <c r="A19" s="28">
        <v>9000</v>
      </c>
      <c r="B19" s="29" t="e">
        <f t="shared" ca="1" si="11"/>
        <v>#NUM!</v>
      </c>
      <c r="C19" s="29">
        <f t="shared" ca="1" si="12"/>
        <v>7.6332375016787885E-2</v>
      </c>
      <c r="D19" s="29" t="e">
        <f t="shared" ca="1" si="12"/>
        <v>#DIV/0!</v>
      </c>
      <c r="E19" s="29" t="e">
        <f t="shared" ca="1" si="12"/>
        <v>#DIV/0!</v>
      </c>
      <c r="F19" s="29" t="e">
        <f t="shared" ca="1" si="12"/>
        <v>#DIV/0!</v>
      </c>
      <c r="G19" s="29" t="e">
        <f t="shared" ca="1" si="12"/>
        <v>#DIV/0!</v>
      </c>
      <c r="H19" s="29" t="e">
        <f t="shared" ca="1" si="12"/>
        <v>#DIV/0!</v>
      </c>
      <c r="I19" s="29" t="e">
        <f t="shared" ca="1" si="12"/>
        <v>#DIV/0!</v>
      </c>
      <c r="J19" s="29" t="e">
        <f t="shared" ca="1" si="12"/>
        <v>#DIV/0!</v>
      </c>
      <c r="K19" s="29" t="e">
        <f t="shared" ca="1" si="12"/>
        <v>#DIV/0!</v>
      </c>
      <c r="L19" s="29" t="e">
        <f t="shared" ca="1" si="12"/>
        <v>#DIV/0!</v>
      </c>
      <c r="M19" s="29" t="e">
        <f t="shared" ca="1" si="12"/>
        <v>#DIV/0!</v>
      </c>
      <c r="N19" s="29" t="e">
        <f t="shared" ca="1" si="12"/>
        <v>#DIV/0!</v>
      </c>
      <c r="O19" s="29" t="e">
        <f t="shared" ca="1" si="12"/>
        <v>#DIV/0!</v>
      </c>
      <c r="P19" s="29" t="e">
        <f t="shared" ca="1" si="12"/>
        <v>#DIV/0!</v>
      </c>
      <c r="Q19" s="29" t="e">
        <f t="shared" ca="1" si="12"/>
        <v>#DIV/0!</v>
      </c>
    </row>
    <row r="20" spans="1:17" ht="15.75">
      <c r="A20" s="28">
        <v>10000</v>
      </c>
      <c r="B20" s="29" t="e">
        <f t="shared" ca="1" si="11"/>
        <v>#NUM!</v>
      </c>
      <c r="C20" s="29">
        <f t="shared" ca="1" si="12"/>
        <v>0</v>
      </c>
      <c r="D20" s="29" t="e">
        <f t="shared" ca="1" si="12"/>
        <v>#DIV/0!</v>
      </c>
      <c r="E20" s="29" t="e">
        <f t="shared" ca="1" si="12"/>
        <v>#DIV/0!</v>
      </c>
      <c r="F20" s="29" t="e">
        <f t="shared" ca="1" si="12"/>
        <v>#DIV/0!</v>
      </c>
      <c r="G20" s="29" t="e">
        <f t="shared" ca="1" si="12"/>
        <v>#DIV/0!</v>
      </c>
      <c r="H20" s="29" t="e">
        <f t="shared" ca="1" si="12"/>
        <v>#DIV/0!</v>
      </c>
      <c r="I20" s="29" t="e">
        <f t="shared" ca="1" si="12"/>
        <v>#DIV/0!</v>
      </c>
      <c r="J20" s="29" t="e">
        <f t="shared" ca="1" si="12"/>
        <v>#DIV/0!</v>
      </c>
      <c r="K20" s="29" t="e">
        <f t="shared" ca="1" si="12"/>
        <v>#DIV/0!</v>
      </c>
      <c r="L20" s="29" t="e">
        <f t="shared" ca="1" si="12"/>
        <v>#DIV/0!</v>
      </c>
      <c r="M20" s="29" t="e">
        <f t="shared" ca="1" si="12"/>
        <v>#DIV/0!</v>
      </c>
      <c r="N20" s="29" t="e">
        <f t="shared" ca="1" si="12"/>
        <v>#DIV/0!</v>
      </c>
      <c r="O20" s="29" t="e">
        <f t="shared" ca="1" si="12"/>
        <v>#DIV/0!</v>
      </c>
      <c r="P20" s="29" t="e">
        <f t="shared" ca="1" si="12"/>
        <v>#DIV/0!</v>
      </c>
      <c r="Q20" s="29" t="e">
        <f t="shared" ca="1" si="12"/>
        <v>#DIV/0!</v>
      </c>
    </row>
    <row r="21" spans="1:17" ht="15.75">
      <c r="A21" s="28">
        <v>11000</v>
      </c>
      <c r="B21" s="29" t="e">
        <f t="shared" ca="1" si="11"/>
        <v>#NUM!</v>
      </c>
      <c r="C21" s="29">
        <f t="shared" ref="C21:Q28" ca="1" si="13">INDIRECT(ADDRESS(Y0_АЧХ+ROW()-Строка0_АЧХ,COLUMN()+ColMin_АЧХ-2+Interval_АЧХ*(COLUMN()-2),4,TRUE,"Данные отчета"))/C$8</f>
        <v>0</v>
      </c>
      <c r="D21" s="29" t="e">
        <f t="shared" ca="1" si="13"/>
        <v>#DIV/0!</v>
      </c>
      <c r="E21" s="29" t="e">
        <f t="shared" ca="1" si="13"/>
        <v>#DIV/0!</v>
      </c>
      <c r="F21" s="29" t="e">
        <f t="shared" ca="1" si="13"/>
        <v>#DIV/0!</v>
      </c>
      <c r="G21" s="29" t="e">
        <f t="shared" ca="1" si="13"/>
        <v>#DIV/0!</v>
      </c>
      <c r="H21" s="29" t="e">
        <f t="shared" ca="1" si="13"/>
        <v>#DIV/0!</v>
      </c>
      <c r="I21" s="29" t="e">
        <f t="shared" ca="1" si="13"/>
        <v>#DIV/0!</v>
      </c>
      <c r="J21" s="29" t="e">
        <f t="shared" ca="1" si="13"/>
        <v>#DIV/0!</v>
      </c>
      <c r="K21" s="29" t="e">
        <f t="shared" ca="1" si="13"/>
        <v>#DIV/0!</v>
      </c>
      <c r="L21" s="29" t="e">
        <f t="shared" ca="1" si="13"/>
        <v>#DIV/0!</v>
      </c>
      <c r="M21" s="29" t="e">
        <f t="shared" ca="1" si="13"/>
        <v>#DIV/0!</v>
      </c>
      <c r="N21" s="29" t="e">
        <f t="shared" ca="1" si="13"/>
        <v>#DIV/0!</v>
      </c>
      <c r="O21" s="29" t="e">
        <f t="shared" ca="1" si="13"/>
        <v>#DIV/0!</v>
      </c>
      <c r="P21" s="29" t="e">
        <f t="shared" ca="1" si="13"/>
        <v>#DIV/0!</v>
      </c>
      <c r="Q21" s="29" t="e">
        <f t="shared" ca="1" si="13"/>
        <v>#DIV/0!</v>
      </c>
    </row>
    <row r="22" spans="1:17" ht="15.75">
      <c r="A22" s="28">
        <v>12000</v>
      </c>
      <c r="B22" s="29" t="e">
        <f t="shared" ca="1" si="11"/>
        <v>#NUM!</v>
      </c>
      <c r="C22" s="29">
        <f t="shared" ca="1" si="13"/>
        <v>0</v>
      </c>
      <c r="D22" s="29" t="e">
        <f t="shared" ca="1" si="13"/>
        <v>#DIV/0!</v>
      </c>
      <c r="E22" s="29" t="e">
        <f t="shared" ca="1" si="13"/>
        <v>#DIV/0!</v>
      </c>
      <c r="F22" s="29" t="e">
        <f t="shared" ca="1" si="13"/>
        <v>#DIV/0!</v>
      </c>
      <c r="G22" s="29" t="e">
        <f t="shared" ca="1" si="13"/>
        <v>#DIV/0!</v>
      </c>
      <c r="H22" s="29" t="e">
        <f t="shared" ca="1" si="13"/>
        <v>#DIV/0!</v>
      </c>
      <c r="I22" s="29" t="e">
        <f t="shared" ca="1" si="13"/>
        <v>#DIV/0!</v>
      </c>
      <c r="J22" s="29" t="e">
        <f t="shared" ca="1" si="13"/>
        <v>#DIV/0!</v>
      </c>
      <c r="K22" s="29" t="e">
        <f t="shared" ca="1" si="13"/>
        <v>#DIV/0!</v>
      </c>
      <c r="L22" s="29" t="e">
        <f t="shared" ca="1" si="13"/>
        <v>#DIV/0!</v>
      </c>
      <c r="M22" s="29" t="e">
        <f t="shared" ca="1" si="13"/>
        <v>#DIV/0!</v>
      </c>
      <c r="N22" s="29" t="e">
        <f t="shared" ca="1" si="13"/>
        <v>#DIV/0!</v>
      </c>
      <c r="O22" s="29" t="e">
        <f t="shared" ca="1" si="13"/>
        <v>#DIV/0!</v>
      </c>
      <c r="P22" s="29" t="e">
        <f t="shared" ca="1" si="13"/>
        <v>#DIV/0!</v>
      </c>
      <c r="Q22" s="29" t="e">
        <f t="shared" ca="1" si="13"/>
        <v>#DIV/0!</v>
      </c>
    </row>
    <row r="23" spans="1:17" ht="15.75">
      <c r="A23" s="28">
        <v>13000</v>
      </c>
      <c r="B23" s="29" t="e">
        <f t="shared" ca="1" si="11"/>
        <v>#NUM!</v>
      </c>
      <c r="C23" s="29">
        <f t="shared" ca="1" si="13"/>
        <v>0</v>
      </c>
      <c r="D23" s="29" t="e">
        <f t="shared" ca="1" si="13"/>
        <v>#DIV/0!</v>
      </c>
      <c r="E23" s="29" t="e">
        <f t="shared" ca="1" si="13"/>
        <v>#DIV/0!</v>
      </c>
      <c r="F23" s="29" t="e">
        <f t="shared" ca="1" si="13"/>
        <v>#DIV/0!</v>
      </c>
      <c r="G23" s="29" t="e">
        <f t="shared" ca="1" si="13"/>
        <v>#DIV/0!</v>
      </c>
      <c r="H23" s="29" t="e">
        <f t="shared" ca="1" si="13"/>
        <v>#DIV/0!</v>
      </c>
      <c r="I23" s="29" t="e">
        <f t="shared" ca="1" si="13"/>
        <v>#DIV/0!</v>
      </c>
      <c r="J23" s="29" t="e">
        <f t="shared" ca="1" si="13"/>
        <v>#DIV/0!</v>
      </c>
      <c r="K23" s="29" t="e">
        <f t="shared" ca="1" si="13"/>
        <v>#DIV/0!</v>
      </c>
      <c r="L23" s="29" t="e">
        <f t="shared" ca="1" si="13"/>
        <v>#DIV/0!</v>
      </c>
      <c r="M23" s="29" t="e">
        <f t="shared" ca="1" si="13"/>
        <v>#DIV/0!</v>
      </c>
      <c r="N23" s="29" t="e">
        <f t="shared" ca="1" si="13"/>
        <v>#DIV/0!</v>
      </c>
      <c r="O23" s="29" t="e">
        <f t="shared" ca="1" si="13"/>
        <v>#DIV/0!</v>
      </c>
      <c r="P23" s="29" t="e">
        <f t="shared" ca="1" si="13"/>
        <v>#DIV/0!</v>
      </c>
      <c r="Q23" s="29" t="e">
        <f t="shared" ca="1" si="13"/>
        <v>#DIV/0!</v>
      </c>
    </row>
    <row r="24" spans="1:17" ht="15.75">
      <c r="A24" s="28">
        <v>14000</v>
      </c>
      <c r="B24" s="29" t="e">
        <f t="shared" ca="1" si="11"/>
        <v>#NUM!</v>
      </c>
      <c r="C24" s="29">
        <f t="shared" ca="1" si="13"/>
        <v>0</v>
      </c>
      <c r="D24" s="29" t="e">
        <f t="shared" ca="1" si="13"/>
        <v>#DIV/0!</v>
      </c>
      <c r="E24" s="29" t="e">
        <f t="shared" ca="1" si="13"/>
        <v>#DIV/0!</v>
      </c>
      <c r="F24" s="29" t="e">
        <f t="shared" ca="1" si="13"/>
        <v>#DIV/0!</v>
      </c>
      <c r="G24" s="29" t="e">
        <f t="shared" ca="1" si="13"/>
        <v>#DIV/0!</v>
      </c>
      <c r="H24" s="29" t="e">
        <f t="shared" ca="1" si="13"/>
        <v>#DIV/0!</v>
      </c>
      <c r="I24" s="29" t="e">
        <f t="shared" ca="1" si="13"/>
        <v>#DIV/0!</v>
      </c>
      <c r="J24" s="29" t="e">
        <f t="shared" ca="1" si="13"/>
        <v>#DIV/0!</v>
      </c>
      <c r="K24" s="29" t="e">
        <f t="shared" ca="1" si="13"/>
        <v>#DIV/0!</v>
      </c>
      <c r="L24" s="29" t="e">
        <f t="shared" ca="1" si="13"/>
        <v>#DIV/0!</v>
      </c>
      <c r="M24" s="29" t="e">
        <f t="shared" ca="1" si="13"/>
        <v>#DIV/0!</v>
      </c>
      <c r="N24" s="29" t="e">
        <f t="shared" ca="1" si="13"/>
        <v>#DIV/0!</v>
      </c>
      <c r="O24" s="29" t="e">
        <f t="shared" ca="1" si="13"/>
        <v>#DIV/0!</v>
      </c>
      <c r="P24" s="29" t="e">
        <f t="shared" ca="1" si="13"/>
        <v>#DIV/0!</v>
      </c>
      <c r="Q24" s="29" t="e">
        <f t="shared" ca="1" si="13"/>
        <v>#DIV/0!</v>
      </c>
    </row>
    <row r="25" spans="1:17" ht="15.75">
      <c r="A25" s="28">
        <v>15000</v>
      </c>
      <c r="B25" s="29" t="e">
        <f t="shared" ca="1" si="11"/>
        <v>#NUM!</v>
      </c>
      <c r="C25" s="29">
        <f t="shared" ca="1" si="13"/>
        <v>0</v>
      </c>
      <c r="D25" s="29" t="e">
        <f t="shared" ca="1" si="13"/>
        <v>#DIV/0!</v>
      </c>
      <c r="E25" s="29" t="e">
        <f t="shared" ca="1" si="13"/>
        <v>#DIV/0!</v>
      </c>
      <c r="F25" s="29" t="e">
        <f t="shared" ca="1" si="13"/>
        <v>#DIV/0!</v>
      </c>
      <c r="G25" s="29" t="e">
        <f t="shared" ca="1" si="13"/>
        <v>#DIV/0!</v>
      </c>
      <c r="H25" s="29" t="e">
        <f t="shared" ca="1" si="13"/>
        <v>#DIV/0!</v>
      </c>
      <c r="I25" s="29" t="e">
        <f t="shared" ca="1" si="13"/>
        <v>#DIV/0!</v>
      </c>
      <c r="J25" s="29" t="e">
        <f t="shared" ca="1" si="13"/>
        <v>#DIV/0!</v>
      </c>
      <c r="K25" s="29" t="e">
        <f t="shared" ca="1" si="13"/>
        <v>#DIV/0!</v>
      </c>
      <c r="L25" s="29" t="e">
        <f t="shared" ca="1" si="13"/>
        <v>#DIV/0!</v>
      </c>
      <c r="M25" s="29" t="e">
        <f t="shared" ca="1" si="13"/>
        <v>#DIV/0!</v>
      </c>
      <c r="N25" s="29" t="e">
        <f t="shared" ca="1" si="13"/>
        <v>#DIV/0!</v>
      </c>
      <c r="O25" s="29" t="e">
        <f t="shared" ca="1" si="13"/>
        <v>#DIV/0!</v>
      </c>
      <c r="P25" s="29" t="e">
        <f t="shared" ca="1" si="13"/>
        <v>#DIV/0!</v>
      </c>
      <c r="Q25" s="29" t="e">
        <f t="shared" ca="1" si="13"/>
        <v>#DIV/0!</v>
      </c>
    </row>
    <row r="26" spans="1:17" ht="15.75">
      <c r="A26" s="28">
        <v>16000</v>
      </c>
      <c r="B26" s="29" t="e">
        <f t="shared" ca="1" si="11"/>
        <v>#NUM!</v>
      </c>
      <c r="C26" s="29">
        <f t="shared" ca="1" si="13"/>
        <v>0</v>
      </c>
      <c r="D26" s="29" t="e">
        <f t="shared" ca="1" si="13"/>
        <v>#DIV/0!</v>
      </c>
      <c r="E26" s="29" t="e">
        <f t="shared" ca="1" si="13"/>
        <v>#DIV/0!</v>
      </c>
      <c r="F26" s="29" t="e">
        <f t="shared" ca="1" si="13"/>
        <v>#DIV/0!</v>
      </c>
      <c r="G26" s="29" t="e">
        <f t="shared" ca="1" si="13"/>
        <v>#DIV/0!</v>
      </c>
      <c r="H26" s="29" t="e">
        <f t="shared" ca="1" si="13"/>
        <v>#DIV/0!</v>
      </c>
      <c r="I26" s="29" t="e">
        <f t="shared" ca="1" si="13"/>
        <v>#DIV/0!</v>
      </c>
      <c r="J26" s="29" t="e">
        <f t="shared" ca="1" si="13"/>
        <v>#DIV/0!</v>
      </c>
      <c r="K26" s="29" t="e">
        <f t="shared" ca="1" si="13"/>
        <v>#DIV/0!</v>
      </c>
      <c r="L26" s="29" t="e">
        <f t="shared" ca="1" si="13"/>
        <v>#DIV/0!</v>
      </c>
      <c r="M26" s="29" t="e">
        <f t="shared" ca="1" si="13"/>
        <v>#DIV/0!</v>
      </c>
      <c r="N26" s="29" t="e">
        <f t="shared" ca="1" si="13"/>
        <v>#DIV/0!</v>
      </c>
      <c r="O26" s="29" t="e">
        <f t="shared" ca="1" si="13"/>
        <v>#DIV/0!</v>
      </c>
      <c r="P26" s="29" t="e">
        <f t="shared" ca="1" si="13"/>
        <v>#DIV/0!</v>
      </c>
      <c r="Q26" s="29" t="e">
        <f t="shared" ca="1" si="13"/>
        <v>#DIV/0!</v>
      </c>
    </row>
    <row r="27" spans="1:17" ht="15.75">
      <c r="A27" s="28">
        <v>17000</v>
      </c>
      <c r="B27" s="29" t="e">
        <f t="shared" ca="1" si="11"/>
        <v>#NUM!</v>
      </c>
      <c r="C27" s="29">
        <f t="shared" ca="1" si="13"/>
        <v>0</v>
      </c>
      <c r="D27" s="29" t="e">
        <f t="shared" ca="1" si="13"/>
        <v>#DIV/0!</v>
      </c>
      <c r="E27" s="29" t="e">
        <f t="shared" ca="1" si="13"/>
        <v>#DIV/0!</v>
      </c>
      <c r="F27" s="29" t="e">
        <f t="shared" ca="1" si="13"/>
        <v>#DIV/0!</v>
      </c>
      <c r="G27" s="29" t="e">
        <f t="shared" ca="1" si="13"/>
        <v>#DIV/0!</v>
      </c>
      <c r="H27" s="29" t="e">
        <f t="shared" ca="1" si="13"/>
        <v>#DIV/0!</v>
      </c>
      <c r="I27" s="29" t="e">
        <f t="shared" ca="1" si="13"/>
        <v>#DIV/0!</v>
      </c>
      <c r="J27" s="29" t="e">
        <f t="shared" ca="1" si="13"/>
        <v>#DIV/0!</v>
      </c>
      <c r="K27" s="29" t="e">
        <f t="shared" ca="1" si="13"/>
        <v>#DIV/0!</v>
      </c>
      <c r="L27" s="29" t="e">
        <f t="shared" ca="1" si="13"/>
        <v>#DIV/0!</v>
      </c>
      <c r="M27" s="29" t="e">
        <f t="shared" ca="1" si="13"/>
        <v>#DIV/0!</v>
      </c>
      <c r="N27" s="29" t="e">
        <f t="shared" ca="1" si="13"/>
        <v>#DIV/0!</v>
      </c>
      <c r="O27" s="29" t="e">
        <f t="shared" ca="1" si="13"/>
        <v>#DIV/0!</v>
      </c>
      <c r="P27" s="29" t="e">
        <f t="shared" ca="1" si="13"/>
        <v>#DIV/0!</v>
      </c>
      <c r="Q27" s="29" t="e">
        <f t="shared" ca="1" si="13"/>
        <v>#DIV/0!</v>
      </c>
    </row>
    <row r="28" spans="1:17" ht="15.75">
      <c r="A28" s="28">
        <v>18000</v>
      </c>
      <c r="B28" s="29" t="e">
        <f t="shared" ca="1" si="11"/>
        <v>#NUM!</v>
      </c>
      <c r="C28" s="29">
        <f t="shared" ca="1" si="13"/>
        <v>0</v>
      </c>
      <c r="D28" s="29" t="e">
        <f t="shared" ca="1" si="13"/>
        <v>#DIV/0!</v>
      </c>
      <c r="E28" s="29" t="e">
        <f t="shared" ca="1" si="13"/>
        <v>#DIV/0!</v>
      </c>
      <c r="F28" s="29" t="e">
        <f t="shared" ca="1" si="13"/>
        <v>#DIV/0!</v>
      </c>
      <c r="G28" s="29" t="e">
        <f t="shared" ca="1" si="13"/>
        <v>#DIV/0!</v>
      </c>
      <c r="H28" s="29" t="e">
        <f t="shared" ca="1" si="13"/>
        <v>#DIV/0!</v>
      </c>
      <c r="I28" s="29" t="e">
        <f t="shared" ca="1" si="13"/>
        <v>#DIV/0!</v>
      </c>
      <c r="J28" s="29" t="e">
        <f t="shared" ca="1" si="13"/>
        <v>#DIV/0!</v>
      </c>
      <c r="K28" s="29" t="e">
        <f t="shared" ca="1" si="13"/>
        <v>#DIV/0!</v>
      </c>
      <c r="L28" s="29" t="e">
        <f t="shared" ca="1" si="13"/>
        <v>#DIV/0!</v>
      </c>
      <c r="M28" s="29" t="e">
        <f t="shared" ca="1" si="13"/>
        <v>#DIV/0!</v>
      </c>
      <c r="N28" s="29" t="e">
        <f t="shared" ca="1" si="13"/>
        <v>#DIV/0!</v>
      </c>
      <c r="O28" s="29" t="e">
        <f t="shared" ca="1" si="13"/>
        <v>#DIV/0!</v>
      </c>
      <c r="P28" s="29" t="e">
        <f t="shared" ca="1" si="13"/>
        <v>#DIV/0!</v>
      </c>
      <c r="Q28" s="29" t="e">
        <f t="shared" ca="1" si="13"/>
        <v>#DIV/0!</v>
      </c>
    </row>
    <row r="29" spans="1:17" ht="15.75">
      <c r="A29" s="30" t="s">
        <v>61</v>
      </c>
      <c r="B29" s="31" t="e">
        <f t="shared" ref="B29:Q29" ca="1" si="14">MAXA(B$11:B$28)</f>
        <v>#NUM!</v>
      </c>
      <c r="C29" s="31">
        <f t="shared" ca="1" si="14"/>
        <v>0.9929267618216111</v>
      </c>
      <c r="D29" s="31" t="e">
        <f t="shared" ca="1" si="14"/>
        <v>#DIV/0!</v>
      </c>
      <c r="E29" s="31" t="e">
        <f t="shared" ca="1" si="14"/>
        <v>#DIV/0!</v>
      </c>
      <c r="F29" s="31" t="e">
        <f t="shared" ca="1" si="14"/>
        <v>#DIV/0!</v>
      </c>
      <c r="G29" s="31" t="e">
        <f t="shared" ca="1" si="14"/>
        <v>#DIV/0!</v>
      </c>
      <c r="H29" s="31" t="e">
        <f t="shared" ca="1" si="14"/>
        <v>#DIV/0!</v>
      </c>
      <c r="I29" s="31" t="e">
        <f t="shared" ca="1" si="14"/>
        <v>#DIV/0!</v>
      </c>
      <c r="J29" s="31" t="e">
        <f t="shared" ca="1" si="14"/>
        <v>#DIV/0!</v>
      </c>
      <c r="K29" s="31" t="e">
        <f t="shared" ca="1" si="14"/>
        <v>#DIV/0!</v>
      </c>
      <c r="L29" s="31" t="e">
        <f t="shared" ca="1" si="14"/>
        <v>#DIV/0!</v>
      </c>
      <c r="M29" s="31" t="e">
        <f t="shared" ca="1" si="14"/>
        <v>#DIV/0!</v>
      </c>
      <c r="N29" s="31" t="e">
        <f t="shared" ca="1" si="14"/>
        <v>#DIV/0!</v>
      </c>
      <c r="O29" s="31" t="e">
        <f t="shared" ca="1" si="14"/>
        <v>#DIV/0!</v>
      </c>
      <c r="P29" s="31" t="e">
        <f t="shared" ca="1" si="14"/>
        <v>#DIV/0!</v>
      </c>
      <c r="Q29" s="31" t="e">
        <f t="shared" ca="1" si="14"/>
        <v>#DIV/0!</v>
      </c>
    </row>
    <row r="30" spans="1:17" ht="15.75">
      <c r="A30" s="30" t="s">
        <v>45</v>
      </c>
      <c r="B30" s="32" t="e">
        <f ca="1">MAX((B29:Q29))</f>
        <v>#NUM!</v>
      </c>
      <c r="C30" s="30" t="s">
        <v>46</v>
      </c>
      <c r="D30" s="32" t="e">
        <f ca="1">MIN((B29:Q29))</f>
        <v>#NUM!</v>
      </c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</row>
    <row r="31" spans="1:17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</row>
    <row r="32" spans="1:17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</row>
    <row r="33" spans="1:17" ht="18.75">
      <c r="A33" s="33" t="s">
        <v>53</v>
      </c>
      <c r="B33" s="34"/>
      <c r="C33" s="34"/>
      <c r="D33" s="34"/>
      <c r="E33" s="34"/>
      <c r="F33" s="34"/>
      <c r="G33" s="34"/>
      <c r="H33" s="34"/>
      <c r="I33" s="34"/>
      <c r="J33" s="35"/>
      <c r="K33" s="35"/>
      <c r="L33" s="35"/>
      <c r="M33" s="35"/>
      <c r="N33" s="35"/>
      <c r="O33" s="35"/>
      <c r="P33" s="35"/>
      <c r="Q33" s="35"/>
    </row>
    <row r="38" spans="1:17">
      <c r="P38" s="36"/>
      <c r="Q38" s="36"/>
    </row>
  </sheetData>
  <mergeCells count="1">
    <mergeCell ref="B10:Q10"/>
  </mergeCells>
  <conditionalFormatting sqref="B11:Q28">
    <cfRule type="cellIs" dxfId="1" priority="1" operator="greaterThan">
      <formula>$D$6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32"/>
  <sheetViews>
    <sheetView zoomScale="70" zoomScaleNormal="70" workbookViewId="0">
      <selection activeCell="B10" sqref="B10"/>
    </sheetView>
  </sheetViews>
  <sheetFormatPr defaultRowHeight="15"/>
  <cols>
    <col min="1" max="1" width="26.7109375" style="37" customWidth="1"/>
    <col min="2" max="2" width="23.7109375" style="37" customWidth="1"/>
    <col min="3" max="3" width="27.42578125" style="37" customWidth="1"/>
    <col min="4" max="4" width="23.140625" style="37" customWidth="1"/>
    <col min="5" max="10" width="14.28515625" style="37" bestFit="1" customWidth="1"/>
    <col min="11" max="11" width="22.42578125" style="37" customWidth="1"/>
    <col min="12" max="12" width="26.7109375" style="37" customWidth="1"/>
    <col min="13" max="13" width="21.5703125" style="37" customWidth="1"/>
    <col min="14" max="14" width="24" style="37" customWidth="1"/>
    <col min="15" max="15" width="24.140625" style="37" customWidth="1"/>
    <col min="16" max="16" width="23.140625" style="37" customWidth="1"/>
    <col min="17" max="17" width="21.7109375" style="37" customWidth="1"/>
    <col min="18" max="16384" width="9.140625" style="37"/>
  </cols>
  <sheetData>
    <row r="1" spans="1:17" ht="15.75">
      <c r="A1" s="38"/>
      <c r="B1" s="38" t="s">
        <v>4</v>
      </c>
      <c r="C1" s="38" t="s">
        <v>5</v>
      </c>
      <c r="D1" s="38" t="s">
        <v>6</v>
      </c>
      <c r="E1" s="38" t="s">
        <v>7</v>
      </c>
      <c r="F1" s="38" t="s">
        <v>8</v>
      </c>
      <c r="G1" s="38" t="s">
        <v>9</v>
      </c>
      <c r="H1" s="38" t="s">
        <v>10</v>
      </c>
      <c r="I1" s="38" t="s">
        <v>11</v>
      </c>
      <c r="J1" s="38" t="s">
        <v>12</v>
      </c>
      <c r="K1" s="38" t="s">
        <v>13</v>
      </c>
      <c r="L1" s="38" t="s">
        <v>14</v>
      </c>
      <c r="M1" s="38" t="s">
        <v>15</v>
      </c>
      <c r="N1" s="38" t="s">
        <v>16</v>
      </c>
      <c r="O1" s="38" t="s">
        <v>17</v>
      </c>
      <c r="P1" s="38" t="s">
        <v>18</v>
      </c>
      <c r="Q1" s="38" t="s">
        <v>19</v>
      </c>
    </row>
    <row r="2" spans="1:17" ht="31.5">
      <c r="A2" s="39" t="s">
        <v>20</v>
      </c>
      <c r="B2" s="40">
        <v>10</v>
      </c>
      <c r="C2" s="41" t="s">
        <v>21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</row>
    <row r="3" spans="1:17" ht="15.75">
      <c r="A3" s="41" t="s">
        <v>25</v>
      </c>
      <c r="B3" s="42">
        <v>3</v>
      </c>
      <c r="C3" s="43" t="s">
        <v>26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</row>
    <row r="4" spans="1:17" ht="15.75">
      <c r="A4" s="41" t="s">
        <v>27</v>
      </c>
      <c r="B4" s="42">
        <v>10</v>
      </c>
      <c r="C4" s="43" t="s">
        <v>48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</row>
    <row r="5" spans="1:17" ht="15.75">
      <c r="A5" s="39" t="s">
        <v>63</v>
      </c>
      <c r="B5" s="42">
        <v>7</v>
      </c>
      <c r="C5" s="39"/>
      <c r="D5" s="42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</row>
    <row r="6" spans="1:17" ht="47.25">
      <c r="A6" s="39" t="s">
        <v>58</v>
      </c>
      <c r="B6" s="42">
        <v>16</v>
      </c>
      <c r="C6" s="44" t="s">
        <v>54</v>
      </c>
      <c r="D6" s="45">
        <v>0.2</v>
      </c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</row>
    <row r="7" spans="1:17" ht="15.75">
      <c r="A7" s="41" t="s">
        <v>30</v>
      </c>
      <c r="B7" s="46" t="str">
        <f t="shared" ref="B7:Q7" si="0">ADDRESS(СтрокаY0,COLUMN()+Col_АХ-2+interval_АХ*(COLUMN()-2),4,TRUE,"Данные отчета")</f>
        <v>'Данные отчета'!G3</v>
      </c>
      <c r="C7" s="46" t="str">
        <f t="shared" si="0"/>
        <v>'Данные отчета'!X3</v>
      </c>
      <c r="D7" s="46" t="str">
        <f t="shared" si="0"/>
        <v>'Данные отчета'!AO3</v>
      </c>
      <c r="E7" s="46" t="str">
        <f t="shared" si="0"/>
        <v>'Данные отчета'!BF3</v>
      </c>
      <c r="F7" s="46" t="str">
        <f t="shared" si="0"/>
        <v>'Данные отчета'!BW3</v>
      </c>
      <c r="G7" s="46" t="str">
        <f t="shared" si="0"/>
        <v>'Данные отчета'!CN3</v>
      </c>
      <c r="H7" s="46" t="str">
        <f t="shared" si="0"/>
        <v>'Данные отчета'!DE3</v>
      </c>
      <c r="I7" s="46" t="str">
        <f t="shared" si="0"/>
        <v>'Данные отчета'!DV3</v>
      </c>
      <c r="J7" s="46" t="str">
        <f t="shared" si="0"/>
        <v>'Данные отчета'!EM3</v>
      </c>
      <c r="K7" s="46" t="str">
        <f t="shared" si="0"/>
        <v>'Данные отчета'!FD3</v>
      </c>
      <c r="L7" s="46" t="str">
        <f t="shared" si="0"/>
        <v>'Данные отчета'!FU3</v>
      </c>
      <c r="M7" s="46" t="str">
        <f t="shared" si="0"/>
        <v>'Данные отчета'!GL3</v>
      </c>
      <c r="N7" s="46" t="str">
        <f t="shared" si="0"/>
        <v>'Данные отчета'!HC3</v>
      </c>
      <c r="O7" s="46" t="str">
        <f t="shared" si="0"/>
        <v>'Данные отчета'!HT3</v>
      </c>
      <c r="P7" s="46" t="str">
        <f t="shared" si="0"/>
        <v>'Данные отчета'!IK3</v>
      </c>
      <c r="Q7" s="46" t="str">
        <f t="shared" si="0"/>
        <v>'Данные отчета'!JB3</v>
      </c>
    </row>
    <row r="8" spans="1:17" ht="15.75">
      <c r="A8" s="41" t="s">
        <v>64</v>
      </c>
      <c r="B8" s="46">
        <f ca="1">INDIRECT(B7)</f>
        <v>-30685.568157894737</v>
      </c>
      <c r="C8" s="46">
        <f t="shared" ref="C8:Q8" ca="1" si="1">INDIRECT(C7)</f>
        <v>63.42495940760049</v>
      </c>
      <c r="D8" s="46">
        <f t="shared" ca="1" si="1"/>
        <v>0</v>
      </c>
      <c r="E8" s="46">
        <f t="shared" ca="1" si="1"/>
        <v>0</v>
      </c>
      <c r="F8" s="46">
        <f t="shared" ca="1" si="1"/>
        <v>0</v>
      </c>
      <c r="G8" s="46">
        <f t="shared" ca="1" si="1"/>
        <v>0</v>
      </c>
      <c r="H8" s="46">
        <f t="shared" ca="1" si="1"/>
        <v>0</v>
      </c>
      <c r="I8" s="46">
        <f t="shared" ca="1" si="1"/>
        <v>0</v>
      </c>
      <c r="J8" s="46">
        <f t="shared" ca="1" si="1"/>
        <v>0</v>
      </c>
      <c r="K8" s="46">
        <f t="shared" ca="1" si="1"/>
        <v>0</v>
      </c>
      <c r="L8" s="46">
        <f t="shared" ca="1" si="1"/>
        <v>0</v>
      </c>
      <c r="M8" s="46">
        <f t="shared" ca="1" si="1"/>
        <v>0</v>
      </c>
      <c r="N8" s="46">
        <f t="shared" ca="1" si="1"/>
        <v>0</v>
      </c>
      <c r="O8" s="46">
        <f t="shared" ca="1" si="1"/>
        <v>0</v>
      </c>
      <c r="P8" s="46">
        <f t="shared" ca="1" si="1"/>
        <v>0</v>
      </c>
      <c r="Q8" s="46">
        <f t="shared" ca="1" si="1"/>
        <v>0</v>
      </c>
    </row>
    <row r="9" spans="1:17" ht="18.75">
      <c r="A9" s="47" t="s">
        <v>43</v>
      </c>
      <c r="B9" s="81" t="s">
        <v>55</v>
      </c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</row>
    <row r="10" spans="1:17" ht="15.75">
      <c r="A10" s="35">
        <v>7</v>
      </c>
      <c r="B10" s="48">
        <f ca="1">100*(A10-INDIRECT(ADDRESS(СтрокаY0+ROW()-Строка0_АХ,COLUMN()+Col_АХ-2+interval_АХ*(COLUMN()-2),4,TRUE,"Данные отчета")))/Range_АХ</f>
        <v>306925.68157894735</v>
      </c>
      <c r="C10" s="48">
        <f t="shared" ref="C10:Q10" ca="1" si="2">100*(B10-INDIRECT(ADDRESS(СтрокаY0+ROW()-Строка0_АХ,COLUMN()+Col_АХ-2+interval_АХ*(COLUMN()-2),4,TRUE,"Данные отчета")))/Range_АХ</f>
        <v>3068622.5661953976</v>
      </c>
      <c r="D10" s="48">
        <f t="shared" ca="1" si="2"/>
        <v>30686225.661953975</v>
      </c>
      <c r="E10" s="48">
        <f t="shared" ca="1" si="2"/>
        <v>306862256.61953974</v>
      </c>
      <c r="F10" s="48">
        <f t="shared" ca="1" si="2"/>
        <v>3068622566.1953974</v>
      </c>
      <c r="G10" s="48">
        <f t="shared" ca="1" si="2"/>
        <v>30686225661.953972</v>
      </c>
      <c r="H10" s="48">
        <f t="shared" ca="1" si="2"/>
        <v>306862256619.53967</v>
      </c>
      <c r="I10" s="48">
        <f t="shared" ca="1" si="2"/>
        <v>3068622566195.397</v>
      </c>
      <c r="J10" s="48">
        <f t="shared" ca="1" si="2"/>
        <v>30686225661953.969</v>
      </c>
      <c r="K10" s="48">
        <f t="shared" ca="1" si="2"/>
        <v>306862256619539.69</v>
      </c>
      <c r="L10" s="48">
        <f t="shared" ca="1" si="2"/>
        <v>3068622566195397</v>
      </c>
      <c r="M10" s="48">
        <f t="shared" ca="1" si="2"/>
        <v>3.0686225661953972E+16</v>
      </c>
      <c r="N10" s="48">
        <f t="shared" ca="1" si="2"/>
        <v>3.0686225661953971E+17</v>
      </c>
      <c r="O10" s="48">
        <f t="shared" ca="1" si="2"/>
        <v>3.0686225661953971E+18</v>
      </c>
      <c r="P10" s="48">
        <f t="shared" ca="1" si="2"/>
        <v>3.0686225661953974E+19</v>
      </c>
      <c r="Q10" s="48">
        <f t="shared" ca="1" si="2"/>
        <v>3.0686225661953979E+20</v>
      </c>
    </row>
    <row r="11" spans="1:17" ht="15.75">
      <c r="A11" s="35">
        <v>7</v>
      </c>
      <c r="B11" s="48">
        <f t="shared" ref="B11:Q11" ca="1" si="3">100*(A11-INDIRECT(ADDRESS(СтрокаY0+ROW()-Строка0_АХ,COLUMN()+Col_АХ-2+interval_АХ*(COLUMN()-2),4,TRUE,"Данные отчета")))/Range_АХ</f>
        <v>214804.73421052634</v>
      </c>
      <c r="C11" s="48">
        <f t="shared" ca="1" si="3"/>
        <v>2147464.9903534176</v>
      </c>
      <c r="D11" s="48">
        <f t="shared" ca="1" si="3"/>
        <v>21474649.903534178</v>
      </c>
      <c r="E11" s="48">
        <f t="shared" ca="1" si="3"/>
        <v>214746499.0353418</v>
      </c>
      <c r="F11" s="48">
        <f t="shared" ca="1" si="3"/>
        <v>2147464990.3534179</v>
      </c>
      <c r="G11" s="48">
        <f t="shared" ca="1" si="3"/>
        <v>21474649903.53418</v>
      </c>
      <c r="H11" s="48">
        <f t="shared" ca="1" si="3"/>
        <v>214746499035.3418</v>
      </c>
      <c r="I11" s="48">
        <f t="shared" ca="1" si="3"/>
        <v>2147464990353.418</v>
      </c>
      <c r="J11" s="48">
        <f t="shared" ca="1" si="3"/>
        <v>21474649903534.18</v>
      </c>
      <c r="K11" s="48">
        <f t="shared" ca="1" si="3"/>
        <v>214746499035341.81</v>
      </c>
      <c r="L11" s="48">
        <f t="shared" ca="1" si="3"/>
        <v>2147464990353418</v>
      </c>
      <c r="M11" s="48">
        <f t="shared" ca="1" si="3"/>
        <v>2.147464990353418E+16</v>
      </c>
      <c r="N11" s="48">
        <f t="shared" ca="1" si="3"/>
        <v>2.1474649903534179E+17</v>
      </c>
      <c r="O11" s="48">
        <f t="shared" ca="1" si="3"/>
        <v>2.1474649903534177E+18</v>
      </c>
      <c r="P11" s="48">
        <f t="shared" ca="1" si="3"/>
        <v>2.1474649903534178E+19</v>
      </c>
      <c r="Q11" s="48">
        <f t="shared" ca="1" si="3"/>
        <v>2.1474649903534178E+20</v>
      </c>
    </row>
    <row r="12" spans="1:17" ht="15.75">
      <c r="A12" s="35">
        <v>7</v>
      </c>
      <c r="B12" s="48">
        <f t="shared" ref="B12:Q12" ca="1" si="4">100*(A12-INDIRECT(ADDRESS(СтрокаY0+ROW()-Строка0_АХ,COLUMN()+Col_АХ-2+interval_АХ*(COLUMN()-2),4,TRUE,"Данные отчета")))/Range_АХ</f>
        <v>153387.85526315789</v>
      </c>
      <c r="C12" s="48">
        <f t="shared" ca="1" si="4"/>
        <v>1533381.3928831685</v>
      </c>
      <c r="D12" s="48">
        <f t="shared" ca="1" si="4"/>
        <v>15333813.928831685</v>
      </c>
      <c r="E12" s="48">
        <f t="shared" ca="1" si="4"/>
        <v>153338139.28831685</v>
      </c>
      <c r="F12" s="48">
        <f t="shared" ca="1" si="4"/>
        <v>1533381392.8831685</v>
      </c>
      <c r="G12" s="48">
        <f t="shared" ca="1" si="4"/>
        <v>15333813928.831684</v>
      </c>
      <c r="H12" s="48">
        <f t="shared" ca="1" si="4"/>
        <v>153338139288.31683</v>
      </c>
      <c r="I12" s="48">
        <f t="shared" ca="1" si="4"/>
        <v>1533381392883.1685</v>
      </c>
      <c r="J12" s="48">
        <f t="shared" ca="1" si="4"/>
        <v>15333813928831.684</v>
      </c>
      <c r="K12" s="48">
        <f t="shared" ca="1" si="4"/>
        <v>153338139288316.81</v>
      </c>
      <c r="L12" s="48">
        <f t="shared" ca="1" si="4"/>
        <v>1533381392883168.2</v>
      </c>
      <c r="M12" s="48">
        <f t="shared" ca="1" si="4"/>
        <v>1.5333813928831684E+16</v>
      </c>
      <c r="N12" s="48">
        <f t="shared" ca="1" si="4"/>
        <v>1.5333813928831686E+17</v>
      </c>
      <c r="O12" s="48">
        <f t="shared" ca="1" si="4"/>
        <v>1.5333813928831688E+18</v>
      </c>
      <c r="P12" s="48">
        <f t="shared" ca="1" si="4"/>
        <v>1.5333813928831687E+19</v>
      </c>
      <c r="Q12" s="48">
        <f t="shared" ca="1" si="4"/>
        <v>1.5333813928831687E+20</v>
      </c>
    </row>
    <row r="13" spans="1:17" ht="15.75">
      <c r="A13" s="35">
        <v>7</v>
      </c>
      <c r="B13" s="48">
        <f t="shared" ref="B13:Q13" ca="1" si="5">100*(A13-INDIRECT(ADDRESS(СтрокаY0+ROW()-Строка0_АХ,COLUMN()+Col_АХ-2+interval_АХ*(COLUMN()-2),4,TRUE,"Данные отчета")))/Range_АХ</f>
        <v>61274.3552631579</v>
      </c>
      <c r="C13" s="48">
        <f t="shared" ca="1" si="5"/>
        <v>612221.95794668957</v>
      </c>
      <c r="D13" s="48">
        <f t="shared" ca="1" si="5"/>
        <v>6122219.5794668961</v>
      </c>
      <c r="E13" s="48">
        <f t="shared" ca="1" si="5"/>
        <v>61222195.794668958</v>
      </c>
      <c r="F13" s="48">
        <f t="shared" ca="1" si="5"/>
        <v>612221957.94668961</v>
      </c>
      <c r="G13" s="48">
        <f t="shared" ca="1" si="5"/>
        <v>6122219579.4668961</v>
      </c>
      <c r="H13" s="48">
        <f t="shared" ca="1" si="5"/>
        <v>61222195794.668961</v>
      </c>
      <c r="I13" s="48">
        <f t="shared" ca="1" si="5"/>
        <v>612221957946.6897</v>
      </c>
      <c r="J13" s="48">
        <f t="shared" ca="1" si="5"/>
        <v>6122219579466.8965</v>
      </c>
      <c r="K13" s="48">
        <f t="shared" ca="1" si="5"/>
        <v>61222195794668.961</v>
      </c>
      <c r="L13" s="48">
        <f t="shared" ca="1" si="5"/>
        <v>612221957946689.62</v>
      </c>
      <c r="M13" s="48">
        <f t="shared" ca="1" si="5"/>
        <v>6122219579466896</v>
      </c>
      <c r="N13" s="48">
        <f t="shared" ca="1" si="5"/>
        <v>6.1222195794668952E+16</v>
      </c>
      <c r="O13" s="48">
        <f t="shared" ca="1" si="5"/>
        <v>6.1222195794668954E+17</v>
      </c>
      <c r="P13" s="48">
        <f t="shared" ca="1" si="5"/>
        <v>6.1222195794668954E+18</v>
      </c>
      <c r="Q13" s="48">
        <f t="shared" ca="1" si="5"/>
        <v>6.1222195794668962E+19</v>
      </c>
    </row>
    <row r="14" spans="1:17" ht="15.75">
      <c r="A14" s="35">
        <v>7</v>
      </c>
      <c r="B14" s="48">
        <f t="shared" ref="B14:Q14" ca="1" si="6">100*(A14-INDIRECT(ADDRESS(СтрокаY0+ROW()-Строка0_АХ,COLUMN()+Col_АХ-2+interval_АХ*(COLUMN()-2),4,TRUE,"Данные отчета")))/Range_АХ</f>
        <v>-152.25789473684208</v>
      </c>
      <c r="C14" s="48">
        <f t="shared" ca="1" si="6"/>
        <v>-2113.7713491084851</v>
      </c>
      <c r="D14" s="48">
        <f t="shared" ca="1" si="6"/>
        <v>-21137.713491084851</v>
      </c>
      <c r="E14" s="48">
        <f t="shared" ca="1" si="6"/>
        <v>-211377.13491084852</v>
      </c>
      <c r="F14" s="48">
        <f t="shared" ca="1" si="6"/>
        <v>-2113771.349108485</v>
      </c>
      <c r="G14" s="48">
        <f t="shared" ca="1" si="6"/>
        <v>-21137713.491084851</v>
      </c>
      <c r="H14" s="48">
        <f t="shared" ca="1" si="6"/>
        <v>-211377134.91084853</v>
      </c>
      <c r="I14" s="48">
        <f t="shared" ca="1" si="6"/>
        <v>-2113771349.1084855</v>
      </c>
      <c r="J14" s="48">
        <f t="shared" ca="1" si="6"/>
        <v>-21137713491.084854</v>
      </c>
      <c r="K14" s="48">
        <f t="shared" ca="1" si="6"/>
        <v>-211377134910.84854</v>
      </c>
      <c r="L14" s="48">
        <f t="shared" ca="1" si="6"/>
        <v>-2113771349108.4856</v>
      </c>
      <c r="M14" s="48">
        <f t="shared" ca="1" si="6"/>
        <v>-21137713491084.855</v>
      </c>
      <c r="N14" s="48">
        <f t="shared" ca="1" si="6"/>
        <v>-211377134910848.56</v>
      </c>
      <c r="O14" s="48">
        <f t="shared" ca="1" si="6"/>
        <v>-2113771349108485.5</v>
      </c>
      <c r="P14" s="48">
        <f t="shared" ca="1" si="6"/>
        <v>-2.1137713491084856E+16</v>
      </c>
      <c r="Q14" s="48">
        <f t="shared" ca="1" si="6"/>
        <v>-2.1137713491084858E+17</v>
      </c>
    </row>
    <row r="15" spans="1:17" ht="15.75">
      <c r="A15" s="35">
        <v>7</v>
      </c>
      <c r="B15" s="48">
        <f t="shared" ref="B15:Q15" ca="1" si="7">100*(A15-INDIRECT(ADDRESS(СтрокаY0+ROW()-Строка0_АХ,COLUMN()+Col_АХ-2+interval_АХ*(COLUMN()-2),4,TRUE,"Данные отчета")))/Range_АХ</f>
        <v>-61596.689473684215</v>
      </c>
      <c r="C15" s="48">
        <f t="shared" ca="1" si="7"/>
        <v>-616045.45240714331</v>
      </c>
      <c r="D15" s="48">
        <f t="shared" ca="1" si="7"/>
        <v>-6160454.5240714336</v>
      </c>
      <c r="E15" s="48">
        <f t="shared" ca="1" si="7"/>
        <v>-61604545.240714334</v>
      </c>
      <c r="F15" s="48">
        <f t="shared" ca="1" si="7"/>
        <v>-616045452.40714335</v>
      </c>
      <c r="G15" s="48">
        <f t="shared" ca="1" si="7"/>
        <v>-6160454524.0714331</v>
      </c>
      <c r="H15" s="48">
        <f t="shared" ca="1" si="7"/>
        <v>-61604545240.714333</v>
      </c>
      <c r="I15" s="48">
        <f t="shared" ca="1" si="7"/>
        <v>-616045452407.14331</v>
      </c>
      <c r="J15" s="48">
        <f t="shared" ca="1" si="7"/>
        <v>-6160454524071.4326</v>
      </c>
      <c r="K15" s="48">
        <f t="shared" ca="1" si="7"/>
        <v>-61604545240714.328</v>
      </c>
      <c r="L15" s="48">
        <f t="shared" ca="1" si="7"/>
        <v>-616045452407143.25</v>
      </c>
      <c r="M15" s="48">
        <f t="shared" ca="1" si="7"/>
        <v>-6160454524071433</v>
      </c>
      <c r="N15" s="48">
        <f t="shared" ca="1" si="7"/>
        <v>-6.1604545240714328E+16</v>
      </c>
      <c r="O15" s="48">
        <f t="shared" ca="1" si="7"/>
        <v>-6.160454524071433E+17</v>
      </c>
      <c r="P15" s="48">
        <f t="shared" ca="1" si="7"/>
        <v>-6.1604545240714332E+18</v>
      </c>
      <c r="Q15" s="48">
        <f t="shared" ca="1" si="7"/>
        <v>-6.160454524071433E+19</v>
      </c>
    </row>
    <row r="16" spans="1:17" ht="15.75">
      <c r="A16" s="35">
        <v>7</v>
      </c>
      <c r="B16" s="48">
        <f t="shared" ref="B16:Q16" ca="1" si="8">100*(A16-INDIRECT(ADDRESS(СтрокаY0+ROW()-Строка0_АХ,COLUMN()+Col_АХ-2+interval_АХ*(COLUMN()-2),4,TRUE,"Данные отчета")))/Range_АХ</f>
        <v>-153649.99736842106</v>
      </c>
      <c r="C16" s="48">
        <f t="shared" ca="1" si="8"/>
        <v>-1536551.9465018495</v>
      </c>
      <c r="D16" s="48">
        <f t="shared" ca="1" si="8"/>
        <v>-15365519.465018496</v>
      </c>
      <c r="E16" s="48">
        <f t="shared" ca="1" si="8"/>
        <v>-153655194.65018496</v>
      </c>
      <c r="F16" s="48">
        <f t="shared" ca="1" si="8"/>
        <v>-1536551946.5018497</v>
      </c>
      <c r="G16" s="48">
        <f t="shared" ca="1" si="8"/>
        <v>-15365519465.018497</v>
      </c>
      <c r="H16" s="48">
        <f t="shared" ca="1" si="8"/>
        <v>-153655194650.185</v>
      </c>
      <c r="I16" s="48">
        <f t="shared" ca="1" si="8"/>
        <v>-1536551946501.8501</v>
      </c>
      <c r="J16" s="48">
        <f t="shared" ca="1" si="8"/>
        <v>-15365519465018.5</v>
      </c>
      <c r="K16" s="48">
        <f t="shared" ca="1" si="8"/>
        <v>-153655194650185</v>
      </c>
      <c r="L16" s="48">
        <f t="shared" ca="1" si="8"/>
        <v>-1536551946501850</v>
      </c>
      <c r="M16" s="48">
        <f t="shared" ca="1" si="8"/>
        <v>-1.53655194650185E+16</v>
      </c>
      <c r="N16" s="48">
        <f t="shared" ca="1" si="8"/>
        <v>-1.5365519465018502E+17</v>
      </c>
      <c r="O16" s="48">
        <f t="shared" ca="1" si="8"/>
        <v>-1.5365519465018504E+18</v>
      </c>
      <c r="P16" s="48">
        <f t="shared" ca="1" si="8"/>
        <v>-1.5365519465018503E+19</v>
      </c>
      <c r="Q16" s="48">
        <f t="shared" ca="1" si="8"/>
        <v>-1.5365519465018504E+20</v>
      </c>
    </row>
    <row r="17" spans="1:17" ht="15.75">
      <c r="A17" s="35">
        <v>7</v>
      </c>
      <c r="B17" s="48">
        <f t="shared" ref="B17:Q17" ca="1" si="9">100*(A17-INDIRECT(ADDRESS(СтрокаY0+ROW()-Строка0_АХ,COLUMN()+Col_АХ-2+interval_АХ*(COLUMN()-2),4,TRUE,"Данные отчета")))/Range_АХ</f>
        <v>-215040.7052631579</v>
      </c>
      <c r="C17" s="48">
        <f t="shared" ca="1" si="9"/>
        <v>-2150439.9860898298</v>
      </c>
      <c r="D17" s="48">
        <f t="shared" ca="1" si="9"/>
        <v>-21504399.860898297</v>
      </c>
      <c r="E17" s="48">
        <f t="shared" ca="1" si="9"/>
        <v>-215043998.60898298</v>
      </c>
      <c r="F17" s="48">
        <f t="shared" ca="1" si="9"/>
        <v>-2150439986.0898294</v>
      </c>
      <c r="G17" s="48">
        <f t="shared" ca="1" si="9"/>
        <v>-21504399860.898293</v>
      </c>
      <c r="H17" s="48">
        <f t="shared" ca="1" si="9"/>
        <v>-215043998608.98294</v>
      </c>
      <c r="I17" s="48">
        <f t="shared" ca="1" si="9"/>
        <v>-2150439986089.8293</v>
      </c>
      <c r="J17" s="48">
        <f t="shared" ca="1" si="9"/>
        <v>-21504399860898.293</v>
      </c>
      <c r="K17" s="48">
        <f t="shared" ca="1" si="9"/>
        <v>-215043998608982.94</v>
      </c>
      <c r="L17" s="48">
        <f t="shared" ca="1" si="9"/>
        <v>-2150439986089829.2</v>
      </c>
      <c r="M17" s="48">
        <f t="shared" ca="1" si="9"/>
        <v>-2.1504399860898292E+16</v>
      </c>
      <c r="N17" s="48">
        <f t="shared" ca="1" si="9"/>
        <v>-2.1504399860898291E+17</v>
      </c>
      <c r="O17" s="48">
        <f t="shared" ca="1" si="9"/>
        <v>-2.1504399860898291E+18</v>
      </c>
      <c r="P17" s="48">
        <f t="shared" ca="1" si="9"/>
        <v>-2.1504399860898292E+19</v>
      </c>
      <c r="Q17" s="48">
        <f t="shared" ca="1" si="9"/>
        <v>-2.150439986089829E+20</v>
      </c>
    </row>
    <row r="18" spans="1:17" ht="15.75">
      <c r="A18" s="35">
        <v>7</v>
      </c>
      <c r="B18" s="48">
        <f t="shared" ref="B18:Q18" ca="1" si="10">100*(A18-INDIRECT(ADDRESS(СтрокаY0+ROW()-Строка0_АХ,COLUMN()+Col_АХ-2+interval_АХ*(COLUMN()-2),4,TRUE,"Данные отчета")))/Range_АХ</f>
        <v>-307166.32631578948</v>
      </c>
      <c r="C18" s="48">
        <f t="shared" ca="1" si="10"/>
        <v>-3071712.0218173759</v>
      </c>
      <c r="D18" s="48">
        <f t="shared" ca="1" si="10"/>
        <v>-30717120.218173761</v>
      </c>
      <c r="E18" s="48">
        <f t="shared" ca="1" si="10"/>
        <v>-307171202.1817376</v>
      </c>
      <c r="F18" s="48">
        <f t="shared" ca="1" si="10"/>
        <v>-3071712021.8173761</v>
      </c>
      <c r="G18" s="48">
        <f t="shared" ca="1" si="10"/>
        <v>-30717120218.173759</v>
      </c>
      <c r="H18" s="48">
        <f t="shared" ca="1" si="10"/>
        <v>-307171202181.73761</v>
      </c>
      <c r="I18" s="48">
        <f t="shared" ca="1" si="10"/>
        <v>-3071712021817.376</v>
      </c>
      <c r="J18" s="48">
        <f t="shared" ca="1" si="10"/>
        <v>-30717120218173.762</v>
      </c>
      <c r="K18" s="48">
        <f t="shared" ca="1" si="10"/>
        <v>-307171202181737.62</v>
      </c>
      <c r="L18" s="48">
        <f t="shared" ca="1" si="10"/>
        <v>-3071712021817376.5</v>
      </c>
      <c r="M18" s="48">
        <f t="shared" ca="1" si="10"/>
        <v>-3.0717120218173768E+16</v>
      </c>
      <c r="N18" s="48">
        <f t="shared" ca="1" si="10"/>
        <v>-3.0717120218173766E+17</v>
      </c>
      <c r="O18" s="48">
        <f t="shared" ca="1" si="10"/>
        <v>-3.0717120218173768E+18</v>
      </c>
      <c r="P18" s="48">
        <f t="shared" ca="1" si="10"/>
        <v>-3.0717120218173768E+19</v>
      </c>
      <c r="Q18" s="48">
        <f t="shared" ca="1" si="10"/>
        <v>-3.0717120218173768E+20</v>
      </c>
    </row>
    <row r="19" spans="1:17" ht="15.75">
      <c r="A19" s="35">
        <v>7</v>
      </c>
      <c r="B19" s="48">
        <f t="shared" ref="B19:Q19" ca="1" si="11">100*(A19-INDIRECT(ADDRESS(СтрокаY0+ROW()-Строка0_АХ,COLUMN()+Col_АХ-2+interval_АХ*(COLUMN()-2),4,TRUE,"Данные отчета")))/Range_АХ</f>
        <v>70</v>
      </c>
      <c r="C19" s="48">
        <f t="shared" ca="1" si="11"/>
        <v>700</v>
      </c>
      <c r="D19" s="48">
        <f t="shared" ca="1" si="11"/>
        <v>7000</v>
      </c>
      <c r="E19" s="48">
        <f t="shared" ca="1" si="11"/>
        <v>70000</v>
      </c>
      <c r="F19" s="48">
        <f t="shared" ca="1" si="11"/>
        <v>700000</v>
      </c>
      <c r="G19" s="48">
        <f t="shared" ca="1" si="11"/>
        <v>7000000</v>
      </c>
      <c r="H19" s="48">
        <f t="shared" ca="1" si="11"/>
        <v>70000000</v>
      </c>
      <c r="I19" s="48">
        <f t="shared" ca="1" si="11"/>
        <v>700000000</v>
      </c>
      <c r="J19" s="48">
        <f t="shared" ca="1" si="11"/>
        <v>7000000000</v>
      </c>
      <c r="K19" s="48">
        <f t="shared" ca="1" si="11"/>
        <v>70000000000</v>
      </c>
      <c r="L19" s="48">
        <f t="shared" ca="1" si="11"/>
        <v>700000000000</v>
      </c>
      <c r="M19" s="48">
        <f t="shared" ca="1" si="11"/>
        <v>7000000000000</v>
      </c>
      <c r="N19" s="48">
        <f t="shared" ca="1" si="11"/>
        <v>70000000000000</v>
      </c>
      <c r="O19" s="48">
        <f t="shared" ca="1" si="11"/>
        <v>700000000000000</v>
      </c>
      <c r="P19" s="48">
        <f t="shared" ca="1" si="11"/>
        <v>7000000000000000</v>
      </c>
      <c r="Q19" s="48">
        <f t="shared" ca="1" si="11"/>
        <v>7E+16</v>
      </c>
    </row>
    <row r="20" spans="1:17" ht="15.75">
      <c r="A20" s="35">
        <v>7</v>
      </c>
      <c r="B20" s="48">
        <f t="shared" ref="B20:Q20" ca="1" si="12">100*(A20-INDIRECT(ADDRESS(СтрокаY0+ROW()-Строка0_АХ,COLUMN()+Col_АХ-2+interval_АХ*(COLUMN()-2),4,TRUE,"Данные отчета")))/Range_АХ</f>
        <v>70</v>
      </c>
      <c r="C20" s="48">
        <f t="shared" ca="1" si="12"/>
        <v>700</v>
      </c>
      <c r="D20" s="48">
        <f t="shared" ca="1" si="12"/>
        <v>7000</v>
      </c>
      <c r="E20" s="48">
        <f t="shared" ca="1" si="12"/>
        <v>70000</v>
      </c>
      <c r="F20" s="48">
        <f t="shared" ca="1" si="12"/>
        <v>700000</v>
      </c>
      <c r="G20" s="48">
        <f t="shared" ca="1" si="12"/>
        <v>7000000</v>
      </c>
      <c r="H20" s="48">
        <f t="shared" ca="1" si="12"/>
        <v>70000000</v>
      </c>
      <c r="I20" s="48">
        <f t="shared" ca="1" si="12"/>
        <v>700000000</v>
      </c>
      <c r="J20" s="48">
        <f t="shared" ca="1" si="12"/>
        <v>7000000000</v>
      </c>
      <c r="K20" s="48">
        <f t="shared" ca="1" si="12"/>
        <v>70000000000</v>
      </c>
      <c r="L20" s="48">
        <f t="shared" ca="1" si="12"/>
        <v>700000000000</v>
      </c>
      <c r="M20" s="48">
        <f t="shared" ca="1" si="12"/>
        <v>7000000000000</v>
      </c>
      <c r="N20" s="48">
        <f t="shared" ca="1" si="12"/>
        <v>70000000000000</v>
      </c>
      <c r="O20" s="48">
        <f t="shared" ca="1" si="12"/>
        <v>700000000000000</v>
      </c>
      <c r="P20" s="48">
        <f t="shared" ca="1" si="12"/>
        <v>7000000000000000</v>
      </c>
      <c r="Q20" s="48">
        <f t="shared" ca="1" si="12"/>
        <v>7E+16</v>
      </c>
    </row>
    <row r="21" spans="1:17" ht="15.75">
      <c r="A21" s="35">
        <v>7</v>
      </c>
      <c r="B21" s="48">
        <f t="shared" ref="B21:Q21" ca="1" si="13">100*(A21-INDIRECT(ADDRESS(СтрокаY0+ROW()-Строка0_АХ,COLUMN()+Col_АХ-2+interval_АХ*(COLUMN()-2),4,TRUE,"Данные отчета")))/Range_АХ</f>
        <v>70</v>
      </c>
      <c r="C21" s="48">
        <f t="shared" ca="1" si="13"/>
        <v>700</v>
      </c>
      <c r="D21" s="48">
        <f t="shared" ca="1" si="13"/>
        <v>7000</v>
      </c>
      <c r="E21" s="48">
        <f t="shared" ca="1" si="13"/>
        <v>70000</v>
      </c>
      <c r="F21" s="48">
        <f t="shared" ca="1" si="13"/>
        <v>700000</v>
      </c>
      <c r="G21" s="48">
        <f t="shared" ca="1" si="13"/>
        <v>7000000</v>
      </c>
      <c r="H21" s="48">
        <f t="shared" ca="1" si="13"/>
        <v>70000000</v>
      </c>
      <c r="I21" s="48">
        <f t="shared" ca="1" si="13"/>
        <v>700000000</v>
      </c>
      <c r="J21" s="48">
        <f t="shared" ca="1" si="13"/>
        <v>7000000000</v>
      </c>
      <c r="K21" s="48">
        <f t="shared" ca="1" si="13"/>
        <v>70000000000</v>
      </c>
      <c r="L21" s="48">
        <f t="shared" ca="1" si="13"/>
        <v>700000000000</v>
      </c>
      <c r="M21" s="48">
        <f t="shared" ca="1" si="13"/>
        <v>7000000000000</v>
      </c>
      <c r="N21" s="48">
        <f t="shared" ca="1" si="13"/>
        <v>70000000000000</v>
      </c>
      <c r="O21" s="48">
        <f t="shared" ca="1" si="13"/>
        <v>700000000000000</v>
      </c>
      <c r="P21" s="48">
        <f t="shared" ca="1" si="13"/>
        <v>7000000000000000</v>
      </c>
      <c r="Q21" s="48">
        <f t="shared" ca="1" si="13"/>
        <v>7E+16</v>
      </c>
    </row>
    <row r="22" spans="1:17" ht="15.75">
      <c r="A22" s="35">
        <v>7</v>
      </c>
      <c r="B22" s="48">
        <f t="shared" ref="B22:Q22" ca="1" si="14">100*(A22-INDIRECT(ADDRESS(СтрокаY0+ROW()-Строка0_АХ,COLUMN()+Col_АХ-2+interval_АХ*(COLUMN()-2),4,TRUE,"Данные отчета")))/Range_АХ</f>
        <v>70</v>
      </c>
      <c r="C22" s="48">
        <f t="shared" ca="1" si="14"/>
        <v>700</v>
      </c>
      <c r="D22" s="48">
        <f t="shared" ca="1" si="14"/>
        <v>7000</v>
      </c>
      <c r="E22" s="48">
        <f t="shared" ca="1" si="14"/>
        <v>70000</v>
      </c>
      <c r="F22" s="48">
        <f t="shared" ca="1" si="14"/>
        <v>700000</v>
      </c>
      <c r="G22" s="48">
        <f t="shared" ca="1" si="14"/>
        <v>7000000</v>
      </c>
      <c r="H22" s="48">
        <f t="shared" ca="1" si="14"/>
        <v>70000000</v>
      </c>
      <c r="I22" s="48">
        <f t="shared" ca="1" si="14"/>
        <v>700000000</v>
      </c>
      <c r="J22" s="48">
        <f t="shared" ca="1" si="14"/>
        <v>7000000000</v>
      </c>
      <c r="K22" s="48">
        <f t="shared" ca="1" si="14"/>
        <v>70000000000</v>
      </c>
      <c r="L22" s="48">
        <f t="shared" ca="1" si="14"/>
        <v>700000000000</v>
      </c>
      <c r="M22" s="48">
        <f t="shared" ca="1" si="14"/>
        <v>7000000000000</v>
      </c>
      <c r="N22" s="48">
        <f t="shared" ca="1" si="14"/>
        <v>70000000000000</v>
      </c>
      <c r="O22" s="48">
        <f t="shared" ca="1" si="14"/>
        <v>700000000000000</v>
      </c>
      <c r="P22" s="48">
        <f t="shared" ca="1" si="14"/>
        <v>7000000000000000</v>
      </c>
      <c r="Q22" s="48">
        <f t="shared" ca="1" si="14"/>
        <v>7E+16</v>
      </c>
    </row>
    <row r="23" spans="1:17" ht="15.75">
      <c r="A23" s="35">
        <v>7</v>
      </c>
      <c r="B23" s="48">
        <f t="shared" ref="B23:Q23" ca="1" si="15">100*(A23-INDIRECT(ADDRESS(СтрокаY0+ROW()-Строка0_АХ,COLUMN()+Col_АХ-2+interval_АХ*(COLUMN()-2),4,TRUE,"Данные отчета")))/Range_АХ</f>
        <v>70</v>
      </c>
      <c r="C23" s="48">
        <f t="shared" ca="1" si="15"/>
        <v>700</v>
      </c>
      <c r="D23" s="48">
        <f t="shared" ca="1" si="15"/>
        <v>7000</v>
      </c>
      <c r="E23" s="48">
        <f t="shared" ca="1" si="15"/>
        <v>70000</v>
      </c>
      <c r="F23" s="48">
        <f t="shared" ca="1" si="15"/>
        <v>700000</v>
      </c>
      <c r="G23" s="48">
        <f t="shared" ca="1" si="15"/>
        <v>7000000</v>
      </c>
      <c r="H23" s="48">
        <f t="shared" ca="1" si="15"/>
        <v>70000000</v>
      </c>
      <c r="I23" s="48">
        <f t="shared" ca="1" si="15"/>
        <v>700000000</v>
      </c>
      <c r="J23" s="48">
        <f t="shared" ca="1" si="15"/>
        <v>7000000000</v>
      </c>
      <c r="K23" s="48">
        <f t="shared" ca="1" si="15"/>
        <v>70000000000</v>
      </c>
      <c r="L23" s="48">
        <f t="shared" ca="1" si="15"/>
        <v>700000000000</v>
      </c>
      <c r="M23" s="48">
        <f t="shared" ca="1" si="15"/>
        <v>7000000000000</v>
      </c>
      <c r="N23" s="48">
        <f t="shared" ca="1" si="15"/>
        <v>70000000000000</v>
      </c>
      <c r="O23" s="48">
        <f t="shared" ca="1" si="15"/>
        <v>700000000000000</v>
      </c>
      <c r="P23" s="48">
        <f t="shared" ca="1" si="15"/>
        <v>7000000000000000</v>
      </c>
      <c r="Q23" s="48">
        <f t="shared" ca="1" si="15"/>
        <v>7E+16</v>
      </c>
    </row>
    <row r="24" spans="1:17" ht="15.75">
      <c r="A24" s="35">
        <v>7</v>
      </c>
      <c r="B24" s="48">
        <f t="shared" ref="B24:Q24" ca="1" si="16">100*(A24-INDIRECT(ADDRESS(СтрокаY0+ROW()-Строка0_АХ,COLUMN()+Col_АХ-2+interval_АХ*(COLUMN()-2),4,TRUE,"Данные отчета")))/Range_АХ</f>
        <v>70</v>
      </c>
      <c r="C24" s="48">
        <f t="shared" ca="1" si="16"/>
        <v>700</v>
      </c>
      <c r="D24" s="48">
        <f t="shared" ca="1" si="16"/>
        <v>7000</v>
      </c>
      <c r="E24" s="48">
        <f t="shared" ca="1" si="16"/>
        <v>70000</v>
      </c>
      <c r="F24" s="48">
        <f t="shared" ca="1" si="16"/>
        <v>700000</v>
      </c>
      <c r="G24" s="48">
        <f t="shared" ca="1" si="16"/>
        <v>7000000</v>
      </c>
      <c r="H24" s="48">
        <f t="shared" ca="1" si="16"/>
        <v>70000000</v>
      </c>
      <c r="I24" s="48">
        <f t="shared" ca="1" si="16"/>
        <v>700000000</v>
      </c>
      <c r="J24" s="48">
        <f t="shared" ca="1" si="16"/>
        <v>7000000000</v>
      </c>
      <c r="K24" s="48">
        <f t="shared" ca="1" si="16"/>
        <v>70000000000</v>
      </c>
      <c r="L24" s="48">
        <f t="shared" ca="1" si="16"/>
        <v>700000000000</v>
      </c>
      <c r="M24" s="48">
        <f t="shared" ca="1" si="16"/>
        <v>7000000000000</v>
      </c>
      <c r="N24" s="48">
        <f t="shared" ca="1" si="16"/>
        <v>70000000000000</v>
      </c>
      <c r="O24" s="48">
        <f t="shared" ca="1" si="16"/>
        <v>700000000000000</v>
      </c>
      <c r="P24" s="48">
        <f t="shared" ca="1" si="16"/>
        <v>7000000000000000</v>
      </c>
      <c r="Q24" s="48">
        <f t="shared" ca="1" si="16"/>
        <v>7E+16</v>
      </c>
    </row>
    <row r="25" spans="1:17" ht="15.75">
      <c r="A25" s="35">
        <v>7</v>
      </c>
      <c r="B25" s="48">
        <f t="shared" ref="B25:Q25" ca="1" si="17">100*(A25-INDIRECT(ADDRESS(СтрокаY0+ROW()-Строка0_АХ,COLUMN()+Col_АХ-2+interval_АХ*(COLUMN()-2),4,TRUE,"Данные отчета")))/Range_АХ</f>
        <v>70</v>
      </c>
      <c r="C25" s="48">
        <f t="shared" ca="1" si="17"/>
        <v>700</v>
      </c>
      <c r="D25" s="48">
        <f t="shared" ca="1" si="17"/>
        <v>7000</v>
      </c>
      <c r="E25" s="48">
        <f t="shared" ca="1" si="17"/>
        <v>70000</v>
      </c>
      <c r="F25" s="48">
        <f t="shared" ca="1" si="17"/>
        <v>700000</v>
      </c>
      <c r="G25" s="48">
        <f t="shared" ca="1" si="17"/>
        <v>7000000</v>
      </c>
      <c r="H25" s="48">
        <f t="shared" ca="1" si="17"/>
        <v>70000000</v>
      </c>
      <c r="I25" s="48">
        <f t="shared" ca="1" si="17"/>
        <v>700000000</v>
      </c>
      <c r="J25" s="48">
        <f t="shared" ca="1" si="17"/>
        <v>7000000000</v>
      </c>
      <c r="K25" s="48">
        <f t="shared" ca="1" si="17"/>
        <v>70000000000</v>
      </c>
      <c r="L25" s="48">
        <f t="shared" ca="1" si="17"/>
        <v>700000000000</v>
      </c>
      <c r="M25" s="48">
        <f t="shared" ca="1" si="17"/>
        <v>7000000000000</v>
      </c>
      <c r="N25" s="48">
        <f t="shared" ca="1" si="17"/>
        <v>70000000000000</v>
      </c>
      <c r="O25" s="48">
        <f t="shared" ca="1" si="17"/>
        <v>700000000000000</v>
      </c>
      <c r="P25" s="48">
        <f t="shared" ca="1" si="17"/>
        <v>7000000000000000</v>
      </c>
      <c r="Q25" s="48">
        <f t="shared" ca="1" si="17"/>
        <v>7E+16</v>
      </c>
    </row>
    <row r="26" spans="1:17" ht="15.75">
      <c r="A26" s="35">
        <v>7</v>
      </c>
      <c r="B26" s="48">
        <f t="shared" ref="B26:Q26" ca="1" si="18">100*(A26-INDIRECT(ADDRESS(СтрокаY0+ROW()-Строка0_АХ,COLUMN()+Col_АХ-2+interval_АХ*(COLUMN()-2),4,TRUE,"Данные отчета")))/Range_АХ</f>
        <v>70</v>
      </c>
      <c r="C26" s="48">
        <f t="shared" ca="1" si="18"/>
        <v>700</v>
      </c>
      <c r="D26" s="48">
        <f t="shared" ca="1" si="18"/>
        <v>7000</v>
      </c>
      <c r="E26" s="48">
        <f t="shared" ca="1" si="18"/>
        <v>70000</v>
      </c>
      <c r="F26" s="48">
        <f t="shared" ca="1" si="18"/>
        <v>700000</v>
      </c>
      <c r="G26" s="48">
        <f t="shared" ca="1" si="18"/>
        <v>7000000</v>
      </c>
      <c r="H26" s="48">
        <f t="shared" ca="1" si="18"/>
        <v>70000000</v>
      </c>
      <c r="I26" s="48">
        <f t="shared" ca="1" si="18"/>
        <v>700000000</v>
      </c>
      <c r="J26" s="48">
        <f t="shared" ca="1" si="18"/>
        <v>7000000000</v>
      </c>
      <c r="K26" s="48">
        <f t="shared" ca="1" si="18"/>
        <v>70000000000</v>
      </c>
      <c r="L26" s="48">
        <f t="shared" ca="1" si="18"/>
        <v>700000000000</v>
      </c>
      <c r="M26" s="48">
        <f t="shared" ca="1" si="18"/>
        <v>7000000000000</v>
      </c>
      <c r="N26" s="48">
        <f t="shared" ca="1" si="18"/>
        <v>70000000000000</v>
      </c>
      <c r="O26" s="48">
        <f t="shared" ca="1" si="18"/>
        <v>700000000000000</v>
      </c>
      <c r="P26" s="48">
        <f t="shared" ca="1" si="18"/>
        <v>7000000000000000</v>
      </c>
      <c r="Q26" s="48">
        <f t="shared" ca="1" si="18"/>
        <v>7E+16</v>
      </c>
    </row>
    <row r="27" spans="1:17" ht="15.75">
      <c r="A27" s="35">
        <v>7</v>
      </c>
      <c r="B27" s="48">
        <f t="shared" ref="B27:Q27" ca="1" si="19">100*(A27-INDIRECT(ADDRESS(СтрокаY0+ROW()-Строка0_АХ,COLUMN()+Col_АХ-2+interval_АХ*(COLUMN()-2),4,TRUE,"Данные отчета")))/Range_АХ</f>
        <v>70</v>
      </c>
      <c r="C27" s="48">
        <f t="shared" ca="1" si="19"/>
        <v>700</v>
      </c>
      <c r="D27" s="48">
        <f t="shared" ca="1" si="19"/>
        <v>7000</v>
      </c>
      <c r="E27" s="48">
        <f t="shared" ca="1" si="19"/>
        <v>70000</v>
      </c>
      <c r="F27" s="48">
        <f t="shared" ca="1" si="19"/>
        <v>700000</v>
      </c>
      <c r="G27" s="48">
        <f t="shared" ca="1" si="19"/>
        <v>7000000</v>
      </c>
      <c r="H27" s="48">
        <f t="shared" ca="1" si="19"/>
        <v>70000000</v>
      </c>
      <c r="I27" s="48">
        <f t="shared" ca="1" si="19"/>
        <v>700000000</v>
      </c>
      <c r="J27" s="48">
        <f t="shared" ca="1" si="19"/>
        <v>7000000000</v>
      </c>
      <c r="K27" s="48">
        <f t="shared" ca="1" si="19"/>
        <v>70000000000</v>
      </c>
      <c r="L27" s="48">
        <f t="shared" ca="1" si="19"/>
        <v>700000000000</v>
      </c>
      <c r="M27" s="48">
        <f t="shared" ca="1" si="19"/>
        <v>7000000000000</v>
      </c>
      <c r="N27" s="48">
        <f t="shared" ca="1" si="19"/>
        <v>70000000000000</v>
      </c>
      <c r="O27" s="48">
        <f t="shared" ca="1" si="19"/>
        <v>700000000000000</v>
      </c>
      <c r="P27" s="48">
        <f t="shared" ca="1" si="19"/>
        <v>7000000000000000</v>
      </c>
      <c r="Q27" s="48">
        <f t="shared" ca="1" si="19"/>
        <v>7E+16</v>
      </c>
    </row>
    <row r="28" spans="1:17" ht="15.75">
      <c r="A28" s="49" t="s">
        <v>40</v>
      </c>
      <c r="B28" s="50">
        <f t="shared" ref="B28:Q28" ca="1" si="20">MAXA(B$10:B$27)</f>
        <v>306925.68157894735</v>
      </c>
      <c r="C28" s="50">
        <f t="shared" ca="1" si="20"/>
        <v>3068622.5661953976</v>
      </c>
      <c r="D28" s="50">
        <f t="shared" ca="1" si="20"/>
        <v>30686225.661953975</v>
      </c>
      <c r="E28" s="50">
        <f t="shared" ca="1" si="20"/>
        <v>306862256.61953974</v>
      </c>
      <c r="F28" s="50">
        <f t="shared" ca="1" si="20"/>
        <v>3068622566.1953974</v>
      </c>
      <c r="G28" s="50">
        <f t="shared" ca="1" si="20"/>
        <v>30686225661.953972</v>
      </c>
      <c r="H28" s="50">
        <f t="shared" ca="1" si="20"/>
        <v>306862256619.53967</v>
      </c>
      <c r="I28" s="50">
        <f t="shared" ca="1" si="20"/>
        <v>3068622566195.397</v>
      </c>
      <c r="J28" s="50">
        <f t="shared" ca="1" si="20"/>
        <v>30686225661953.969</v>
      </c>
      <c r="K28" s="50">
        <f t="shared" ca="1" si="20"/>
        <v>306862256619539.69</v>
      </c>
      <c r="L28" s="50">
        <f t="shared" ca="1" si="20"/>
        <v>3068622566195397</v>
      </c>
      <c r="M28" s="50">
        <f t="shared" ca="1" si="20"/>
        <v>3.0686225661953972E+16</v>
      </c>
      <c r="N28" s="50">
        <f t="shared" ca="1" si="20"/>
        <v>3.0686225661953971E+17</v>
      </c>
      <c r="O28" s="50">
        <f t="shared" ca="1" si="20"/>
        <v>3.0686225661953971E+18</v>
      </c>
      <c r="P28" s="50">
        <f t="shared" ca="1" si="20"/>
        <v>3.0686225661953974E+19</v>
      </c>
      <c r="Q28" s="50">
        <f t="shared" ca="1" si="20"/>
        <v>3.0686225661953979E+20</v>
      </c>
    </row>
    <row r="29" spans="1:17" ht="15.75">
      <c r="A29" s="49" t="s">
        <v>45</v>
      </c>
      <c r="B29" s="51">
        <f ca="1">MAX((B28:Q28))</f>
        <v>3.0686225661953979E+20</v>
      </c>
      <c r="C29" s="49" t="s">
        <v>46</v>
      </c>
      <c r="D29" s="51">
        <f ca="1">MIN((B28:Q28))</f>
        <v>306925.68157894735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</row>
    <row r="30" spans="1:17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</row>
    <row r="31" spans="1:17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</row>
    <row r="32" spans="1:17" ht="18.75">
      <c r="A32" s="33" t="s">
        <v>53</v>
      </c>
      <c r="B32" s="34"/>
      <c r="C32" s="34"/>
      <c r="D32" s="34"/>
      <c r="E32" s="34"/>
      <c r="F32" s="34"/>
      <c r="G32" s="34"/>
      <c r="H32" s="34"/>
      <c r="I32" s="34"/>
      <c r="J32" s="35"/>
      <c r="K32" s="35"/>
      <c r="L32" s="35"/>
      <c r="M32" s="35"/>
      <c r="N32" s="35"/>
      <c r="O32" s="35"/>
      <c r="P32" s="35"/>
      <c r="Q32" s="35"/>
    </row>
  </sheetData>
  <mergeCells count="1">
    <mergeCell ref="B9:Q9"/>
  </mergeCells>
  <conditionalFormatting sqref="B10:Q27">
    <cfRule type="cellIs" dxfId="0" priority="1" operator="greaterThan">
      <formula>$D$6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28</vt:i4>
      </vt:variant>
    </vt:vector>
  </HeadingPairs>
  <TitlesOfParts>
    <vt:vector size="33" baseType="lpstr">
      <vt:lpstr>Данные отчета</vt:lpstr>
      <vt:lpstr>Линейность</vt:lpstr>
      <vt:lpstr>Погрешность</vt:lpstr>
      <vt:lpstr>АЧХ</vt:lpstr>
      <vt:lpstr>АХ</vt:lpstr>
      <vt:lpstr>BaseRow_АЧХ</vt:lpstr>
      <vt:lpstr>Col_interval</vt:lpstr>
      <vt:lpstr>Col_АХ</vt:lpstr>
      <vt:lpstr>ColInterval_2</vt:lpstr>
      <vt:lpstr>ColMax</vt:lpstr>
      <vt:lpstr>ColMin</vt:lpstr>
      <vt:lpstr>ColMin_АЧХ</vt:lpstr>
      <vt:lpstr>interval_АХ</vt:lpstr>
      <vt:lpstr>Interval_АЧХ</vt:lpstr>
      <vt:lpstr>Noise_ColM</vt:lpstr>
      <vt:lpstr>range</vt:lpstr>
      <vt:lpstr>range_2</vt:lpstr>
      <vt:lpstr>Range_АХ</vt:lpstr>
      <vt:lpstr>X1Link</vt:lpstr>
      <vt:lpstr>X2Link</vt:lpstr>
      <vt:lpstr>Y0_АХ</vt:lpstr>
      <vt:lpstr>Y0_АЧХ</vt:lpstr>
      <vt:lpstr>Ybase_АЧХ</vt:lpstr>
      <vt:lpstr>YbaseLink_АЧХ</vt:lpstr>
      <vt:lpstr>Ст_интервал</vt:lpstr>
      <vt:lpstr>Строка0</vt:lpstr>
      <vt:lpstr>Строка0_2</vt:lpstr>
      <vt:lpstr>Строка0_АХ</vt:lpstr>
      <vt:lpstr>Строка0_АЧХ</vt:lpstr>
      <vt:lpstr>Строка1</vt:lpstr>
      <vt:lpstr>Строка2</vt:lpstr>
      <vt:lpstr>СтрокаY0</vt:lpstr>
      <vt:lpstr>СтрокаY0_2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Skripnik</dc:creator>
  <cp:lastModifiedBy>Skripnik</cp:lastModifiedBy>
  <dcterms:created xsi:type="dcterms:W3CDTF">2015-11-03T14:51:23Z</dcterms:created>
  <dcterms:modified xsi:type="dcterms:W3CDTF">2016-10-11T11:08:28Z</dcterms:modified>
</cp:coreProperties>
</file>